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tables/tableSingleCells1.xml" ContentType="application/vnd.openxmlformats-officedocument.spreadsheetml.tableSingleCel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schfa.net\root\Users\tronz\Desktop\New UW Model\2024\"/>
    </mc:Choice>
  </mc:AlternateContent>
  <xr:revisionPtr revIDLastSave="0" documentId="13_ncr:1_{75C7C84B-ABC9-40BC-9653-F1BC96258C6E}" xr6:coauthVersionLast="36" xr6:coauthVersionMax="36" xr10:uidLastSave="{00000000-0000-0000-0000-000000000000}"/>
  <workbookProtection workbookAlgorithmName="SHA-512" workbookHashValue="O5gJUOViQVumPQ2otSg3LJ0VH7JP+nGp358PldLTPJWA9tGGvqhbYH3jpgSxV6KJzrZNzEtxxDsFwo9/Ykd6RQ==" workbookSaltValue="dN/pD1fGQnT+pBsRQ7Z50Q==" workbookSpinCount="100000" lockStructure="1"/>
  <bookViews>
    <workbookView xWindow="0" yWindow="0" windowWidth="28800" windowHeight="11625" tabRatio="725" xr2:uid="{A49A516D-52A5-44D4-AFBA-ACA31342FCED}"/>
  </bookViews>
  <sheets>
    <sheet name="Guide" sheetId="22" r:id="rId1"/>
    <sheet name="1" sheetId="1" r:id="rId2"/>
    <sheet name="2" sheetId="2" r:id="rId3"/>
    <sheet name="3" sheetId="3" r:id="rId4"/>
    <sheet name="4" sheetId="4" r:id="rId5"/>
    <sheet name="5" sheetId="5" r:id="rId6"/>
    <sheet name="6" sheetId="7" r:id="rId7"/>
    <sheet name="7" sheetId="15" r:id="rId8"/>
    <sheet name="7-A" sheetId="33" r:id="rId9"/>
    <sheet name="8" sheetId="42" r:id="rId10"/>
    <sheet name="9" sheetId="41" r:id="rId11"/>
    <sheet name="10" sheetId="12" r:id="rId12"/>
    <sheet name="11" sheetId="10" r:id="rId13"/>
    <sheet name="12" sheetId="36" r:id="rId14"/>
    <sheet name="13" sheetId="18" r:id="rId15"/>
    <sheet name="14-16" sheetId="17" r:id="rId16"/>
    <sheet name="Const Cost Addm" sheetId="23" r:id="rId17"/>
    <sheet name="UWWB" sheetId="43" state="hidden" r:id="rId18"/>
    <sheet name="UW Concerns" sheetId="40" state="hidden" r:id="rId19"/>
    <sheet name="Tables" sheetId="27" state="hidden" r:id="rId20"/>
    <sheet name="References" sheetId="28" state="hidden" r:id="rId21"/>
    <sheet name="DataPointSummary" sheetId="35" state="hidden" r:id="rId22"/>
    <sheet name="EmphasysOnly" sheetId="31" state="hidden" r:id="rId23"/>
  </sheets>
  <externalReferences>
    <externalReference r:id="rId24"/>
  </externalReferences>
  <definedNames>
    <definedName name="_xlnm._FilterDatabase" localSheetId="22" hidden="1">EmphasysOnly!$A$1:$N$1120</definedName>
    <definedName name="_xlnm._FilterDatabase" localSheetId="20" hidden="1">References!$A$1:$T$2344</definedName>
    <definedName name="DEVELOPMENT_COSTS">UWWB!$AZ$1:$BC$109</definedName>
    <definedName name="EIGHTY_SIX_ZERO_NINES">UWWB!$CB$1:$CP$35</definedName>
    <definedName name="FTC_STC_CHECK">UWWB!$L$1:$R$23</definedName>
    <definedName name="HOME">UWWB!$A$1</definedName>
    <definedName name="_xlnm.Print_Area" localSheetId="1">'1'!$A$2:$R$66</definedName>
    <definedName name="_xlnm.Print_Area" localSheetId="11">'10'!$A$2:$O$76</definedName>
    <definedName name="_xlnm.Print_Area" localSheetId="12">'11'!$A$2:$O$71</definedName>
    <definedName name="_xlnm.Print_Area" localSheetId="13">'12'!$A$2:$I$67</definedName>
    <definedName name="_xlnm.Print_Area" localSheetId="14">'13'!$A$2:$L$62</definedName>
    <definedName name="_xlnm.Print_Area" localSheetId="2">'2'!$A$2:$P$70</definedName>
    <definedName name="_xlnm.Print_Area" localSheetId="3">'3'!$A$2:$R$78</definedName>
    <definedName name="_xlnm.Print_Area" localSheetId="4">'4'!$A$2:$Q$82</definedName>
    <definedName name="_xlnm.Print_Area" localSheetId="5">'5'!$A$2:$Q$91</definedName>
    <definedName name="_xlnm.Print_Area" localSheetId="6">'6'!$A$2:$M$75</definedName>
    <definedName name="_xlnm.Print_Area" localSheetId="7">'7'!$A$2:$H$57</definedName>
    <definedName name="_xlnm.Print_Area" localSheetId="16">'Const Cost Addm'!$A$2:$J$58</definedName>
    <definedName name="PROFORMA">UWWB!$AT$1:$AX$38</definedName>
    <definedName name="RENTS_UNITS">UWWB!$AD$1:$AR$32</definedName>
    <definedName name="SOURCES">UWWB!$T$1:$AB$36</definedName>
    <definedName name="TAX_CREDIT_CALCULATIONS">UWWB!$BO$1:$BZ$32</definedName>
    <definedName name="TC_CHECK">UWWB!$B$1:$J$45</definedName>
    <definedName name="TWENTY_YEAR">UWWB!$BE$1:$BM$23</definedName>
    <definedName name="UW_CONCERNS">'UW Concerns'!$B$3:$M$38</definedName>
  </definedNames>
  <calcPr calcId="191029"/>
</workbook>
</file>

<file path=xl/calcChain.xml><?xml version="1.0" encoding="utf-8"?>
<calcChain xmlns="http://schemas.openxmlformats.org/spreadsheetml/2006/main">
  <c r="E42" i="43" l="1"/>
  <c r="C79" i="41" l="1"/>
  <c r="C78" i="41"/>
  <c r="C77" i="41"/>
  <c r="P9" i="43" l="1"/>
  <c r="R9" i="43"/>
  <c r="BW9" i="43" l="1"/>
  <c r="BW8" i="43"/>
  <c r="BW7" i="43"/>
  <c r="M19" i="43"/>
  <c r="AO14" i="43" l="1"/>
  <c r="AO15" i="43"/>
  <c r="AO16" i="43"/>
  <c r="AO17" i="43"/>
  <c r="AO18" i="43"/>
  <c r="AO19" i="43"/>
  <c r="AO20" i="43"/>
  <c r="AO21" i="43"/>
  <c r="AO22" i="43"/>
  <c r="AO23" i="43"/>
  <c r="AO24" i="43"/>
  <c r="AO25" i="43"/>
  <c r="AO26" i="43"/>
  <c r="AO27" i="43"/>
  <c r="AO28" i="43"/>
  <c r="AO29" i="43"/>
  <c r="AO30" i="43"/>
  <c r="AO31" i="43"/>
  <c r="E35" i="43" l="1"/>
  <c r="D35" i="43"/>
  <c r="E29" i="43"/>
  <c r="E28" i="43"/>
  <c r="E27" i="43"/>
  <c r="D22" i="43"/>
  <c r="D20" i="43"/>
  <c r="E17" i="43"/>
  <c r="C17" i="43"/>
  <c r="C11" i="43"/>
  <c r="D23" i="36" l="1"/>
  <c r="K60" i="10"/>
  <c r="L64" i="10"/>
  <c r="I64" i="10"/>
  <c r="H64" i="10"/>
  <c r="G29" i="41" l="1"/>
  <c r="G28" i="41"/>
  <c r="C18" i="41" l="1"/>
  <c r="C19" i="41"/>
  <c r="D56" i="36" l="1"/>
  <c r="D57" i="36"/>
  <c r="D58" i="36"/>
  <c r="D55" i="36"/>
  <c r="C56" i="36"/>
  <c r="C57" i="36"/>
  <c r="C58" i="36"/>
  <c r="C55" i="36"/>
  <c r="D49" i="36"/>
  <c r="D50" i="36"/>
  <c r="D51" i="36"/>
  <c r="D52" i="36"/>
  <c r="D53" i="36"/>
  <c r="D54" i="36"/>
  <c r="D48" i="36"/>
  <c r="C49" i="36"/>
  <c r="C50" i="36"/>
  <c r="C51" i="36"/>
  <c r="C52" i="36"/>
  <c r="C53" i="36"/>
  <c r="C54" i="36"/>
  <c r="C48" i="36"/>
  <c r="E1" i="40" l="1"/>
  <c r="E107" i="41" l="1"/>
  <c r="C105" i="41"/>
  <c r="E101" i="41"/>
  <c r="C101" i="41"/>
  <c r="C95" i="41"/>
  <c r="E88" i="41"/>
  <c r="D88" i="41"/>
  <c r="E10" i="41"/>
  <c r="D10" i="41"/>
  <c r="D107" i="41" s="1"/>
  <c r="C110" i="41" s="1"/>
  <c r="C69" i="41"/>
  <c r="D55" i="41"/>
  <c r="E55" i="41"/>
  <c r="C55" i="41"/>
  <c r="D47" i="41"/>
  <c r="E47" i="41"/>
  <c r="C47" i="41"/>
  <c r="D38" i="41"/>
  <c r="E38" i="41"/>
  <c r="C38" i="41"/>
  <c r="D27" i="41"/>
  <c r="E27" i="41"/>
  <c r="D16" i="41"/>
  <c r="E16" i="41"/>
  <c r="C16" i="41"/>
  <c r="C10" i="41"/>
  <c r="G16" i="41" l="1"/>
  <c r="H16" i="41" s="1"/>
  <c r="C23" i="41" l="1"/>
  <c r="BA21" i="43" s="1"/>
  <c r="C21" i="41"/>
  <c r="BA102" i="43"/>
  <c r="AZ102" i="43"/>
  <c r="BA101" i="43"/>
  <c r="BC98" i="43"/>
  <c r="BA98" i="43"/>
  <c r="AZ98" i="43"/>
  <c r="BC97" i="43"/>
  <c r="BA97" i="43"/>
  <c r="BA99" i="43" s="1"/>
  <c r="BC96" i="43"/>
  <c r="BA96" i="43"/>
  <c r="BC95" i="43"/>
  <c r="BA95" i="43"/>
  <c r="BA92" i="43"/>
  <c r="AZ92" i="43"/>
  <c r="BA91" i="43"/>
  <c r="BA90" i="43"/>
  <c r="BA89" i="43"/>
  <c r="BA88" i="43"/>
  <c r="BC85" i="43"/>
  <c r="BB85" i="43"/>
  <c r="BA85" i="43"/>
  <c r="AZ85" i="43"/>
  <c r="BA84" i="43"/>
  <c r="BA83" i="43"/>
  <c r="BC82" i="43"/>
  <c r="BB82" i="43"/>
  <c r="BA82" i="43"/>
  <c r="BC81" i="43"/>
  <c r="BB81" i="43"/>
  <c r="BA81" i="43"/>
  <c r="BC80" i="43"/>
  <c r="BB80" i="43"/>
  <c r="BA80" i="43"/>
  <c r="BC79" i="43"/>
  <c r="BB79" i="43"/>
  <c r="BA79" i="43"/>
  <c r="BA78" i="43"/>
  <c r="BA77" i="43"/>
  <c r="BA76" i="43"/>
  <c r="BC72" i="43"/>
  <c r="BB72" i="43"/>
  <c r="BA72" i="43"/>
  <c r="BC71" i="43"/>
  <c r="BB71" i="43"/>
  <c r="BA71" i="43"/>
  <c r="BC70" i="43"/>
  <c r="BB70" i="43"/>
  <c r="BA70" i="43"/>
  <c r="BC69" i="43"/>
  <c r="BB69" i="43"/>
  <c r="BA69" i="43"/>
  <c r="BA66" i="43"/>
  <c r="AZ66" i="43"/>
  <c r="BA65" i="43"/>
  <c r="BA64" i="43"/>
  <c r="BA63" i="43"/>
  <c r="BA62" i="43"/>
  <c r="BA61" i="43"/>
  <c r="BA60" i="43"/>
  <c r="BA59" i="43"/>
  <c r="BA58" i="43"/>
  <c r="BA57" i="43"/>
  <c r="BA56" i="43"/>
  <c r="BA55" i="43"/>
  <c r="BC52" i="43"/>
  <c r="BB52" i="43"/>
  <c r="BA52" i="43"/>
  <c r="AZ52" i="43"/>
  <c r="BC51" i="43"/>
  <c r="BB51" i="43"/>
  <c r="BA51" i="43"/>
  <c r="BC50" i="43"/>
  <c r="BB50" i="43"/>
  <c r="BA50" i="43"/>
  <c r="BC49" i="43"/>
  <c r="BB49" i="43"/>
  <c r="BA49" i="43"/>
  <c r="BC48" i="43"/>
  <c r="BB48" i="43"/>
  <c r="BA48" i="43"/>
  <c r="BA53" i="43" s="1"/>
  <c r="U30" i="43" s="1"/>
  <c r="BC47" i="43"/>
  <c r="BB47" i="43"/>
  <c r="BA47" i="43"/>
  <c r="BC44" i="43"/>
  <c r="BB44" i="43"/>
  <c r="BA44" i="43"/>
  <c r="AZ44" i="43"/>
  <c r="BC43" i="43"/>
  <c r="BB43" i="43"/>
  <c r="BA43" i="43"/>
  <c r="BC42" i="43"/>
  <c r="BB42" i="43"/>
  <c r="BA42" i="43"/>
  <c r="BC41" i="43"/>
  <c r="BB41" i="43"/>
  <c r="BA41" i="43"/>
  <c r="BC40" i="43"/>
  <c r="BB40" i="43"/>
  <c r="BA40" i="43"/>
  <c r="BC39" i="43"/>
  <c r="BB39" i="43"/>
  <c r="BA39" i="43"/>
  <c r="BC38" i="43"/>
  <c r="BB38" i="43"/>
  <c r="BA38" i="43"/>
  <c r="BC35" i="43"/>
  <c r="BB35" i="43"/>
  <c r="BA35" i="43"/>
  <c r="AZ35" i="43"/>
  <c r="AX35" i="43"/>
  <c r="AX36" i="43" s="1"/>
  <c r="CC34" i="43"/>
  <c r="BC34" i="43"/>
  <c r="BB34" i="43"/>
  <c r="BA34" i="43"/>
  <c r="AX34" i="43"/>
  <c r="BC33" i="43"/>
  <c r="BB33" i="43"/>
  <c r="BA33" i="43"/>
  <c r="BC32" i="43"/>
  <c r="BB32" i="43"/>
  <c r="BA32" i="43"/>
  <c r="AU32" i="43"/>
  <c r="C33" i="43"/>
  <c r="BC31" i="43"/>
  <c r="BB31" i="43"/>
  <c r="BA31" i="43"/>
  <c r="AU31" i="43"/>
  <c r="AL31" i="43"/>
  <c r="AI31" i="43"/>
  <c r="AH31" i="43"/>
  <c r="AM31" i="43" s="1"/>
  <c r="AG31" i="43"/>
  <c r="AE31" i="43"/>
  <c r="C32" i="43"/>
  <c r="BC30" i="43"/>
  <c r="BB30" i="43"/>
  <c r="BA30" i="43"/>
  <c r="AU30" i="43"/>
  <c r="AL30" i="43"/>
  <c r="AI30" i="43"/>
  <c r="AH30" i="43"/>
  <c r="AM30" i="43" s="1"/>
  <c r="AG30" i="43"/>
  <c r="AE30" i="43"/>
  <c r="AK30" i="43" s="1"/>
  <c r="C31" i="43"/>
  <c r="BC29" i="43"/>
  <c r="BB29" i="43"/>
  <c r="BA29" i="43"/>
  <c r="BA36" i="43" s="1"/>
  <c r="U28" i="43" s="1"/>
  <c r="AU29" i="43"/>
  <c r="AL29" i="43"/>
  <c r="AI29" i="43"/>
  <c r="AH29" i="43"/>
  <c r="AM29" i="43" s="1"/>
  <c r="AG29" i="43"/>
  <c r="AE29" i="43"/>
  <c r="AK29" i="43" s="1"/>
  <c r="BC28" i="43"/>
  <c r="BB28" i="43"/>
  <c r="BA28" i="43"/>
  <c r="AX28" i="43"/>
  <c r="AU28" i="43"/>
  <c r="AL28" i="43"/>
  <c r="AI28" i="43"/>
  <c r="AH28" i="43"/>
  <c r="AM28" i="43" s="1"/>
  <c r="AG28" i="43"/>
  <c r="AE28" i="43"/>
  <c r="H29" i="43"/>
  <c r="BP19" i="43" s="1"/>
  <c r="G29" i="43"/>
  <c r="BP18" i="43" s="1"/>
  <c r="C29" i="43"/>
  <c r="D29" i="43" s="1"/>
  <c r="BC27" i="43"/>
  <c r="BB27" i="43"/>
  <c r="BA27" i="43"/>
  <c r="AX27" i="43"/>
  <c r="AU27" i="43"/>
  <c r="AL27" i="43"/>
  <c r="AI27" i="43"/>
  <c r="AH27" i="43"/>
  <c r="AM27" i="43" s="1"/>
  <c r="AG27" i="43"/>
  <c r="AE27" i="43"/>
  <c r="AJ27" i="43" s="1"/>
  <c r="C28" i="43"/>
  <c r="D28" i="43" s="1"/>
  <c r="CC26" i="43"/>
  <c r="CB26" i="43"/>
  <c r="CI26" i="43" s="1"/>
  <c r="AX26" i="43"/>
  <c r="AU26" i="43"/>
  <c r="AL26" i="43"/>
  <c r="AI26" i="43"/>
  <c r="AH26" i="43"/>
  <c r="AM26" i="43" s="1"/>
  <c r="AG26" i="43"/>
  <c r="AE26" i="43"/>
  <c r="C27" i="43"/>
  <c r="D27" i="43" s="1"/>
  <c r="CC25" i="43"/>
  <c r="CB25" i="43"/>
  <c r="CI25" i="43" s="1"/>
  <c r="AL25" i="43"/>
  <c r="AI25" i="43"/>
  <c r="AH25" i="43"/>
  <c r="AM25" i="43" s="1"/>
  <c r="AG25" i="43"/>
  <c r="AE25" i="43"/>
  <c r="AK25" i="43" s="1"/>
  <c r="CC24" i="43"/>
  <c r="CB24" i="43"/>
  <c r="CI24" i="43" s="1"/>
  <c r="BC24" i="43"/>
  <c r="BB24" i="43"/>
  <c r="BA24" i="43"/>
  <c r="AL24" i="43"/>
  <c r="AI24" i="43"/>
  <c r="AH24" i="43"/>
  <c r="AM24" i="43" s="1"/>
  <c r="AG24" i="43"/>
  <c r="AE24" i="43"/>
  <c r="AK24" i="43" s="1"/>
  <c r="D25" i="43"/>
  <c r="R7" i="43" s="1"/>
  <c r="C25" i="43"/>
  <c r="CC23" i="43"/>
  <c r="CB23" i="43"/>
  <c r="CI23" i="43" s="1"/>
  <c r="BC23" i="43"/>
  <c r="BB23" i="43"/>
  <c r="BA23" i="43"/>
  <c r="AM23" i="43"/>
  <c r="AL23" i="43"/>
  <c r="AI23" i="43"/>
  <c r="AH23" i="43"/>
  <c r="AG23" i="43"/>
  <c r="AE23" i="43"/>
  <c r="AK23" i="43" s="1"/>
  <c r="M23" i="43"/>
  <c r="CC22" i="43"/>
  <c r="CB22" i="43"/>
  <c r="CI22" i="43" s="1"/>
  <c r="BC22" i="43"/>
  <c r="BB22" i="43"/>
  <c r="BA22" i="43"/>
  <c r="AL22" i="43"/>
  <c r="AI22" i="43"/>
  <c r="AH22" i="43"/>
  <c r="AM22" i="43" s="1"/>
  <c r="AG22" i="43"/>
  <c r="AE22" i="43"/>
  <c r="CC21" i="43"/>
  <c r="CB21" i="43"/>
  <c r="CI21" i="43" s="1"/>
  <c r="BC21" i="43"/>
  <c r="BB21" i="43"/>
  <c r="AX21" i="43"/>
  <c r="AL21" i="43"/>
  <c r="AI21" i="43"/>
  <c r="AH21" i="43"/>
  <c r="AM21" i="43" s="1"/>
  <c r="AG21" i="43"/>
  <c r="AE21" i="43"/>
  <c r="M21" i="43"/>
  <c r="BV9" i="43" s="1"/>
  <c r="CC20" i="43"/>
  <c r="CB20" i="43"/>
  <c r="CI20" i="43" s="1"/>
  <c r="BC20" i="43"/>
  <c r="BB20" i="43"/>
  <c r="BA20" i="43"/>
  <c r="AX20" i="43"/>
  <c r="AU20" i="43"/>
  <c r="AL20" i="43"/>
  <c r="AI20" i="43"/>
  <c r="AH20" i="43"/>
  <c r="AM20" i="43" s="1"/>
  <c r="AG20" i="43"/>
  <c r="AE20" i="43"/>
  <c r="AK20" i="43" s="1"/>
  <c r="CC19" i="43"/>
  <c r="CB19" i="43"/>
  <c r="CI19" i="43" s="1"/>
  <c r="BC19" i="43"/>
  <c r="BB19" i="43"/>
  <c r="AX19" i="43"/>
  <c r="AU19" i="43"/>
  <c r="AL19" i="43"/>
  <c r="AI19" i="43"/>
  <c r="AH19" i="43"/>
  <c r="AM19" i="43" s="1"/>
  <c r="AG19" i="43"/>
  <c r="AE19" i="43"/>
  <c r="AK19" i="43" s="1"/>
  <c r="AB19" i="43"/>
  <c r="AA19" i="43"/>
  <c r="Z19" i="43"/>
  <c r="Y19" i="43"/>
  <c r="X19" i="43"/>
  <c r="W19" i="43"/>
  <c r="V19" i="43"/>
  <c r="U19" i="43"/>
  <c r="T19" i="43"/>
  <c r="CC18" i="43"/>
  <c r="CB18" i="43"/>
  <c r="CI18" i="43" s="1"/>
  <c r="BC18" i="43"/>
  <c r="BB18" i="43"/>
  <c r="BA18" i="43"/>
  <c r="AX18" i="43"/>
  <c r="AU18" i="43"/>
  <c r="AL18" i="43"/>
  <c r="AI18" i="43"/>
  <c r="AH18" i="43"/>
  <c r="AM18" i="43" s="1"/>
  <c r="AG18" i="43"/>
  <c r="AE18" i="43"/>
  <c r="AB18" i="43"/>
  <c r="AA18" i="43"/>
  <c r="Z18" i="43"/>
  <c r="Y18" i="43"/>
  <c r="X18" i="43"/>
  <c r="W18" i="43"/>
  <c r="V18" i="43"/>
  <c r="U18" i="43"/>
  <c r="T18" i="43"/>
  <c r="CC17" i="43"/>
  <c r="CB17" i="43"/>
  <c r="CI17" i="43" s="1"/>
  <c r="BC17" i="43"/>
  <c r="BB17" i="43"/>
  <c r="BA17" i="43"/>
  <c r="AX17" i="43"/>
  <c r="AU17" i="43"/>
  <c r="AL17" i="43"/>
  <c r="AI17" i="43"/>
  <c r="AH17" i="43"/>
  <c r="AM17" i="43" s="1"/>
  <c r="AG17" i="43"/>
  <c r="AE17" i="43"/>
  <c r="AJ17" i="43" s="1"/>
  <c r="AB17" i="43"/>
  <c r="AA17" i="43"/>
  <c r="Z17" i="43"/>
  <c r="Y17" i="43"/>
  <c r="X17" i="43"/>
  <c r="W17" i="43"/>
  <c r="V17" i="43"/>
  <c r="U17" i="43"/>
  <c r="T17" i="43"/>
  <c r="M17" i="43"/>
  <c r="CC16" i="43"/>
  <c r="CB16" i="43"/>
  <c r="CI16" i="43" s="1"/>
  <c r="BC16" i="43"/>
  <c r="BB16" i="43"/>
  <c r="BA16" i="43"/>
  <c r="AX16" i="43"/>
  <c r="AU16" i="43"/>
  <c r="AL16" i="43"/>
  <c r="AI16" i="43"/>
  <c r="AH16" i="43"/>
  <c r="AM16" i="43" s="1"/>
  <c r="AG16" i="43"/>
  <c r="AE16" i="43"/>
  <c r="AB16" i="43"/>
  <c r="AA16" i="43"/>
  <c r="Z16" i="43"/>
  <c r="Y16" i="43"/>
  <c r="X16" i="43"/>
  <c r="W16" i="43"/>
  <c r="V16" i="43"/>
  <c r="U16" i="43"/>
  <c r="T16" i="43"/>
  <c r="M16" i="43"/>
  <c r="CC15" i="43"/>
  <c r="CB15" i="43"/>
  <c r="CP15" i="43" s="1"/>
  <c r="AX15" i="43"/>
  <c r="AU15" i="43"/>
  <c r="AL15" i="43"/>
  <c r="AI15" i="43"/>
  <c r="AH15" i="43"/>
  <c r="AM15" i="43" s="1"/>
  <c r="AG15" i="43"/>
  <c r="AE15" i="43"/>
  <c r="CC14" i="43"/>
  <c r="CB14" i="43"/>
  <c r="CI14" i="43" s="1"/>
  <c r="AX14" i="43"/>
  <c r="AU14" i="43"/>
  <c r="AL14" i="43"/>
  <c r="AI14" i="43"/>
  <c r="AH14" i="43"/>
  <c r="AM14" i="43" s="1"/>
  <c r="AG14" i="43"/>
  <c r="AE14" i="43"/>
  <c r="E16" i="43"/>
  <c r="CC13" i="43"/>
  <c r="CB13" i="43"/>
  <c r="CH13" i="43" s="1"/>
  <c r="BC13" i="43"/>
  <c r="BB13" i="43"/>
  <c r="BA13" i="43"/>
  <c r="AX13" i="43"/>
  <c r="AU13" i="43"/>
  <c r="AL13" i="43"/>
  <c r="AI13" i="43"/>
  <c r="AH13" i="43"/>
  <c r="AG13" i="43"/>
  <c r="AE13" i="43"/>
  <c r="AO13" i="43" s="1"/>
  <c r="C15" i="43"/>
  <c r="D15" i="43" s="1"/>
  <c r="E15" i="43" s="1"/>
  <c r="CC12" i="43"/>
  <c r="CB12" i="43"/>
  <c r="CI12" i="43" s="1"/>
  <c r="BC12" i="43"/>
  <c r="BB12" i="43"/>
  <c r="BA12" i="43"/>
  <c r="AX12" i="43"/>
  <c r="AU12" i="43"/>
  <c r="AL12" i="43"/>
  <c r="AI12" i="43"/>
  <c r="AH12" i="43"/>
  <c r="AG12" i="43"/>
  <c r="AE12" i="43"/>
  <c r="C14" i="43"/>
  <c r="CC11" i="43"/>
  <c r="CB11" i="43"/>
  <c r="CI11" i="43" s="1"/>
  <c r="BC11" i="43"/>
  <c r="BB11" i="43"/>
  <c r="BA11" i="43"/>
  <c r="AX11" i="43"/>
  <c r="AU11" i="43"/>
  <c r="W11" i="43"/>
  <c r="U11" i="43"/>
  <c r="CC10" i="43"/>
  <c r="CB10" i="43"/>
  <c r="CO10" i="43" s="1"/>
  <c r="BC10" i="43"/>
  <c r="BB10" i="43"/>
  <c r="BA10" i="43"/>
  <c r="AX10" i="43"/>
  <c r="AU10" i="43"/>
  <c r="W10" i="43"/>
  <c r="U10" i="43"/>
  <c r="CC9" i="43"/>
  <c r="CB9" i="43"/>
  <c r="CN9" i="43" s="1"/>
  <c r="BY9" i="43"/>
  <c r="W9" i="43"/>
  <c r="U9" i="43"/>
  <c r="O9" i="43"/>
  <c r="CC8" i="43"/>
  <c r="CB8" i="43"/>
  <c r="CI8" i="43" s="1"/>
  <c r="U8" i="43"/>
  <c r="D18" i="43" s="1"/>
  <c r="D19" i="43" s="1"/>
  <c r="E19" i="43" s="1"/>
  <c r="M8" i="43"/>
  <c r="CC7" i="43"/>
  <c r="CB7" i="43"/>
  <c r="CI7" i="43" s="1"/>
  <c r="BC7" i="43"/>
  <c r="BC8" i="43" s="1"/>
  <c r="BB7" i="43"/>
  <c r="BA7" i="43"/>
  <c r="AZ7" i="43"/>
  <c r="AU7" i="43"/>
  <c r="W7" i="43"/>
  <c r="V7" i="43"/>
  <c r="U7" i="43"/>
  <c r="BY6" i="43"/>
  <c r="BB6" i="43"/>
  <c r="BA6" i="43"/>
  <c r="W6" i="43"/>
  <c r="V6" i="43"/>
  <c r="U6" i="43"/>
  <c r="CH5" i="43"/>
  <c r="BA5" i="43"/>
  <c r="W5" i="43"/>
  <c r="V5" i="43"/>
  <c r="U5" i="43"/>
  <c r="R5" i="43"/>
  <c r="Q5" i="43"/>
  <c r="CD4" i="43"/>
  <c r="W4" i="43"/>
  <c r="V4" i="43"/>
  <c r="U4" i="43"/>
  <c r="P4" i="43"/>
  <c r="W3" i="43"/>
  <c r="V3" i="43"/>
  <c r="U3" i="43"/>
  <c r="P3" i="43"/>
  <c r="AE2" i="43"/>
  <c r="AF8" i="43" s="1"/>
  <c r="J2" i="43"/>
  <c r="F1" i="43"/>
  <c r="CC1" i="43" s="1"/>
  <c r="E37" i="43"/>
  <c r="T35" i="43"/>
  <c r="T34" i="43"/>
  <c r="T33" i="43"/>
  <c r="CH32" i="43"/>
  <c r="CC32" i="43"/>
  <c r="T32" i="43"/>
  <c r="E33" i="43"/>
  <c r="AR31" i="43"/>
  <c r="AQ31" i="43"/>
  <c r="AP31" i="43"/>
  <c r="AN31" i="43"/>
  <c r="AJ31" i="43"/>
  <c r="T31" i="43"/>
  <c r="T30" i="43"/>
  <c r="E31" i="43"/>
  <c r="T29" i="43"/>
  <c r="AR28" i="43"/>
  <c r="T28" i="43"/>
  <c r="CD27" i="43"/>
  <c r="AR27" i="43"/>
  <c r="AP27" i="43"/>
  <c r="T27" i="43"/>
  <c r="CP26" i="43"/>
  <c r="CO26" i="43"/>
  <c r="CN26" i="43"/>
  <c r="CM26" i="43"/>
  <c r="CK26" i="43"/>
  <c r="CH26" i="43"/>
  <c r="CG26" i="43"/>
  <c r="CF26" i="43"/>
  <c r="CE26" i="43"/>
  <c r="CL26" i="43"/>
  <c r="T26" i="43"/>
  <c r="AQ25" i="43"/>
  <c r="AN25" i="43"/>
  <c r="AR25" i="43"/>
  <c r="T25" i="43"/>
  <c r="CO24" i="43"/>
  <c r="CN24" i="43"/>
  <c r="CK24" i="43"/>
  <c r="CH24" i="43"/>
  <c r="CF24" i="43"/>
  <c r="CE24" i="43"/>
  <c r="CM24" i="43"/>
  <c r="AR24" i="43"/>
  <c r="AQ24" i="43"/>
  <c r="AP24" i="43"/>
  <c r="AN24" i="43"/>
  <c r="AJ24" i="43"/>
  <c r="E25" i="43"/>
  <c r="CP23" i="43"/>
  <c r="CO23" i="43"/>
  <c r="CN23" i="43"/>
  <c r="CM23" i="43"/>
  <c r="CK23" i="43"/>
  <c r="CH23" i="43"/>
  <c r="CG23" i="43"/>
  <c r="CF23" i="43"/>
  <c r="CE23" i="43"/>
  <c r="CL23" i="43"/>
  <c r="AR23" i="43"/>
  <c r="AP23" i="43"/>
  <c r="AN23" i="43"/>
  <c r="CP22" i="43"/>
  <c r="CO22" i="43"/>
  <c r="CN22" i="43"/>
  <c r="CM22" i="43"/>
  <c r="CK22" i="43"/>
  <c r="CH22" i="43"/>
  <c r="CG22" i="43"/>
  <c r="CF22" i="43"/>
  <c r="CE22" i="43"/>
  <c r="CL22" i="43"/>
  <c r="AR22" i="43"/>
  <c r="AP22" i="43"/>
  <c r="AN22" i="43"/>
  <c r="AJ22" i="43"/>
  <c r="CP21" i="43"/>
  <c r="CO21" i="43"/>
  <c r="AQ19" i="43"/>
  <c r="AN19" i="43"/>
  <c r="AR19" i="43"/>
  <c r="CP18" i="43"/>
  <c r="CL18" i="43"/>
  <c r="CP17" i="43"/>
  <c r="CN17" i="43"/>
  <c r="CM17" i="43"/>
  <c r="CK17" i="43"/>
  <c r="CG17" i="43"/>
  <c r="CE17" i="43"/>
  <c r="CL17" i="43"/>
  <c r="AP17" i="43"/>
  <c r="CN16" i="43"/>
  <c r="CG16" i="43"/>
  <c r="CK15" i="43"/>
  <c r="CE15" i="43"/>
  <c r="CN14" i="43"/>
  <c r="CK14" i="43"/>
  <c r="CG14" i="43"/>
  <c r="CE14" i="43"/>
  <c r="CL14" i="43"/>
  <c r="CK12" i="43"/>
  <c r="R12" i="43"/>
  <c r="Q12" i="43"/>
  <c r="P12" i="43"/>
  <c r="O12" i="43"/>
  <c r="CP11" i="43"/>
  <c r="CH11" i="43"/>
  <c r="CH8" i="43"/>
  <c r="BV8" i="43"/>
  <c r="BV27" i="43" s="1"/>
  <c r="P11" i="43"/>
  <c r="BW27" i="43"/>
  <c r="D43" i="43"/>
  <c r="E43" i="43" s="1"/>
  <c r="O7" i="43"/>
  <c r="BW6" i="43"/>
  <c r="CK1" i="43"/>
  <c r="CD1" i="43"/>
  <c r="E1" i="43"/>
  <c r="AI5" i="43" l="1"/>
  <c r="AI6" i="43"/>
  <c r="AI7" i="43"/>
  <c r="AI8" i="43"/>
  <c r="AI4" i="43"/>
  <c r="AJ4" i="43"/>
  <c r="AJ5" i="43"/>
  <c r="AJ6" i="43"/>
  <c r="AJ8" i="43"/>
  <c r="AJ7" i="43"/>
  <c r="AK12" i="43"/>
  <c r="AK13" i="43"/>
  <c r="AG8" i="43"/>
  <c r="AE4" i="43"/>
  <c r="U34" i="43"/>
  <c r="D17" i="43"/>
  <c r="CE18" i="43"/>
  <c r="CF18" i="43"/>
  <c r="CG18" i="43"/>
  <c r="CH18" i="43"/>
  <c r="CL25" i="43"/>
  <c r="CK18" i="43"/>
  <c r="CE25" i="43"/>
  <c r="D14" i="43"/>
  <c r="E14" i="43" s="1"/>
  <c r="CK13" i="43"/>
  <c r="CM18" i="43"/>
  <c r="CN25" i="43"/>
  <c r="CN18" i="43"/>
  <c r="CO18" i="43"/>
  <c r="BC45" i="43"/>
  <c r="AR13" i="43"/>
  <c r="AP29" i="43"/>
  <c r="AQ29" i="43"/>
  <c r="AN27" i="43"/>
  <c r="CL19" i="43"/>
  <c r="CL20" i="43"/>
  <c r="CN20" i="43"/>
  <c r="BV7" i="43"/>
  <c r="D16" i="43"/>
  <c r="BC36" i="43"/>
  <c r="BA45" i="43"/>
  <c r="U29" i="43" s="1"/>
  <c r="BC53" i="43"/>
  <c r="C27" i="41"/>
  <c r="G52" i="12"/>
  <c r="I61" i="12" s="1"/>
  <c r="G54" i="12"/>
  <c r="AR15" i="43"/>
  <c r="P7" i="43"/>
  <c r="BB8" i="43"/>
  <c r="BA8" i="43"/>
  <c r="U25" i="43" s="1"/>
  <c r="F37" i="43"/>
  <c r="D36" i="43" s="1"/>
  <c r="E36" i="43" s="1"/>
  <c r="BA19" i="43"/>
  <c r="BA25" i="43" s="1"/>
  <c r="U27" i="43" s="1"/>
  <c r="CI10" i="43"/>
  <c r="CK7" i="43"/>
  <c r="CN12" i="43"/>
  <c r="CP10" i="43"/>
  <c r="AJ13" i="43"/>
  <c r="BA67" i="43"/>
  <c r="U31" i="43" s="1"/>
  <c r="BC99" i="43"/>
  <c r="BA14" i="43"/>
  <c r="AJ23" i="43"/>
  <c r="CL10" i="43"/>
  <c r="CF10" i="43"/>
  <c r="CL12" i="43"/>
  <c r="CM14" i="43"/>
  <c r="CE20" i="43"/>
  <c r="AF13" i="43"/>
  <c r="BA103" i="43"/>
  <c r="U35" i="43" s="1"/>
  <c r="CG10" i="43"/>
  <c r="AK5" i="43"/>
  <c r="CE10" i="43"/>
  <c r="CH10" i="43"/>
  <c r="CP14" i="43"/>
  <c r="AQ13" i="43"/>
  <c r="BA86" i="43"/>
  <c r="U32" i="43" s="1"/>
  <c r="AF15" i="43"/>
  <c r="AK15" i="43"/>
  <c r="AU33" i="43"/>
  <c r="AF20" i="43"/>
  <c r="AF22" i="43"/>
  <c r="AK22" i="43"/>
  <c r="BB45" i="43"/>
  <c r="BB86" i="43"/>
  <c r="AF14" i="43"/>
  <c r="AK14" i="43"/>
  <c r="AX29" i="43"/>
  <c r="AF18" i="43"/>
  <c r="AK18" i="43"/>
  <c r="AF21" i="43"/>
  <c r="AK21" i="43"/>
  <c r="CP16" i="43"/>
  <c r="AF31" i="43"/>
  <c r="AK31" i="43"/>
  <c r="CE16" i="43"/>
  <c r="BB53" i="43"/>
  <c r="AR17" i="43"/>
  <c r="AK17" i="43"/>
  <c r="AF30" i="43"/>
  <c r="CK16" i="43"/>
  <c r="AF27" i="43"/>
  <c r="AK27" i="43"/>
  <c r="CL16" i="43"/>
  <c r="AF16" i="43"/>
  <c r="AK16" i="43"/>
  <c r="BC25" i="43"/>
  <c r="AF26" i="43"/>
  <c r="AK26" i="43"/>
  <c r="AK28" i="43"/>
  <c r="AJ18" i="43"/>
  <c r="CE9" i="43"/>
  <c r="AN18" i="43"/>
  <c r="AN28" i="43"/>
  <c r="CP8" i="43"/>
  <c r="CG11" i="43"/>
  <c r="AR18" i="43"/>
  <c r="AQ28" i="43"/>
  <c r="AF19" i="43"/>
  <c r="D34" i="43"/>
  <c r="E34" i="43" s="1"/>
  <c r="U12" i="43"/>
  <c r="AF28" i="43"/>
  <c r="CM8" i="43"/>
  <c r="CL11" i="43"/>
  <c r="AQ12" i="43"/>
  <c r="BB36" i="43"/>
  <c r="CK8" i="43"/>
  <c r="CK11" i="43"/>
  <c r="CN11" i="43"/>
  <c r="AR16" i="43"/>
  <c r="BC14" i="43"/>
  <c r="U20" i="43"/>
  <c r="M3" i="43" s="1"/>
  <c r="AR12" i="43"/>
  <c r="CF11" i="43"/>
  <c r="AP14" i="43"/>
  <c r="AP18" i="43"/>
  <c r="CG21" i="43"/>
  <c r="P5" i="43"/>
  <c r="AK4" i="43"/>
  <c r="AH6" i="43"/>
  <c r="CL13" i="43"/>
  <c r="CL15" i="43"/>
  <c r="AF25" i="43"/>
  <c r="CM13" i="43"/>
  <c r="CI9" i="43"/>
  <c r="CI13" i="43"/>
  <c r="AF23" i="43"/>
  <c r="AF24" i="43"/>
  <c r="CL9" i="43"/>
  <c r="CG15" i="43"/>
  <c r="AN17" i="43"/>
  <c r="AF12" i="43"/>
  <c r="AO12" i="43" s="1"/>
  <c r="AF29" i="43"/>
  <c r="CM15" i="43"/>
  <c r="AQ17" i="43"/>
  <c r="AF17" i="43"/>
  <c r="CM9" i="43"/>
  <c r="CN15" i="43"/>
  <c r="CI15" i="43"/>
  <c r="BP20" i="43"/>
  <c r="AO5" i="43"/>
  <c r="AL7" i="43"/>
  <c r="CM7" i="43"/>
  <c r="CL8" i="43"/>
  <c r="CF9" i="43"/>
  <c r="CO9" i="43"/>
  <c r="AG32" i="43"/>
  <c r="CP12" i="43"/>
  <c r="CG12" i="43"/>
  <c r="CM12" i="43"/>
  <c r="AQ14" i="43"/>
  <c r="AN14" i="43"/>
  <c r="AN15" i="43"/>
  <c r="AQ15" i="43"/>
  <c r="AP15" i="43"/>
  <c r="AQ16" i="43"/>
  <c r="AP16" i="43"/>
  <c r="AN16" i="43"/>
  <c r="CE19" i="43"/>
  <c r="BB14" i="43"/>
  <c r="V20" i="43"/>
  <c r="G20" i="43" s="1"/>
  <c r="AK7" i="43"/>
  <c r="CL7" i="43"/>
  <c r="AE5" i="43"/>
  <c r="AO3" i="43"/>
  <c r="AF5" i="43"/>
  <c r="AK6" i="43"/>
  <c r="AE7" i="43"/>
  <c r="CE7" i="43"/>
  <c r="CG9" i="43"/>
  <c r="AG4" i="43"/>
  <c r="AG5" i="43"/>
  <c r="AL6" i="43"/>
  <c r="AF7" i="43"/>
  <c r="AP7" i="43"/>
  <c r="CF7" i="43"/>
  <c r="CO7" i="43"/>
  <c r="AK8" i="43"/>
  <c r="CE8" i="43"/>
  <c r="CN8" i="43"/>
  <c r="CH9" i="43"/>
  <c r="CK10" i="43"/>
  <c r="Q11" i="43"/>
  <c r="CM11" i="43"/>
  <c r="CE12" i="43"/>
  <c r="CO12" i="43"/>
  <c r="CP13" i="43"/>
  <c r="CG13" i="43"/>
  <c r="CN13" i="43"/>
  <c r="CE13" i="43"/>
  <c r="CO13" i="43"/>
  <c r="AR14" i="43"/>
  <c r="CH19" i="43"/>
  <c r="CP19" i="43"/>
  <c r="CG19" i="43"/>
  <c r="CO19" i="43"/>
  <c r="CF19" i="43"/>
  <c r="CM19" i="43"/>
  <c r="CK19" i="43"/>
  <c r="AL4" i="43"/>
  <c r="AH8" i="43"/>
  <c r="CP9" i="43"/>
  <c r="O11" i="43"/>
  <c r="AE6" i="43"/>
  <c r="AO6" i="43"/>
  <c r="AG7" i="43"/>
  <c r="AL8" i="43"/>
  <c r="CF8" i="43"/>
  <c r="CO8" i="43"/>
  <c r="CM10" i="43"/>
  <c r="R11" i="43"/>
  <c r="AJ12" i="43"/>
  <c r="AP5" i="43" s="1"/>
  <c r="CF12" i="43"/>
  <c r="CN19" i="43"/>
  <c r="AR21" i="43"/>
  <c r="AJ21" i="43"/>
  <c r="AQ21" i="43"/>
  <c r="AP21" i="43"/>
  <c r="AN21" i="43"/>
  <c r="AR26" i="43"/>
  <c r="AJ26" i="43"/>
  <c r="AQ26" i="43"/>
  <c r="AP26" i="43"/>
  <c r="AN26" i="43"/>
  <c r="BA93" i="43"/>
  <c r="U33" i="43" s="1"/>
  <c r="AP20" i="43"/>
  <c r="AN20" i="43"/>
  <c r="AR20" i="43"/>
  <c r="AJ20" i="43"/>
  <c r="AL5" i="43"/>
  <c r="AO4" i="43"/>
  <c r="AF4" i="43"/>
  <c r="AO7" i="43"/>
  <c r="CN7" i="43"/>
  <c r="AH4" i="43"/>
  <c r="AH5" i="43"/>
  <c r="CG7" i="43"/>
  <c r="CP7" i="43"/>
  <c r="AF6" i="43"/>
  <c r="AP6" i="43"/>
  <c r="BV6" i="43"/>
  <c r="AH7" i="43"/>
  <c r="CH7" i="43"/>
  <c r="AE8" i="43"/>
  <c r="CG8" i="43"/>
  <c r="CK9" i="43"/>
  <c r="AU21" i="43"/>
  <c r="CN10" i="43"/>
  <c r="CE11" i="43"/>
  <c r="CO11" i="43"/>
  <c r="CH12" i="43"/>
  <c r="CF13" i="43"/>
  <c r="AJ14" i="43"/>
  <c r="AJ15" i="43"/>
  <c r="AJ16" i="43"/>
  <c r="CH16" i="43"/>
  <c r="CO16" i="43"/>
  <c r="CF16" i="43"/>
  <c r="CM16" i="43"/>
  <c r="BC86" i="43"/>
  <c r="AG6" i="43"/>
  <c r="AX22" i="43"/>
  <c r="BB25" i="43"/>
  <c r="AQ20" i="43"/>
  <c r="CK20" i="43"/>
  <c r="CH20" i="43"/>
  <c r="CP20" i="43"/>
  <c r="CG20" i="43"/>
  <c r="CO20" i="43"/>
  <c r="CF20" i="43"/>
  <c r="CM20" i="43"/>
  <c r="CF14" i="43"/>
  <c r="CO14" i="43"/>
  <c r="CF15" i="43"/>
  <c r="CO15" i="43"/>
  <c r="CF17" i="43"/>
  <c r="CO17" i="43"/>
  <c r="AP19" i="43"/>
  <c r="CH21" i="43"/>
  <c r="CG24" i="43"/>
  <c r="CP24" i="43"/>
  <c r="AP25" i="43"/>
  <c r="CM25" i="43"/>
  <c r="AQ27" i="43"/>
  <c r="AP28" i="43"/>
  <c r="AJ29" i="43"/>
  <c r="AR29" i="43"/>
  <c r="AN30" i="43"/>
  <c r="CH14" i="43"/>
  <c r="CH15" i="43"/>
  <c r="CH17" i="43"/>
  <c r="AQ18" i="43"/>
  <c r="AJ19" i="43"/>
  <c r="CK21" i="43"/>
  <c r="AQ22" i="43"/>
  <c r="AQ23" i="43"/>
  <c r="AJ25" i="43"/>
  <c r="CF25" i="43"/>
  <c r="CO25" i="43"/>
  <c r="AJ28" i="43"/>
  <c r="AP30" i="43"/>
  <c r="CL21" i="43"/>
  <c r="CG25" i="43"/>
  <c r="CP25" i="43"/>
  <c r="AQ30" i="43"/>
  <c r="CM21" i="43"/>
  <c r="CL24" i="43"/>
  <c r="CH25" i="43"/>
  <c r="AN29" i="43"/>
  <c r="AJ30" i="43"/>
  <c r="AR30" i="43"/>
  <c r="CE21" i="43"/>
  <c r="CN21" i="43"/>
  <c r="AO35" i="43"/>
  <c r="CF21" i="43"/>
  <c r="CK25" i="43"/>
  <c r="D21" i="43" l="1"/>
  <c r="E21" i="43" s="1"/>
  <c r="AP3" i="43"/>
  <c r="F32" i="43"/>
  <c r="D32" i="43" s="1"/>
  <c r="E32" i="43" s="1"/>
  <c r="D24" i="43"/>
  <c r="H18" i="43" s="1"/>
  <c r="BP4" i="43"/>
  <c r="BQ4" i="43" s="1"/>
  <c r="D8" i="43"/>
  <c r="D9" i="43"/>
  <c r="E9" i="43" s="1"/>
  <c r="D10" i="43"/>
  <c r="E10" i="43" s="1"/>
  <c r="D11" i="43"/>
  <c r="E11" i="43" s="1"/>
  <c r="D12" i="43"/>
  <c r="E44" i="43"/>
  <c r="D33" i="43"/>
  <c r="BC105" i="43"/>
  <c r="U26" i="43"/>
  <c r="U36" i="43" s="1"/>
  <c r="U22" i="43"/>
  <c r="BB105" i="43"/>
  <c r="AR32" i="43"/>
  <c r="AQ32" i="43"/>
  <c r="CK27" i="43"/>
  <c r="CH27" i="43"/>
  <c r="F31" i="43"/>
  <c r="D31" i="43" s="1"/>
  <c r="CO27" i="43"/>
  <c r="AO8" i="43"/>
  <c r="BI21" i="43"/>
  <c r="BI22" i="43"/>
  <c r="BI18" i="43"/>
  <c r="BI13" i="43"/>
  <c r="BI8" i="43"/>
  <c r="BI20" i="43"/>
  <c r="BI10" i="43"/>
  <c r="BI7" i="43"/>
  <c r="BI14" i="43"/>
  <c r="BI19" i="43"/>
  <c r="BI12" i="43"/>
  <c r="BI6" i="43"/>
  <c r="BI5" i="43"/>
  <c r="BI15" i="43"/>
  <c r="BI4" i="43"/>
  <c r="BI17" i="43"/>
  <c r="BI16" i="43"/>
  <c r="BI9" i="43"/>
  <c r="BI3" i="43"/>
  <c r="BI11" i="43"/>
  <c r="CG27" i="43"/>
  <c r="CG29" i="43" s="1"/>
  <c r="CE27" i="43"/>
  <c r="CL27" i="43"/>
  <c r="CM27" i="43"/>
  <c r="BA105" i="43"/>
  <c r="CP27" i="43"/>
  <c r="CN27" i="43"/>
  <c r="AJ32" i="43"/>
  <c r="AP4" i="43"/>
  <c r="AP8" i="43" s="1"/>
  <c r="AX32" i="43"/>
  <c r="H20" i="43" s="1"/>
  <c r="E20" i="43" s="1"/>
  <c r="J18" i="43" l="1"/>
  <c r="F23" i="43"/>
  <c r="F24" i="43" s="1"/>
  <c r="G18" i="43"/>
  <c r="AY34" i="43"/>
  <c r="E23" i="43"/>
  <c r="AV12" i="43"/>
  <c r="E24" i="43"/>
  <c r="D13" i="43"/>
  <c r="E13" i="43" s="1"/>
  <c r="BA108" i="43"/>
  <c r="Q3" i="43"/>
  <c r="O3" i="43"/>
  <c r="G23" i="43"/>
  <c r="G24" i="43" s="1"/>
  <c r="D39" i="43"/>
  <c r="E39" i="43" s="1"/>
  <c r="H23" i="43"/>
  <c r="H24" i="43" s="1"/>
  <c r="CH34" i="43"/>
  <c r="CH35" i="43" s="1"/>
  <c r="BG3" i="43"/>
  <c r="BG4" i="43" s="1"/>
  <c r="BG5" i="43" s="1"/>
  <c r="BG6" i="43" s="1"/>
  <c r="BG7" i="43" s="1"/>
  <c r="BG8" i="43" s="1"/>
  <c r="BG9" i="43" s="1"/>
  <c r="BG10" i="43" s="1"/>
  <c r="BG11" i="43" s="1"/>
  <c r="BG12" i="43" s="1"/>
  <c r="BG13" i="43" s="1"/>
  <c r="BG14" i="43" s="1"/>
  <c r="BG15" i="43" s="1"/>
  <c r="BG16" i="43" s="1"/>
  <c r="BG17" i="43" s="1"/>
  <c r="BG18" i="43" s="1"/>
  <c r="BG19" i="43" s="1"/>
  <c r="BG20" i="43" s="1"/>
  <c r="BG21" i="43" s="1"/>
  <c r="BG22" i="43" s="1"/>
  <c r="D6" i="43"/>
  <c r="E6" i="43" s="1"/>
  <c r="BP3" i="43"/>
  <c r="M2" i="43"/>
  <c r="BP21" i="43"/>
  <c r="BP22" i="43"/>
  <c r="BA107" i="43"/>
  <c r="BA109" i="43" s="1"/>
  <c r="D38" i="43"/>
  <c r="E38" i="43" s="1"/>
  <c r="Q4" i="43" l="1"/>
  <c r="O4" i="43"/>
  <c r="O5" i="43" s="1"/>
  <c r="BP23" i="43"/>
  <c r="BP24" i="43" s="1"/>
  <c r="M4" i="43"/>
  <c r="M6" i="43" s="1"/>
  <c r="M18" i="43"/>
  <c r="BP16" i="43"/>
  <c r="BQ3" i="43"/>
  <c r="BQ5" i="43" s="1"/>
  <c r="BP5" i="43"/>
  <c r="BP12" i="43"/>
  <c r="I24" i="43"/>
  <c r="E22" i="43" s="1"/>
  <c r="CD29" i="43" l="1"/>
  <c r="CD30" i="43" s="1"/>
  <c r="D40" i="43"/>
  <c r="E40" i="43" s="1"/>
  <c r="BP25" i="43"/>
  <c r="CJ3" i="43"/>
  <c r="BR5" i="43"/>
  <c r="M7" i="43"/>
  <c r="M10" i="43" s="1"/>
  <c r="CK5" i="43" s="1"/>
  <c r="M9" i="43"/>
  <c r="D23" i="43"/>
  <c r="M12" i="43" l="1"/>
  <c r="M13" i="43"/>
  <c r="M14" i="43" l="1"/>
  <c r="CK3" i="43" s="1"/>
  <c r="CK4" i="43" s="1"/>
  <c r="BT6" i="43" l="1"/>
  <c r="BR6" i="43" s="1"/>
  <c r="BQ6" i="43" s="1"/>
  <c r="BQ7" i="43" s="1"/>
  <c r="BP6" i="43" l="1"/>
  <c r="BP13" i="43" s="1"/>
  <c r="BZ6" i="43"/>
  <c r="M20" i="43"/>
  <c r="BT7" i="43" s="1"/>
  <c r="BT8" i="43"/>
  <c r="BR8" i="43" s="1"/>
  <c r="BP8" i="43" s="1"/>
  <c r="BP7" i="43" l="1"/>
  <c r="BR7" i="43" s="1"/>
  <c r="BQ8" i="43"/>
  <c r="BT9" i="43"/>
  <c r="BP29" i="43"/>
  <c r="BP26" i="43"/>
  <c r="BP27" i="43" s="1"/>
  <c r="BR16" i="43" l="1"/>
  <c r="BT16" i="43" s="1"/>
  <c r="BR9" i="43"/>
  <c r="BZ9" i="43"/>
  <c r="BP30" i="43"/>
  <c r="BP31" i="43" s="1"/>
  <c r="BP32" i="43" s="1"/>
  <c r="BR27" i="43"/>
  <c r="BP9" i="43" l="1"/>
  <c r="BQ9" i="43"/>
  <c r="BQ10" i="43" s="1"/>
  <c r="BR28" i="43"/>
  <c r="BT27" i="43"/>
  <c r="BP14" i="43" l="1"/>
  <c r="BP15" i="43" s="1"/>
  <c r="BP17" i="43" s="1"/>
  <c r="BQ17" i="43" s="1"/>
  <c r="BP10" i="43"/>
  <c r="D35" i="23" l="1"/>
  <c r="D34" i="23"/>
  <c r="H30" i="23"/>
  <c r="J30" i="23" s="1"/>
  <c r="H31" i="23"/>
  <c r="I31" i="23" s="1"/>
  <c r="J31" i="23" l="1"/>
  <c r="I30" i="23"/>
  <c r="E32" i="23" l="1"/>
  <c r="F32" i="23"/>
  <c r="G32" i="23"/>
  <c r="D32" i="23"/>
  <c r="D37" i="23" s="1"/>
  <c r="D39" i="23" s="1"/>
  <c r="H12" i="23"/>
  <c r="I12" i="23" s="1"/>
  <c r="H13" i="23"/>
  <c r="I13" i="23" s="1"/>
  <c r="H14" i="23"/>
  <c r="I14" i="23" s="1"/>
  <c r="H15" i="23"/>
  <c r="I15" i="23" s="1"/>
  <c r="H16" i="23"/>
  <c r="I16" i="23" s="1"/>
  <c r="H17" i="23"/>
  <c r="I17" i="23" s="1"/>
  <c r="H18" i="23"/>
  <c r="J18" i="23" s="1"/>
  <c r="H19" i="23"/>
  <c r="I19" i="23" s="1"/>
  <c r="H20" i="23"/>
  <c r="J20" i="23" s="1"/>
  <c r="H21" i="23"/>
  <c r="I21" i="23" s="1"/>
  <c r="H22" i="23"/>
  <c r="J22" i="23" s="1"/>
  <c r="H23" i="23"/>
  <c r="I23" i="23" s="1"/>
  <c r="H24" i="23"/>
  <c r="I24" i="23" s="1"/>
  <c r="H25" i="23"/>
  <c r="J25" i="23" s="1"/>
  <c r="H26" i="23"/>
  <c r="I26" i="23" s="1"/>
  <c r="H27" i="23"/>
  <c r="I27" i="23" s="1"/>
  <c r="H28" i="23"/>
  <c r="J28" i="23" s="1"/>
  <c r="H29" i="23"/>
  <c r="I29" i="23" s="1"/>
  <c r="H10" i="23"/>
  <c r="J10" i="23" s="1"/>
  <c r="G27" i="41" l="1"/>
  <c r="H27" i="41" s="1"/>
  <c r="I18" i="23"/>
  <c r="J27" i="23"/>
  <c r="I22" i="23"/>
  <c r="J23" i="23"/>
  <c r="I25" i="23"/>
  <c r="J26" i="23"/>
  <c r="J19" i="23"/>
  <c r="I28" i="23"/>
  <c r="I20" i="23"/>
  <c r="J24" i="23"/>
  <c r="J29" i="23"/>
  <c r="J21" i="23"/>
  <c r="I10" i="23"/>
  <c r="H29" i="41" l="1"/>
  <c r="H28" i="41"/>
  <c r="J2" i="23"/>
  <c r="B2" i="23" l="1"/>
  <c r="J15" i="23"/>
  <c r="J14" i="23"/>
  <c r="J13" i="23"/>
  <c r="J12" i="23"/>
  <c r="H11" i="23"/>
  <c r="I11" i="23" s="1"/>
  <c r="H9" i="23"/>
  <c r="I9" i="23" s="1"/>
  <c r="J9" i="23" l="1"/>
  <c r="H32" i="23"/>
  <c r="J17" i="23"/>
  <c r="J11" i="23"/>
  <c r="J16" i="23"/>
  <c r="J32" i="23" l="1"/>
  <c r="I32" i="23"/>
  <c r="K61" i="10" l="1"/>
  <c r="I61" i="10"/>
  <c r="H61" i="10"/>
  <c r="K62" i="10"/>
  <c r="I60" i="10"/>
  <c r="H60" i="10"/>
  <c r="I62" i="10" l="1"/>
  <c r="H62" i="10"/>
  <c r="N61" i="10"/>
  <c r="L62" i="10"/>
  <c r="N60" i="10"/>
  <c r="F12" i="18"/>
  <c r="D47" i="36"/>
  <c r="D46" i="36"/>
  <c r="D59" i="36" s="1"/>
  <c r="C29" i="42"/>
  <c r="D28" i="42"/>
  <c r="C28" i="42"/>
  <c r="G31" i="36"/>
  <c r="C41" i="36"/>
  <c r="C40" i="36"/>
  <c r="C39" i="36"/>
  <c r="C38" i="36"/>
  <c r="C37" i="36"/>
  <c r="C36" i="36"/>
  <c r="C35" i="36"/>
  <c r="C34" i="36"/>
  <c r="C33" i="36"/>
  <c r="C32" i="36"/>
  <c r="C31" i="36"/>
  <c r="D19" i="36"/>
  <c r="N62" i="10" l="1"/>
  <c r="N12" i="10" l="1"/>
  <c r="C37" i="42"/>
  <c r="B56" i="42" l="1"/>
  <c r="D26" i="42" l="1"/>
  <c r="D27" i="42"/>
  <c r="D24" i="42"/>
  <c r="D25" i="42"/>
  <c r="J2" i="42"/>
  <c r="B2" i="42"/>
  <c r="C20" i="42"/>
  <c r="D41" i="36" l="1"/>
  <c r="C88" i="41" l="1"/>
  <c r="C107" i="41" s="1"/>
  <c r="C109" i="41" s="1"/>
  <c r="D40" i="36"/>
  <c r="D39" i="36"/>
  <c r="D37" i="36"/>
  <c r="D36" i="36"/>
  <c r="D35" i="36"/>
  <c r="D34" i="36"/>
  <c r="D31" i="36"/>
  <c r="A8" i="41"/>
  <c r="A9" i="41" s="1"/>
  <c r="A12" i="41" s="1"/>
  <c r="A13" i="41" s="1"/>
  <c r="A14" i="41" s="1"/>
  <c r="A15" i="41" s="1"/>
  <c r="A18" i="41" s="1"/>
  <c r="A19" i="41" s="1"/>
  <c r="A20" i="41" s="1"/>
  <c r="A23" i="41" s="1"/>
  <c r="A21" i="41" s="1"/>
  <c r="A22" i="41" s="1"/>
  <c r="A24" i="41" s="1"/>
  <c r="A25" i="41" s="1"/>
  <c r="A26" i="41" s="1"/>
  <c r="A29" i="41" s="1"/>
  <c r="A30" i="41" s="1"/>
  <c r="A31" i="41" s="1"/>
  <c r="A32" i="41" s="1"/>
  <c r="A33" i="41" s="1"/>
  <c r="A34" i="41" s="1"/>
  <c r="A35" i="41" s="1"/>
  <c r="A36" i="41" s="1"/>
  <c r="A37" i="41" s="1"/>
  <c r="A40" i="41" s="1"/>
  <c r="A41" i="41" s="1"/>
  <c r="A42" i="41" s="1"/>
  <c r="A43" i="41" s="1"/>
  <c r="A44" i="41" s="1"/>
  <c r="A45" i="41" s="1"/>
  <c r="A46" i="41" s="1"/>
  <c r="A49" i="41" s="1"/>
  <c r="A50" i="41" s="1"/>
  <c r="A51" i="41" s="1"/>
  <c r="A52" i="41" s="1"/>
  <c r="A53" i="41" s="1"/>
  <c r="A54" i="41" s="1"/>
  <c r="A57" i="41" s="1"/>
  <c r="A58" i="41" s="1"/>
  <c r="A59" i="41" s="1"/>
  <c r="A60" i="41" s="1"/>
  <c r="A61" i="41" s="1"/>
  <c r="A62" i="41" s="1"/>
  <c r="A73" i="41" s="1"/>
  <c r="A63" i="41" s="1"/>
  <c r="A64" i="41" s="1"/>
  <c r="A65" i="41" s="1"/>
  <c r="A66" i="41" s="1"/>
  <c r="A67" i="41" s="1"/>
  <c r="A68" i="41" s="1"/>
  <c r="A71" i="41" s="1"/>
  <c r="A72" i="41" s="1"/>
  <c r="A74" i="41" s="1"/>
  <c r="A75" i="41" s="1"/>
  <c r="D38" i="36" l="1"/>
  <c r="D32" i="36"/>
  <c r="A76" i="41"/>
  <c r="A77" i="41" s="1"/>
  <c r="A78" i="41" s="1"/>
  <c r="A79" i="41" s="1"/>
  <c r="A80" i="41" s="1"/>
  <c r="A81" i="41" s="1"/>
  <c r="A82" i="41" s="1"/>
  <c r="A83" i="41" s="1"/>
  <c r="A84" i="41" l="1"/>
  <c r="A86" i="41"/>
  <c r="A87" i="41" s="1"/>
  <c r="A90" i="41" s="1"/>
  <c r="A91" i="41" s="1"/>
  <c r="A92" i="41" s="1"/>
  <c r="A93" i="41" s="1"/>
  <c r="A94" i="41" s="1"/>
  <c r="A97" i="41" s="1"/>
  <c r="A98" i="41" s="1"/>
  <c r="A99" i="41" s="1"/>
  <c r="A100" i="41" s="1"/>
  <c r="A85" i="41"/>
  <c r="B113" i="41"/>
  <c r="A103" i="41" l="1"/>
  <c r="A104" i="41" s="1"/>
  <c r="B2" i="41"/>
  <c r="E2" i="41"/>
  <c r="A107" i="41" l="1"/>
  <c r="A109" i="41" s="1"/>
  <c r="A110" i="41" s="1"/>
  <c r="A111" i="41" s="1"/>
  <c r="G1" i="40" l="1"/>
  <c r="I32" i="7" l="1"/>
  <c r="I33" i="7"/>
  <c r="I31" i="7"/>
  <c r="J36" i="7"/>
  <c r="J30" i="7" l="1"/>
  <c r="J31" i="7"/>
  <c r="J32" i="7"/>
  <c r="J33" i="7"/>
  <c r="J34" i="7"/>
  <c r="J35" i="7"/>
  <c r="J37" i="7"/>
  <c r="J38" i="7"/>
  <c r="J39" i="7"/>
  <c r="J40" i="7"/>
  <c r="J41" i="7"/>
  <c r="J42" i="7"/>
  <c r="J43" i="7"/>
  <c r="J44" i="7"/>
  <c r="J45" i="7"/>
  <c r="J46" i="7"/>
  <c r="J47" i="7"/>
  <c r="I30" i="7"/>
  <c r="I34" i="7"/>
  <c r="I35" i="7"/>
  <c r="I36" i="7"/>
  <c r="I37" i="7"/>
  <c r="I38" i="7"/>
  <c r="I39" i="7"/>
  <c r="I40" i="7"/>
  <c r="I41" i="7"/>
  <c r="I42" i="7"/>
  <c r="I43" i="7"/>
  <c r="I44" i="7"/>
  <c r="I45" i="7"/>
  <c r="I46" i="7"/>
  <c r="I47" i="7"/>
  <c r="C67" i="36" l="1"/>
  <c r="O74" i="4" l="1"/>
  <c r="M74" i="4"/>
  <c r="L74" i="4"/>
  <c r="K74" i="4"/>
  <c r="J74" i="4"/>
  <c r="I74" i="4"/>
  <c r="G8" i="15" l="1"/>
  <c r="AX4" i="43" s="1"/>
  <c r="P47" i="7" l="1"/>
  <c r="P46" i="7"/>
  <c r="P45" i="7"/>
  <c r="P44" i="7"/>
  <c r="P43" i="7"/>
  <c r="P42" i="7"/>
  <c r="P41" i="7"/>
  <c r="P40" i="7"/>
  <c r="P39" i="7"/>
  <c r="P38" i="7"/>
  <c r="P37" i="7"/>
  <c r="P36" i="7"/>
  <c r="P35" i="7"/>
  <c r="P34" i="7"/>
  <c r="P33" i="7"/>
  <c r="P32" i="7"/>
  <c r="P31" i="7"/>
  <c r="P30" i="7"/>
  <c r="P29" i="7"/>
  <c r="P28" i="7"/>
  <c r="G7" i="15" s="1"/>
  <c r="AX3" i="43" s="1"/>
  <c r="AX5" i="43" l="1"/>
  <c r="H2" i="36"/>
  <c r="B2" i="36"/>
  <c r="E1250" i="28" l="1"/>
  <c r="E1249" i="28"/>
  <c r="E1248" i="28"/>
  <c r="E1247" i="28"/>
  <c r="E1246" i="28"/>
  <c r="E1245" i="28"/>
  <c r="E1244" i="28"/>
  <c r="E1242" i="28"/>
  <c r="E1240" i="28"/>
  <c r="E1238" i="28"/>
  <c r="E1237" i="28"/>
  <c r="E1236" i="28"/>
  <c r="E1235" i="28"/>
  <c r="E1234" i="28"/>
  <c r="E1233" i="28"/>
  <c r="E1232" i="28"/>
  <c r="E1230" i="28"/>
  <c r="E1228" i="28"/>
  <c r="E1226" i="28"/>
  <c r="E1225" i="28"/>
  <c r="E1224" i="28"/>
  <c r="E1223" i="28"/>
  <c r="E1222" i="28"/>
  <c r="E1221" i="28"/>
  <c r="E1220" i="28"/>
  <c r="E1218" i="28"/>
  <c r="E1216" i="28"/>
  <c r="E1214" i="28"/>
  <c r="E1213" i="28"/>
  <c r="E1212" i="28"/>
  <c r="E1211" i="28"/>
  <c r="E1210" i="28"/>
  <c r="E1209" i="28"/>
  <c r="E1208" i="28"/>
  <c r="E1206" i="28"/>
  <c r="E1204" i="28"/>
  <c r="E1203" i="28"/>
  <c r="F1251" i="28"/>
  <c r="F1250" i="28"/>
  <c r="F1249" i="28"/>
  <c r="F1248" i="28"/>
  <c r="F1247" i="28"/>
  <c r="F1246" i="28"/>
  <c r="F1245" i="28"/>
  <c r="F1244" i="28"/>
  <c r="F1243" i="28"/>
  <c r="F1242" i="28"/>
  <c r="F1241" i="28"/>
  <c r="F1240" i="28"/>
  <c r="F1239" i="28"/>
  <c r="F1238" i="28"/>
  <c r="F1237" i="28"/>
  <c r="F1236" i="28"/>
  <c r="F1235" i="28"/>
  <c r="F1234" i="28"/>
  <c r="F1233" i="28"/>
  <c r="F1232" i="28"/>
  <c r="F1231" i="28"/>
  <c r="F1230" i="28"/>
  <c r="F1229" i="28"/>
  <c r="F1228" i="28"/>
  <c r="F1227" i="28"/>
  <c r="F1226" i="28"/>
  <c r="F1225" i="28"/>
  <c r="F1224" i="28"/>
  <c r="F1223" i="28"/>
  <c r="F1222" i="28"/>
  <c r="F1221" i="28"/>
  <c r="F1220" i="28"/>
  <c r="F1219" i="28"/>
  <c r="F1218" i="28"/>
  <c r="F1217" i="28"/>
  <c r="F1216" i="28"/>
  <c r="F1215" i="28"/>
  <c r="F1214" i="28"/>
  <c r="F1213" i="28"/>
  <c r="F1212" i="28"/>
  <c r="F1211" i="28"/>
  <c r="F1210" i="28"/>
  <c r="F1209" i="28"/>
  <c r="F1208" i="28"/>
  <c r="F1207" i="28"/>
  <c r="F1206" i="28"/>
  <c r="F1205" i="28"/>
  <c r="F1204" i="28"/>
  <c r="E1201" i="28"/>
  <c r="E1200" i="28"/>
  <c r="E1199" i="28"/>
  <c r="E1198" i="28"/>
  <c r="E1197" i="28"/>
  <c r="E1196" i="28"/>
  <c r="E1195" i="28"/>
  <c r="E1194" i="28"/>
  <c r="E1193" i="28"/>
  <c r="E1192" i="28"/>
  <c r="E1191" i="28"/>
  <c r="E1190" i="28"/>
  <c r="E1188" i="28"/>
  <c r="E1187" i="28"/>
  <c r="E1186" i="28"/>
  <c r="E1185" i="28"/>
  <c r="E1184" i="28"/>
  <c r="E1183" i="28"/>
  <c r="E1182" i="28"/>
  <c r="E1181" i="28"/>
  <c r="E1180" i="28"/>
  <c r="E1179" i="28"/>
  <c r="E1178" i="28"/>
  <c r="E1177" i="28"/>
  <c r="E1175" i="28"/>
  <c r="E1174" i="28"/>
  <c r="E1173" i="28"/>
  <c r="E1172" i="28"/>
  <c r="E1171" i="28"/>
  <c r="E1170" i="28"/>
  <c r="E1169" i="28"/>
  <c r="E1168" i="28"/>
  <c r="E1167" i="28"/>
  <c r="E1166" i="28"/>
  <c r="E1165" i="28"/>
  <c r="E1164" i="28"/>
  <c r="E1162" i="28"/>
  <c r="E1161" i="28"/>
  <c r="E1160" i="28"/>
  <c r="E1159" i="28"/>
  <c r="E1158" i="28"/>
  <c r="E1157" i="28"/>
  <c r="E1156" i="28"/>
  <c r="E1155" i="28"/>
  <c r="E1154" i="28"/>
  <c r="E1153" i="28"/>
  <c r="E1152" i="28"/>
  <c r="E1151" i="28"/>
  <c r="F1202" i="28"/>
  <c r="F1201" i="28"/>
  <c r="F1200" i="28"/>
  <c r="F1199" i="28"/>
  <c r="F1198" i="28"/>
  <c r="F1197" i="28"/>
  <c r="F1196" i="28"/>
  <c r="F1195" i="28"/>
  <c r="F1194" i="28"/>
  <c r="F1193" i="28"/>
  <c r="F1192" i="28"/>
  <c r="F1191" i="28"/>
  <c r="F1190" i="28"/>
  <c r="F1189" i="28"/>
  <c r="F1188" i="28"/>
  <c r="F1187" i="28"/>
  <c r="F1186" i="28"/>
  <c r="F1185" i="28"/>
  <c r="F1184" i="28"/>
  <c r="F1183" i="28"/>
  <c r="F1182" i="28"/>
  <c r="F1181" i="28"/>
  <c r="F1180" i="28"/>
  <c r="F1179" i="28"/>
  <c r="F1178" i="28"/>
  <c r="F1177" i="28"/>
  <c r="F1176" i="28"/>
  <c r="F1175" i="28"/>
  <c r="F1174" i="28"/>
  <c r="F1173" i="28"/>
  <c r="F1172" i="28"/>
  <c r="F1171" i="28"/>
  <c r="F1170" i="28"/>
  <c r="F1169" i="28"/>
  <c r="F1168" i="28"/>
  <c r="F1167" i="28"/>
  <c r="F1166" i="28"/>
  <c r="F1165" i="28"/>
  <c r="F1164" i="28"/>
  <c r="F1163" i="28"/>
  <c r="F1162" i="28"/>
  <c r="F1161" i="28"/>
  <c r="F1160" i="28"/>
  <c r="F1159" i="28"/>
  <c r="F1158" i="28"/>
  <c r="F1157" i="28"/>
  <c r="F1156" i="28"/>
  <c r="F1155" i="28"/>
  <c r="F1154" i="28"/>
  <c r="F1153" i="28"/>
  <c r="F1152" i="28"/>
  <c r="F1151" i="28"/>
  <c r="E1150" i="28"/>
  <c r="E1148" i="28"/>
  <c r="E1147" i="28"/>
  <c r="E1145" i="28"/>
  <c r="E1144" i="28"/>
  <c r="E1143" i="28"/>
  <c r="E1141" i="28"/>
  <c r="E1140" i="28"/>
  <c r="E1138" i="28"/>
  <c r="E1137" i="28"/>
  <c r="E1136" i="28"/>
  <c r="E1134" i="28"/>
  <c r="E1133" i="28"/>
  <c r="E1131" i="28"/>
  <c r="E1130" i="28"/>
  <c r="E1129" i="28"/>
  <c r="E1127" i="28"/>
  <c r="E1126" i="28"/>
  <c r="E1124" i="28"/>
  <c r="E1123" i="28"/>
  <c r="E1122" i="28"/>
  <c r="F1149" i="28"/>
  <c r="F1148" i="28"/>
  <c r="F1147" i="28"/>
  <c r="F1146" i="28"/>
  <c r="F1145" i="28"/>
  <c r="F1144" i="28"/>
  <c r="F1143" i="28"/>
  <c r="F1142" i="28"/>
  <c r="F1141" i="28"/>
  <c r="F1140" i="28"/>
  <c r="F1139" i="28"/>
  <c r="F1138" i="28"/>
  <c r="F1137" i="28"/>
  <c r="F1136" i="28"/>
  <c r="F1135" i="28"/>
  <c r="F1134" i="28"/>
  <c r="F1133" i="28"/>
  <c r="F1132" i="28"/>
  <c r="F1131" i="28"/>
  <c r="F1130" i="28"/>
  <c r="F1129" i="28"/>
  <c r="F1128" i="28"/>
  <c r="F1127" i="28"/>
  <c r="F1126" i="28"/>
  <c r="F1125" i="28"/>
  <c r="F1124" i="28"/>
  <c r="F1123" i="28"/>
  <c r="F1122" i="28"/>
  <c r="E1120" i="28"/>
  <c r="E1119" i="28"/>
  <c r="E1118" i="28"/>
  <c r="E1117" i="28"/>
  <c r="E1116" i="28"/>
  <c r="E1115" i="28"/>
  <c r="E1114" i="28"/>
  <c r="E1112" i="28"/>
  <c r="E1111" i="28"/>
  <c r="E1110" i="28"/>
  <c r="E1109" i="28"/>
  <c r="E1108" i="28"/>
  <c r="E1107" i="28"/>
  <c r="E1106" i="28"/>
  <c r="E1104" i="28"/>
  <c r="E1103" i="28"/>
  <c r="E1102" i="28"/>
  <c r="E1101" i="28"/>
  <c r="E1100" i="28"/>
  <c r="E1099" i="28"/>
  <c r="E1098" i="28"/>
  <c r="E1096" i="28"/>
  <c r="E1095" i="28"/>
  <c r="E1094" i="28"/>
  <c r="E1093" i="28"/>
  <c r="E1092" i="28"/>
  <c r="E1091" i="28"/>
  <c r="E1090" i="28"/>
  <c r="F1121" i="28"/>
  <c r="F1120" i="28"/>
  <c r="F1119" i="28"/>
  <c r="F1118" i="28"/>
  <c r="F1117" i="28"/>
  <c r="F1116" i="28"/>
  <c r="F1115" i="28"/>
  <c r="F1114" i="28"/>
  <c r="F1113" i="28"/>
  <c r="F1112" i="28"/>
  <c r="F1111" i="28"/>
  <c r="F1110" i="28"/>
  <c r="F1109" i="28"/>
  <c r="F1108" i="28"/>
  <c r="F1107" i="28"/>
  <c r="F1106" i="28"/>
  <c r="F1105" i="28"/>
  <c r="F1104" i="28"/>
  <c r="F1103" i="28"/>
  <c r="F1102" i="28"/>
  <c r="F1101" i="28"/>
  <c r="F1100" i="28"/>
  <c r="F1099" i="28"/>
  <c r="F1098" i="28"/>
  <c r="F1097" i="28"/>
  <c r="F1096" i="28"/>
  <c r="F1095" i="28"/>
  <c r="F1094" i="28"/>
  <c r="F1093" i="28"/>
  <c r="F1092" i="28"/>
  <c r="F1091" i="28"/>
  <c r="F1090" i="28"/>
  <c r="E1088" i="28"/>
  <c r="E1087" i="28"/>
  <c r="E1086" i="28"/>
  <c r="E1085" i="28"/>
  <c r="E1084" i="28"/>
  <c r="E1083" i="28"/>
  <c r="E1082" i="28"/>
  <c r="E1081" i="28"/>
  <c r="E1080" i="28"/>
  <c r="E1078" i="28"/>
  <c r="E1077" i="28"/>
  <c r="E1076" i="28"/>
  <c r="E1075" i="28"/>
  <c r="E1074" i="28"/>
  <c r="E1073" i="28"/>
  <c r="E1072" i="28"/>
  <c r="E1071" i="28"/>
  <c r="E1070" i="28"/>
  <c r="E1068" i="28"/>
  <c r="E1067" i="28"/>
  <c r="E1066" i="28"/>
  <c r="E1065" i="28"/>
  <c r="E1064" i="28"/>
  <c r="E1063" i="28"/>
  <c r="E1062" i="28"/>
  <c r="E1061" i="28"/>
  <c r="E1060" i="28"/>
  <c r="E1058" i="28"/>
  <c r="E1057" i="28"/>
  <c r="E1056" i="28"/>
  <c r="E1055" i="28"/>
  <c r="E1054" i="28"/>
  <c r="E1053" i="28"/>
  <c r="E1052" i="28"/>
  <c r="E1051" i="28"/>
  <c r="E1050" i="28"/>
  <c r="F1089" i="28"/>
  <c r="F1088" i="28"/>
  <c r="F1087" i="28"/>
  <c r="F1086" i="28"/>
  <c r="F1085" i="28"/>
  <c r="F1084" i="28"/>
  <c r="F1083" i="28"/>
  <c r="F1082" i="28"/>
  <c r="F1081" i="28"/>
  <c r="F1080" i="28"/>
  <c r="F1079" i="28"/>
  <c r="F1078" i="28"/>
  <c r="F1077" i="28"/>
  <c r="F1076" i="28"/>
  <c r="F1075" i="28"/>
  <c r="F1074" i="28"/>
  <c r="F1073" i="28"/>
  <c r="F1072" i="28"/>
  <c r="F1071" i="28"/>
  <c r="F1070" i="28"/>
  <c r="F1069" i="28"/>
  <c r="F1068" i="28"/>
  <c r="F1067" i="28"/>
  <c r="F1066" i="28"/>
  <c r="F1065" i="28"/>
  <c r="F1064" i="28"/>
  <c r="F1063" i="28"/>
  <c r="F1062" i="28"/>
  <c r="F1061" i="28"/>
  <c r="F1060" i="28"/>
  <c r="F1059" i="28"/>
  <c r="F1058" i="28"/>
  <c r="F1056" i="28"/>
  <c r="F1057" i="28"/>
  <c r="F1055" i="28"/>
  <c r="F1054" i="28"/>
  <c r="F1053" i="28"/>
  <c r="F1052" i="28"/>
  <c r="F1051" i="28"/>
  <c r="F1050" i="28"/>
  <c r="E988" i="28"/>
  <c r="E1049" i="28"/>
  <c r="E1047" i="28"/>
  <c r="E1046" i="28"/>
  <c r="E1043" i="28"/>
  <c r="E1042" i="28"/>
  <c r="E1041" i="28"/>
  <c r="E1040" i="28"/>
  <c r="E1038" i="28"/>
  <c r="E1037" i="28"/>
  <c r="E1034" i="28"/>
  <c r="E1033" i="28"/>
  <c r="E1032" i="28"/>
  <c r="E1031" i="28"/>
  <c r="E1029" i="28"/>
  <c r="E1028" i="28"/>
  <c r="E1025" i="28"/>
  <c r="E1024" i="28"/>
  <c r="E1023" i="28"/>
  <c r="E1022" i="28"/>
  <c r="E1020" i="28"/>
  <c r="E1019" i="28"/>
  <c r="E1016" i="28"/>
  <c r="E1015" i="28"/>
  <c r="E1014" i="28"/>
  <c r="E1013" i="28"/>
  <c r="F1048" i="28"/>
  <c r="F1047" i="28"/>
  <c r="F1046" i="28"/>
  <c r="F1045" i="28"/>
  <c r="F1044" i="28"/>
  <c r="F1043" i="28"/>
  <c r="F1042" i="28"/>
  <c r="F1041" i="28"/>
  <c r="F1040" i="28"/>
  <c r="F1039" i="28"/>
  <c r="F1038" i="28"/>
  <c r="F1037" i="28"/>
  <c r="F1036" i="28"/>
  <c r="F1035" i="28"/>
  <c r="F1034" i="28"/>
  <c r="F1033" i="28"/>
  <c r="F1032" i="28"/>
  <c r="F1031" i="28"/>
  <c r="F1030" i="28"/>
  <c r="F1029" i="28"/>
  <c r="F1028" i="28"/>
  <c r="F1027" i="28"/>
  <c r="F1026" i="28"/>
  <c r="F1025" i="28"/>
  <c r="F1024" i="28"/>
  <c r="F1023" i="28"/>
  <c r="F1022" i="28"/>
  <c r="F1021" i="28"/>
  <c r="F1020" i="28"/>
  <c r="F1019" i="28"/>
  <c r="F1018" i="28"/>
  <c r="F1017" i="28"/>
  <c r="F1016" i="28"/>
  <c r="F1015" i="28"/>
  <c r="F1014" i="28"/>
  <c r="F1013" i="28"/>
  <c r="F1012" i="28"/>
  <c r="F1011" i="28"/>
  <c r="F1010" i="28"/>
  <c r="F1009" i="28"/>
  <c r="F1008" i="28"/>
  <c r="F1007" i="28"/>
  <c r="F1006" i="28"/>
  <c r="F1005" i="28"/>
  <c r="F1004" i="28"/>
  <c r="F1003" i="28"/>
  <c r="F1002" i="28"/>
  <c r="F1001" i="28"/>
  <c r="F1000" i="28"/>
  <c r="F999" i="28"/>
  <c r="F998" i="28"/>
  <c r="F997" i="28"/>
  <c r="F996" i="28"/>
  <c r="F995" i="28"/>
  <c r="E1011" i="28"/>
  <c r="E1010" i="28"/>
  <c r="E1009" i="28"/>
  <c r="E1007" i="28"/>
  <c r="E1005" i="28"/>
  <c r="E1004" i="28"/>
  <c r="E1003" i="28"/>
  <c r="E1001" i="28"/>
  <c r="E999" i="28"/>
  <c r="E998" i="28"/>
  <c r="E997" i="28"/>
  <c r="E995" i="28"/>
  <c r="E993" i="28"/>
  <c r="E992" i="28"/>
  <c r="E991" i="28"/>
  <c r="E989" i="28"/>
  <c r="F994" i="28"/>
  <c r="F993" i="28"/>
  <c r="F992" i="28"/>
  <c r="F991" i="28"/>
  <c r="F990" i="28"/>
  <c r="F989" i="28"/>
  <c r="E986" i="28"/>
  <c r="E985" i="28"/>
  <c r="E984" i="28"/>
  <c r="F986" i="28"/>
  <c r="F985" i="28"/>
  <c r="F984" i="28"/>
  <c r="E982" i="28"/>
  <c r="E981" i="28"/>
  <c r="E980" i="28"/>
  <c r="F982" i="28"/>
  <c r="F981" i="28"/>
  <c r="F980" i="28"/>
  <c r="E978" i="28"/>
  <c r="E977" i="28"/>
  <c r="E976" i="28"/>
  <c r="F978" i="28"/>
  <c r="F977" i="28"/>
  <c r="F976" i="28"/>
  <c r="E971" i="28"/>
  <c r="E974" i="28"/>
  <c r="E973" i="28"/>
  <c r="E972" i="28"/>
  <c r="F974" i="28"/>
  <c r="F973" i="28"/>
  <c r="F972" i="28"/>
  <c r="E970" i="28"/>
  <c r="F970" i="28"/>
  <c r="F969" i="28"/>
  <c r="F968" i="28"/>
  <c r="E967" i="28"/>
  <c r="E966" i="28"/>
  <c r="E965" i="28"/>
  <c r="E964" i="28"/>
  <c r="F967" i="28"/>
  <c r="F966" i="28"/>
  <c r="F965" i="28"/>
  <c r="F964" i="28"/>
  <c r="F963" i="28"/>
  <c r="E962" i="28"/>
  <c r="E961" i="28"/>
  <c r="E960" i="28"/>
  <c r="E959" i="28"/>
  <c r="F962" i="28"/>
  <c r="F961" i="28"/>
  <c r="F960" i="28"/>
  <c r="F959" i="28"/>
  <c r="F958" i="28"/>
  <c r="F923" i="28"/>
  <c r="F918" i="28"/>
  <c r="E957" i="28"/>
  <c r="E956" i="28"/>
  <c r="E955" i="28"/>
  <c r="E954" i="28"/>
  <c r="F957" i="28"/>
  <c r="F956" i="28"/>
  <c r="F955" i="28"/>
  <c r="F954" i="28"/>
  <c r="F953" i="28"/>
  <c r="E952" i="28"/>
  <c r="E951" i="28"/>
  <c r="E950" i="28"/>
  <c r="E949" i="28"/>
  <c r="F952" i="28"/>
  <c r="F951" i="28"/>
  <c r="F950" i="28"/>
  <c r="F949" i="28"/>
  <c r="F948" i="28"/>
  <c r="E947" i="28"/>
  <c r="E946" i="28"/>
  <c r="E945" i="28"/>
  <c r="E944" i="28"/>
  <c r="F947" i="28"/>
  <c r="F946" i="28"/>
  <c r="F945" i="28"/>
  <c r="F944" i="28"/>
  <c r="F943" i="28"/>
  <c r="E942" i="28"/>
  <c r="E941" i="28"/>
  <c r="E940" i="28"/>
  <c r="E939" i="28"/>
  <c r="F940" i="28"/>
  <c r="F941" i="28"/>
  <c r="F942" i="28"/>
  <c r="F939" i="28"/>
  <c r="F938" i="28"/>
  <c r="E937" i="28"/>
  <c r="E936" i="28"/>
  <c r="E935" i="28"/>
  <c r="E934" i="28"/>
  <c r="F937" i="28"/>
  <c r="F936" i="28"/>
  <c r="F935" i="28"/>
  <c r="F934" i="28"/>
  <c r="F933" i="28"/>
  <c r="F928" i="28"/>
  <c r="E930" i="28"/>
  <c r="F931" i="28"/>
  <c r="F930" i="28"/>
  <c r="F932" i="28"/>
  <c r="F929" i="28"/>
  <c r="E927" i="28"/>
  <c r="E926" i="28"/>
  <c r="E925" i="28"/>
  <c r="E924" i="28"/>
  <c r="F927" i="28"/>
  <c r="F926" i="28"/>
  <c r="F925" i="28"/>
  <c r="F924" i="28"/>
  <c r="E920" i="28"/>
  <c r="E867" i="28"/>
  <c r="F922" i="28"/>
  <c r="F921" i="28"/>
  <c r="F920" i="28"/>
  <c r="F919" i="28"/>
  <c r="F917" i="28"/>
  <c r="F916" i="28"/>
  <c r="E915" i="28"/>
  <c r="E914" i="28"/>
  <c r="E913" i="28"/>
  <c r="E912" i="28"/>
  <c r="E911" i="28"/>
  <c r="E910" i="28"/>
  <c r="E909" i="28"/>
  <c r="E908" i="28"/>
  <c r="E907" i="28"/>
  <c r="E906" i="28"/>
  <c r="D915" i="28"/>
  <c r="D914" i="28"/>
  <c r="D913" i="28"/>
  <c r="D912" i="28"/>
  <c r="D911" i="28"/>
  <c r="D910" i="28"/>
  <c r="D909" i="28"/>
  <c r="D908" i="28"/>
  <c r="D907" i="28"/>
  <c r="D906" i="28"/>
  <c r="F906" i="28"/>
  <c r="F907" i="28" s="1"/>
  <c r="F908" i="28" s="1"/>
  <c r="F909" i="28" s="1"/>
  <c r="F910" i="28" s="1"/>
  <c r="F911" i="28" s="1"/>
  <c r="F912" i="28" s="1"/>
  <c r="F913" i="28" s="1"/>
  <c r="F914" i="28" s="1"/>
  <c r="F915" i="28" s="1"/>
  <c r="F896" i="28"/>
  <c r="F897" i="28" s="1"/>
  <c r="F898" i="28" s="1"/>
  <c r="F899" i="28" s="1"/>
  <c r="F900" i="28" s="1"/>
  <c r="F901" i="28" s="1"/>
  <c r="F902" i="28" s="1"/>
  <c r="F903" i="28" s="1"/>
  <c r="F904" i="28" s="1"/>
  <c r="F905" i="28" s="1"/>
  <c r="E905" i="28"/>
  <c r="E904" i="28"/>
  <c r="E903" i="28"/>
  <c r="E902" i="28"/>
  <c r="E901" i="28"/>
  <c r="E900" i="28"/>
  <c r="E899" i="28"/>
  <c r="E898" i="28"/>
  <c r="E897" i="28"/>
  <c r="E896" i="28"/>
  <c r="D905" i="28"/>
  <c r="D904" i="28"/>
  <c r="D903" i="28"/>
  <c r="D902" i="28"/>
  <c r="D901" i="28"/>
  <c r="D900" i="28"/>
  <c r="D899" i="28"/>
  <c r="D898" i="28"/>
  <c r="D897" i="28"/>
  <c r="D896" i="28"/>
  <c r="E895" i="28"/>
  <c r="D895" i="28"/>
  <c r="E894" i="28"/>
  <c r="D894" i="28"/>
  <c r="E893" i="28"/>
  <c r="D893" i="28"/>
  <c r="E892" i="28"/>
  <c r="D892" i="28"/>
  <c r="E891" i="28"/>
  <c r="D891" i="28"/>
  <c r="E890" i="28"/>
  <c r="D890" i="28"/>
  <c r="E889" i="28"/>
  <c r="D889" i="28"/>
  <c r="E888" i="28"/>
  <c r="D888" i="28"/>
  <c r="E887" i="28"/>
  <c r="D887" i="28"/>
  <c r="E886" i="28"/>
  <c r="D886" i="28"/>
  <c r="F886" i="28"/>
  <c r="F887" i="28" s="1"/>
  <c r="F888" i="28" s="1"/>
  <c r="F889" i="28" s="1"/>
  <c r="F890" i="28" s="1"/>
  <c r="F891" i="28" s="1"/>
  <c r="F892" i="28" s="1"/>
  <c r="F893" i="28" s="1"/>
  <c r="F894" i="28" s="1"/>
  <c r="F895" i="28" s="1"/>
  <c r="E885" i="28"/>
  <c r="E884" i="28"/>
  <c r="E883" i="28"/>
  <c r="E882" i="28"/>
  <c r="E881" i="28"/>
  <c r="E880" i="28"/>
  <c r="E879" i="28"/>
  <c r="E878" i="28"/>
  <c r="E877" i="28"/>
  <c r="E876" i="28"/>
  <c r="F876" i="28"/>
  <c r="F877" i="28" s="1"/>
  <c r="F878" i="28" s="1"/>
  <c r="F879" i="28" s="1"/>
  <c r="F880" i="28" s="1"/>
  <c r="F881" i="28" s="1"/>
  <c r="F882" i="28" s="1"/>
  <c r="F883" i="28" s="1"/>
  <c r="F884" i="28" s="1"/>
  <c r="F885" i="28" s="1"/>
  <c r="D885" i="28"/>
  <c r="D884" i="28"/>
  <c r="D883" i="28"/>
  <c r="D882" i="28"/>
  <c r="D881" i="28"/>
  <c r="D880" i="28"/>
  <c r="D879" i="28"/>
  <c r="D878" i="28"/>
  <c r="D877" i="28"/>
  <c r="D876" i="28"/>
  <c r="E866" i="28"/>
  <c r="F866" i="28"/>
  <c r="F867" i="28" s="1"/>
  <c r="F868" i="28" s="1"/>
  <c r="F869" i="28" s="1"/>
  <c r="F870" i="28" s="1"/>
  <c r="F871" i="28" s="1"/>
  <c r="F872" i="28" s="1"/>
  <c r="F873" i="28" s="1"/>
  <c r="F874" i="28" s="1"/>
  <c r="F875" i="28" s="1"/>
  <c r="D875" i="28"/>
  <c r="D874" i="28"/>
  <c r="D873" i="28"/>
  <c r="D872" i="28"/>
  <c r="D871" i="28"/>
  <c r="D870" i="28"/>
  <c r="D869" i="28"/>
  <c r="D868" i="28"/>
  <c r="D867" i="28"/>
  <c r="D866" i="28"/>
  <c r="E865" i="28"/>
  <c r="E864" i="28"/>
  <c r="E863" i="28"/>
  <c r="E862" i="28"/>
  <c r="E861" i="28"/>
  <c r="E860" i="28"/>
  <c r="E859" i="28"/>
  <c r="E858" i="28"/>
  <c r="E857" i="28"/>
  <c r="E856" i="28"/>
  <c r="D865" i="28"/>
  <c r="D864" i="28"/>
  <c r="D863" i="28"/>
  <c r="D862" i="28"/>
  <c r="D861" i="28"/>
  <c r="D860" i="28"/>
  <c r="D859" i="28"/>
  <c r="D858" i="28"/>
  <c r="D857" i="28"/>
  <c r="F856" i="28"/>
  <c r="F857" i="28" s="1"/>
  <c r="F858" i="28" s="1"/>
  <c r="F859" i="28" s="1"/>
  <c r="F860" i="28" s="1"/>
  <c r="F861" i="28" s="1"/>
  <c r="F862" i="28" s="1"/>
  <c r="F863" i="28" s="1"/>
  <c r="F864" i="28" s="1"/>
  <c r="F865" i="28" s="1"/>
  <c r="D856" i="28"/>
  <c r="E855" i="28"/>
  <c r="E854" i="28"/>
  <c r="E853" i="28"/>
  <c r="E852" i="28"/>
  <c r="E851" i="28"/>
  <c r="E850" i="28"/>
  <c r="E849" i="28"/>
  <c r="E848" i="28"/>
  <c r="E847" i="28"/>
  <c r="E846" i="28"/>
  <c r="E845" i="28"/>
  <c r="E844" i="28"/>
  <c r="E843" i="28"/>
  <c r="E842" i="28"/>
  <c r="E841" i="28"/>
  <c r="E840" i="28"/>
  <c r="E839" i="28"/>
  <c r="E838" i="28"/>
  <c r="E837" i="28"/>
  <c r="E836" i="28"/>
  <c r="D855" i="28"/>
  <c r="D854" i="28"/>
  <c r="D853" i="28"/>
  <c r="D852" i="28"/>
  <c r="D851" i="28"/>
  <c r="D850" i="28"/>
  <c r="D849" i="28"/>
  <c r="D848" i="28"/>
  <c r="D847" i="28"/>
  <c r="D846" i="28"/>
  <c r="F846" i="28"/>
  <c r="F847" i="28" s="1"/>
  <c r="F848" i="28" s="1"/>
  <c r="F849" i="28" s="1"/>
  <c r="F850" i="28" s="1"/>
  <c r="F851" i="28" s="1"/>
  <c r="F852" i="28" s="1"/>
  <c r="F853" i="28" s="1"/>
  <c r="F854" i="28" s="1"/>
  <c r="F855" i="28" s="1"/>
  <c r="F836" i="28"/>
  <c r="F837" i="28" s="1"/>
  <c r="F838" i="28" s="1"/>
  <c r="F839" i="28" s="1"/>
  <c r="F840" i="28" s="1"/>
  <c r="F841" i="28" s="1"/>
  <c r="F842" i="28" s="1"/>
  <c r="F843" i="28" s="1"/>
  <c r="F844" i="28" s="1"/>
  <c r="F845" i="28" s="1"/>
  <c r="D845" i="28"/>
  <c r="D844" i="28"/>
  <c r="D843" i="28"/>
  <c r="D842" i="28"/>
  <c r="D841" i="28"/>
  <c r="D840" i="28"/>
  <c r="D839" i="28"/>
  <c r="D838" i="28"/>
  <c r="D837" i="28"/>
  <c r="D836" i="28"/>
  <c r="F826" i="28"/>
  <c r="F827" i="28" s="1"/>
  <c r="F828" i="28" s="1"/>
  <c r="F829" i="28" s="1"/>
  <c r="F830" i="28" s="1"/>
  <c r="F831" i="28" s="1"/>
  <c r="F832" i="28" s="1"/>
  <c r="F833" i="28" s="1"/>
  <c r="F834" i="28" s="1"/>
  <c r="F835" i="28" s="1"/>
  <c r="E835" i="28"/>
  <c r="E834" i="28"/>
  <c r="E833" i="28"/>
  <c r="E832" i="28"/>
  <c r="E831" i="28"/>
  <c r="E830" i="28"/>
  <c r="E829" i="28"/>
  <c r="E828" i="28"/>
  <c r="E827" i="28"/>
  <c r="E826" i="28"/>
  <c r="D835" i="28"/>
  <c r="D834" i="28"/>
  <c r="D833" i="28"/>
  <c r="D832" i="28"/>
  <c r="D831" i="28"/>
  <c r="D830" i="28"/>
  <c r="D829" i="28"/>
  <c r="D828" i="28"/>
  <c r="D827" i="28"/>
  <c r="D826" i="28"/>
  <c r="E825" i="28"/>
  <c r="E824" i="28"/>
  <c r="E823" i="28"/>
  <c r="F825" i="28"/>
  <c r="F824" i="28"/>
  <c r="F823" i="28"/>
  <c r="E801" i="28"/>
  <c r="F736" i="28"/>
  <c r="F738" i="28" l="1"/>
  <c r="F737" i="28"/>
  <c r="F733" i="28"/>
  <c r="F735" i="28"/>
  <c r="F734" i="28"/>
  <c r="F732" i="28"/>
  <c r="F731" i="28"/>
  <c r="F730" i="28"/>
  <c r="F729" i="28"/>
  <c r="F728" i="28"/>
  <c r="F727" i="28"/>
  <c r="F726" i="28"/>
  <c r="F725" i="28"/>
  <c r="F724" i="28"/>
  <c r="F723" i="28"/>
  <c r="F722" i="28"/>
  <c r="F721" i="28"/>
  <c r="F720" i="28"/>
  <c r="F719" i="28"/>
  <c r="F718" i="28"/>
  <c r="F717" i="28"/>
  <c r="F716" i="28"/>
  <c r="F715" i="28"/>
  <c r="F714" i="28"/>
  <c r="F713" i="28"/>
  <c r="F712" i="28"/>
  <c r="F711" i="28"/>
  <c r="F710" i="28"/>
  <c r="F709" i="28"/>
  <c r="F708" i="28"/>
  <c r="F707" i="28"/>
  <c r="F706" i="28"/>
  <c r="F705" i="28"/>
  <c r="F704" i="28"/>
  <c r="F703" i="28"/>
  <c r="F702" i="28"/>
  <c r="F701" i="28"/>
  <c r="F700" i="28"/>
  <c r="F699" i="28"/>
  <c r="F698" i="28"/>
  <c r="F697" i="28"/>
  <c r="F696" i="28"/>
  <c r="F695" i="28"/>
  <c r="F694" i="28"/>
  <c r="F693" i="28"/>
  <c r="F692" i="28"/>
  <c r="F684" i="28" l="1"/>
  <c r="F683" i="28"/>
  <c r="F682" i="28"/>
  <c r="K62" i="7"/>
  <c r="E617" i="28"/>
  <c r="E613" i="28"/>
  <c r="F2344" i="28" l="1"/>
  <c r="F2343" i="28"/>
  <c r="F2342" i="28"/>
  <c r="F2341" i="28"/>
  <c r="F1962" i="28" l="1"/>
  <c r="F1961" i="28"/>
  <c r="F1960" i="28"/>
  <c r="F1959" i="28"/>
  <c r="F1958" i="28"/>
  <c r="F1957" i="28"/>
  <c r="F1956" i="28"/>
  <c r="F1955" i="28"/>
  <c r="F1954" i="28"/>
  <c r="F1953" i="28"/>
  <c r="F1952" i="28"/>
  <c r="F1951" i="28"/>
  <c r="F1950" i="28"/>
  <c r="F1949" i="28"/>
  <c r="F1948" i="28"/>
  <c r="F1947" i="28"/>
  <c r="F1946" i="28"/>
  <c r="F1945" i="28"/>
  <c r="F1944" i="28"/>
  <c r="F1943" i="28"/>
  <c r="F1923" i="28"/>
  <c r="F1922" i="28"/>
  <c r="F1921" i="28"/>
  <c r="F1920" i="28"/>
  <c r="F1919" i="28"/>
  <c r="F1918" i="28"/>
  <c r="F1917" i="28"/>
  <c r="F1916" i="28"/>
  <c r="F1915" i="28"/>
  <c r="F1914" i="28"/>
  <c r="F1913" i="28"/>
  <c r="F1912" i="28"/>
  <c r="F1911" i="28"/>
  <c r="F1910" i="28"/>
  <c r="F1909" i="28"/>
  <c r="F1908" i="28"/>
  <c r="F1907" i="28"/>
  <c r="F1906" i="28"/>
  <c r="F1905" i="28"/>
  <c r="F1904" i="28"/>
  <c r="F1884" i="28"/>
  <c r="F1883" i="28"/>
  <c r="F1882" i="28"/>
  <c r="F1881" i="28"/>
  <c r="F1880" i="28"/>
  <c r="F1879" i="28"/>
  <c r="F1878" i="28"/>
  <c r="F1877" i="28"/>
  <c r="F1876" i="28"/>
  <c r="F1875" i="28"/>
  <c r="F1874" i="28"/>
  <c r="F1873" i="28"/>
  <c r="F1872" i="28"/>
  <c r="F1871" i="28"/>
  <c r="F1870" i="28"/>
  <c r="F1869" i="28"/>
  <c r="F1868" i="28"/>
  <c r="F1867" i="28"/>
  <c r="F1866" i="28"/>
  <c r="F1865" i="28"/>
  <c r="F1845" i="28"/>
  <c r="F1844" i="28"/>
  <c r="F1843" i="28"/>
  <c r="F1842" i="28"/>
  <c r="F1841" i="28"/>
  <c r="F1840" i="28"/>
  <c r="F1839" i="28"/>
  <c r="F1838" i="28"/>
  <c r="F1837" i="28"/>
  <c r="F1836" i="28"/>
  <c r="F1835" i="28"/>
  <c r="F1834" i="28"/>
  <c r="F1833" i="28"/>
  <c r="F1832" i="28"/>
  <c r="F1831" i="28"/>
  <c r="F1830" i="28"/>
  <c r="F1829" i="28"/>
  <c r="F1828" i="28"/>
  <c r="F1827" i="28"/>
  <c r="F1826" i="28"/>
  <c r="F1767" i="28"/>
  <c r="F1766" i="28"/>
  <c r="F1765" i="28"/>
  <c r="F1764" i="28"/>
  <c r="F1763" i="28"/>
  <c r="F1762" i="28"/>
  <c r="F1761" i="28"/>
  <c r="F1760" i="28"/>
  <c r="F1759" i="28"/>
  <c r="F1758" i="28"/>
  <c r="F1757" i="28"/>
  <c r="F1756" i="28"/>
  <c r="F1755" i="28"/>
  <c r="F1754" i="28"/>
  <c r="F1753" i="28"/>
  <c r="F1752" i="28"/>
  <c r="F1751" i="28"/>
  <c r="F1750" i="28"/>
  <c r="F1749" i="28"/>
  <c r="F1748" i="28"/>
  <c r="F1806" i="28"/>
  <c r="F1805" i="28"/>
  <c r="F1804" i="28"/>
  <c r="F1803" i="28"/>
  <c r="F1802" i="28"/>
  <c r="F1801" i="28"/>
  <c r="F1800" i="28"/>
  <c r="F1799" i="28"/>
  <c r="F1798" i="28"/>
  <c r="F1797" i="28"/>
  <c r="F1796" i="28"/>
  <c r="F1795" i="28"/>
  <c r="F1794" i="28"/>
  <c r="F1793" i="28"/>
  <c r="F1792" i="28"/>
  <c r="F1791" i="28"/>
  <c r="F1790" i="28"/>
  <c r="F1789" i="28"/>
  <c r="F1788" i="28"/>
  <c r="F1787" i="28"/>
  <c r="F1656" i="28"/>
  <c r="F1655" i="28"/>
  <c r="F1654" i="28"/>
  <c r="F1653" i="28"/>
  <c r="F1652" i="28"/>
  <c r="F1651" i="28"/>
  <c r="F1650" i="28"/>
  <c r="F1649" i="28"/>
  <c r="F1648" i="28"/>
  <c r="F1647" i="28"/>
  <c r="F1646" i="28"/>
  <c r="F1645" i="28"/>
  <c r="F1644" i="28"/>
  <c r="F1643" i="28"/>
  <c r="F1642" i="28"/>
  <c r="F1641" i="28"/>
  <c r="F1640" i="28"/>
  <c r="F1639" i="28"/>
  <c r="F1638" i="28"/>
  <c r="F1637" i="28"/>
  <c r="F1636" i="28"/>
  <c r="F1635" i="28"/>
  <c r="F1634" i="28"/>
  <c r="F1633" i="28"/>
  <c r="F1632" i="28"/>
  <c r="F1631" i="28"/>
  <c r="F1630" i="28"/>
  <c r="F1629" i="28"/>
  <c r="F1628" i="28"/>
  <c r="F1627" i="28"/>
  <c r="F1626" i="28"/>
  <c r="F1625" i="28"/>
  <c r="F1602" i="28"/>
  <c r="F1601" i="28"/>
  <c r="F1600" i="28"/>
  <c r="F1599" i="28"/>
  <c r="F1598" i="28"/>
  <c r="F1597" i="28"/>
  <c r="F1596" i="28"/>
  <c r="F1595" i="28"/>
  <c r="F1594" i="28"/>
  <c r="F1593" i="28"/>
  <c r="F1592" i="28"/>
  <c r="F1591" i="28"/>
  <c r="F1590" i="28"/>
  <c r="F1589" i="28"/>
  <c r="F1566" i="28"/>
  <c r="F1565" i="28"/>
  <c r="F1564" i="28"/>
  <c r="F1563" i="28"/>
  <c r="F1562" i="28"/>
  <c r="F1561" i="28"/>
  <c r="F1560" i="28"/>
  <c r="F1559" i="28"/>
  <c r="F1558" i="28"/>
  <c r="F1557" i="28"/>
  <c r="F1556" i="28"/>
  <c r="F1555" i="28"/>
  <c r="F1554" i="28"/>
  <c r="F1553" i="28"/>
  <c r="F1530" i="28"/>
  <c r="F1529" i="28"/>
  <c r="F1528" i="28"/>
  <c r="F1527" i="28"/>
  <c r="F1526" i="28"/>
  <c r="F1525" i="28"/>
  <c r="F1524" i="28"/>
  <c r="F1523" i="28"/>
  <c r="F1522" i="28"/>
  <c r="F1521" i="28"/>
  <c r="F1520" i="28"/>
  <c r="F1519" i="28"/>
  <c r="F1518" i="28"/>
  <c r="F1517" i="28"/>
  <c r="F1458" i="28"/>
  <c r="F1457" i="28"/>
  <c r="F1456" i="28"/>
  <c r="F1455" i="28"/>
  <c r="F1454" i="28"/>
  <c r="F1453" i="28"/>
  <c r="F1452" i="28"/>
  <c r="F1451" i="28"/>
  <c r="F1450" i="28"/>
  <c r="F1449" i="28"/>
  <c r="F1448" i="28"/>
  <c r="F1447" i="28"/>
  <c r="F1446" i="28"/>
  <c r="F1445" i="28"/>
  <c r="F1494" i="28"/>
  <c r="F1493" i="28"/>
  <c r="F1492" i="28"/>
  <c r="F1491" i="28"/>
  <c r="F1490" i="28"/>
  <c r="F1489" i="28"/>
  <c r="F1488" i="28"/>
  <c r="F1487" i="28"/>
  <c r="F1486" i="28"/>
  <c r="F1485" i="28"/>
  <c r="F1484" i="28"/>
  <c r="F1483" i="28"/>
  <c r="F1482" i="28"/>
  <c r="F1481" i="28"/>
  <c r="F1444" i="28"/>
  <c r="F1443" i="28"/>
  <c r="E969" i="28"/>
  <c r="E968" i="28"/>
  <c r="E822" i="28"/>
  <c r="E821" i="28"/>
  <c r="E820" i="28"/>
  <c r="E819" i="28"/>
  <c r="E818" i="28"/>
  <c r="E817" i="28"/>
  <c r="E816" i="28"/>
  <c r="E815" i="28"/>
  <c r="E814" i="28"/>
  <c r="E813" i="28"/>
  <c r="E812" i="28"/>
  <c r="E811" i="28"/>
  <c r="E810" i="28"/>
  <c r="E809" i="28"/>
  <c r="E808" i="28"/>
  <c r="E807" i="28"/>
  <c r="E806" i="28"/>
  <c r="E805" i="28"/>
  <c r="E804" i="28"/>
  <c r="E803" i="28"/>
  <c r="E802" i="28"/>
  <c r="E800" i="28"/>
  <c r="E799" i="28"/>
  <c r="E798" i="28"/>
  <c r="E797" i="28"/>
  <c r="E796" i="28"/>
  <c r="E795" i="28"/>
  <c r="E794" i="28"/>
  <c r="E793" i="28"/>
  <c r="E792" i="28"/>
  <c r="E791" i="28"/>
  <c r="E790" i="28"/>
  <c r="E789" i="28"/>
  <c r="E788" i="28"/>
  <c r="E787" i="28"/>
  <c r="E786" i="28"/>
  <c r="E785" i="28"/>
  <c r="E784" i="28"/>
  <c r="E783" i="28"/>
  <c r="E782" i="28"/>
  <c r="E781" i="28"/>
  <c r="F822" i="28"/>
  <c r="F821" i="28"/>
  <c r="F820" i="28"/>
  <c r="F819" i="28"/>
  <c r="F818" i="28"/>
  <c r="F817" i="28"/>
  <c r="F816" i="28"/>
  <c r="F815" i="28"/>
  <c r="F814" i="28"/>
  <c r="F813" i="28"/>
  <c r="F812" i="28"/>
  <c r="F811" i="28"/>
  <c r="F810" i="28"/>
  <c r="F809" i="28"/>
  <c r="F808" i="28"/>
  <c r="F807" i="28"/>
  <c r="F806" i="28"/>
  <c r="F805" i="28"/>
  <c r="F804" i="28"/>
  <c r="F803" i="28"/>
  <c r="F802" i="28"/>
  <c r="F801" i="28"/>
  <c r="F800" i="28"/>
  <c r="F799" i="28"/>
  <c r="F798" i="28"/>
  <c r="F797" i="28"/>
  <c r="F796" i="28"/>
  <c r="F795" i="28"/>
  <c r="F794" i="28"/>
  <c r="F793" i="28"/>
  <c r="F792" i="28"/>
  <c r="F791" i="28"/>
  <c r="F790" i="28"/>
  <c r="F789" i="28"/>
  <c r="F788" i="28"/>
  <c r="F787" i="28"/>
  <c r="F786" i="28"/>
  <c r="F785" i="28"/>
  <c r="F784" i="28"/>
  <c r="F783" i="28"/>
  <c r="F782" i="28"/>
  <c r="F781" i="28"/>
  <c r="E780" i="28"/>
  <c r="F780" i="28"/>
  <c r="E759" i="28"/>
  <c r="F759" i="28"/>
  <c r="E779" i="28"/>
  <c r="E778" i="28"/>
  <c r="E777" i="28"/>
  <c r="E776" i="28"/>
  <c r="E775" i="28"/>
  <c r="E774" i="28"/>
  <c r="E773" i="28"/>
  <c r="E772" i="28"/>
  <c r="E771" i="28"/>
  <c r="E770" i="28"/>
  <c r="E769" i="28"/>
  <c r="E768" i="28"/>
  <c r="E767" i="28"/>
  <c r="E766" i="28"/>
  <c r="E765" i="28"/>
  <c r="E764" i="28"/>
  <c r="E763" i="28"/>
  <c r="E762" i="28"/>
  <c r="E761" i="28"/>
  <c r="E760" i="28"/>
  <c r="F779" i="28"/>
  <c r="F778" i="28"/>
  <c r="F777" i="28"/>
  <c r="F776" i="28"/>
  <c r="F775" i="28"/>
  <c r="F774" i="28"/>
  <c r="F773" i="28"/>
  <c r="F772" i="28"/>
  <c r="F771" i="28"/>
  <c r="F770" i="28"/>
  <c r="F769" i="28"/>
  <c r="F768" i="28"/>
  <c r="F767" i="28"/>
  <c r="F766" i="28"/>
  <c r="F765" i="28"/>
  <c r="F764" i="28"/>
  <c r="F763" i="28"/>
  <c r="F762" i="28"/>
  <c r="F761" i="28"/>
  <c r="F760" i="28"/>
  <c r="F758" i="28"/>
  <c r="F757" i="28"/>
  <c r="F756" i="28"/>
  <c r="F755" i="28"/>
  <c r="F754" i="28"/>
  <c r="F753" i="28"/>
  <c r="F752" i="28"/>
  <c r="F751" i="28"/>
  <c r="F750" i="28"/>
  <c r="F749" i="28"/>
  <c r="E758" i="28"/>
  <c r="E757" i="28"/>
  <c r="E756" i="28"/>
  <c r="E755" i="28"/>
  <c r="E754" i="28"/>
  <c r="E753" i="28"/>
  <c r="E752" i="28"/>
  <c r="E751" i="28"/>
  <c r="E750" i="28"/>
  <c r="E749" i="28"/>
  <c r="F748" i="28"/>
  <c r="F747" i="28"/>
  <c r="F746" i="28"/>
  <c r="F745" i="28"/>
  <c r="F744" i="28"/>
  <c r="F743" i="28"/>
  <c r="F742" i="28"/>
  <c r="F741" i="28"/>
  <c r="F740" i="28"/>
  <c r="E748" i="28"/>
  <c r="E747" i="28"/>
  <c r="E746" i="28"/>
  <c r="E745" i="28"/>
  <c r="E744" i="28"/>
  <c r="E743" i="28"/>
  <c r="E742" i="28"/>
  <c r="E741" i="28"/>
  <c r="E740" i="28"/>
  <c r="E739" i="28"/>
  <c r="F739" i="28"/>
  <c r="E689" i="28"/>
  <c r="F691" i="28"/>
  <c r="F690" i="28"/>
  <c r="F689" i="28"/>
  <c r="F688" i="28"/>
  <c r="F687" i="28"/>
  <c r="F686" i="28"/>
  <c r="F685" i="28"/>
  <c r="B6" i="35"/>
  <c r="B11" i="35"/>
  <c r="B10" i="35"/>
  <c r="B9" i="35"/>
  <c r="B8" i="35"/>
  <c r="B7" i="35"/>
  <c r="B5" i="35"/>
  <c r="B4" i="35"/>
  <c r="B3" i="35"/>
  <c r="B2" i="35"/>
  <c r="F681" i="28"/>
  <c r="F680" i="28"/>
  <c r="F679" i="28"/>
  <c r="F678" i="28"/>
  <c r="F677" i="28"/>
  <c r="F676" i="28"/>
  <c r="F675" i="28"/>
  <c r="F674" i="28"/>
  <c r="F673" i="28"/>
  <c r="F672" i="28"/>
  <c r="F671" i="28"/>
  <c r="F670" i="28"/>
  <c r="F669" i="28"/>
  <c r="F668" i="28"/>
  <c r="F667" i="28"/>
  <c r="F666" i="28"/>
  <c r="F665" i="28"/>
  <c r="F664" i="28"/>
  <c r="F663" i="28"/>
  <c r="F662" i="28"/>
  <c r="F661" i="28"/>
  <c r="F660" i="28"/>
  <c r="F659" i="28"/>
  <c r="F658" i="28"/>
  <c r="F657" i="28"/>
  <c r="F656" i="28"/>
  <c r="F655" i="28"/>
  <c r="F654" i="28"/>
  <c r="F653" i="28"/>
  <c r="F652" i="28"/>
  <c r="F651" i="28"/>
  <c r="F650" i="28"/>
  <c r="F649" i="28"/>
  <c r="F648" i="28"/>
  <c r="F647" i="28"/>
  <c r="F646" i="28"/>
  <c r="F645" i="28"/>
  <c r="F644" i="28"/>
  <c r="F643" i="28"/>
  <c r="F642" i="28"/>
  <c r="F641" i="28"/>
  <c r="F640" i="28"/>
  <c r="F639" i="28"/>
  <c r="F638" i="28"/>
  <c r="F637" i="28"/>
  <c r="F636" i="28"/>
  <c r="F635" i="28"/>
  <c r="F634" i="28"/>
  <c r="F633" i="28"/>
  <c r="F632" i="28"/>
  <c r="F631" i="28"/>
  <c r="F630" i="28"/>
  <c r="F629" i="28"/>
  <c r="F628" i="28"/>
  <c r="F627" i="28"/>
  <c r="F626" i="28"/>
  <c r="F625" i="28"/>
  <c r="F624" i="28"/>
  <c r="F623" i="28"/>
  <c r="F622" i="28"/>
  <c r="E651" i="28"/>
  <c r="E650" i="28"/>
  <c r="E649" i="28"/>
  <c r="E648" i="28"/>
  <c r="E647" i="28"/>
  <c r="E646" i="28"/>
  <c r="E645" i="28"/>
  <c r="E644" i="28"/>
  <c r="E643" i="28"/>
  <c r="E642" i="28"/>
  <c r="E641" i="28"/>
  <c r="E640" i="28"/>
  <c r="E639" i="28"/>
  <c r="E638" i="28"/>
  <c r="E637" i="28"/>
  <c r="E636" i="28"/>
  <c r="E635" i="28"/>
  <c r="E634" i="28"/>
  <c r="E633" i="28"/>
  <c r="E632" i="28"/>
  <c r="E631" i="28"/>
  <c r="E630" i="28"/>
  <c r="E629" i="28"/>
  <c r="E628" i="28"/>
  <c r="E627" i="28"/>
  <c r="E626" i="28"/>
  <c r="E625" i="28"/>
  <c r="E624" i="28"/>
  <c r="E623" i="28"/>
  <c r="E622" i="28"/>
  <c r="F621" i="28"/>
  <c r="F620" i="28"/>
  <c r="F619" i="28"/>
  <c r="F618" i="28"/>
  <c r="F617" i="28"/>
  <c r="F616" i="28"/>
  <c r="F615" i="28"/>
  <c r="F614" i="28"/>
  <c r="F613" i="28"/>
  <c r="F612" i="28"/>
  <c r="F611" i="28"/>
  <c r="F610" i="28"/>
  <c r="F609" i="28"/>
  <c r="F608" i="28"/>
  <c r="F607" i="28"/>
  <c r="F606" i="28"/>
  <c r="F605" i="28"/>
  <c r="F604" i="28"/>
  <c r="F603" i="28"/>
  <c r="F602" i="28"/>
  <c r="F601" i="28"/>
  <c r="F600" i="28"/>
  <c r="F599" i="28"/>
  <c r="F598" i="28"/>
  <c r="F597" i="28"/>
  <c r="F596" i="28"/>
  <c r="F595" i="28"/>
  <c r="F594" i="28"/>
  <c r="F593" i="28"/>
  <c r="F592" i="28"/>
  <c r="F591" i="28"/>
  <c r="F590" i="28"/>
  <c r="F589" i="28"/>
  <c r="F588" i="28"/>
  <c r="F587" i="28"/>
  <c r="F586" i="28"/>
  <c r="F585" i="28"/>
  <c r="F584" i="28"/>
  <c r="F583" i="28"/>
  <c r="F582" i="28"/>
  <c r="F581" i="28"/>
  <c r="F580" i="28"/>
  <c r="F579" i="28"/>
  <c r="F578" i="28"/>
  <c r="F577" i="28"/>
  <c r="F576" i="28"/>
  <c r="F575" i="28"/>
  <c r="F574" i="28"/>
  <c r="F573" i="28"/>
  <c r="F572" i="28"/>
  <c r="F571" i="28"/>
  <c r="F570" i="28"/>
  <c r="F569" i="28"/>
  <c r="F568" i="28"/>
  <c r="F567" i="28"/>
  <c r="F566" i="28"/>
  <c r="F565" i="28"/>
  <c r="F564" i="28"/>
  <c r="F563" i="28"/>
  <c r="F562" i="28"/>
  <c r="F561" i="28"/>
  <c r="F560" i="28"/>
  <c r="F559" i="28"/>
  <c r="F558" i="28"/>
  <c r="F557" i="28"/>
  <c r="F556" i="28"/>
  <c r="F555" i="28"/>
  <c r="F554" i="28"/>
  <c r="F553" i="28"/>
  <c r="F552" i="28"/>
  <c r="F551" i="28"/>
  <c r="F550" i="28"/>
  <c r="F549" i="28"/>
  <c r="F548" i="28"/>
  <c r="F547" i="28"/>
  <c r="F546" i="28"/>
  <c r="F545" i="28"/>
  <c r="F544" i="28"/>
  <c r="F543" i="28"/>
  <c r="F542" i="28"/>
  <c r="F541" i="28"/>
  <c r="F540" i="28"/>
  <c r="F539" i="28"/>
  <c r="F538" i="28"/>
  <c r="F537" i="28"/>
  <c r="F536" i="28"/>
  <c r="F535" i="28"/>
  <c r="F534" i="28"/>
  <c r="F533" i="28"/>
  <c r="F532" i="28"/>
  <c r="F531" i="28"/>
  <c r="F530" i="28"/>
  <c r="F529" i="28"/>
  <c r="F528" i="28"/>
  <c r="F527" i="28"/>
  <c r="F526" i="28"/>
  <c r="F525" i="28"/>
  <c r="F524" i="28"/>
  <c r="F523" i="28"/>
  <c r="F522" i="28"/>
  <c r="F521" i="28"/>
  <c r="F520" i="28"/>
  <c r="F519" i="28"/>
  <c r="F518" i="28"/>
  <c r="F517" i="28"/>
  <c r="F516" i="28"/>
  <c r="F515" i="28"/>
  <c r="F514" i="28"/>
  <c r="F513" i="28"/>
  <c r="F512" i="28"/>
  <c r="F511" i="28"/>
  <c r="F510" i="28"/>
  <c r="F509" i="28"/>
  <c r="F508" i="28"/>
  <c r="F507" i="28"/>
  <c r="F506" i="28"/>
  <c r="F505" i="28"/>
  <c r="F504" i="28"/>
  <c r="F503" i="28"/>
  <c r="F502" i="28"/>
  <c r="F501" i="28"/>
  <c r="F500" i="28"/>
  <c r="F499" i="28"/>
  <c r="F498" i="28"/>
  <c r="F497" i="28"/>
  <c r="F496" i="28"/>
  <c r="F495" i="28"/>
  <c r="F494" i="28"/>
  <c r="F493" i="28"/>
  <c r="F492" i="28"/>
  <c r="F491" i="28"/>
  <c r="F490" i="28"/>
  <c r="F489" i="28"/>
  <c r="F488" i="28"/>
  <c r="F487" i="28"/>
  <c r="F486" i="28"/>
  <c r="F485" i="28"/>
  <c r="F484" i="28"/>
  <c r="F483" i="28"/>
  <c r="F482" i="28"/>
  <c r="F481" i="28"/>
  <c r="F480" i="28"/>
  <c r="F479" i="28"/>
  <c r="F478" i="28"/>
  <c r="F477" i="28"/>
  <c r="F476" i="28"/>
  <c r="F475" i="28"/>
  <c r="F474" i="28"/>
  <c r="F473" i="28"/>
  <c r="F472" i="28"/>
  <c r="F471" i="28"/>
  <c r="F470" i="28"/>
  <c r="F469" i="28"/>
  <c r="F468" i="28"/>
  <c r="F467" i="28"/>
  <c r="F466" i="28"/>
  <c r="F465" i="28"/>
  <c r="F464" i="28"/>
  <c r="F463" i="28"/>
  <c r="F462" i="28"/>
  <c r="F461" i="28"/>
  <c r="F460" i="28"/>
  <c r="F459" i="28"/>
  <c r="F458" i="28"/>
  <c r="F457" i="28"/>
  <c r="F456" i="28"/>
  <c r="F455" i="28"/>
  <c r="F454" i="28"/>
  <c r="F453" i="28"/>
  <c r="F452" i="28"/>
  <c r="F451" i="28"/>
  <c r="F450" i="28"/>
  <c r="F449" i="28"/>
  <c r="F448" i="28"/>
  <c r="F447" i="28"/>
  <c r="F446" i="28"/>
  <c r="F445" i="28"/>
  <c r="F444" i="28"/>
  <c r="F443" i="28"/>
  <c r="F442" i="28"/>
  <c r="F441" i="28"/>
  <c r="F440" i="28"/>
  <c r="F439" i="28"/>
  <c r="F438" i="28"/>
  <c r="F437" i="28"/>
  <c r="F436" i="28"/>
  <c r="F435" i="28"/>
  <c r="F434" i="28"/>
  <c r="F433" i="28"/>
  <c r="F432" i="28"/>
  <c r="F431" i="28"/>
  <c r="F430" i="28"/>
  <c r="F429" i="28"/>
  <c r="F428" i="28"/>
  <c r="F427" i="28"/>
  <c r="F426" i="28"/>
  <c r="F425" i="28"/>
  <c r="F424" i="28"/>
  <c r="F423" i="28"/>
  <c r="F422" i="28"/>
  <c r="F421" i="28"/>
  <c r="F420" i="28"/>
  <c r="F419" i="28"/>
  <c r="F418" i="28"/>
  <c r="F417" i="28"/>
  <c r="F416" i="28"/>
  <c r="F415" i="28"/>
  <c r="F414" i="28"/>
  <c r="F413" i="28"/>
  <c r="F412" i="28"/>
  <c r="F411" i="28"/>
  <c r="F410" i="28"/>
  <c r="F409" i="28"/>
  <c r="F408" i="28"/>
  <c r="F407" i="28"/>
  <c r="F406" i="28"/>
  <c r="F405" i="28"/>
  <c r="F404" i="28"/>
  <c r="F403" i="28"/>
  <c r="F402" i="28"/>
  <c r="F401" i="28"/>
  <c r="F400" i="28"/>
  <c r="F399" i="28"/>
  <c r="F398" i="28"/>
  <c r="F397" i="28"/>
  <c r="F396" i="28"/>
  <c r="F395" i="28"/>
  <c r="F394" i="28"/>
  <c r="F393" i="28"/>
  <c r="F392" i="28"/>
  <c r="F391" i="28"/>
  <c r="F390" i="28"/>
  <c r="F389" i="28"/>
  <c r="F388" i="28"/>
  <c r="F387" i="28"/>
  <c r="F386" i="28"/>
  <c r="F385" i="28"/>
  <c r="F384" i="28"/>
  <c r="F383" i="28"/>
  <c r="F382" i="28"/>
  <c r="F381" i="28"/>
  <c r="F380" i="28"/>
  <c r="F379" i="28"/>
  <c r="F378" i="28"/>
  <c r="F377" i="28"/>
  <c r="F376" i="28"/>
  <c r="F375" i="28"/>
  <c r="F374" i="28"/>
  <c r="F373" i="28"/>
  <c r="F372" i="28"/>
  <c r="E609" i="28"/>
  <c r="E608" i="28"/>
  <c r="E607" i="28"/>
  <c r="E606" i="28"/>
  <c r="E605" i="28"/>
  <c r="E604" i="28"/>
  <c r="E603" i="28"/>
  <c r="E602" i="28"/>
  <c r="E601" i="28"/>
  <c r="E600" i="28"/>
  <c r="E569" i="28"/>
  <c r="E568" i="28"/>
  <c r="E589" i="28"/>
  <c r="E588" i="28"/>
  <c r="E587" i="28"/>
  <c r="E586" i="28"/>
  <c r="E585" i="28"/>
  <c r="E584" i="28"/>
  <c r="E583" i="28"/>
  <c r="E582" i="28"/>
  <c r="E581" i="28"/>
  <c r="E580" i="28"/>
  <c r="E579" i="28"/>
  <c r="E578" i="28"/>
  <c r="E577" i="28"/>
  <c r="E576" i="28"/>
  <c r="E575" i="28"/>
  <c r="E574" i="28"/>
  <c r="E573" i="28"/>
  <c r="E572" i="28"/>
  <c r="E571" i="28"/>
  <c r="E570" i="28"/>
  <c r="E567" i="28"/>
  <c r="E566" i="28"/>
  <c r="E565" i="28"/>
  <c r="E564" i="28"/>
  <c r="E563" i="28"/>
  <c r="E562" i="28"/>
  <c r="E561" i="28"/>
  <c r="E560" i="28"/>
  <c r="E559" i="28"/>
  <c r="E558" i="28"/>
  <c r="E557" i="28"/>
  <c r="E556" i="28"/>
  <c r="E555" i="28"/>
  <c r="E554" i="28"/>
  <c r="E553" i="28"/>
  <c r="E552" i="28"/>
  <c r="E551" i="28"/>
  <c r="E550" i="28"/>
  <c r="B12" i="35" l="1"/>
  <c r="C8" i="35"/>
  <c r="C9" i="35" s="1"/>
  <c r="E511" i="28"/>
  <c r="K511" i="28" s="1"/>
  <c r="E510" i="28"/>
  <c r="K510" i="28" s="1"/>
  <c r="E491" i="28"/>
  <c r="K491" i="28" s="1"/>
  <c r="E490" i="28"/>
  <c r="K490" i="28" s="1"/>
  <c r="E471" i="28"/>
  <c r="K471" i="28" s="1"/>
  <c r="E470" i="28"/>
  <c r="K470" i="28" s="1"/>
  <c r="E451" i="28"/>
  <c r="K451" i="28" s="1"/>
  <c r="E450" i="28"/>
  <c r="K450" i="28" s="1"/>
  <c r="E411" i="28"/>
  <c r="E410" i="28"/>
  <c r="E409" i="28"/>
  <c r="E408" i="28"/>
  <c r="E407" i="28"/>
  <c r="E406" i="28"/>
  <c r="E405" i="28"/>
  <c r="E404" i="28"/>
  <c r="E403" i="28"/>
  <c r="E402" i="28"/>
  <c r="E401" i="28"/>
  <c r="E400" i="28"/>
  <c r="E399" i="28"/>
  <c r="E398" i="28"/>
  <c r="E397" i="28"/>
  <c r="E396" i="28"/>
  <c r="E395" i="28"/>
  <c r="E394" i="28"/>
  <c r="E393" i="28"/>
  <c r="E392" i="28"/>
  <c r="E431" i="28"/>
  <c r="E430" i="28"/>
  <c r="E391" i="28"/>
  <c r="E390" i="28"/>
  <c r="E389" i="28"/>
  <c r="E388" i="28"/>
  <c r="E387" i="28"/>
  <c r="E386" i="28"/>
  <c r="E385" i="28"/>
  <c r="E384" i="28"/>
  <c r="E383" i="28"/>
  <c r="E382" i="28"/>
  <c r="E381" i="28"/>
  <c r="E380" i="28"/>
  <c r="E379" i="28"/>
  <c r="E378" i="28"/>
  <c r="E377" i="28"/>
  <c r="E376" i="28"/>
  <c r="E375" i="28"/>
  <c r="E374" i="28"/>
  <c r="E373" i="28"/>
  <c r="E372" i="28"/>
  <c r="E371" i="28"/>
  <c r="E370" i="28"/>
  <c r="E369" i="28"/>
  <c r="F371" i="28"/>
  <c r="F370" i="28"/>
  <c r="F369" i="28"/>
  <c r="E368" i="28"/>
  <c r="E367" i="28"/>
  <c r="E366" i="28"/>
  <c r="E365" i="28"/>
  <c r="F368" i="28"/>
  <c r="F367" i="28"/>
  <c r="F366" i="28"/>
  <c r="F365" i="28"/>
  <c r="F364" i="28"/>
  <c r="E363" i="28"/>
  <c r="F354" i="28"/>
  <c r="E362" i="28"/>
  <c r="E361" i="28"/>
  <c r="E360" i="28"/>
  <c r="E359" i="28"/>
  <c r="E357" i="28"/>
  <c r="E356" i="28"/>
  <c r="F363" i="28"/>
  <c r="F362" i="28"/>
  <c r="F361" i="28"/>
  <c r="F360" i="28"/>
  <c r="F359" i="28"/>
  <c r="F358" i="28"/>
  <c r="F357" i="28"/>
  <c r="F356" i="28"/>
  <c r="F355" i="28"/>
  <c r="F353" i="28"/>
  <c r="F352" i="28"/>
  <c r="F351" i="28"/>
  <c r="E351" i="28"/>
  <c r="E350" i="28"/>
  <c r="E349" i="28"/>
  <c r="E348" i="28"/>
  <c r="F350" i="28"/>
  <c r="F349" i="28"/>
  <c r="F348" i="28"/>
  <c r="F347" i="28"/>
  <c r="F346" i="28"/>
  <c r="F345" i="28"/>
  <c r="F344" i="28"/>
  <c r="F343" i="28"/>
  <c r="E347" i="28"/>
  <c r="E346" i="28"/>
  <c r="E345" i="28"/>
  <c r="E344" i="28"/>
  <c r="E343" i="28"/>
  <c r="E342" i="28"/>
  <c r="E341" i="28"/>
  <c r="E340" i="28"/>
  <c r="E339" i="28"/>
  <c r="E338" i="28"/>
  <c r="E337" i="28"/>
  <c r="E336" i="28"/>
  <c r="E335" i="28"/>
  <c r="F342" i="28"/>
  <c r="F341" i="28"/>
  <c r="F340" i="28"/>
  <c r="F339" i="28"/>
  <c r="F338" i="28"/>
  <c r="F337" i="28"/>
  <c r="F336" i="28"/>
  <c r="F335" i="28"/>
  <c r="F334" i="28"/>
  <c r="F333" i="28"/>
  <c r="F332" i="28"/>
  <c r="E333" i="28"/>
  <c r="E332" i="28"/>
  <c r="E331" i="28"/>
  <c r="E330" i="28"/>
  <c r="E329" i="28"/>
  <c r="E328" i="28"/>
  <c r="E327" i="28"/>
  <c r="E326" i="28"/>
  <c r="E325" i="28"/>
  <c r="E324" i="28"/>
  <c r="F331" i="28"/>
  <c r="F330" i="28"/>
  <c r="F329" i="28"/>
  <c r="F328" i="28"/>
  <c r="F327" i="28"/>
  <c r="F326" i="28"/>
  <c r="F325" i="28"/>
  <c r="F324" i="28"/>
  <c r="F322" i="28"/>
  <c r="F321" i="28"/>
  <c r="F320" i="28"/>
  <c r="F319" i="28"/>
  <c r="F318" i="28"/>
  <c r="F317" i="28"/>
  <c r="F316" i="28"/>
  <c r="F315" i="28"/>
  <c r="F314" i="28"/>
  <c r="F313" i="28"/>
  <c r="F312" i="28"/>
  <c r="F311" i="28"/>
  <c r="F310" i="28"/>
  <c r="F309" i="28"/>
  <c r="F308" i="28"/>
  <c r="F307" i="28"/>
  <c r="F306" i="28"/>
  <c r="F305" i="28"/>
  <c r="F304" i="28"/>
  <c r="F303" i="28"/>
  <c r="F302" i="28"/>
  <c r="F301" i="28"/>
  <c r="F300" i="28"/>
  <c r="F299" i="28"/>
  <c r="F298" i="28"/>
  <c r="F297" i="28"/>
  <c r="F296" i="28"/>
  <c r="F295" i="28"/>
  <c r="F294" i="28"/>
  <c r="F293" i="28"/>
  <c r="F292" i="28"/>
  <c r="F291" i="28"/>
  <c r="F290" i="28"/>
  <c r="F289" i="28"/>
  <c r="F288" i="28"/>
  <c r="F287" i="28"/>
  <c r="F286" i="28"/>
  <c r="F285" i="28"/>
  <c r="F284" i="28"/>
  <c r="F283" i="28"/>
  <c r="F282" i="28"/>
  <c r="F281" i="28"/>
  <c r="F280" i="28"/>
  <c r="F279" i="28"/>
  <c r="F278" i="28"/>
  <c r="F277" i="28"/>
  <c r="F276" i="28"/>
  <c r="F275" i="28"/>
  <c r="F274" i="28"/>
  <c r="F273" i="28"/>
  <c r="F272" i="28"/>
  <c r="F271" i="28"/>
  <c r="F270" i="28"/>
  <c r="F269" i="28"/>
  <c r="F268" i="28"/>
  <c r="F267" i="28"/>
  <c r="F266" i="28"/>
  <c r="F265" i="28"/>
  <c r="F264" i="28"/>
  <c r="F263" i="28"/>
  <c r="E262" i="28"/>
  <c r="E261" i="28"/>
  <c r="E260" i="28"/>
  <c r="E259" i="28"/>
  <c r="E258" i="28"/>
  <c r="E257" i="28"/>
  <c r="E256" i="28"/>
  <c r="E255" i="28"/>
  <c r="E254" i="28"/>
  <c r="E253" i="28"/>
  <c r="F262" i="28"/>
  <c r="F261" i="28"/>
  <c r="F260" i="28"/>
  <c r="F259" i="28"/>
  <c r="F258" i="28"/>
  <c r="F257" i="28"/>
  <c r="F256" i="28"/>
  <c r="F255" i="28"/>
  <c r="F254" i="28"/>
  <c r="F253" i="28"/>
  <c r="F252" i="28"/>
  <c r="F251" i="28"/>
  <c r="F250" i="28"/>
  <c r="F249" i="28"/>
  <c r="F248" i="28"/>
  <c r="F247" i="28"/>
  <c r="F246" i="28"/>
  <c r="F245" i="28"/>
  <c r="F244" i="28"/>
  <c r="F243" i="28"/>
  <c r="E323" i="28"/>
  <c r="E248" i="28"/>
  <c r="E252" i="28"/>
  <c r="E251" i="28"/>
  <c r="E250" i="28"/>
  <c r="E249" i="28"/>
  <c r="E245" i="28"/>
  <c r="E244" i="28"/>
  <c r="E243" i="28"/>
  <c r="E242" i="28"/>
  <c r="E241" i="28"/>
  <c r="E240" i="28"/>
  <c r="E239" i="28"/>
  <c r="F323" i="28"/>
  <c r="F242" i="28"/>
  <c r="F241" i="28"/>
  <c r="F240" i="28"/>
  <c r="F239" i="28"/>
  <c r="E238" i="28"/>
  <c r="E237" i="28"/>
  <c r="E236" i="28"/>
  <c r="E234" i="28"/>
  <c r="E232" i="28"/>
  <c r="E231" i="28"/>
  <c r="E230" i="28"/>
  <c r="F238" i="28"/>
  <c r="F237" i="28"/>
  <c r="F236" i="28"/>
  <c r="F235" i="28"/>
  <c r="F234" i="28"/>
  <c r="F233" i="28"/>
  <c r="F232" i="28"/>
  <c r="F231" i="28"/>
  <c r="F230" i="28"/>
  <c r="E227" i="28"/>
  <c r="E229" i="28"/>
  <c r="E228" i="28"/>
  <c r="E226" i="28"/>
  <c r="E225" i="28"/>
  <c r="E224" i="28"/>
  <c r="E223" i="28"/>
  <c r="E222" i="28"/>
  <c r="E221" i="28"/>
  <c r="E220" i="28"/>
  <c r="E219" i="28"/>
  <c r="E218" i="28"/>
  <c r="E217" i="28"/>
  <c r="E216" i="28"/>
  <c r="E215" i="28"/>
  <c r="E214" i="28"/>
  <c r="E213" i="28"/>
  <c r="E212" i="28"/>
  <c r="E211" i="28"/>
  <c r="E210" i="28"/>
  <c r="E209" i="28"/>
  <c r="E208" i="28"/>
  <c r="E207" i="28"/>
  <c r="E206" i="28"/>
  <c r="F228" i="28"/>
  <c r="F227" i="28"/>
  <c r="F226" i="28"/>
  <c r="F225" i="28"/>
  <c r="F224" i="28"/>
  <c r="F223" i="28"/>
  <c r="F222" i="28"/>
  <c r="F221" i="28"/>
  <c r="F220" i="28"/>
  <c r="F219" i="28"/>
  <c r="F218" i="28"/>
  <c r="F217" i="28"/>
  <c r="F216" i="28"/>
  <c r="F215" i="28"/>
  <c r="F214" i="28"/>
  <c r="F212" i="28"/>
  <c r="F213" i="28"/>
  <c r="F211" i="28"/>
  <c r="F210" i="28"/>
  <c r="F209" i="28"/>
  <c r="F208" i="28"/>
  <c r="F207" i="28"/>
  <c r="F206" i="28"/>
  <c r="E179" i="28"/>
  <c r="E178" i="28"/>
  <c r="E177" i="28"/>
  <c r="E176" i="28"/>
  <c r="E205" i="28"/>
  <c r="E204" i="28"/>
  <c r="E203" i="28"/>
  <c r="E202" i="28"/>
  <c r="E201" i="28"/>
  <c r="E200" i="28"/>
  <c r="E199" i="28"/>
  <c r="E198" i="28"/>
  <c r="E197" i="28"/>
  <c r="E196" i="28"/>
  <c r="E195" i="28"/>
  <c r="E194" i="28"/>
  <c r="E193" i="28"/>
  <c r="E192" i="28"/>
  <c r="E191" i="28"/>
  <c r="E190" i="28"/>
  <c r="E189" i="28"/>
  <c r="E188" i="28"/>
  <c r="E187" i="28"/>
  <c r="E186" i="28"/>
  <c r="E185" i="28"/>
  <c r="E184" i="28"/>
  <c r="F205" i="28"/>
  <c r="F204" i="28"/>
  <c r="F203" i="28"/>
  <c r="F202" i="28"/>
  <c r="F201" i="28"/>
  <c r="F200" i="28"/>
  <c r="F199" i="28"/>
  <c r="F198" i="28"/>
  <c r="F197" i="28"/>
  <c r="F196" i="28"/>
  <c r="F195" i="28"/>
  <c r="F194" i="28"/>
  <c r="F188" i="28"/>
  <c r="F187" i="28"/>
  <c r="F186" i="28"/>
  <c r="F193" i="28"/>
  <c r="F192" i="28"/>
  <c r="F191" i="28"/>
  <c r="F190" i="28"/>
  <c r="F189" i="28"/>
  <c r="F185" i="28"/>
  <c r="F184" i="28"/>
  <c r="E183" i="28"/>
  <c r="E182" i="28"/>
  <c r="E181" i="28"/>
  <c r="E180" i="28"/>
  <c r="E175" i="28"/>
  <c r="E174" i="28"/>
  <c r="E173" i="28"/>
  <c r="E172" i="28"/>
  <c r="E171" i="28"/>
  <c r="E170" i="28"/>
  <c r="F183" i="28"/>
  <c r="F182" i="28"/>
  <c r="F181" i="28"/>
  <c r="F180" i="28"/>
  <c r="F179" i="28"/>
  <c r="F178" i="28"/>
  <c r="F177" i="28"/>
  <c r="F176" i="28"/>
  <c r="F175" i="28"/>
  <c r="F174" i="28"/>
  <c r="F173" i="28"/>
  <c r="F172" i="28"/>
  <c r="F171" i="28"/>
  <c r="F170" i="28"/>
  <c r="F169" i="28"/>
  <c r="F168" i="28"/>
  <c r="F167" i="28"/>
  <c r="F166" i="28"/>
  <c r="F165" i="28"/>
  <c r="F164" i="28"/>
  <c r="F163" i="28"/>
  <c r="F162" i="28"/>
  <c r="F161" i="28"/>
  <c r="F160" i="28"/>
  <c r="F159" i="28"/>
  <c r="F158" i="28"/>
  <c r="F157" i="28"/>
  <c r="F156" i="28"/>
  <c r="F155" i="28"/>
  <c r="F154" i="28"/>
  <c r="E149" i="28"/>
  <c r="E148" i="28"/>
  <c r="E147" i="28"/>
  <c r="E145" i="28"/>
  <c r="E142" i="28"/>
  <c r="E135" i="28"/>
  <c r="E123" i="28"/>
  <c r="E110" i="28"/>
  <c r="F153" i="28"/>
  <c r="F152" i="28"/>
  <c r="F151" i="28"/>
  <c r="F150" i="28"/>
  <c r="F149" i="28"/>
  <c r="F148" i="28"/>
  <c r="F147" i="28"/>
  <c r="F146" i="28"/>
  <c r="F145" i="28"/>
  <c r="F144" i="28"/>
  <c r="F143" i="28"/>
  <c r="F142" i="28"/>
  <c r="F141" i="28"/>
  <c r="F140" i="28"/>
  <c r="F139" i="28"/>
  <c r="F138" i="28"/>
  <c r="F137" i="28"/>
  <c r="F136" i="28"/>
  <c r="F135" i="28"/>
  <c r="F134" i="28"/>
  <c r="F133" i="28"/>
  <c r="F132" i="28"/>
  <c r="F131" i="28"/>
  <c r="F130" i="28"/>
  <c r="F129" i="28"/>
  <c r="F128" i="28"/>
  <c r="F127" i="28"/>
  <c r="F126" i="28"/>
  <c r="F125" i="28"/>
  <c r="F124" i="28"/>
  <c r="F123" i="28"/>
  <c r="F122" i="28"/>
  <c r="F121" i="28"/>
  <c r="F120" i="28"/>
  <c r="F119" i="28"/>
  <c r="F118" i="28"/>
  <c r="F117" i="28"/>
  <c r="F116" i="28"/>
  <c r="F115" i="28"/>
  <c r="F114" i="28"/>
  <c r="F113" i="28"/>
  <c r="F112" i="28"/>
  <c r="F111" i="28"/>
  <c r="F110" i="28"/>
  <c r="F109" i="28"/>
  <c r="F108" i="28"/>
  <c r="F107" i="28"/>
  <c r="F106" i="28"/>
  <c r="F105" i="28"/>
  <c r="F104" i="28"/>
  <c r="F103" i="28"/>
  <c r="F102" i="28"/>
  <c r="F101" i="28"/>
  <c r="F100" i="28"/>
  <c r="F99" i="28"/>
  <c r="F98" i="28"/>
  <c r="F97" i="28"/>
  <c r="F96" i="28"/>
  <c r="F95" i="28"/>
  <c r="F94" i="28"/>
  <c r="F93" i="28"/>
  <c r="F92" i="28"/>
  <c r="F91" i="28"/>
  <c r="F90" i="28"/>
  <c r="F89" i="28"/>
  <c r="F88" i="28"/>
  <c r="F87" i="28"/>
  <c r="F86" i="28"/>
  <c r="F85" i="28"/>
  <c r="F84" i="28"/>
  <c r="F83" i="28"/>
  <c r="F82" i="28"/>
  <c r="F81" i="28"/>
  <c r="F80" i="28"/>
  <c r="F79" i="28"/>
  <c r="F78" i="28"/>
  <c r="F77" i="28"/>
  <c r="F76" i="28"/>
  <c r="F75" i="28"/>
  <c r="F74" i="28"/>
  <c r="F73" i="28"/>
  <c r="F72" i="28"/>
  <c r="F71" i="28"/>
  <c r="F70" i="28"/>
  <c r="F69" i="28"/>
  <c r="F68" i="28"/>
  <c r="F67" i="28"/>
  <c r="F66" i="28"/>
  <c r="F65" i="28"/>
  <c r="F64" i="28"/>
  <c r="F63" i="28"/>
  <c r="F62" i="28"/>
  <c r="F61" i="28"/>
  <c r="F60" i="28"/>
  <c r="E26" i="28"/>
  <c r="F59" i="28"/>
  <c r="F58" i="28"/>
  <c r="F57" i="28"/>
  <c r="F56" i="28"/>
  <c r="F55" i="28"/>
  <c r="F54" i="28"/>
  <c r="F53" i="28"/>
  <c r="F52" i="28"/>
  <c r="F51" i="28"/>
  <c r="F50" i="28"/>
  <c r="F49" i="28"/>
  <c r="F48" i="28"/>
  <c r="F47" i="28"/>
  <c r="F46" i="28"/>
  <c r="F44" i="28"/>
  <c r="F43" i="28"/>
  <c r="F42" i="28"/>
  <c r="F41" i="28"/>
  <c r="E39" i="28"/>
  <c r="F40" i="28"/>
  <c r="F39" i="28"/>
  <c r="F38" i="28"/>
  <c r="F37" i="28"/>
  <c r="F36" i="28"/>
  <c r="F35" i="28"/>
  <c r="F34" i="28"/>
  <c r="F33" i="28"/>
  <c r="F32" i="28"/>
  <c r="F31" i="28"/>
  <c r="F30" i="28"/>
  <c r="F29" i="28"/>
  <c r="F28" i="28"/>
  <c r="F27" i="28"/>
  <c r="F26" i="28"/>
  <c r="E25" i="28"/>
  <c r="E24" i="28"/>
  <c r="E23" i="28"/>
  <c r="E22" i="28"/>
  <c r="E21" i="28"/>
  <c r="E20" i="28"/>
  <c r="F25" i="28"/>
  <c r="F24" i="28"/>
  <c r="F23" i="28"/>
  <c r="F22" i="28"/>
  <c r="F21" i="28"/>
  <c r="F20" i="28"/>
  <c r="F19" i="28"/>
  <c r="F18" i="28"/>
  <c r="F17" i="28"/>
  <c r="F16" i="28"/>
  <c r="F4" i="28"/>
  <c r="F3" i="28"/>
  <c r="F2" i="28"/>
  <c r="F15" i="28"/>
  <c r="F14" i="28"/>
  <c r="F13" i="28"/>
  <c r="F12" i="28"/>
  <c r="F11" i="28"/>
  <c r="F10" i="28"/>
  <c r="F9" i="28"/>
  <c r="E4" i="28"/>
  <c r="F8" i="28"/>
  <c r="F7" i="28"/>
  <c r="F6" i="28"/>
  <c r="F5" i="28"/>
  <c r="E169" i="28"/>
  <c r="E168" i="28"/>
  <c r="E167" i="28"/>
  <c r="E163" i="28"/>
  <c r="E162" i="28"/>
  <c r="E161" i="28"/>
  <c r="E157" i="28"/>
  <c r="E155" i="28"/>
  <c r="E152" i="28"/>
  <c r="E146" i="28"/>
  <c r="E139" i="28"/>
  <c r="E138" i="28"/>
  <c r="E137" i="28"/>
  <c r="E136" i="28"/>
  <c r="E133" i="28"/>
  <c r="E132" i="28"/>
  <c r="E131" i="28"/>
  <c r="E130" i="28"/>
  <c r="E129" i="28"/>
  <c r="E128" i="28"/>
  <c r="E127" i="28"/>
  <c r="E126" i="28"/>
  <c r="E125" i="28"/>
  <c r="E120" i="28"/>
  <c r="E119" i="28"/>
  <c r="E118" i="28"/>
  <c r="E117" i="28"/>
  <c r="E114" i="28"/>
  <c r="E111" i="28"/>
  <c r="E109" i="28"/>
  <c r="E108" i="28"/>
  <c r="E105" i="28"/>
  <c r="E102" i="28"/>
  <c r="E101" i="28"/>
  <c r="E100" i="28"/>
  <c r="C57" i="23" l="1"/>
  <c r="B174" i="17"/>
  <c r="B116" i="17"/>
  <c r="B58" i="17"/>
  <c r="B62" i="18"/>
  <c r="B71" i="10"/>
  <c r="B76" i="12"/>
  <c r="B56" i="15"/>
  <c r="B74" i="7"/>
  <c r="B91" i="5"/>
  <c r="B78" i="4"/>
  <c r="B45" i="33"/>
  <c r="B78" i="3"/>
  <c r="B70" i="2"/>
  <c r="B66" i="1"/>
  <c r="N28" i="7" l="1"/>
  <c r="O28" i="7"/>
  <c r="D48" i="7"/>
  <c r="E29" i="28"/>
  <c r="I65" i="12" l="1"/>
  <c r="D33" i="36" l="1"/>
  <c r="D42" i="36" s="1"/>
  <c r="I63" i="12"/>
  <c r="C111" i="41" l="1"/>
  <c r="G56" i="12"/>
  <c r="I16" i="41"/>
  <c r="I54" i="7"/>
  <c r="E615" i="28" s="1"/>
  <c r="D54" i="7"/>
  <c r="G72" i="7"/>
  <c r="E682" i="28" s="1"/>
  <c r="N29" i="7"/>
  <c r="N30" i="7"/>
  <c r="N31" i="7"/>
  <c r="N32" i="7"/>
  <c r="N33" i="7"/>
  <c r="N34" i="7"/>
  <c r="N35" i="7"/>
  <c r="N36" i="7"/>
  <c r="N37" i="7"/>
  <c r="N38" i="7"/>
  <c r="N39" i="7"/>
  <c r="N40" i="7"/>
  <c r="N41" i="7"/>
  <c r="N42" i="7"/>
  <c r="N43" i="7"/>
  <c r="N44" i="7"/>
  <c r="N45" i="7"/>
  <c r="N46" i="7"/>
  <c r="N47" i="7"/>
  <c r="E611" i="28" l="1"/>
  <c r="L54" i="7"/>
  <c r="D52" i="7"/>
  <c r="E610" i="28" s="1"/>
  <c r="I75" i="4"/>
  <c r="I76" i="4" s="1"/>
  <c r="J75" i="4"/>
  <c r="J76" i="4" s="1"/>
  <c r="K75" i="4"/>
  <c r="K76" i="4" s="1"/>
  <c r="L75" i="4"/>
  <c r="L76" i="4" s="1"/>
  <c r="M75" i="4"/>
  <c r="M76" i="4" s="1"/>
  <c r="O75" i="4"/>
  <c r="O76" i="4" s="1"/>
  <c r="G45" i="4"/>
  <c r="AM12" i="43" l="1"/>
  <c r="AM13" i="43"/>
  <c r="I28" i="7"/>
  <c r="J28" i="7" s="1"/>
  <c r="E530" i="28" s="1"/>
  <c r="I29" i="7"/>
  <c r="J29" i="7" s="1"/>
  <c r="E619" i="28"/>
  <c r="AN13" i="43" l="1"/>
  <c r="AP13" i="43"/>
  <c r="AN12" i="43"/>
  <c r="AP12" i="43"/>
  <c r="E549" i="28"/>
  <c r="E548" i="28"/>
  <c r="E547" i="28"/>
  <c r="E546" i="28"/>
  <c r="E545" i="28"/>
  <c r="E544" i="28"/>
  <c r="E543" i="28"/>
  <c r="E542" i="28"/>
  <c r="E541" i="28"/>
  <c r="E540" i="28"/>
  <c r="E539" i="28"/>
  <c r="E538" i="28"/>
  <c r="E537" i="28"/>
  <c r="E536" i="28"/>
  <c r="E535" i="28"/>
  <c r="E534" i="28"/>
  <c r="E533" i="28"/>
  <c r="E532" i="28"/>
  <c r="E531" i="28"/>
  <c r="E686" i="28"/>
  <c r="O47" i="7"/>
  <c r="O46" i="7"/>
  <c r="O45" i="7"/>
  <c r="O44" i="7"/>
  <c r="O43" i="7"/>
  <c r="O42" i="7"/>
  <c r="O41" i="7"/>
  <c r="O40" i="7"/>
  <c r="O39" i="7"/>
  <c r="O38" i="7"/>
  <c r="O37" i="7"/>
  <c r="E45" i="43" l="1"/>
  <c r="I56" i="7"/>
  <c r="E616" i="28" s="1"/>
  <c r="E685" i="28"/>
  <c r="L52" i="7"/>
  <c r="E618" i="28" s="1"/>
  <c r="G42" i="15"/>
  <c r="E736" i="28" l="1"/>
  <c r="K71" i="7"/>
  <c r="E681" i="28" s="1"/>
  <c r="K70" i="7"/>
  <c r="E680" i="28" s="1"/>
  <c r="K69" i="7"/>
  <c r="E679" i="28" s="1"/>
  <c r="K68" i="7"/>
  <c r="E678" i="28" s="1"/>
  <c r="K67" i="7"/>
  <c r="E677" i="28" s="1"/>
  <c r="K66" i="7"/>
  <c r="E676" i="28" s="1"/>
  <c r="K65" i="7"/>
  <c r="E675" i="28" s="1"/>
  <c r="K64" i="7"/>
  <c r="E674" i="28" s="1"/>
  <c r="K63" i="7"/>
  <c r="E673" i="28" s="1"/>
  <c r="J62" i="7"/>
  <c r="E672" i="28" l="1"/>
  <c r="E662" i="28"/>
  <c r="K72" i="7"/>
  <c r="E684" i="28" s="1"/>
  <c r="K2" i="31"/>
  <c r="I27" i="31" l="1"/>
  <c r="I34" i="31"/>
  <c r="I28" i="31"/>
  <c r="I42" i="31"/>
  <c r="I43" i="31"/>
  <c r="I44" i="31"/>
  <c r="I45" i="31"/>
  <c r="I46" i="31"/>
  <c r="I47" i="31"/>
  <c r="I48" i="31"/>
  <c r="I49" i="31"/>
  <c r="I50" i="31"/>
  <c r="I51" i="31"/>
  <c r="I52" i="31"/>
  <c r="I53" i="31"/>
  <c r="I54" i="31"/>
  <c r="I55" i="31"/>
  <c r="I56" i="31"/>
  <c r="I57" i="31"/>
  <c r="I29" i="31"/>
  <c r="I30" i="31"/>
  <c r="I31" i="31"/>
  <c r="I32" i="31"/>
  <c r="I33" i="31"/>
  <c r="I17" i="31"/>
  <c r="I18" i="31"/>
  <c r="I19" i="31"/>
  <c r="I39" i="31"/>
  <c r="I119" i="31"/>
  <c r="I120" i="31"/>
  <c r="I121" i="31"/>
  <c r="I20" i="31"/>
  <c r="I21" i="31"/>
  <c r="I22" i="31"/>
  <c r="I23" i="31"/>
  <c r="I35" i="31"/>
  <c r="I24" i="31"/>
  <c r="I40" i="31"/>
  <c r="I41" i="31"/>
  <c r="I123" i="31"/>
  <c r="I124" i="31"/>
  <c r="I125" i="31"/>
  <c r="I126" i="31"/>
  <c r="I127" i="31"/>
  <c r="I128" i="31"/>
  <c r="I129" i="31"/>
  <c r="I130" i="31"/>
  <c r="I131" i="31"/>
  <c r="I132" i="31"/>
  <c r="I133" i="31"/>
  <c r="I134" i="31"/>
  <c r="I135" i="31"/>
  <c r="I136"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J230" i="31"/>
  <c r="I231" i="31"/>
  <c r="I232" i="31"/>
  <c r="I233" i="31"/>
  <c r="I234" i="31"/>
  <c r="I235" i="31"/>
  <c r="I236" i="31"/>
  <c r="I237" i="31"/>
  <c r="I238" i="31"/>
  <c r="I137" i="31"/>
  <c r="I138" i="31"/>
  <c r="I139" i="31"/>
  <c r="I140" i="31"/>
  <c r="I141" i="31"/>
  <c r="I142" i="31"/>
  <c r="I143" i="31"/>
  <c r="I144" i="31"/>
  <c r="I145" i="31"/>
  <c r="I146" i="31"/>
  <c r="I147" i="31"/>
  <c r="I148" i="31"/>
  <c r="I149" i="31"/>
  <c r="I150" i="31"/>
  <c r="I151"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4" i="31"/>
  <c r="I5" i="31"/>
  <c r="I6" i="31"/>
  <c r="I7" i="31"/>
  <c r="I8" i="31"/>
  <c r="I9" i="31"/>
  <c r="I10" i="31"/>
  <c r="I11" i="31"/>
  <c r="I25" i="31"/>
  <c r="I26" i="31"/>
  <c r="I12" i="31"/>
  <c r="I13" i="31"/>
  <c r="I14" i="31"/>
  <c r="I15" i="31"/>
  <c r="I16" i="31"/>
  <c r="I36" i="31"/>
  <c r="I37" i="31"/>
  <c r="I38" i="31"/>
  <c r="I122" i="31"/>
  <c r="K3" i="31"/>
  <c r="E122" i="31" l="1"/>
  <c r="K122" i="31" s="1"/>
  <c r="E118" i="31"/>
  <c r="K118" i="31" s="1"/>
  <c r="E121" i="31"/>
  <c r="K121" i="31" s="1"/>
  <c r="E120" i="31"/>
  <c r="K120" i="31" s="1"/>
  <c r="E119" i="31"/>
  <c r="K119" i="31" s="1"/>
  <c r="E599" i="28" l="1"/>
  <c r="E598" i="28"/>
  <c r="E597" i="28"/>
  <c r="E596" i="28"/>
  <c r="E595" i="28"/>
  <c r="E594" i="28"/>
  <c r="E593" i="28"/>
  <c r="E592" i="28"/>
  <c r="E591" i="28"/>
  <c r="E590" i="28"/>
  <c r="F38" i="33"/>
  <c r="B38" i="33"/>
  <c r="B19" i="33"/>
  <c r="G38" i="33"/>
  <c r="G34" i="15" s="1"/>
  <c r="G35" i="15" s="1"/>
  <c r="G19" i="33"/>
  <c r="G27" i="15" s="1"/>
  <c r="C38" i="33"/>
  <c r="C38" i="15" s="1"/>
  <c r="C19" i="33"/>
  <c r="C26" i="15" s="1"/>
  <c r="B2" i="33"/>
  <c r="E1207" i="28" l="1"/>
  <c r="E1026" i="28"/>
  <c r="E1139" i="28"/>
  <c r="E1044" i="28"/>
  <c r="E1231" i="28"/>
  <c r="E1146" i="28"/>
  <c r="E1035" i="28"/>
  <c r="E1219" i="28"/>
  <c r="E1243" i="28"/>
  <c r="E1017" i="28"/>
  <c r="D16" i="36"/>
  <c r="E731" i="28"/>
  <c r="J722" i="28"/>
  <c r="E722" i="28"/>
  <c r="E230" i="31" s="1"/>
  <c r="K230" i="31" s="1"/>
  <c r="C39" i="15"/>
  <c r="G28" i="15"/>
  <c r="E12" i="28"/>
  <c r="E7" i="31" s="1"/>
  <c r="K7" i="31" s="1"/>
  <c r="E1125" i="28" l="1"/>
  <c r="E1132" i="28"/>
  <c r="D14" i="36"/>
  <c r="E712" i="28"/>
  <c r="D15" i="36"/>
  <c r="E726" i="28"/>
  <c r="E364" i="28"/>
  <c r="E141" i="31"/>
  <c r="K141" i="31" s="1"/>
  <c r="E932" i="28"/>
  <c r="E931" i="28"/>
  <c r="E929" i="28"/>
  <c r="E922" i="28"/>
  <c r="E921" i="28"/>
  <c r="E919" i="28"/>
  <c r="E131" i="31"/>
  <c r="K131" i="31" s="1"/>
  <c r="E130" i="31"/>
  <c r="K130" i="31" s="1"/>
  <c r="E129" i="31"/>
  <c r="K129" i="31" s="1"/>
  <c r="E128" i="31"/>
  <c r="K128" i="31" s="1"/>
  <c r="E127" i="31"/>
  <c r="K127" i="31" s="1"/>
  <c r="E126" i="31"/>
  <c r="K126" i="31" s="1"/>
  <c r="E125" i="31"/>
  <c r="K125" i="31" s="1"/>
  <c r="E124" i="31"/>
  <c r="K124" i="31" s="1"/>
  <c r="E123" i="31"/>
  <c r="K123" i="31" s="1"/>
  <c r="E151" i="31"/>
  <c r="K151" i="31" s="1"/>
  <c r="E150" i="31"/>
  <c r="K150" i="31" s="1"/>
  <c r="E149" i="31"/>
  <c r="K149" i="31" s="1"/>
  <c r="E148" i="31"/>
  <c r="K148" i="31" s="1"/>
  <c r="E147" i="31"/>
  <c r="K147" i="31" s="1"/>
  <c r="E146" i="31"/>
  <c r="K146" i="31" s="1"/>
  <c r="E145" i="31"/>
  <c r="K145" i="31" s="1"/>
  <c r="E140" i="31"/>
  <c r="K140" i="31" s="1"/>
  <c r="E139" i="31"/>
  <c r="K139" i="31" s="1"/>
  <c r="E138" i="31"/>
  <c r="K138" i="31" s="1"/>
  <c r="E137" i="31"/>
  <c r="K137" i="31" s="1"/>
  <c r="L2" i="17"/>
  <c r="L59" i="17" s="1"/>
  <c r="L117" i="17" s="1"/>
  <c r="E19" i="31"/>
  <c r="K19" i="31" s="1"/>
  <c r="O36" i="7"/>
  <c r="O35" i="7"/>
  <c r="O34" i="7"/>
  <c r="O33" i="7"/>
  <c r="O32" i="7"/>
  <c r="O31" i="7"/>
  <c r="O30" i="7"/>
  <c r="O29" i="7"/>
  <c r="J731" i="28"/>
  <c r="J735" i="28"/>
  <c r="J734" i="28"/>
  <c r="J730" i="28"/>
  <c r="J729" i="28"/>
  <c r="J728" i="28"/>
  <c r="J726" i="28"/>
  <c r="J725" i="28"/>
  <c r="J724" i="28"/>
  <c r="J723" i="28"/>
  <c r="J721" i="28"/>
  <c r="J720" i="28"/>
  <c r="J719" i="28"/>
  <c r="J718" i="28"/>
  <c r="J717" i="28"/>
  <c r="J716" i="28"/>
  <c r="J715" i="28"/>
  <c r="J714" i="28"/>
  <c r="J712" i="28"/>
  <c r="J711" i="28"/>
  <c r="J710" i="28"/>
  <c r="J709" i="28"/>
  <c r="J708" i="28"/>
  <c r="J707" i="28"/>
  <c r="J706" i="28"/>
  <c r="J705" i="28"/>
  <c r="J703" i="28"/>
  <c r="J702" i="28"/>
  <c r="J701" i="28"/>
  <c r="J700" i="28"/>
  <c r="J699" i="28"/>
  <c r="J698" i="28"/>
  <c r="J697" i="28"/>
  <c r="J696" i="28"/>
  <c r="J695" i="28"/>
  <c r="J694" i="28"/>
  <c r="J693" i="28"/>
  <c r="J692" i="28"/>
  <c r="K823" i="28"/>
  <c r="E735" i="28"/>
  <c r="E238" i="31" s="1"/>
  <c r="K238" i="31" s="1"/>
  <c r="E734" i="28"/>
  <c r="E237" i="31" s="1"/>
  <c r="K237" i="31" s="1"/>
  <c r="E730" i="28"/>
  <c r="E236" i="31" s="1"/>
  <c r="K236" i="31" s="1"/>
  <c r="E729" i="28"/>
  <c r="E235" i="31" s="1"/>
  <c r="K235" i="31" s="1"/>
  <c r="E728" i="28"/>
  <c r="E234" i="31" s="1"/>
  <c r="K234" i="31" s="1"/>
  <c r="E725" i="28"/>
  <c r="E233" i="31" s="1"/>
  <c r="K233" i="31" s="1"/>
  <c r="E724" i="28"/>
  <c r="E232" i="31" s="1"/>
  <c r="K232" i="31" s="1"/>
  <c r="E723" i="28"/>
  <c r="E231" i="31" s="1"/>
  <c r="K231" i="31" s="1"/>
  <c r="E721" i="28"/>
  <c r="E229" i="31" s="1"/>
  <c r="K229" i="31" s="1"/>
  <c r="E720" i="28"/>
  <c r="E228" i="31" s="1"/>
  <c r="K228" i="31" s="1"/>
  <c r="E719" i="28"/>
  <c r="E227" i="31" s="1"/>
  <c r="K227" i="31" s="1"/>
  <c r="E718" i="28"/>
  <c r="E226" i="31" s="1"/>
  <c r="K226" i="31" s="1"/>
  <c r="E717" i="28"/>
  <c r="E225" i="31" s="1"/>
  <c r="K225" i="31" s="1"/>
  <c r="E716" i="28"/>
  <c r="E224" i="31" s="1"/>
  <c r="K224" i="31" s="1"/>
  <c r="E715" i="28"/>
  <c r="E223" i="31" s="1"/>
  <c r="K223" i="31" s="1"/>
  <c r="E714" i="28"/>
  <c r="E222" i="31" s="1"/>
  <c r="K222" i="31" s="1"/>
  <c r="E711" i="28"/>
  <c r="E221" i="31" s="1"/>
  <c r="K221" i="31" s="1"/>
  <c r="E710" i="28"/>
  <c r="E220" i="31" s="1"/>
  <c r="K220" i="31" s="1"/>
  <c r="E709" i="28"/>
  <c r="E219" i="31" s="1"/>
  <c r="K219" i="31" s="1"/>
  <c r="E708" i="28"/>
  <c r="E218" i="31" s="1"/>
  <c r="K218" i="31" s="1"/>
  <c r="E707" i="28"/>
  <c r="E217" i="31" s="1"/>
  <c r="K217" i="31" s="1"/>
  <c r="E706" i="28"/>
  <c r="E216" i="31" s="1"/>
  <c r="K216" i="31" s="1"/>
  <c r="E705" i="28"/>
  <c r="E215" i="31" s="1"/>
  <c r="K215" i="31" s="1"/>
  <c r="E702" i="28"/>
  <c r="E214" i="31" s="1"/>
  <c r="K214" i="31" s="1"/>
  <c r="E701" i="28"/>
  <c r="E213" i="31" s="1"/>
  <c r="K213" i="31" s="1"/>
  <c r="E700" i="28"/>
  <c r="E212" i="31" s="1"/>
  <c r="K212" i="31" s="1"/>
  <c r="E699" i="28"/>
  <c r="E211" i="31" s="1"/>
  <c r="K211" i="31" s="1"/>
  <c r="E698" i="28"/>
  <c r="E210" i="31" s="1"/>
  <c r="K210" i="31" s="1"/>
  <c r="E697" i="28"/>
  <c r="E209" i="31" s="1"/>
  <c r="K209" i="31" s="1"/>
  <c r="E696" i="28"/>
  <c r="E208" i="31" s="1"/>
  <c r="K208" i="31" s="1"/>
  <c r="E695" i="28"/>
  <c r="E207" i="31" s="1"/>
  <c r="K207" i="31" s="1"/>
  <c r="E693" i="28"/>
  <c r="E205" i="31" s="1"/>
  <c r="K205" i="31" s="1"/>
  <c r="E692" i="28"/>
  <c r="E204" i="31" s="1"/>
  <c r="K204" i="31" s="1"/>
  <c r="E1149" i="28"/>
  <c r="E1142" i="28"/>
  <c r="E1135" i="28"/>
  <c r="E1128" i="28"/>
  <c r="E1121" i="28"/>
  <c r="E1113" i="28"/>
  <c r="E1105" i="28"/>
  <c r="E1097" i="28"/>
  <c r="E1304" i="28"/>
  <c r="E245" i="31" s="1"/>
  <c r="K245" i="31" s="1"/>
  <c r="E1303" i="28"/>
  <c r="E244" i="31" s="1"/>
  <c r="K244" i="31" s="1"/>
  <c r="E1323" i="28"/>
  <c r="E263" i="31" s="1"/>
  <c r="K263" i="31" s="1"/>
  <c r="E1322" i="28"/>
  <c r="E262" i="31" s="1"/>
  <c r="K262" i="31" s="1"/>
  <c r="E1321" i="28"/>
  <c r="E261" i="31" s="1"/>
  <c r="K261" i="31" s="1"/>
  <c r="E1320" i="28"/>
  <c r="E260" i="31" s="1"/>
  <c r="K260" i="31" s="1"/>
  <c r="E1319" i="28"/>
  <c r="E259" i="31" s="1"/>
  <c r="K259" i="31" s="1"/>
  <c r="E1318" i="28"/>
  <c r="E258" i="31" s="1"/>
  <c r="K258" i="31" s="1"/>
  <c r="E1317" i="28"/>
  <c r="E257" i="31" s="1"/>
  <c r="K257" i="31" s="1"/>
  <c r="E1316" i="28"/>
  <c r="E256" i="31" s="1"/>
  <c r="K256" i="31" s="1"/>
  <c r="E1315" i="28"/>
  <c r="E255" i="31" s="1"/>
  <c r="K255" i="31" s="1"/>
  <c r="E1330" i="28"/>
  <c r="E270" i="31" s="1"/>
  <c r="K270" i="31" s="1"/>
  <c r="E1329" i="28"/>
  <c r="E269" i="31" s="1"/>
  <c r="K269" i="31" s="1"/>
  <c r="E1328" i="28"/>
  <c r="E268" i="31" s="1"/>
  <c r="K268" i="31" s="1"/>
  <c r="E1327" i="28"/>
  <c r="E267" i="31" s="1"/>
  <c r="K267" i="31" s="1"/>
  <c r="E1326" i="28"/>
  <c r="E1325" i="28"/>
  <c r="E265" i="31" s="1"/>
  <c r="K265" i="31" s="1"/>
  <c r="E1336" i="28"/>
  <c r="E276" i="31" s="1"/>
  <c r="K276" i="31" s="1"/>
  <c r="E1335" i="28"/>
  <c r="E1334" i="28"/>
  <c r="E274" i="31" s="1"/>
  <c r="K274" i="31" s="1"/>
  <c r="E1333" i="28"/>
  <c r="E273" i="31" s="1"/>
  <c r="K273" i="31" s="1"/>
  <c r="E1332" i="28"/>
  <c r="E272" i="31" s="1"/>
  <c r="K272" i="31" s="1"/>
  <c r="E1331" i="28"/>
  <c r="E271" i="31" s="1"/>
  <c r="K271" i="31" s="1"/>
  <c r="E1347" i="28"/>
  <c r="E287" i="31" s="1"/>
  <c r="K287" i="31" s="1"/>
  <c r="E1346" i="28"/>
  <c r="E286" i="31" s="1"/>
  <c r="K286" i="31" s="1"/>
  <c r="E1345" i="28"/>
  <c r="E285" i="31" s="1"/>
  <c r="K285" i="31" s="1"/>
  <c r="E1344" i="28"/>
  <c r="E1343" i="28"/>
  <c r="E283" i="31" s="1"/>
  <c r="K283" i="31" s="1"/>
  <c r="E1342" i="28"/>
  <c r="E282" i="31" s="1"/>
  <c r="K282" i="31" s="1"/>
  <c r="E1358" i="28"/>
  <c r="E298" i="31" s="1"/>
  <c r="K298" i="31" s="1"/>
  <c r="E1357" i="28"/>
  <c r="E297" i="31" s="1"/>
  <c r="K297" i="31" s="1"/>
  <c r="E1356" i="28"/>
  <c r="E296" i="31" s="1"/>
  <c r="K296" i="31" s="1"/>
  <c r="E1367" i="28"/>
  <c r="E307" i="31" s="1"/>
  <c r="K307" i="31" s="1"/>
  <c r="E1363" i="28"/>
  <c r="E1362" i="28"/>
  <c r="E302" i="31" s="1"/>
  <c r="K302" i="31" s="1"/>
  <c r="E1205" i="28" l="1"/>
  <c r="E1217" i="28"/>
  <c r="E1229" i="28"/>
  <c r="E1241" i="28"/>
  <c r="E990" i="28"/>
  <c r="E1366" i="28"/>
  <c r="E306" i="31" s="1"/>
  <c r="K306" i="31" s="1"/>
  <c r="E1369" i="28"/>
  <c r="E309" i="31" s="1"/>
  <c r="K309" i="31" s="1"/>
  <c r="E1324" i="28"/>
  <c r="E264" i="31" s="1"/>
  <c r="K264" i="31" s="1"/>
  <c r="I52" i="7"/>
  <c r="E614" i="28" s="1"/>
  <c r="D56" i="7"/>
  <c r="G2" i="33"/>
  <c r="M2" i="7"/>
  <c r="K1363" i="28"/>
  <c r="E303" i="31"/>
  <c r="K303" i="31" s="1"/>
  <c r="K1344" i="28"/>
  <c r="E284" i="31"/>
  <c r="K284" i="31" s="1"/>
  <c r="K1335" i="28"/>
  <c r="E275" i="31"/>
  <c r="K275" i="31" s="1"/>
  <c r="K1326" i="28"/>
  <c r="E266" i="31"/>
  <c r="K266" i="31" s="1"/>
  <c r="E132" i="31"/>
  <c r="K132" i="31" s="1"/>
  <c r="K720" i="28"/>
  <c r="K698" i="28"/>
  <c r="K709" i="28"/>
  <c r="K699" i="28"/>
  <c r="K710" i="28"/>
  <c r="K723" i="28"/>
  <c r="K1318" i="28"/>
  <c r="K1327" i="28"/>
  <c r="K1336" i="28"/>
  <c r="K1345" i="28"/>
  <c r="K700" i="28"/>
  <c r="K714" i="28"/>
  <c r="K724" i="28"/>
  <c r="K1319" i="28"/>
  <c r="K1328" i="28"/>
  <c r="K1347" i="28"/>
  <c r="K1356" i="28"/>
  <c r="K692" i="28"/>
  <c r="K702" i="28"/>
  <c r="K715" i="28"/>
  <c r="K725" i="28"/>
  <c r="K1320" i="28"/>
  <c r="K1329" i="28"/>
  <c r="K1357" i="28"/>
  <c r="K1366" i="28"/>
  <c r="K705" i="28"/>
  <c r="K716" i="28"/>
  <c r="K728" i="28"/>
  <c r="K1321" i="28"/>
  <c r="K1331" i="28"/>
  <c r="K1358" i="28"/>
  <c r="K1367" i="28"/>
  <c r="K1317" i="28"/>
  <c r="K701" i="28"/>
  <c r="K711" i="28"/>
  <c r="K721" i="28"/>
  <c r="K735" i="28"/>
  <c r="K1322" i="28"/>
  <c r="K1330" i="28"/>
  <c r="K1346" i="28"/>
  <c r="K1362" i="28"/>
  <c r="K695" i="28"/>
  <c r="K706" i="28"/>
  <c r="K717" i="28"/>
  <c r="K729" i="28"/>
  <c r="K1303" i="28"/>
  <c r="K1323" i="28"/>
  <c r="K1332" i="28"/>
  <c r="K693" i="28"/>
  <c r="K696" i="28"/>
  <c r="K707" i="28"/>
  <c r="K718" i="28"/>
  <c r="K730" i="28"/>
  <c r="K1304" i="28"/>
  <c r="K1315" i="28"/>
  <c r="K1324" i="28"/>
  <c r="K1333" i="28"/>
  <c r="K1342" i="28"/>
  <c r="K697" i="28"/>
  <c r="K708" i="28"/>
  <c r="K719" i="28"/>
  <c r="K734" i="28"/>
  <c r="K1316" i="28"/>
  <c r="K1325" i="28"/>
  <c r="K1334" i="28"/>
  <c r="K1343" i="28"/>
  <c r="E133" i="31"/>
  <c r="K133" i="31" s="1"/>
  <c r="E203" i="31"/>
  <c r="K203" i="31" s="1"/>
  <c r="E529" i="28"/>
  <c r="E528" i="28"/>
  <c r="E527" i="28"/>
  <c r="E526" i="28"/>
  <c r="E525" i="28"/>
  <c r="E524" i="28"/>
  <c r="E523" i="28"/>
  <c r="E522" i="28"/>
  <c r="E521" i="28"/>
  <c r="E201" i="31" s="1"/>
  <c r="K201" i="31" s="1"/>
  <c r="E520" i="28"/>
  <c r="E200" i="31" s="1"/>
  <c r="K200" i="31" s="1"/>
  <c r="E519" i="28"/>
  <c r="E199" i="31" s="1"/>
  <c r="K199" i="31" s="1"/>
  <c r="E518" i="28"/>
  <c r="E198" i="31" s="1"/>
  <c r="K198" i="31" s="1"/>
  <c r="E517" i="28"/>
  <c r="E197" i="31" s="1"/>
  <c r="K197" i="31" s="1"/>
  <c r="E516" i="28"/>
  <c r="E196" i="31" s="1"/>
  <c r="K196" i="31" s="1"/>
  <c r="E515" i="28"/>
  <c r="E195" i="31" s="1"/>
  <c r="K195" i="31" s="1"/>
  <c r="E514" i="28"/>
  <c r="E194" i="31" s="1"/>
  <c r="K194" i="31" s="1"/>
  <c r="E513" i="28"/>
  <c r="E193" i="31" s="1"/>
  <c r="K193" i="31" s="1"/>
  <c r="E512" i="28"/>
  <c r="E192" i="31" s="1"/>
  <c r="K192" i="31" s="1"/>
  <c r="E509" i="28"/>
  <c r="E508" i="28"/>
  <c r="E507" i="28"/>
  <c r="E506" i="28"/>
  <c r="E505" i="28"/>
  <c r="E504" i="28"/>
  <c r="E503" i="28"/>
  <c r="E502" i="28"/>
  <c r="E501" i="28"/>
  <c r="E191" i="31" s="1"/>
  <c r="K191" i="31" s="1"/>
  <c r="E500" i="28"/>
  <c r="E190" i="31" s="1"/>
  <c r="K190" i="31" s="1"/>
  <c r="E499" i="28"/>
  <c r="E189" i="31" s="1"/>
  <c r="K189" i="31" s="1"/>
  <c r="E498" i="28"/>
  <c r="E188" i="31" s="1"/>
  <c r="K188" i="31" s="1"/>
  <c r="E497" i="28"/>
  <c r="E187" i="31" s="1"/>
  <c r="K187" i="31" s="1"/>
  <c r="E496" i="28"/>
  <c r="E186" i="31" s="1"/>
  <c r="K186" i="31" s="1"/>
  <c r="E495" i="28"/>
  <c r="E185" i="31" s="1"/>
  <c r="K185" i="31" s="1"/>
  <c r="E494" i="28"/>
  <c r="E184" i="31" s="1"/>
  <c r="K184" i="31" s="1"/>
  <c r="E493" i="28"/>
  <c r="E183" i="31" s="1"/>
  <c r="K183" i="31" s="1"/>
  <c r="E492" i="28"/>
  <c r="E182" i="31" s="1"/>
  <c r="K182" i="31" s="1"/>
  <c r="E489" i="28"/>
  <c r="E488" i="28"/>
  <c r="E487" i="28"/>
  <c r="E486" i="28"/>
  <c r="E485" i="28"/>
  <c r="E484" i="28"/>
  <c r="E483" i="28"/>
  <c r="E482" i="28"/>
  <c r="E481" i="28"/>
  <c r="E480" i="28"/>
  <c r="E479" i="28"/>
  <c r="E478" i="28"/>
  <c r="E477" i="28"/>
  <c r="E476" i="28"/>
  <c r="E475" i="28"/>
  <c r="E474" i="28"/>
  <c r="E473" i="28"/>
  <c r="E472" i="28"/>
  <c r="E469" i="28"/>
  <c r="E468" i="28"/>
  <c r="E467" i="28"/>
  <c r="E466" i="28"/>
  <c r="E465" i="28"/>
  <c r="E464" i="28"/>
  <c r="E463" i="28"/>
  <c r="E462" i="28"/>
  <c r="E461" i="28"/>
  <c r="E181" i="31" s="1"/>
  <c r="K181" i="31" s="1"/>
  <c r="E460" i="28"/>
  <c r="E180" i="31" s="1"/>
  <c r="K180" i="31" s="1"/>
  <c r="E459" i="28"/>
  <c r="E179" i="31" s="1"/>
  <c r="K179" i="31" s="1"/>
  <c r="E458" i="28"/>
  <c r="E178" i="31" s="1"/>
  <c r="K178" i="31" s="1"/>
  <c r="E457" i="28"/>
  <c r="E177" i="31" s="1"/>
  <c r="K177" i="31" s="1"/>
  <c r="E456" i="28"/>
  <c r="E176" i="31" s="1"/>
  <c r="K176" i="31" s="1"/>
  <c r="E455" i="28"/>
  <c r="E175" i="31" s="1"/>
  <c r="K175" i="31" s="1"/>
  <c r="E454" i="28"/>
  <c r="E174" i="31" s="1"/>
  <c r="K174" i="31" s="1"/>
  <c r="E453" i="28"/>
  <c r="E173" i="31" s="1"/>
  <c r="K173" i="31" s="1"/>
  <c r="E452" i="28"/>
  <c r="E172" i="31" s="1"/>
  <c r="K172" i="31" s="1"/>
  <c r="E449" i="28"/>
  <c r="E448" i="28"/>
  <c r="E447" i="28"/>
  <c r="E446" i="28"/>
  <c r="E445" i="28"/>
  <c r="E444" i="28"/>
  <c r="E443" i="28"/>
  <c r="E442" i="28"/>
  <c r="E441" i="28"/>
  <c r="E440" i="28"/>
  <c r="E439" i="28"/>
  <c r="E438" i="28"/>
  <c r="E437" i="28"/>
  <c r="E436" i="28"/>
  <c r="E435" i="28"/>
  <c r="E434" i="28"/>
  <c r="E433" i="28"/>
  <c r="E432" i="28"/>
  <c r="E429" i="28"/>
  <c r="E428" i="28"/>
  <c r="E427" i="28"/>
  <c r="E426" i="28"/>
  <c r="E425" i="28"/>
  <c r="E424" i="28"/>
  <c r="E423" i="28"/>
  <c r="E422" i="28"/>
  <c r="E421" i="28"/>
  <c r="E420" i="28"/>
  <c r="E419" i="28"/>
  <c r="E418" i="28"/>
  <c r="E417" i="28"/>
  <c r="E416" i="28"/>
  <c r="E415" i="28"/>
  <c r="E414" i="28"/>
  <c r="E413" i="28"/>
  <c r="E412" i="28"/>
  <c r="E322" i="28"/>
  <c r="E117" i="31" s="1"/>
  <c r="K117" i="31" s="1"/>
  <c r="E321" i="28"/>
  <c r="E116" i="31" s="1"/>
  <c r="K116" i="31" s="1"/>
  <c r="E320" i="28"/>
  <c r="E115" i="31" s="1"/>
  <c r="K115" i="31" s="1"/>
  <c r="E319" i="28"/>
  <c r="E114" i="31" s="1"/>
  <c r="K114" i="31" s="1"/>
  <c r="E318" i="28"/>
  <c r="E113" i="31" s="1"/>
  <c r="K113" i="31" s="1"/>
  <c r="E317" i="28"/>
  <c r="E112" i="31" s="1"/>
  <c r="K112" i="31" s="1"/>
  <c r="E316" i="28"/>
  <c r="E111" i="31" s="1"/>
  <c r="K111" i="31" s="1"/>
  <c r="E315" i="28"/>
  <c r="E110" i="31" s="1"/>
  <c r="K110" i="31" s="1"/>
  <c r="E314" i="28"/>
  <c r="E109" i="31" s="1"/>
  <c r="K109" i="31" s="1"/>
  <c r="E313" i="28"/>
  <c r="E108" i="31" s="1"/>
  <c r="K108" i="31" s="1"/>
  <c r="E312" i="28"/>
  <c r="E107" i="31" s="1"/>
  <c r="K107" i="31" s="1"/>
  <c r="E311" i="28"/>
  <c r="E106" i="31" s="1"/>
  <c r="K106" i="31" s="1"/>
  <c r="E310" i="28"/>
  <c r="E105" i="31" s="1"/>
  <c r="K105" i="31" s="1"/>
  <c r="E309" i="28"/>
  <c r="E104" i="31" s="1"/>
  <c r="K104" i="31" s="1"/>
  <c r="E308" i="28"/>
  <c r="E103" i="31" s="1"/>
  <c r="K103" i="31" s="1"/>
  <c r="E307" i="28"/>
  <c r="E102" i="31" s="1"/>
  <c r="K102" i="31" s="1"/>
  <c r="E306" i="28"/>
  <c r="E101" i="31" s="1"/>
  <c r="K101" i="31" s="1"/>
  <c r="E305" i="28"/>
  <c r="E100" i="31" s="1"/>
  <c r="K100" i="31" s="1"/>
  <c r="E304" i="28"/>
  <c r="E99" i="31" s="1"/>
  <c r="K99" i="31" s="1"/>
  <c r="E303" i="28"/>
  <c r="E98" i="31" s="1"/>
  <c r="K98" i="31" s="1"/>
  <c r="E302" i="28"/>
  <c r="E97" i="31" s="1"/>
  <c r="K97" i="31" s="1"/>
  <c r="E301" i="28"/>
  <c r="E96" i="31" s="1"/>
  <c r="K96" i="31" s="1"/>
  <c r="E300" i="28"/>
  <c r="E95" i="31" s="1"/>
  <c r="K95" i="31" s="1"/>
  <c r="E299" i="28"/>
  <c r="E94" i="31" s="1"/>
  <c r="K94" i="31" s="1"/>
  <c r="E298" i="28"/>
  <c r="E93" i="31" s="1"/>
  <c r="K93" i="31" s="1"/>
  <c r="E297" i="28"/>
  <c r="E92" i="31" s="1"/>
  <c r="K92" i="31" s="1"/>
  <c r="E296" i="28"/>
  <c r="E91" i="31" s="1"/>
  <c r="K91" i="31" s="1"/>
  <c r="E295" i="28"/>
  <c r="E90" i="31" s="1"/>
  <c r="K90" i="31" s="1"/>
  <c r="E294" i="28"/>
  <c r="E89" i="31" s="1"/>
  <c r="K89" i="31" s="1"/>
  <c r="E293" i="28"/>
  <c r="E88" i="31" s="1"/>
  <c r="K88" i="31" s="1"/>
  <c r="E292" i="28"/>
  <c r="E87" i="31" s="1"/>
  <c r="K87" i="31" s="1"/>
  <c r="E291" i="28"/>
  <c r="E86" i="31" s="1"/>
  <c r="K86" i="31" s="1"/>
  <c r="E290" i="28"/>
  <c r="E85" i="31" s="1"/>
  <c r="K85" i="31" s="1"/>
  <c r="E289" i="28"/>
  <c r="E84" i="31" s="1"/>
  <c r="K84" i="31" s="1"/>
  <c r="E288" i="28"/>
  <c r="E83" i="31" s="1"/>
  <c r="K83" i="31" s="1"/>
  <c r="E287" i="28"/>
  <c r="E82" i="31" s="1"/>
  <c r="K82" i="31" s="1"/>
  <c r="E286" i="28"/>
  <c r="E81" i="31" s="1"/>
  <c r="K81" i="31" s="1"/>
  <c r="E285" i="28"/>
  <c r="E80" i="31" s="1"/>
  <c r="K80" i="31" s="1"/>
  <c r="E284" i="28"/>
  <c r="E79" i="31" s="1"/>
  <c r="K79" i="31" s="1"/>
  <c r="E283" i="28"/>
  <c r="E78" i="31" s="1"/>
  <c r="K78" i="31" s="1"/>
  <c r="E282" i="28"/>
  <c r="E77" i="31" s="1"/>
  <c r="K77" i="31" s="1"/>
  <c r="E281" i="28"/>
  <c r="E76" i="31" s="1"/>
  <c r="K76" i="31" s="1"/>
  <c r="E280" i="28"/>
  <c r="E75" i="31" s="1"/>
  <c r="K75" i="31" s="1"/>
  <c r="E279" i="28"/>
  <c r="E74" i="31" s="1"/>
  <c r="K74" i="31" s="1"/>
  <c r="E278" i="28"/>
  <c r="E73" i="31" s="1"/>
  <c r="K73" i="31" s="1"/>
  <c r="E277" i="28"/>
  <c r="E72" i="31" s="1"/>
  <c r="K72" i="31" s="1"/>
  <c r="E276" i="28"/>
  <c r="E71" i="31" s="1"/>
  <c r="K71" i="31" s="1"/>
  <c r="E275" i="28"/>
  <c r="E70" i="31" s="1"/>
  <c r="K70" i="31" s="1"/>
  <c r="E274" i="28"/>
  <c r="E69" i="31" s="1"/>
  <c r="K69" i="31" s="1"/>
  <c r="E273" i="28"/>
  <c r="E68" i="31" s="1"/>
  <c r="K68" i="31" s="1"/>
  <c r="E272" i="28"/>
  <c r="E67" i="31" s="1"/>
  <c r="K67" i="31" s="1"/>
  <c r="E271" i="28"/>
  <c r="E66" i="31" s="1"/>
  <c r="K66" i="31" s="1"/>
  <c r="E270" i="28"/>
  <c r="E65" i="31" s="1"/>
  <c r="K65" i="31" s="1"/>
  <c r="E269" i="28"/>
  <c r="E64" i="31" s="1"/>
  <c r="K64" i="31" s="1"/>
  <c r="E268" i="28"/>
  <c r="E63" i="31" s="1"/>
  <c r="K63" i="31" s="1"/>
  <c r="E267" i="28"/>
  <c r="E62" i="31" s="1"/>
  <c r="K62" i="31" s="1"/>
  <c r="E266" i="28"/>
  <c r="E61" i="31" s="1"/>
  <c r="K61" i="31" s="1"/>
  <c r="E265" i="28"/>
  <c r="E60" i="31" s="1"/>
  <c r="K60" i="31" s="1"/>
  <c r="E264" i="28"/>
  <c r="E59" i="31" s="1"/>
  <c r="K59" i="31" s="1"/>
  <c r="E263" i="28"/>
  <c r="E58" i="31" s="1"/>
  <c r="K58" i="31" s="1"/>
  <c r="E247" i="28"/>
  <c r="E246" i="28"/>
  <c r="E41" i="31"/>
  <c r="K41" i="31" s="1"/>
  <c r="E358" i="28"/>
  <c r="E40" i="31" s="1"/>
  <c r="K40" i="31" s="1"/>
  <c r="E355" i="28"/>
  <c r="E38" i="31" s="1"/>
  <c r="K38" i="31" s="1"/>
  <c r="E354" i="28"/>
  <c r="E39" i="31" s="1"/>
  <c r="K39" i="31" s="1"/>
  <c r="E353" i="28"/>
  <c r="E352" i="28"/>
  <c r="E37" i="31" s="1"/>
  <c r="K37" i="31" s="1"/>
  <c r="E36" i="31"/>
  <c r="K36" i="31" s="1"/>
  <c r="E18" i="31"/>
  <c r="K18" i="31" s="1"/>
  <c r="E16" i="31"/>
  <c r="K16" i="31" s="1"/>
  <c r="E15" i="31"/>
  <c r="K15" i="31" s="1"/>
  <c r="E17" i="31"/>
  <c r="K17" i="31" s="1"/>
  <c r="E14" i="31"/>
  <c r="K14" i="31" s="1"/>
  <c r="E13" i="31"/>
  <c r="K13" i="31" s="1"/>
  <c r="E12" i="31"/>
  <c r="K12" i="31" s="1"/>
  <c r="E33" i="31"/>
  <c r="K33" i="31" s="1"/>
  <c r="E32" i="31"/>
  <c r="K32" i="31" s="1"/>
  <c r="E27" i="31"/>
  <c r="K27" i="31" s="1"/>
  <c r="E166" i="28"/>
  <c r="E165" i="28"/>
  <c r="E164" i="28"/>
  <c r="E29" i="31" s="1"/>
  <c r="K29" i="31" s="1"/>
  <c r="E160" i="28"/>
  <c r="E159" i="28"/>
  <c r="E158" i="28"/>
  <c r="E11" i="31" s="1"/>
  <c r="K11" i="31" s="1"/>
  <c r="E156" i="28"/>
  <c r="E10" i="31" s="1"/>
  <c r="K10" i="31" s="1"/>
  <c r="E154" i="28"/>
  <c r="E153" i="28"/>
  <c r="E57" i="31" s="1"/>
  <c r="K57" i="31" s="1"/>
  <c r="E151" i="28"/>
  <c r="E150" i="28"/>
  <c r="E55" i="31" s="1"/>
  <c r="K55" i="31" s="1"/>
  <c r="E144" i="28"/>
  <c r="E54" i="31" s="1"/>
  <c r="K54" i="31" s="1"/>
  <c r="E143" i="28"/>
  <c r="E53" i="31" s="1"/>
  <c r="K53" i="31" s="1"/>
  <c r="E141" i="28"/>
  <c r="E52" i="31" s="1"/>
  <c r="K52" i="31" s="1"/>
  <c r="E140" i="28"/>
  <c r="E51" i="31" s="1"/>
  <c r="K51" i="31" s="1"/>
  <c r="E134" i="28"/>
  <c r="E50" i="31" s="1"/>
  <c r="K50" i="31" s="1"/>
  <c r="E124" i="28"/>
  <c r="E122" i="28"/>
  <c r="E49" i="31" s="1"/>
  <c r="K49" i="31" s="1"/>
  <c r="E121" i="28"/>
  <c r="E116" i="28"/>
  <c r="E48" i="31" s="1"/>
  <c r="K48" i="31" s="1"/>
  <c r="E115" i="28"/>
  <c r="E113" i="28"/>
  <c r="E46" i="31" s="1"/>
  <c r="K46" i="31" s="1"/>
  <c r="E112" i="28"/>
  <c r="E107" i="28"/>
  <c r="E44" i="31" s="1"/>
  <c r="K44" i="31" s="1"/>
  <c r="E106" i="28"/>
  <c r="E104" i="28"/>
  <c r="E43" i="31" s="1"/>
  <c r="K43" i="31" s="1"/>
  <c r="E103" i="28"/>
  <c r="K1369" i="28" l="1"/>
  <c r="E612" i="28"/>
  <c r="L56" i="7"/>
  <c r="E30" i="31"/>
  <c r="K30" i="31" s="1"/>
  <c r="E45" i="31"/>
  <c r="K45" i="31" s="1"/>
  <c r="E26" i="31"/>
  <c r="K26" i="31" s="1"/>
  <c r="E9" i="31"/>
  <c r="K9" i="31" s="1"/>
  <c r="E25" i="31"/>
  <c r="K25" i="31" s="1"/>
  <c r="E31" i="31"/>
  <c r="K31" i="31" s="1"/>
  <c r="E56" i="31"/>
  <c r="K56" i="31" s="1"/>
  <c r="E47" i="31"/>
  <c r="K47" i="31" s="1"/>
  <c r="L58" i="7"/>
  <c r="E621" i="28" s="1"/>
  <c r="E159" i="31"/>
  <c r="K159" i="31" s="1"/>
  <c r="E167" i="31"/>
  <c r="K167" i="31" s="1"/>
  <c r="E152" i="31"/>
  <c r="K152" i="31" s="1"/>
  <c r="E160" i="31"/>
  <c r="K160" i="31" s="1"/>
  <c r="E168" i="31"/>
  <c r="K168" i="31" s="1"/>
  <c r="E153" i="31"/>
  <c r="K153" i="31" s="1"/>
  <c r="E161" i="31"/>
  <c r="K161" i="31" s="1"/>
  <c r="E169" i="31"/>
  <c r="K169" i="31" s="1"/>
  <c r="E154" i="31"/>
  <c r="K154" i="31" s="1"/>
  <c r="E162" i="31"/>
  <c r="K162" i="31" s="1"/>
  <c r="E170" i="31"/>
  <c r="K170" i="31" s="1"/>
  <c r="E155" i="31"/>
  <c r="K155" i="31" s="1"/>
  <c r="E163" i="31"/>
  <c r="K163" i="31" s="1"/>
  <c r="E171" i="31"/>
  <c r="K171" i="31" s="1"/>
  <c r="E156" i="31"/>
  <c r="K156" i="31" s="1"/>
  <c r="E164" i="31"/>
  <c r="K164" i="31" s="1"/>
  <c r="E157" i="31"/>
  <c r="K157" i="31" s="1"/>
  <c r="E165" i="31"/>
  <c r="K165" i="31" s="1"/>
  <c r="E158" i="31"/>
  <c r="K158" i="31" s="1"/>
  <c r="E166" i="31"/>
  <c r="K166" i="31" s="1"/>
  <c r="K104" i="28"/>
  <c r="K122" i="28"/>
  <c r="K151" i="28"/>
  <c r="K165" i="28"/>
  <c r="K360" i="28"/>
  <c r="K247" i="28"/>
  <c r="K255" i="28"/>
  <c r="K268" i="28"/>
  <c r="K276" i="28"/>
  <c r="K284" i="28"/>
  <c r="K292" i="28"/>
  <c r="K300" i="28"/>
  <c r="K308" i="28"/>
  <c r="K316" i="28"/>
  <c r="K413" i="28"/>
  <c r="K421" i="28"/>
  <c r="K429" i="28"/>
  <c r="K439" i="28"/>
  <c r="K447" i="28"/>
  <c r="K457" i="28"/>
  <c r="K465" i="28"/>
  <c r="K475" i="28"/>
  <c r="K483" i="28"/>
  <c r="K493" i="28"/>
  <c r="K501" i="28"/>
  <c r="K509" i="28"/>
  <c r="K519" i="28"/>
  <c r="K527" i="28"/>
  <c r="K124" i="28"/>
  <c r="K369" i="28"/>
  <c r="K249" i="28"/>
  <c r="K256" i="28"/>
  <c r="K269" i="28"/>
  <c r="K277" i="28"/>
  <c r="K285" i="28"/>
  <c r="K293" i="28"/>
  <c r="K301" i="28"/>
  <c r="K309" i="28"/>
  <c r="K317" i="28"/>
  <c r="K414" i="28"/>
  <c r="K422" i="28"/>
  <c r="K432" i="28"/>
  <c r="K440" i="28"/>
  <c r="K448" i="28"/>
  <c r="K458" i="28"/>
  <c r="K466" i="28"/>
  <c r="K476" i="28"/>
  <c r="K484" i="28"/>
  <c r="K494" i="28"/>
  <c r="K502" i="28"/>
  <c r="K512" i="28"/>
  <c r="K520" i="28"/>
  <c r="K528" i="28"/>
  <c r="K106" i="28"/>
  <c r="K153" i="28"/>
  <c r="K166" i="28"/>
  <c r="K107" i="28"/>
  <c r="K134" i="28"/>
  <c r="K154" i="28"/>
  <c r="K351" i="28"/>
  <c r="K370" i="28"/>
  <c r="K250" i="28"/>
  <c r="K257" i="28"/>
  <c r="K270" i="28"/>
  <c r="K278" i="28"/>
  <c r="K286" i="28"/>
  <c r="K294" i="28"/>
  <c r="K302" i="28"/>
  <c r="K310" i="28"/>
  <c r="K318" i="28"/>
  <c r="K415" i="28"/>
  <c r="K423" i="28"/>
  <c r="K433" i="28"/>
  <c r="K441" i="28"/>
  <c r="K449" i="28"/>
  <c r="K459" i="28"/>
  <c r="K467" i="28"/>
  <c r="K477" i="28"/>
  <c r="K485" i="28"/>
  <c r="K495" i="28"/>
  <c r="K503" i="28"/>
  <c r="K513" i="28"/>
  <c r="K521" i="28"/>
  <c r="K529" i="28"/>
  <c r="K246" i="28"/>
  <c r="K275" i="28"/>
  <c r="K299" i="28"/>
  <c r="K315" i="28"/>
  <c r="K420" i="28"/>
  <c r="K438" i="28"/>
  <c r="K456" i="28"/>
  <c r="K482" i="28"/>
  <c r="K518" i="28"/>
  <c r="K156" i="28"/>
  <c r="K358" i="28"/>
  <c r="K254" i="28"/>
  <c r="K267" i="28"/>
  <c r="K283" i="28"/>
  <c r="K291" i="28"/>
  <c r="K307" i="28"/>
  <c r="K412" i="28"/>
  <c r="K428" i="28"/>
  <c r="K446" i="28"/>
  <c r="K464" i="28"/>
  <c r="K474" i="28"/>
  <c r="K492" i="28"/>
  <c r="K500" i="28"/>
  <c r="K508" i="28"/>
  <c r="K526" i="28"/>
  <c r="K112" i="28"/>
  <c r="K140" i="28"/>
  <c r="K352" i="28"/>
  <c r="K371" i="28"/>
  <c r="K251" i="28"/>
  <c r="K263" i="28"/>
  <c r="K271" i="28"/>
  <c r="K279" i="28"/>
  <c r="K287" i="28"/>
  <c r="K295" i="28"/>
  <c r="K303" i="28"/>
  <c r="K311" i="28"/>
  <c r="K319" i="28"/>
  <c r="K416" i="28"/>
  <c r="K424" i="28"/>
  <c r="K434" i="28"/>
  <c r="K442" i="28"/>
  <c r="K452" i="28"/>
  <c r="K460" i="28"/>
  <c r="K468" i="28"/>
  <c r="K478" i="28"/>
  <c r="K486" i="28"/>
  <c r="K496" i="28"/>
  <c r="K504" i="28"/>
  <c r="K514" i="28"/>
  <c r="K522" i="28"/>
  <c r="K113" i="28"/>
  <c r="K141" i="28"/>
  <c r="K158" i="28"/>
  <c r="K243" i="28"/>
  <c r="K252" i="28"/>
  <c r="K264" i="28"/>
  <c r="K272" i="28"/>
  <c r="K280" i="28"/>
  <c r="K288" i="28"/>
  <c r="K296" i="28"/>
  <c r="K304" i="28"/>
  <c r="K312" i="28"/>
  <c r="K320" i="28"/>
  <c r="K417" i="28"/>
  <c r="K425" i="28"/>
  <c r="K435" i="28"/>
  <c r="K443" i="28"/>
  <c r="K453" i="28"/>
  <c r="K461" i="28"/>
  <c r="K469" i="28"/>
  <c r="K479" i="28"/>
  <c r="K487" i="28"/>
  <c r="K497" i="28"/>
  <c r="K505" i="28"/>
  <c r="K515" i="28"/>
  <c r="K523" i="28"/>
  <c r="K103" i="28"/>
  <c r="K121" i="28"/>
  <c r="K150" i="28"/>
  <c r="K164" i="28"/>
  <c r="K115" i="28"/>
  <c r="K143" i="28"/>
  <c r="K159" i="28"/>
  <c r="K179" i="28"/>
  <c r="K244" i="28"/>
  <c r="K265" i="28"/>
  <c r="K273" i="28"/>
  <c r="K289" i="28"/>
  <c r="K297" i="28"/>
  <c r="K305" i="28"/>
  <c r="K313" i="28"/>
  <c r="K418" i="28"/>
  <c r="K426" i="28"/>
  <c r="K436" i="28"/>
  <c r="K444" i="28"/>
  <c r="K454" i="28"/>
  <c r="K462" i="28"/>
  <c r="K472" i="28"/>
  <c r="K480" i="28"/>
  <c r="K488" i="28"/>
  <c r="K498" i="28"/>
  <c r="K506" i="28"/>
  <c r="K516" i="28"/>
  <c r="K524" i="28"/>
  <c r="K354" i="28"/>
  <c r="K323" i="28"/>
  <c r="K281" i="28"/>
  <c r="K321" i="28"/>
  <c r="K116" i="28"/>
  <c r="K144" i="28"/>
  <c r="K160" i="28"/>
  <c r="K355" i="28"/>
  <c r="K245" i="28"/>
  <c r="K253" i="28"/>
  <c r="K266" i="28"/>
  <c r="K274" i="28"/>
  <c r="K282" i="28"/>
  <c r="K290" i="28"/>
  <c r="K298" i="28"/>
  <c r="K306" i="28"/>
  <c r="K314" i="28"/>
  <c r="K322" i="28"/>
  <c r="K419" i="28"/>
  <c r="K427" i="28"/>
  <c r="K437" i="28"/>
  <c r="K445" i="28"/>
  <c r="K455" i="28"/>
  <c r="K463" i="28"/>
  <c r="K473" i="28"/>
  <c r="K481" i="28"/>
  <c r="K489" i="28"/>
  <c r="K499" i="28"/>
  <c r="K507" i="28"/>
  <c r="K517" i="28"/>
  <c r="K525" i="28"/>
  <c r="E142" i="31"/>
  <c r="K142" i="31" s="1"/>
  <c r="E134" i="31"/>
  <c r="K134" i="31" s="1"/>
  <c r="K178" i="28"/>
  <c r="K177" i="28"/>
  <c r="K225" i="28"/>
  <c r="K224" i="28"/>
  <c r="K226" i="28"/>
  <c r="K219" i="28"/>
  <c r="K221" i="28"/>
  <c r="K222" i="28"/>
  <c r="K228" i="28"/>
  <c r="K227" i="28"/>
  <c r="K229" i="28"/>
  <c r="C27" i="15"/>
  <c r="G38" i="15" s="1"/>
  <c r="G68" i="12" s="1"/>
  <c r="O17" i="5"/>
  <c r="D26" i="43" l="1"/>
  <c r="L63" i="10"/>
  <c r="L65" i="10" s="1"/>
  <c r="I63" i="10"/>
  <c r="I65" i="10" s="1"/>
  <c r="H63" i="10"/>
  <c r="H65" i="10" s="1"/>
  <c r="K63" i="10"/>
  <c r="K65" i="10" s="1"/>
  <c r="E26" i="43"/>
  <c r="R6" i="43"/>
  <c r="R8" i="43" s="1"/>
  <c r="R10" i="43" s="1"/>
  <c r="R14" i="43" s="1"/>
  <c r="R13" i="43" s="1"/>
  <c r="Q6" i="43"/>
  <c r="Q8" i="43" s="1"/>
  <c r="Q10" i="43" s="1"/>
  <c r="Q14" i="43" s="1"/>
  <c r="Q13" i="43" s="1"/>
  <c r="P6" i="43"/>
  <c r="P8" i="43" s="1"/>
  <c r="P10" i="43" s="1"/>
  <c r="P14" i="43" s="1"/>
  <c r="P13" i="43" s="1"/>
  <c r="O6" i="43"/>
  <c r="O8" i="43" s="1"/>
  <c r="O10" i="43" s="1"/>
  <c r="O14" i="43" s="1"/>
  <c r="O13" i="43" s="1"/>
  <c r="E620" i="28"/>
  <c r="D13" i="36"/>
  <c r="D17" i="36" s="1"/>
  <c r="E703" i="28"/>
  <c r="E24" i="31"/>
  <c r="K24" i="31" s="1"/>
  <c r="E334" i="28"/>
  <c r="K332" i="28"/>
  <c r="E143" i="31"/>
  <c r="K143" i="31" s="1"/>
  <c r="E135" i="31"/>
  <c r="K135" i="31" s="1"/>
  <c r="E694" i="28"/>
  <c r="E206" i="31" s="1"/>
  <c r="K206" i="31" s="1"/>
  <c r="N65" i="10" l="1"/>
  <c r="E733" i="28"/>
  <c r="K694" i="28"/>
  <c r="E144" i="31"/>
  <c r="K144" i="31" s="1"/>
  <c r="E136" i="31"/>
  <c r="K136" i="31" s="1"/>
  <c r="E99" i="28"/>
  <c r="E98" i="28"/>
  <c r="E97" i="28"/>
  <c r="E96" i="28"/>
  <c r="E95" i="28"/>
  <c r="E94" i="28"/>
  <c r="E93" i="28"/>
  <c r="E92" i="28"/>
  <c r="E91" i="28"/>
  <c r="E90" i="28"/>
  <c r="E89" i="28"/>
  <c r="E88" i="28"/>
  <c r="E87" i="28"/>
  <c r="E86" i="28"/>
  <c r="E85" i="28"/>
  <c r="E84" i="28"/>
  <c r="E83" i="28"/>
  <c r="E82" i="28"/>
  <c r="E81" i="28"/>
  <c r="E80" i="28"/>
  <c r="E79" i="28"/>
  <c r="E78" i="28"/>
  <c r="E77" i="28"/>
  <c r="E76" i="28"/>
  <c r="E75" i="28"/>
  <c r="E74" i="28"/>
  <c r="E73" i="28"/>
  <c r="E72" i="28"/>
  <c r="E71" i="28"/>
  <c r="E70" i="28"/>
  <c r="E69" i="28"/>
  <c r="E68" i="28"/>
  <c r="E67" i="28"/>
  <c r="E66" i="28"/>
  <c r="E65" i="28"/>
  <c r="E64" i="28"/>
  <c r="E63" i="28"/>
  <c r="E62" i="28"/>
  <c r="E61" i="28"/>
  <c r="E60" i="28"/>
  <c r="E32" i="28"/>
  <c r="E59" i="28"/>
  <c r="E58" i="28"/>
  <c r="E57" i="28"/>
  <c r="E56" i="28"/>
  <c r="E55" i="28"/>
  <c r="E54" i="28"/>
  <c r="E53" i="28"/>
  <c r="E52" i="28"/>
  <c r="E51" i="28"/>
  <c r="E50" i="28"/>
  <c r="E49" i="28"/>
  <c r="E48" i="28"/>
  <c r="E46" i="28"/>
  <c r="E47" i="28"/>
  <c r="E45" i="28"/>
  <c r="E44" i="28"/>
  <c r="E43" i="28"/>
  <c r="E42" i="28"/>
  <c r="E41" i="28"/>
  <c r="E40" i="28"/>
  <c r="E38" i="28"/>
  <c r="E37" i="28"/>
  <c r="E28" i="31" s="1"/>
  <c r="K28" i="31" s="1"/>
  <c r="E36" i="28"/>
  <c r="E35" i="28"/>
  <c r="E34" i="28"/>
  <c r="E33" i="28"/>
  <c r="E3" i="28"/>
  <c r="E2" i="28"/>
  <c r="E31" i="28"/>
  <c r="K31" i="28" s="1"/>
  <c r="E30" i="28"/>
  <c r="E34" i="31" s="1"/>
  <c r="K34" i="31" s="1"/>
  <c r="E28" i="28"/>
  <c r="E35" i="31" s="1"/>
  <c r="K35" i="31" s="1"/>
  <c r="E27" i="28"/>
  <c r="K27" i="28" s="1"/>
  <c r="E18" i="28"/>
  <c r="E17" i="28"/>
  <c r="E16" i="28"/>
  <c r="E15" i="28"/>
  <c r="E14" i="28"/>
  <c r="E13" i="28"/>
  <c r="E8" i="31" s="1"/>
  <c r="K8" i="31" s="1"/>
  <c r="E11" i="28"/>
  <c r="E6" i="31" s="1"/>
  <c r="K6" i="31" s="1"/>
  <c r="E10" i="28"/>
  <c r="E5" i="31" s="1"/>
  <c r="K5" i="31" s="1"/>
  <c r="E9" i="28"/>
  <c r="E4" i="31" s="1"/>
  <c r="K4" i="31" s="1"/>
  <c r="E8" i="28"/>
  <c r="E7" i="28"/>
  <c r="E6" i="28"/>
  <c r="E5" i="28"/>
  <c r="E42" i="31" l="1"/>
  <c r="K42" i="31" s="1"/>
  <c r="E20" i="31"/>
  <c r="K20" i="31" s="1"/>
  <c r="E21" i="31"/>
  <c r="K21" i="31" s="1"/>
  <c r="E22" i="31"/>
  <c r="K22" i="31" s="1"/>
  <c r="K9" i="28"/>
  <c r="K28" i="28"/>
  <c r="K36" i="28"/>
  <c r="K10" i="28"/>
  <c r="K20" i="28"/>
  <c r="K37" i="28"/>
  <c r="K32" i="28"/>
  <c r="K34" i="28"/>
  <c r="K13" i="28"/>
  <c r="K24" i="28"/>
  <c r="K39" i="28"/>
  <c r="K16" i="28"/>
  <c r="K17" i="28"/>
  <c r="K11" i="28"/>
  <c r="K22" i="28"/>
  <c r="K38" i="28"/>
  <c r="K96" i="28"/>
  <c r="K3" i="28"/>
  <c r="B2" i="17"/>
  <c r="B59" i="17" s="1"/>
  <c r="B117" i="17" s="1"/>
  <c r="G2" i="15"/>
  <c r="B2" i="15"/>
  <c r="O2" i="4"/>
  <c r="B2" i="4"/>
  <c r="B2" i="18" l="1"/>
  <c r="J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G54" i="18"/>
  <c r="H54" i="18"/>
  <c r="I54" i="18"/>
  <c r="J54" i="18"/>
  <c r="K54" i="18"/>
  <c r="B2" i="10"/>
  <c r="N2" i="10"/>
  <c r="B2" i="12"/>
  <c r="N2" i="12"/>
  <c r="E1297" i="28"/>
  <c r="E239" i="31" s="1"/>
  <c r="K239" i="31" s="1"/>
  <c r="E1298" i="28"/>
  <c r="E240" i="31" s="1"/>
  <c r="K240" i="31" s="1"/>
  <c r="E1299" i="28"/>
  <c r="E241" i="31" s="1"/>
  <c r="K241" i="31" s="1"/>
  <c r="E983" i="28"/>
  <c r="E987" i="28"/>
  <c r="E1301" i="28"/>
  <c r="E242" i="31" s="1"/>
  <c r="K242" i="31" s="1"/>
  <c r="E1305" i="28"/>
  <c r="E246" i="31" s="1"/>
  <c r="K246" i="31" s="1"/>
  <c r="E1308" i="28"/>
  <c r="E248" i="31" s="1"/>
  <c r="K248" i="31" s="1"/>
  <c r="E1309" i="28"/>
  <c r="E249" i="31" s="1"/>
  <c r="K249" i="31" s="1"/>
  <c r="E1314" i="28"/>
  <c r="E254" i="31" s="1"/>
  <c r="K254" i="31" s="1"/>
  <c r="E1338" i="28"/>
  <c r="E278" i="31" s="1"/>
  <c r="K278" i="31" s="1"/>
  <c r="E1176" i="28"/>
  <c r="E1189" i="28"/>
  <c r="E1202" i="28"/>
  <c r="E1340" i="28"/>
  <c r="E280" i="31" s="1"/>
  <c r="K280" i="31" s="1"/>
  <c r="E1341" i="28"/>
  <c r="E281" i="31" s="1"/>
  <c r="K281" i="31" s="1"/>
  <c r="E1348" i="28"/>
  <c r="E288" i="31" s="1"/>
  <c r="K288" i="31" s="1"/>
  <c r="E1349" i="28"/>
  <c r="E289" i="31" s="1"/>
  <c r="K289" i="31" s="1"/>
  <c r="E1351" i="28"/>
  <c r="E291" i="31" s="1"/>
  <c r="K291" i="31" s="1"/>
  <c r="E1353" i="28"/>
  <c r="E293" i="31" s="1"/>
  <c r="K293" i="31" s="1"/>
  <c r="E1355" i="28"/>
  <c r="E295" i="31" s="1"/>
  <c r="K295" i="31" s="1"/>
  <c r="E1359" i="28"/>
  <c r="E299" i="31" s="1"/>
  <c r="K299" i="31" s="1"/>
  <c r="E1360" i="28"/>
  <c r="E300" i="31" s="1"/>
  <c r="K300" i="31" s="1"/>
  <c r="E1361" i="28"/>
  <c r="E301" i="31" s="1"/>
  <c r="K301" i="31" s="1"/>
  <c r="E1364" i="28"/>
  <c r="E304" i="31" s="1"/>
  <c r="K304" i="31" s="1"/>
  <c r="E1365" i="28"/>
  <c r="E305" i="31" s="1"/>
  <c r="K305" i="31" s="1"/>
  <c r="E1368" i="28"/>
  <c r="E308" i="31" s="1"/>
  <c r="K308" i="31" s="1"/>
  <c r="E1370" i="28"/>
  <c r="E310" i="31" s="1"/>
  <c r="K310" i="31" s="1"/>
  <c r="E869" i="28"/>
  <c r="E870" i="28"/>
  <c r="E871" i="28"/>
  <c r="E872" i="28"/>
  <c r="E873" i="28"/>
  <c r="E874" i="28"/>
  <c r="E875" i="28"/>
  <c r="E916" i="28"/>
  <c r="E918" i="28"/>
  <c r="E923" i="28"/>
  <c r="E928" i="28"/>
  <c r="E933" i="28"/>
  <c r="E938" i="28"/>
  <c r="E943" i="28"/>
  <c r="E948" i="28"/>
  <c r="E953" i="28"/>
  <c r="E958" i="28"/>
  <c r="E963" i="28"/>
  <c r="B2" i="7"/>
  <c r="J63" i="7"/>
  <c r="J64" i="7"/>
  <c r="E664" i="28" s="1"/>
  <c r="J65" i="7"/>
  <c r="E665" i="28" s="1"/>
  <c r="J66" i="7"/>
  <c r="E666" i="28" s="1"/>
  <c r="J67" i="7"/>
  <c r="E667" i="28" s="1"/>
  <c r="J68" i="7"/>
  <c r="E668" i="28" s="1"/>
  <c r="J69" i="7"/>
  <c r="E669" i="28" s="1"/>
  <c r="J70" i="7"/>
  <c r="E670" i="28" s="1"/>
  <c r="J71" i="7"/>
  <c r="E671" i="28" s="1"/>
  <c r="G10" i="15"/>
  <c r="AX6" i="43" s="1"/>
  <c r="B2" i="5"/>
  <c r="O2" i="5"/>
  <c r="G47" i="4"/>
  <c r="G49" i="4"/>
  <c r="B2" i="3"/>
  <c r="P2" i="3"/>
  <c r="P6" i="3"/>
  <c r="B2" i="2"/>
  <c r="N2" i="2"/>
  <c r="E26" i="1"/>
  <c r="D31" i="1"/>
  <c r="B1" i="40" s="1"/>
  <c r="B2" i="22"/>
  <c r="AU38" i="43" l="1"/>
  <c r="D42" i="43" s="1"/>
  <c r="AX7" i="43"/>
  <c r="AX8" i="43" s="1"/>
  <c r="I63" i="7"/>
  <c r="E1030" i="28"/>
  <c r="E1027" i="28"/>
  <c r="E1310" i="28"/>
  <c r="E250" i="31" s="1"/>
  <c r="K250" i="31" s="1"/>
  <c r="E1048" i="28"/>
  <c r="E1045" i="28"/>
  <c r="E1039" i="28"/>
  <c r="E1036" i="28"/>
  <c r="E868" i="28"/>
  <c r="F54" i="18"/>
  <c r="E975" i="28"/>
  <c r="E979" i="28"/>
  <c r="E1018" i="28"/>
  <c r="E688" i="28"/>
  <c r="D9" i="36"/>
  <c r="E1012" i="28"/>
  <c r="E1008" i="28"/>
  <c r="E1006" i="28"/>
  <c r="E1002" i="28"/>
  <c r="E1000" i="28"/>
  <c r="E996" i="28"/>
  <c r="E663" i="28"/>
  <c r="J72" i="7"/>
  <c r="E683" i="28" s="1"/>
  <c r="I62" i="7"/>
  <c r="E652" i="28" s="1"/>
  <c r="I67" i="7"/>
  <c r="E657" i="28" s="1"/>
  <c r="E653" i="28"/>
  <c r="I71" i="7"/>
  <c r="I69" i="7"/>
  <c r="E659" i="28" s="1"/>
  <c r="I65" i="7"/>
  <c r="I70" i="7"/>
  <c r="E660" i="28" s="1"/>
  <c r="I68" i="7"/>
  <c r="E658" i="28" s="1"/>
  <c r="I66" i="7"/>
  <c r="E656" i="28" s="1"/>
  <c r="I64" i="7"/>
  <c r="E654" i="28" s="1"/>
  <c r="E1021" i="28"/>
  <c r="E1307" i="28"/>
  <c r="E247" i="31" s="1"/>
  <c r="K247" i="31" s="1"/>
  <c r="E1313" i="28"/>
  <c r="E253" i="31" s="1"/>
  <c r="K253" i="31" s="1"/>
  <c r="L45" i="4"/>
  <c r="E19" i="28"/>
  <c r="E23" i="31" s="1"/>
  <c r="K23" i="31" s="1"/>
  <c r="C46" i="15"/>
  <c r="K1301" i="28"/>
  <c r="K1351" i="28"/>
  <c r="K1338" i="28"/>
  <c r="K1309" i="28"/>
  <c r="K1364" i="28"/>
  <c r="K1349" i="28"/>
  <c r="E1337" i="28"/>
  <c r="E277" i="31" s="1"/>
  <c r="K277" i="31" s="1"/>
  <c r="K1308" i="28"/>
  <c r="K1361" i="28"/>
  <c r="K1348" i="28"/>
  <c r="K1368" i="28"/>
  <c r="K1360" i="28"/>
  <c r="K1341" i="28"/>
  <c r="K1305" i="28"/>
  <c r="K1365" i="28"/>
  <c r="K1359" i="28"/>
  <c r="K1340" i="28"/>
  <c r="K1314" i="28"/>
  <c r="K1299" i="28"/>
  <c r="K1355" i="28"/>
  <c r="K1298" i="28"/>
  <c r="K1370" i="28"/>
  <c r="K1353" i="28"/>
  <c r="K1297" i="28"/>
  <c r="E202" i="31"/>
  <c r="K202" i="31" s="1"/>
  <c r="E1311" i="28"/>
  <c r="E251" i="31" s="1"/>
  <c r="K251" i="31" s="1"/>
  <c r="E1352" i="28"/>
  <c r="E292" i="31" s="1"/>
  <c r="K292" i="31" s="1"/>
  <c r="E1215" i="28"/>
  <c r="E1251" i="28"/>
  <c r="E1239" i="28"/>
  <c r="E1079" i="28"/>
  <c r="E1069" i="28"/>
  <c r="E1350" i="28"/>
  <c r="E290" i="31" s="1"/>
  <c r="K290" i="31" s="1"/>
  <c r="E1354" i="28"/>
  <c r="E294" i="31" s="1"/>
  <c r="K294" i="31" s="1"/>
  <c r="E1339" i="28"/>
  <c r="E279" i="31" s="1"/>
  <c r="K279" i="31" s="1"/>
  <c r="E1089" i="28"/>
  <c r="E1059" i="28"/>
  <c r="E1227" i="28"/>
  <c r="E1163" i="28"/>
  <c r="G9" i="15"/>
  <c r="D8" i="36" s="1"/>
  <c r="E661" i="28"/>
  <c r="E655" i="28"/>
  <c r="AU22" i="43" l="1"/>
  <c r="BF3" i="43"/>
  <c r="AU34" i="43"/>
  <c r="AX23" i="43"/>
  <c r="AX30" i="43"/>
  <c r="D7" i="43"/>
  <c r="AX38" i="43"/>
  <c r="K1310" i="28"/>
  <c r="E738" i="28"/>
  <c r="E994" i="28"/>
  <c r="L49" i="4"/>
  <c r="E235" i="28" s="1"/>
  <c r="E233" i="28"/>
  <c r="E917" i="28"/>
  <c r="E1300" i="28"/>
  <c r="G12" i="15"/>
  <c r="E687" i="28"/>
  <c r="K1313" i="28"/>
  <c r="K1307" i="28"/>
  <c r="E1312" i="28"/>
  <c r="E252" i="31" s="1"/>
  <c r="K252" i="31" s="1"/>
  <c r="K1354" i="28"/>
  <c r="K1337" i="28"/>
  <c r="K1339" i="28"/>
  <c r="K1350" i="28"/>
  <c r="E1302" i="28"/>
  <c r="E243" i="31" s="1"/>
  <c r="K243" i="31" s="1"/>
  <c r="K1311" i="28"/>
  <c r="K1352" i="28"/>
  <c r="BF4" i="43" l="1"/>
  <c r="BH3" i="43"/>
  <c r="D3" i="43"/>
  <c r="E3" i="43" s="1"/>
  <c r="D5" i="43"/>
  <c r="E5" i="43" s="1"/>
  <c r="G71" i="12"/>
  <c r="E690" i="28"/>
  <c r="D10" i="36"/>
  <c r="G13" i="15"/>
  <c r="K1312" i="28"/>
  <c r="K1302" i="28"/>
  <c r="E7" i="43" l="1"/>
  <c r="BJ3" i="43"/>
  <c r="BM3" i="43" s="1"/>
  <c r="BK3" i="43"/>
  <c r="BL3" i="43" s="1"/>
  <c r="BF5" i="43"/>
  <c r="BH4" i="43"/>
  <c r="I27" i="41"/>
  <c r="D64" i="36"/>
  <c r="G44" i="15"/>
  <c r="D11" i="36"/>
  <c r="D21" i="36" s="1"/>
  <c r="C40" i="15"/>
  <c r="E713" i="28" s="1"/>
  <c r="C28" i="15"/>
  <c r="E704" i="28" s="1"/>
  <c r="G29" i="15"/>
  <c r="E727" i="28" s="1"/>
  <c r="E691" i="28"/>
  <c r="D25" i="36" l="1"/>
  <c r="G21" i="36"/>
  <c r="BF6" i="43"/>
  <c r="BH5" i="43"/>
  <c r="BJ4" i="43"/>
  <c r="BM4" i="43" s="1"/>
  <c r="BK4" i="43"/>
  <c r="BL4" i="43" s="1"/>
  <c r="H30" i="41"/>
  <c r="I30" i="41" s="1"/>
  <c r="E737" i="28"/>
  <c r="G36" i="15"/>
  <c r="E732" i="28" s="1"/>
  <c r="BK5" i="43" l="1"/>
  <c r="BL5" i="43" s="1"/>
  <c r="BJ5" i="43"/>
  <c r="BM5" i="43" s="1"/>
  <c r="BH6" i="43"/>
  <c r="BF7" i="43"/>
  <c r="BH7" i="43" l="1"/>
  <c r="BF8" i="43"/>
  <c r="BK6" i="43"/>
  <c r="BL6" i="43" s="1"/>
  <c r="BJ6" i="43"/>
  <c r="BM6" i="43" s="1"/>
  <c r="BF9" i="43" l="1"/>
  <c r="BH8" i="43"/>
  <c r="BJ7" i="43"/>
  <c r="BM7" i="43" s="1"/>
  <c r="BK7" i="43"/>
  <c r="BL7" i="43" s="1"/>
  <c r="BK8" i="43" l="1"/>
  <c r="BL8" i="43" s="1"/>
  <c r="BJ8" i="43"/>
  <c r="BM8" i="43" s="1"/>
  <c r="BF10" i="43"/>
  <c r="BH9" i="43"/>
  <c r="BK9" i="43" l="1"/>
  <c r="BL9" i="43" s="1"/>
  <c r="BJ9" i="43"/>
  <c r="BM9" i="43" s="1"/>
  <c r="BH10" i="43"/>
  <c r="BF11" i="43"/>
  <c r="BF12" i="43" l="1"/>
  <c r="BH11" i="43"/>
  <c r="BJ10" i="43"/>
  <c r="BM10" i="43" s="1"/>
  <c r="BK10" i="43"/>
  <c r="BL10" i="43" s="1"/>
  <c r="BK11" i="43" l="1"/>
  <c r="BL11" i="43" s="1"/>
  <c r="BJ11" i="43"/>
  <c r="BM11" i="43" s="1"/>
  <c r="BF13" i="43"/>
  <c r="BH12" i="43"/>
  <c r="BK12" i="43" l="1"/>
  <c r="BL12" i="43" s="1"/>
  <c r="BJ12" i="43"/>
  <c r="BM12" i="43" s="1"/>
  <c r="BH13" i="43"/>
  <c r="BF14" i="43"/>
  <c r="BF15" i="43" l="1"/>
  <c r="BH14" i="43"/>
  <c r="BK13" i="43"/>
  <c r="BL13" i="43" s="1"/>
  <c r="BJ13" i="43"/>
  <c r="BM13" i="43" s="1"/>
  <c r="BJ14" i="43" l="1"/>
  <c r="BM14" i="43" s="1"/>
  <c r="BK14" i="43"/>
  <c r="BL14" i="43" s="1"/>
  <c r="BF16" i="43"/>
  <c r="BH15" i="43"/>
  <c r="BJ15" i="43" l="1"/>
  <c r="BM15" i="43" s="1"/>
  <c r="BK15" i="43"/>
  <c r="BL15" i="43" s="1"/>
  <c r="BF17" i="43"/>
  <c r="BH16" i="43"/>
  <c r="BJ16" i="43" l="1"/>
  <c r="BM16" i="43" s="1"/>
  <c r="BK16" i="43"/>
  <c r="BL16" i="43" s="1"/>
  <c r="BH17" i="43"/>
  <c r="BF18" i="43"/>
  <c r="BF19" i="43" l="1"/>
  <c r="BH18" i="43"/>
  <c r="BK17" i="43"/>
  <c r="BL17" i="43" s="1"/>
  <c r="BJ17" i="43"/>
  <c r="BM17" i="43" s="1"/>
  <c r="BK18" i="43" l="1"/>
  <c r="BL18" i="43" s="1"/>
  <c r="BJ18" i="43"/>
  <c r="BM18" i="43" s="1"/>
  <c r="BF20" i="43"/>
  <c r="BH19" i="43"/>
  <c r="BF21" i="43" l="1"/>
  <c r="BH20" i="43"/>
  <c r="BK19" i="43"/>
  <c r="BL19" i="43" s="1"/>
  <c r="BJ19" i="43"/>
  <c r="BM19" i="43" s="1"/>
  <c r="BK20" i="43" l="1"/>
  <c r="BL20" i="43" s="1"/>
  <c r="BJ20" i="43"/>
  <c r="BM20" i="43" s="1"/>
  <c r="BH21" i="43"/>
  <c r="BF22" i="43"/>
  <c r="BH22" i="43" s="1"/>
  <c r="BJ21" i="43" l="1"/>
  <c r="BM21" i="43" s="1"/>
  <c r="BK21" i="43"/>
  <c r="BL21" i="43" s="1"/>
  <c r="BK22" i="43"/>
  <c r="BL22" i="43" s="1"/>
  <c r="BL23" i="43" s="1"/>
  <c r="D41" i="43" s="1"/>
  <c r="E41" i="43" s="1"/>
  <c r="BJ22" i="43"/>
  <c r="BM22" i="43" s="1"/>
  <c r="E4"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Demian Carpenter</author>
  </authors>
  <commentList>
    <comment ref="J20" authorId="0" shapeId="0" xr:uid="{3EADF3AF-AC75-4F88-A9DA-4C5B4BB22365}">
      <text>
        <r>
          <rPr>
            <b/>
            <sz val="9"/>
            <color indexed="81"/>
            <rFont val="Tahoma"/>
            <family val="2"/>
          </rPr>
          <t>Centroid is the center most point of the development. Should be close to buildings.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Carpenter, Demian 6-8741</author>
  </authors>
  <commentList>
    <comment ref="G46" authorId="0" shapeId="0" xr:uid="{47B73FD6-165B-45CF-B81F-DFAB1CB58679}">
      <text>
        <r>
          <rPr>
            <b/>
            <sz val="9"/>
            <color indexed="81"/>
            <rFont val="Tahoma"/>
            <family val="2"/>
          </rPr>
          <t>Tax Equity Fiscal Responsibility Act</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Moore, Hank 6-9196</author>
  </authors>
  <commentList>
    <comment ref="BY6" authorId="0" shapeId="0" xr:uid="{CC10ED27-7A31-4329-AE0D-8B3A3DE8F07D}">
      <text>
        <r>
          <rPr>
            <b/>
            <sz val="9"/>
            <color indexed="81"/>
            <rFont val="Tahoma"/>
            <family val="2"/>
          </rPr>
          <t>Moore, Hank 6-9196:</t>
        </r>
        <r>
          <rPr>
            <sz val="9"/>
            <color indexed="81"/>
            <rFont val="Tahoma"/>
            <family val="2"/>
          </rPr>
          <t xml:space="preserve">
from P.11 of the application</t>
        </r>
      </text>
    </comment>
    <comment ref="BY9" authorId="0" shapeId="0" xr:uid="{D8D77FB6-E1C2-476B-BD07-2C9BC0D5005F}">
      <text>
        <r>
          <rPr>
            <b/>
            <sz val="9"/>
            <color indexed="81"/>
            <rFont val="Tahoma"/>
            <family val="2"/>
          </rPr>
          <t>Moore, Hank 6-9196:</t>
        </r>
        <r>
          <rPr>
            <sz val="9"/>
            <color indexed="81"/>
            <rFont val="Tahoma"/>
            <family val="2"/>
          </rPr>
          <t xml:space="preserve">
from P.11 of the application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data" type="4" refreshedVersion="0" background="1">
    <webPr xml="1" sourceData="1" url="data.xml" htmlTables="1" htmlFormat="all"/>
  </connection>
</connections>
</file>

<file path=xl/sharedStrings.xml><?xml version="1.0" encoding="utf-8"?>
<sst xmlns="http://schemas.openxmlformats.org/spreadsheetml/2006/main" count="11354" uniqueCount="1514">
  <si>
    <t>1) All data entry should be input in the sections that are shaded with a pale yellow background.</t>
  </si>
  <si>
    <t>PLEASE READ BEFORE DATA ENTRY</t>
  </si>
  <si>
    <t>Should you have any concerns or find any problems or errors with this workbook, please contact:</t>
  </si>
  <si>
    <t>This workbook has been password protected to prevent the user from overwriting questions, labels, and calculations.</t>
  </si>
  <si>
    <t>Is there a common ownership interest between the purchaser and seller?</t>
  </si>
  <si>
    <t>2) For data fields that require a check mark next to the description, please type an "x" in the box.</t>
  </si>
  <si>
    <t xml:space="preserve">    (the protection of the workbook should prevent data entry in other areas)</t>
  </si>
  <si>
    <t>3) Some data fields contain a drop down "data list".  You can select from this list or type in the data as</t>
  </si>
  <si>
    <t xml:space="preserve">    long as the typed data matches a selection contained in the list.  These data lists serve to check the</t>
  </si>
  <si>
    <t xml:space="preserve">    validity of the entry when there are limited possible answers.</t>
  </si>
  <si>
    <t>Signature of Tax Attorney</t>
  </si>
  <si>
    <t>Date</t>
  </si>
  <si>
    <t>Application Workbook Disclaimer:</t>
  </si>
  <si>
    <t>Acknowledgement and Agreements (2nd page):</t>
  </si>
  <si>
    <t xml:space="preserve">Acknowledgement and Agreements (3rd page): </t>
  </si>
  <si>
    <r>
      <t xml:space="preserve">Attach a </t>
    </r>
    <r>
      <rPr>
        <b/>
        <sz val="10"/>
        <rFont val="Arial"/>
        <family val="2"/>
      </rPr>
      <t>separate sheet to this page of the application</t>
    </r>
    <r>
      <rPr>
        <sz val="10"/>
        <rFont val="Arial"/>
        <family val="2"/>
      </rPr>
      <t xml:space="preserve"> listing the (a) building address, (b) type of control, (c) number of units, (d) expiration date</t>
    </r>
  </si>
  <si>
    <t>of control, (e) acquisition cost for all buildings under control, (f) the date each building was placed-in-service, (g) the date of the last nonqualified</t>
  </si>
  <si>
    <t>sheet is not attached, this application will be considered incomplete.</t>
  </si>
  <si>
    <t>If a federal subsidy is included in the funding sources, please identify the type of federal subsidy:</t>
  </si>
  <si>
    <t>Owned by the same entity for Federal Income Tax Purposes?</t>
  </si>
  <si>
    <t>substantial improvement, and (h) the number of years between the date the building was placed-in-service and date of acquisition.  If a separate</t>
  </si>
  <si>
    <t>Development ID #</t>
  </si>
  <si>
    <t>(for Authority use only)</t>
  </si>
  <si>
    <t>Development Name:</t>
  </si>
  <si>
    <t>Date:</t>
  </si>
  <si>
    <t>South Carolina State Housing Finance &amp; Development Authority</t>
  </si>
  <si>
    <t>New Construction</t>
  </si>
  <si>
    <t>Acquisition</t>
  </si>
  <si>
    <t>Rehabilitation</t>
  </si>
  <si>
    <t>No</t>
  </si>
  <si>
    <t>Yes</t>
  </si>
  <si>
    <t>Amount:</t>
  </si>
  <si>
    <t>Application Type:</t>
  </si>
  <si>
    <t>Street Address:</t>
  </si>
  <si>
    <t>City:</t>
  </si>
  <si>
    <t>State:</t>
  </si>
  <si>
    <t>Zip:</t>
  </si>
  <si>
    <t>SC</t>
  </si>
  <si>
    <t>County Code:</t>
  </si>
  <si>
    <t>County:</t>
  </si>
  <si>
    <t>Limited Partnership</t>
  </si>
  <si>
    <t>Limited Liability Company</t>
  </si>
  <si>
    <t>Entity Name:</t>
  </si>
  <si>
    <t>Est. Start Date:</t>
  </si>
  <si>
    <r>
      <t xml:space="preserve">Total # of </t>
    </r>
    <r>
      <rPr>
        <b/>
        <sz val="10"/>
        <rFont val="Arial"/>
        <family val="2"/>
      </rPr>
      <t>Low-Income</t>
    </r>
    <r>
      <rPr>
        <sz val="10"/>
        <rFont val="Arial"/>
        <family val="2"/>
      </rPr>
      <t xml:space="preserve"> U</t>
    </r>
    <r>
      <rPr>
        <sz val="10"/>
        <rFont val="Arial"/>
        <family val="2"/>
      </rPr>
      <t>nits:</t>
    </r>
  </si>
  <si>
    <t>Total # Market Rate Units:</t>
  </si>
  <si>
    <t>Total # of Units:</t>
  </si>
  <si>
    <t># Designed for Families Units:</t>
  </si>
  <si>
    <t>Contact Person:</t>
  </si>
  <si>
    <t>Telephone:</t>
  </si>
  <si>
    <t>Email:</t>
  </si>
  <si>
    <t>Fed ID # :</t>
  </si>
  <si>
    <t>How many applications will the principals of this development be associated with?</t>
  </si>
  <si>
    <t>Including all associated developments, approximately how much in tax credits will be applied for by said Principal(s)?</t>
  </si>
  <si>
    <t>Name of Partner / Shareholder</t>
  </si>
  <si>
    <t>Telephone #</t>
  </si>
  <si>
    <t>Contact Name:</t>
  </si>
  <si>
    <t>Non-profit</t>
  </si>
  <si>
    <t>For-profit</t>
  </si>
  <si>
    <t>Fax # :</t>
  </si>
  <si>
    <t>Telephone # :</t>
  </si>
  <si>
    <t>Email Address:</t>
  </si>
  <si>
    <t>Site:</t>
  </si>
  <si>
    <t>RHS Designated Area?</t>
  </si>
  <si>
    <t>Located in a Flood Plain?</t>
  </si>
  <si>
    <t>Located in a Qualified Census Tract?</t>
  </si>
  <si>
    <t>Located in a Difficult Development Area?</t>
  </si>
  <si>
    <t>Is the site zoned for your development?</t>
  </si>
  <si>
    <t>Do any detrimental site characteristics exist?</t>
  </si>
  <si>
    <t>Congressional District # :</t>
  </si>
  <si>
    <t>Census Tract # :</t>
  </si>
  <si>
    <t>State House District # :</t>
  </si>
  <si>
    <t>State Senate District # :</t>
  </si>
  <si>
    <r>
      <t xml:space="preserve">If yes, </t>
    </r>
    <r>
      <rPr>
        <sz val="10"/>
        <rFont val="Arial"/>
        <family val="2"/>
      </rPr>
      <t>please list:</t>
    </r>
  </si>
  <si>
    <t>Do any wetlands (jurisdictional or nonjurisdictional) exist on the site?</t>
  </si>
  <si>
    <t>Overall, is at least 80% of the site buildable?</t>
  </si>
  <si>
    <r>
      <t>If no, attach an explanation behind this page of the application.</t>
    </r>
    <r>
      <rPr>
        <sz val="10"/>
        <rFont val="Arial"/>
        <family val="2"/>
      </rPr>
      <t xml:space="preserve">  Include any setback requirements.</t>
    </r>
  </si>
  <si>
    <t>Deed</t>
  </si>
  <si>
    <t>Total Cost of Land:</t>
  </si>
  <si>
    <t>Expiration Date:</t>
  </si>
  <si>
    <t>Seller(s) - this name must be on current recorded deed:</t>
  </si>
  <si>
    <t>Address:</t>
  </si>
  <si>
    <t>Water</t>
  </si>
  <si>
    <t>Sewer</t>
  </si>
  <si>
    <t>Telephone</t>
  </si>
  <si>
    <t>Other:</t>
  </si>
  <si>
    <t>Page 3</t>
  </si>
  <si>
    <t>Page 2</t>
  </si>
  <si>
    <t>Page 1</t>
  </si>
  <si>
    <t>Are the residential units available to the general public?</t>
  </si>
  <si>
    <t>Is this proposed development intended for occupancy by Individuals with Children?</t>
  </si>
  <si>
    <t>Does the marketing plan give preference to persons on a Public Housing Waiting List?</t>
  </si>
  <si>
    <t>Slab on Grade</t>
  </si>
  <si>
    <t>Crawl Space</t>
  </si>
  <si>
    <t>Partial Basement</t>
  </si>
  <si>
    <t>Elevator</t>
  </si>
  <si>
    <t>Parking</t>
  </si>
  <si>
    <t xml:space="preserve"># of Units (3 BR or more) = </t>
  </si>
  <si>
    <t xml:space="preserve"> x 1.5 =</t>
  </si>
  <si>
    <t xml:space="preserve"> x 2 =</t>
  </si>
  <si>
    <t># of required parking spaces =</t>
  </si>
  <si>
    <t xml:space="preserve"># of planned parking spaces = </t>
  </si>
  <si>
    <r>
      <t xml:space="preserve">If yes, </t>
    </r>
    <r>
      <rPr>
        <sz val="10"/>
        <rFont val="Arial"/>
        <family val="2"/>
      </rPr>
      <t>explain the charges:</t>
    </r>
  </si>
  <si>
    <t># of Units</t>
  </si>
  <si>
    <t>Development:</t>
  </si>
  <si>
    <t>Will this development convert to Tenant Ownership?</t>
  </si>
  <si>
    <t>OR</t>
  </si>
  <si>
    <t>Page 4</t>
  </si>
  <si>
    <t>Has the proposed development received a prior award of LIHTCs?</t>
  </si>
  <si>
    <t>Has the proposed development received a prior award of Tax-Exempt Bonds?</t>
  </si>
  <si>
    <r>
      <t>If yes,</t>
    </r>
    <r>
      <rPr>
        <sz val="10"/>
        <rFont val="Arial"/>
        <family val="2"/>
      </rPr>
      <t xml:space="preserve"> what was the date of allocation?</t>
    </r>
  </si>
  <si>
    <r>
      <t>If yes,</t>
    </r>
    <r>
      <rPr>
        <sz val="10"/>
        <rFont val="Arial"/>
        <family val="2"/>
      </rPr>
      <t xml:space="preserve"> is the development still under the initial LIHTC compliance period?</t>
    </r>
  </si>
  <si>
    <t># of Residential Buildings:</t>
  </si>
  <si>
    <t># of Non Residential Buildings:</t>
  </si>
  <si>
    <t>Located on the same tract of land?</t>
  </si>
  <si>
    <t>Financed pursuant to a common plan of financing?</t>
  </si>
  <si>
    <t>List commercial facilities other than tenant use:</t>
  </si>
  <si>
    <t>Are all of the buildings currently under control?</t>
  </si>
  <si>
    <t>When will the rest of the buildings be under control?</t>
  </si>
  <si>
    <t>Building(s) acquired or to be acquired from:</t>
  </si>
  <si>
    <t>Building(s) acquired/to be acquired from a Related Party, determined with reference to:</t>
  </si>
  <si>
    <r>
      <t xml:space="preserve">        </t>
    </r>
    <r>
      <rPr>
        <b/>
        <sz val="10"/>
        <rFont val="Arial"/>
        <family val="2"/>
      </rPr>
      <t xml:space="preserve">If no, </t>
    </r>
    <r>
      <rPr>
        <sz val="10"/>
        <rFont val="Arial"/>
        <family val="2"/>
      </rPr>
      <t xml:space="preserve">how many buildings </t>
    </r>
    <r>
      <rPr>
        <b/>
        <sz val="10"/>
        <rFont val="Arial"/>
        <family val="2"/>
      </rPr>
      <t>are</t>
    </r>
    <r>
      <rPr>
        <sz val="10"/>
        <rFont val="Arial"/>
        <family val="2"/>
      </rPr>
      <t xml:space="preserve"> under control?</t>
    </r>
  </si>
  <si>
    <t xml:space="preserve">   How many buildings will be acquired?</t>
  </si>
  <si>
    <t>If acquisition from a government agency:</t>
  </si>
  <si>
    <t>Name of Agency:</t>
  </si>
  <si>
    <t>Does the development preserve assisted low-income housing that due to mortgage prepayments, foreclosure, or</t>
  </si>
  <si>
    <t>expiring rental assistance would otherwise convert to market rate use?</t>
  </si>
  <si>
    <r>
      <t>If yes, attach documentation to this page of the application</t>
    </r>
    <r>
      <rPr>
        <sz val="10"/>
        <rFont val="Arial"/>
        <family val="2"/>
      </rPr>
      <t xml:space="preserve"> as to conversion to market rate.</t>
    </r>
  </si>
  <si>
    <t>Has or will the development be acquired from an insured depository institution in default or from a receiver or</t>
  </si>
  <si>
    <t>conservator of such an institution?</t>
  </si>
  <si>
    <t>If yes, attach documentation to this page of the application.</t>
  </si>
  <si>
    <r>
      <t xml:space="preserve">Is there currently any </t>
    </r>
    <r>
      <rPr>
        <b/>
        <sz val="10"/>
        <rFont val="Arial"/>
        <family val="2"/>
      </rPr>
      <t>project-based</t>
    </r>
    <r>
      <rPr>
        <sz val="10"/>
        <rFont val="Arial"/>
        <family val="2"/>
      </rPr>
      <t xml:space="preserve"> rental assistance on the development? </t>
    </r>
  </si>
  <si>
    <r>
      <t>If yes,</t>
    </r>
    <r>
      <rPr>
        <sz val="10"/>
        <rFont val="Arial"/>
        <family val="2"/>
      </rPr>
      <t xml:space="preserve"> what type of project-based rental assistance?</t>
    </r>
  </si>
  <si>
    <t xml:space="preserve"> RDA rental assistance</t>
  </si>
  <si>
    <t>Identify "Other":</t>
  </si>
  <si>
    <r>
      <t>If yes,</t>
    </r>
    <r>
      <rPr>
        <sz val="10"/>
        <rFont val="Arial"/>
        <family val="2"/>
      </rPr>
      <t xml:space="preserve"> how many units have project-based rental assistance?</t>
    </r>
  </si>
  <si>
    <t xml:space="preserve">             # of years assistance provided:</t>
  </si>
  <si>
    <t>Is HUD Approval for Transfer of Physical Assets Required?</t>
  </si>
  <si>
    <t>Does this development involve any relocation of low-income tenants?</t>
  </si>
  <si>
    <r>
      <t>If yes,</t>
    </r>
    <r>
      <rPr>
        <sz val="10"/>
        <rFont val="Arial"/>
        <family val="2"/>
      </rPr>
      <t xml:space="preserve"> will the tenants be </t>
    </r>
    <r>
      <rPr>
        <b/>
        <sz val="10"/>
        <rFont val="Arial"/>
        <family val="2"/>
      </rPr>
      <t>Temporarily</t>
    </r>
    <r>
      <rPr>
        <sz val="10"/>
        <rFont val="Arial"/>
        <family val="2"/>
      </rPr>
      <t xml:space="preserve"> relocated?</t>
    </r>
  </si>
  <si>
    <r>
      <t xml:space="preserve">Will any low-income tenants be </t>
    </r>
    <r>
      <rPr>
        <b/>
        <sz val="10"/>
        <rFont val="Arial"/>
        <family val="2"/>
      </rPr>
      <t>Permanently</t>
    </r>
    <r>
      <rPr>
        <sz val="10"/>
        <rFont val="Arial"/>
        <family val="2"/>
      </rPr>
      <t xml:space="preserve"> relocated?</t>
    </r>
  </si>
  <si>
    <r>
      <t xml:space="preserve">    If yes,</t>
    </r>
    <r>
      <rPr>
        <sz val="10"/>
        <rFont val="Arial"/>
        <family val="2"/>
      </rPr>
      <t xml:space="preserve"> what percentage?</t>
    </r>
  </si>
  <si>
    <t>Page 5</t>
  </si>
  <si>
    <r>
      <t>Minimum Set-Aside Requirements - Irrevocable Election</t>
    </r>
    <r>
      <rPr>
        <sz val="10"/>
        <rFont val="Arial"/>
        <family val="2"/>
      </rPr>
      <t xml:space="preserve"> (Check One)</t>
    </r>
  </si>
  <si>
    <r>
      <t xml:space="preserve"> At least </t>
    </r>
    <r>
      <rPr>
        <b/>
        <sz val="10"/>
        <rFont val="Arial"/>
        <family val="2"/>
      </rPr>
      <t>20%</t>
    </r>
    <r>
      <rPr>
        <sz val="10"/>
        <rFont val="Arial"/>
        <family val="2"/>
      </rPr>
      <t xml:space="preserve"> of the rental units in this development will be rent restricted and occupied by individuals whose income is</t>
    </r>
  </si>
  <si>
    <r>
      <t xml:space="preserve"> At least </t>
    </r>
    <r>
      <rPr>
        <b/>
        <sz val="10"/>
        <rFont val="Arial"/>
        <family val="2"/>
      </rPr>
      <t>40%</t>
    </r>
    <r>
      <rPr>
        <sz val="10"/>
        <rFont val="Arial"/>
        <family val="2"/>
      </rPr>
      <t xml:space="preserve"> of the rental units in this development will be rent restricted and occupied by individuals whose income is</t>
    </r>
  </si>
  <si>
    <t>State Housing Authority</t>
  </si>
  <si>
    <t>Local Public Housing Authority</t>
  </si>
  <si>
    <t>Utility Provider (certified estimate)</t>
  </si>
  <si>
    <t>Rural Housing Service</t>
  </si>
  <si>
    <t>0-BR</t>
  </si>
  <si>
    <t>1-BR</t>
  </si>
  <si>
    <t>2-BR</t>
  </si>
  <si>
    <t>3-BR</t>
  </si>
  <si>
    <t>4-BR</t>
  </si>
  <si>
    <t>Cooking</t>
  </si>
  <si>
    <t>Hot Water</t>
  </si>
  <si>
    <t>Trash</t>
  </si>
  <si>
    <t>Range</t>
  </si>
  <si>
    <t>Refrigerator</t>
  </si>
  <si>
    <t>Enter allowances by Bedroom Size</t>
  </si>
  <si>
    <t>Utilities paid by:</t>
  </si>
  <si>
    <t>Utilities</t>
  </si>
  <si>
    <t xml:space="preserve">Total Utility Allowance for Units: </t>
  </si>
  <si>
    <t>Page 6</t>
  </si>
  <si>
    <t>Proposed Monthly Tenant Rent</t>
  </si>
  <si>
    <r>
      <t>Detail of Other Income</t>
    </r>
    <r>
      <rPr>
        <sz val="10"/>
        <rFont val="Arial"/>
        <family val="2"/>
      </rPr>
      <t xml:space="preserve"> (List each type of other income on a separate line)</t>
    </r>
  </si>
  <si>
    <t>Type of Other Income</t>
  </si>
  <si>
    <t>Annual $ Amount</t>
  </si>
  <si>
    <t># Units</t>
  </si>
  <si>
    <t>% of Units</t>
  </si>
  <si>
    <t>Total</t>
  </si>
  <si>
    <t>Page 7</t>
  </si>
  <si>
    <t>email:</t>
  </si>
  <si>
    <t>phone:</t>
  </si>
  <si>
    <t>fax:</t>
  </si>
  <si>
    <t>Other Income</t>
  </si>
  <si>
    <t>Parking Lot Maintenance</t>
  </si>
  <si>
    <t>Pool Maintenance</t>
  </si>
  <si>
    <t>Clubhouse Maintenance</t>
  </si>
  <si>
    <t>Supplies</t>
  </si>
  <si>
    <t>Accounting/Audit</t>
  </si>
  <si>
    <t>Real Estate Taxes</t>
  </si>
  <si>
    <t>Insurance</t>
  </si>
  <si>
    <t>Security</t>
  </si>
  <si>
    <t>Proforma Income Statement:</t>
  </si>
  <si>
    <t>Rental Income</t>
  </si>
  <si>
    <t>From Market Rate Units</t>
  </si>
  <si>
    <t>Vacancy Allowance =</t>
  </si>
  <si>
    <t>Effective Gross Income (EGI) =</t>
  </si>
  <si>
    <t>Administrative Expenses</t>
  </si>
  <si>
    <t>Operating Expenses</t>
  </si>
  <si>
    <t>Other Operating**</t>
  </si>
  <si>
    <t>Maintenance Expenses</t>
  </si>
  <si>
    <t>Other Maintenance**</t>
  </si>
  <si>
    <t>Other Taxes**</t>
  </si>
  <si>
    <t>Other Income / Rental Income =</t>
  </si>
  <si>
    <t xml:space="preserve"> must not exceed 3%</t>
  </si>
  <si>
    <t>Page 8</t>
  </si>
  <si>
    <t>Other Admin. Expenses**</t>
  </si>
  <si>
    <t>Funding:</t>
  </si>
  <si>
    <t>Source Code</t>
  </si>
  <si>
    <t>Type</t>
  </si>
  <si>
    <t>Amount of Funds</t>
  </si>
  <si>
    <t>Interest Rate</t>
  </si>
  <si>
    <t>Amortization Period (years)</t>
  </si>
  <si>
    <t>Term of Loan (years)</t>
  </si>
  <si>
    <t>A</t>
  </si>
  <si>
    <t>B</t>
  </si>
  <si>
    <t>C</t>
  </si>
  <si>
    <t>D</t>
  </si>
  <si>
    <t>E</t>
  </si>
  <si>
    <t>F</t>
  </si>
  <si>
    <t>G</t>
  </si>
  <si>
    <t>H</t>
  </si>
  <si>
    <t>Tax Credit Equity</t>
  </si>
  <si>
    <t>HOME (State)</t>
  </si>
  <si>
    <t>Conventional Financing</t>
  </si>
  <si>
    <t>Historic Tax Credits</t>
  </si>
  <si>
    <t>Federal Home Loan Bank</t>
  </si>
  <si>
    <t>RHS</t>
  </si>
  <si>
    <t>CDGB</t>
  </si>
  <si>
    <t>HOME (PJ)</t>
  </si>
  <si>
    <t>I</t>
  </si>
  <si>
    <t>J</t>
  </si>
  <si>
    <t>K</t>
  </si>
  <si>
    <t>L</t>
  </si>
  <si>
    <t>HUD (Specify program)</t>
  </si>
  <si>
    <t>R</t>
  </si>
  <si>
    <t>Construction Financing</t>
  </si>
  <si>
    <t>Permanent Financing</t>
  </si>
  <si>
    <t>Equity</t>
  </si>
  <si>
    <t>Bridge Financing</t>
  </si>
  <si>
    <t>Forgivable Loan</t>
  </si>
  <si>
    <t>Grant</t>
  </si>
  <si>
    <t>If used, what is the percentage of Tax-Exempt Bond financing to the Aggregate Basis of the development?</t>
  </si>
  <si>
    <t>Purchase of Land and Buildings</t>
  </si>
  <si>
    <t>Site Work</t>
  </si>
  <si>
    <t>Development Costs:</t>
  </si>
  <si>
    <t>Rehabilitation and New Construction</t>
  </si>
  <si>
    <t>Soft Costs</t>
  </si>
  <si>
    <t>Syndication Costs</t>
  </si>
  <si>
    <t>Its:</t>
  </si>
  <si>
    <t xml:space="preserve">By:                                                                                                         Date: </t>
  </si>
  <si>
    <t xml:space="preserve"> Adaptive Reuse</t>
  </si>
  <si>
    <t>Cost Summary:</t>
  </si>
  <si>
    <t>Hard Costs =</t>
  </si>
  <si>
    <t>Hard Costs / Total Development Costs =</t>
  </si>
  <si>
    <t xml:space="preserve">  Must be 65% or greater</t>
  </si>
  <si>
    <t>Contractor Cost Limits:</t>
  </si>
  <si>
    <t>General Requirements / Hard Construction Costs =</t>
  </si>
  <si>
    <t xml:space="preserve"> Must be 6% or less</t>
  </si>
  <si>
    <t xml:space="preserve"> Must be 8% or less</t>
  </si>
  <si>
    <t>Annual Operating Expense per Unit =</t>
  </si>
  <si>
    <t>Hard Construction Costs per Unit =</t>
  </si>
  <si>
    <t>Hard Construction Costs =</t>
  </si>
  <si>
    <t>Total Annual Rental Income</t>
  </si>
  <si>
    <t>Syndication Information:</t>
  </si>
  <si>
    <t>Development Cost Summary:</t>
  </si>
  <si>
    <t>Itemized Costs</t>
  </si>
  <si>
    <r>
      <t xml:space="preserve">Consult your </t>
    </r>
    <r>
      <rPr>
        <b/>
        <sz val="10"/>
        <rFont val="Arial"/>
        <family val="2"/>
      </rPr>
      <t>tax attorney</t>
    </r>
    <r>
      <rPr>
        <sz val="10"/>
        <rFont val="Arial"/>
        <family val="2"/>
      </rPr>
      <t xml:space="preserve"> or </t>
    </r>
    <r>
      <rPr>
        <b/>
        <sz val="10"/>
        <rFont val="Arial"/>
        <family val="2"/>
      </rPr>
      <t xml:space="preserve">tax accountant </t>
    </r>
    <r>
      <rPr>
        <sz val="10"/>
        <rFont val="Arial"/>
        <family val="2"/>
      </rPr>
      <t>to determine which development costs should be included for tax credit purposes.</t>
    </r>
  </si>
  <si>
    <t xml:space="preserve"> a) Newly constructed and federally subsidized</t>
  </si>
  <si>
    <r>
      <t xml:space="preserve"> b) Newly constructed and </t>
    </r>
    <r>
      <rPr>
        <b/>
        <sz val="10"/>
        <rFont val="Arial"/>
        <family val="2"/>
      </rPr>
      <t>not</t>
    </r>
    <r>
      <rPr>
        <sz val="10"/>
        <rFont val="Arial"/>
        <family val="2"/>
      </rPr>
      <t xml:space="preserve"> </t>
    </r>
    <r>
      <rPr>
        <sz val="10"/>
        <rFont val="Arial"/>
        <family val="2"/>
      </rPr>
      <t>federally subsidized</t>
    </r>
  </si>
  <si>
    <t xml:space="preserve"> c) Existing building</t>
  </si>
  <si>
    <t xml:space="preserve"> d) Section 42(e) rehabilitation expenditures federally subsidized</t>
  </si>
  <si>
    <r>
      <t xml:space="preserve"> e) Section 42(e) rehabilitation expenditures </t>
    </r>
    <r>
      <rPr>
        <b/>
        <sz val="10"/>
        <rFont val="Arial"/>
        <family val="2"/>
      </rPr>
      <t xml:space="preserve">not </t>
    </r>
    <r>
      <rPr>
        <sz val="10"/>
        <rFont val="Arial"/>
        <family val="2"/>
      </rPr>
      <t>federally subsidized</t>
    </r>
  </si>
  <si>
    <t xml:space="preserve"> f) Not federally subsidized by reason of 40-50 rule under Sec. 42(i)(2)(E)</t>
  </si>
  <si>
    <t xml:space="preserve"> g) Allocation counting toward the 10% nonprofit requirement under Sec. 42(h)(5)</t>
  </si>
  <si>
    <t>Intend on syndicating tax credits for development?</t>
  </si>
  <si>
    <t>Type of offering:</t>
  </si>
  <si>
    <t>Public</t>
  </si>
  <si>
    <t>Private</t>
  </si>
  <si>
    <t>Type of investors:</t>
  </si>
  <si>
    <t>Individuals</t>
  </si>
  <si>
    <t>Corporations</t>
  </si>
  <si>
    <t>Name of Fund:</t>
  </si>
  <si>
    <t>Name of Syndicator:</t>
  </si>
  <si>
    <t>When will these funds be paid in?</t>
  </si>
  <si>
    <t>Building Information:</t>
  </si>
  <si>
    <t>BIN #</t>
  </si>
  <si>
    <t>Bldg.# or Letter</t>
  </si>
  <si>
    <t>Number &amp; Street Name</t>
  </si>
  <si>
    <t>Total Units</t>
  </si>
  <si>
    <t>Units by Bedroom Size</t>
  </si>
  <si>
    <r>
      <t xml:space="preserve">Complete the following information for </t>
    </r>
    <r>
      <rPr>
        <b/>
        <sz val="10"/>
        <rFont val="Arial"/>
        <family val="2"/>
      </rPr>
      <t>each residential rental building</t>
    </r>
    <r>
      <rPr>
        <sz val="10"/>
        <rFont val="Arial"/>
        <family val="2"/>
      </rPr>
      <t xml:space="preserve"> for which Low-Income Housing Tax Credits </t>
    </r>
    <r>
      <rPr>
        <b/>
        <sz val="10"/>
        <rFont val="Arial"/>
        <family val="2"/>
      </rPr>
      <t>are being</t>
    </r>
  </si>
  <si>
    <r>
      <t>requested</t>
    </r>
    <r>
      <rPr>
        <sz val="10"/>
        <rFont val="Arial"/>
        <family val="2"/>
      </rPr>
      <t xml:space="preserve">.  Each building must have a street address, </t>
    </r>
    <r>
      <rPr>
        <b/>
        <sz val="10"/>
        <rFont val="Arial"/>
        <family val="2"/>
      </rPr>
      <t>not a post office box</t>
    </r>
    <r>
      <rPr>
        <sz val="10"/>
        <rFont val="Arial"/>
        <family val="2"/>
      </rPr>
      <t>.  The owner must designate each building with a</t>
    </r>
  </si>
  <si>
    <r>
      <t>number or letter</t>
    </r>
    <r>
      <rPr>
        <sz val="10"/>
        <rFont val="Arial"/>
        <family val="2"/>
      </rPr>
      <t>.  Make extra copies as needed.</t>
    </r>
  </si>
  <si>
    <t xml:space="preserve">Anticipated </t>
  </si>
  <si>
    <r>
      <t xml:space="preserve">Placed-In-Service Date of the </t>
    </r>
    <r>
      <rPr>
        <b/>
        <sz val="10"/>
        <rFont val="Arial"/>
        <family val="2"/>
      </rPr>
      <t>first</t>
    </r>
    <r>
      <rPr>
        <sz val="10"/>
        <rFont val="Arial"/>
        <family val="2"/>
      </rPr>
      <t xml:space="preserve"> building in the development:</t>
    </r>
  </si>
  <si>
    <r>
      <t xml:space="preserve">Placed-In-Service Date of the </t>
    </r>
    <r>
      <rPr>
        <b/>
        <sz val="10"/>
        <rFont val="Arial"/>
        <family val="2"/>
      </rPr>
      <t>last</t>
    </r>
    <r>
      <rPr>
        <sz val="10"/>
        <rFont val="Arial"/>
        <family val="2"/>
      </rPr>
      <t xml:space="preserve"> building in the development:</t>
    </r>
  </si>
  <si>
    <t xml:space="preserve"> Verification of 10% Expenditure</t>
  </si>
  <si>
    <t xml:space="preserve"> Placed-In-Service</t>
  </si>
  <si>
    <t xml:space="preserve"> New Construction</t>
  </si>
  <si>
    <t xml:space="preserve"> Rehabilitation</t>
  </si>
  <si>
    <t xml:space="preserve"> Street Address:</t>
  </si>
  <si>
    <t xml:space="preserve"> City:</t>
  </si>
  <si>
    <t xml:space="preserve"> State:</t>
  </si>
  <si>
    <t xml:space="preserve"> Zip:</t>
  </si>
  <si>
    <t xml:space="preserve"> Developer Name:</t>
  </si>
  <si>
    <t xml:space="preserve"> Contact Name:</t>
  </si>
  <si>
    <t xml:space="preserve"> Telephone # :</t>
  </si>
  <si>
    <t xml:space="preserve"> Fax # :</t>
  </si>
  <si>
    <t xml:space="preserve"> Email Address:</t>
  </si>
  <si>
    <t xml:space="preserve"> Co-Developer:</t>
  </si>
  <si>
    <t xml:space="preserve"> Tax Attorney:</t>
  </si>
  <si>
    <t xml:space="preserve"> Consultant:</t>
  </si>
  <si>
    <t xml:space="preserve"> CPA Company:</t>
  </si>
  <si>
    <t xml:space="preserve"> Architect Company:</t>
  </si>
  <si>
    <t xml:space="preserve">  Zip:</t>
  </si>
  <si>
    <t xml:space="preserve"> Address:</t>
  </si>
  <si>
    <r>
      <t>If yes,</t>
    </r>
    <r>
      <rPr>
        <sz val="10"/>
        <rFont val="Arial"/>
        <family val="2"/>
      </rPr>
      <t xml:space="preserve"> provide attorney opinion on whether the proposal qualifies for tax credits on acquisition costs.</t>
    </r>
  </si>
  <si>
    <t>compared to market rate units in the development?</t>
  </si>
  <si>
    <t>Will all low-income units be comparable in terms of construction quality and amenities when</t>
  </si>
  <si>
    <r>
      <t xml:space="preserve">Will </t>
    </r>
    <r>
      <rPr>
        <b/>
        <sz val="10"/>
        <rFont val="Arial"/>
        <family val="2"/>
      </rPr>
      <t xml:space="preserve">any </t>
    </r>
    <r>
      <rPr>
        <sz val="10"/>
        <rFont val="Arial"/>
        <family val="2"/>
      </rPr>
      <t>tenants pay parking fees?</t>
    </r>
  </si>
  <si>
    <t>Page 9</t>
  </si>
  <si>
    <t>Page 10</t>
  </si>
  <si>
    <t>Page 11</t>
  </si>
  <si>
    <t>Page 13</t>
  </si>
  <si>
    <r>
      <t>If yes,</t>
    </r>
    <r>
      <rPr>
        <sz val="10"/>
        <rFont val="Arial"/>
        <family val="2"/>
      </rPr>
      <t xml:space="preserve"> what was the date of the bond issuance?</t>
    </r>
  </si>
  <si>
    <r>
      <t>If yes,</t>
    </r>
    <r>
      <rPr>
        <sz val="10"/>
        <rFont val="Arial"/>
        <family val="2"/>
      </rPr>
      <t xml:space="preserve"> identify the type of project-based rental assistance:</t>
    </r>
  </si>
  <si>
    <t xml:space="preserve">       % of units:</t>
  </si>
  <si>
    <r>
      <t xml:space="preserve"> 50%</t>
    </r>
    <r>
      <rPr>
        <sz val="10"/>
        <rFont val="Arial"/>
        <family val="2"/>
      </rPr>
      <t xml:space="preserve"> or less of Area Median Income.</t>
    </r>
  </si>
  <si>
    <r>
      <t xml:space="preserve"> 60%</t>
    </r>
    <r>
      <rPr>
        <sz val="10"/>
        <rFont val="Arial"/>
        <family val="2"/>
      </rPr>
      <t xml:space="preserve"> or less of Area Median Income.</t>
    </r>
  </si>
  <si>
    <t>Funding Sources:</t>
  </si>
  <si>
    <t>Development Type:</t>
  </si>
  <si>
    <t>Contractor Profit and Overhead / Hard Construction Costs =</t>
  </si>
  <si>
    <t>Page 14</t>
  </si>
  <si>
    <t>Acknowledgement and Agreements:</t>
  </si>
  <si>
    <t>1.</t>
  </si>
  <si>
    <t>2.</t>
  </si>
  <si>
    <t>3.</t>
  </si>
  <si>
    <t>Total Construction</t>
  </si>
  <si>
    <t>General Requirements (max 6%)</t>
  </si>
  <si>
    <t>Contractor Profit and Overhead (max 8%)</t>
  </si>
  <si>
    <t>Total Project Development</t>
  </si>
  <si>
    <t>Total Project Development (less site work)</t>
  </si>
  <si>
    <t>Difference</t>
  </si>
  <si>
    <t>Reviewed and approved for submission by:</t>
  </si>
  <si>
    <t>(Company / Firm Name)</t>
  </si>
  <si>
    <t>(Date)</t>
  </si>
  <si>
    <t>(Name &amp; Title)</t>
  </si>
  <si>
    <t>4.</t>
  </si>
  <si>
    <t>5.</t>
  </si>
  <si>
    <t>6.</t>
  </si>
  <si>
    <t>7.</t>
  </si>
  <si>
    <t>8.</t>
  </si>
  <si>
    <t>9.</t>
  </si>
  <si>
    <t>If development is more than one building:</t>
  </si>
  <si>
    <t>10.</t>
  </si>
  <si>
    <t>11.</t>
  </si>
  <si>
    <t>12.</t>
  </si>
  <si>
    <t>13.</t>
  </si>
  <si>
    <t>14.</t>
  </si>
  <si>
    <t>15.</t>
  </si>
  <si>
    <t>16.</t>
  </si>
  <si>
    <t>17.</t>
  </si>
  <si>
    <t>Masonry</t>
  </si>
  <si>
    <t>Metals</t>
  </si>
  <si>
    <t>Insulation</t>
  </si>
  <si>
    <r>
      <t>If yes,</t>
    </r>
    <r>
      <rPr>
        <sz val="10"/>
        <rFont val="Arial"/>
        <family val="2"/>
      </rPr>
      <t xml:space="preserve"> what %?</t>
    </r>
  </si>
  <si>
    <t>HVAC</t>
  </si>
  <si>
    <t>Plumbing</t>
  </si>
  <si>
    <t>Electrical / Lighting</t>
  </si>
  <si>
    <t>Framing / Rough Carpentry</t>
  </si>
  <si>
    <t>Finish / Trim Carpentry</t>
  </si>
  <si>
    <t>Miscellaneous / Other items not included</t>
  </si>
  <si>
    <t>Federal Funds Summary (Please select all that are applicable):</t>
  </si>
  <si>
    <t xml:space="preserve"> HOME Funds (State)</t>
  </si>
  <si>
    <t xml:space="preserve"> HOME Funds (Local Participating Jurisdiction)</t>
  </si>
  <si>
    <t xml:space="preserve"> Other Federal Funding - Please identify:</t>
  </si>
  <si>
    <t xml:space="preserve"> RHS Section 514, 515, or 516</t>
  </si>
  <si>
    <r>
      <t>If yes,</t>
    </r>
    <r>
      <rPr>
        <sz val="10"/>
        <rFont val="Arial"/>
        <family val="2"/>
      </rPr>
      <t xml:space="preserve"> have the federal grants been removed from basis?</t>
    </r>
  </si>
  <si>
    <t xml:space="preserve"> 9% Tax Credit</t>
  </si>
  <si>
    <r>
      <t xml:space="preserve">Are there any federal </t>
    </r>
    <r>
      <rPr>
        <b/>
        <sz val="10"/>
        <rFont val="Arial"/>
        <family val="2"/>
      </rPr>
      <t>grants</t>
    </r>
    <r>
      <rPr>
        <sz val="10"/>
        <rFont val="Arial"/>
        <family val="2"/>
      </rPr>
      <t xml:space="preserve"> included in the funding sources?</t>
    </r>
  </si>
  <si>
    <t>Page 15</t>
  </si>
  <si>
    <t>Data Entry Instructions:</t>
  </si>
  <si>
    <t xml:space="preserve"> Initial Application</t>
  </si>
  <si>
    <t>Total # of HOME-Assisted Units:</t>
  </si>
  <si>
    <t>HOME-Assisted Units Fixed or Floating?</t>
  </si>
  <si>
    <t>Fixed</t>
  </si>
  <si>
    <t>Floating</t>
  </si>
  <si>
    <t xml:space="preserve"> Tax Exempt Bond</t>
  </si>
  <si>
    <t xml:space="preserve"> Other:</t>
  </si>
  <si>
    <t xml:space="preserve"> HUD rental assistance. ID HUD type:</t>
  </si>
  <si>
    <t>HUD Utility Schedule Model</t>
  </si>
  <si>
    <t>Revenue</t>
  </si>
  <si>
    <t>Non-Revenue</t>
  </si>
  <si>
    <t>Mgr/Maint/Security Units:</t>
  </si>
  <si>
    <t>Previous ID #</t>
  </si>
  <si>
    <t>HUD (developments with HUD PBRA)</t>
  </si>
  <si>
    <t>Contractor Contingency</t>
  </si>
  <si>
    <t>Development located within city limits?</t>
  </si>
  <si>
    <t>Listed on National Register of Historic Places?</t>
  </si>
  <si>
    <r>
      <t>If yes,</t>
    </r>
    <r>
      <rPr>
        <sz val="10"/>
        <rFont val="Arial"/>
        <family val="2"/>
      </rPr>
      <t xml:space="preserve"> is the development still under the initial Tax-Exempt Bond compliance period?</t>
    </r>
  </si>
  <si>
    <t>Has or will a waiver of the 10-year holding requirement be requested from the Department of Treasury?</t>
  </si>
  <si>
    <r>
      <t xml:space="preserve">Will there be any </t>
    </r>
    <r>
      <rPr>
        <b/>
        <sz val="10"/>
        <rFont val="Arial"/>
        <family val="2"/>
      </rPr>
      <t>project-based</t>
    </r>
    <r>
      <rPr>
        <sz val="10"/>
        <rFont val="Arial"/>
        <family val="2"/>
      </rPr>
      <t xml:space="preserve"> rental assistance if the proposed development is awarded tax credits?</t>
    </r>
  </si>
  <si>
    <t>Space Heating</t>
  </si>
  <si>
    <t>Lighting/Other</t>
  </si>
  <si>
    <t>Air Conditioning</t>
  </si>
  <si>
    <t xml:space="preserve"> Must be 5% or less for NC, 10% or less for A/R</t>
  </si>
  <si>
    <t>Contractor Contingency / Hard Construction Costs =</t>
  </si>
  <si>
    <t>Acquisition/Rehabilitation</t>
  </si>
  <si>
    <t>Duplex</t>
  </si>
  <si>
    <t>Single Family House (Detached)</t>
  </si>
  <si>
    <t>Garden Apartment (2 floors or less)</t>
  </si>
  <si>
    <t>Triplex/Quadplex</t>
  </si>
  <si>
    <t>Townhouse/Rowhouse</t>
  </si>
  <si>
    <t>Detached Clubhouse</t>
  </si>
  <si>
    <t># Older Persons (55+) Units:</t>
  </si>
  <si>
    <t># Elderly Persons (62+) Units:</t>
  </si>
  <si>
    <t>Project Manager/Staff</t>
  </si>
  <si>
    <t>Estimating/Scheduling</t>
  </si>
  <si>
    <t>Site Signage</t>
  </si>
  <si>
    <t>Temporary Toilets</t>
  </si>
  <si>
    <t>Dumpsters</t>
  </si>
  <si>
    <t>Equipment Rental</t>
  </si>
  <si>
    <t>Permits</t>
  </si>
  <si>
    <t>Engineering</t>
  </si>
  <si>
    <t>Surveying</t>
  </si>
  <si>
    <t>Temporary Utilities</t>
  </si>
  <si>
    <t>Permanent Loan Closing</t>
  </si>
  <si>
    <t>Safety Expenses</t>
  </si>
  <si>
    <t xml:space="preserve">Appraisal </t>
  </si>
  <si>
    <t>Ineligible Accounting Costs</t>
  </si>
  <si>
    <t>Construction Interest</t>
  </si>
  <si>
    <t>Non-Construction Financing Fees</t>
  </si>
  <si>
    <t>Bridge Loan Expenses</t>
  </si>
  <si>
    <t>Ineligible Insurance Costs</t>
  </si>
  <si>
    <t>Land</t>
  </si>
  <si>
    <t>Demolition</t>
  </si>
  <si>
    <t>Rent Up Expenses</t>
  </si>
  <si>
    <t>Prorated Real Estate Legal (Acq/Reh)</t>
  </si>
  <si>
    <t>Ineligible Real Estate Brokerage</t>
  </si>
  <si>
    <t>Commercial Space</t>
  </si>
  <si>
    <t>Acquired Assets</t>
  </si>
  <si>
    <t>Credit Enhancement</t>
  </si>
  <si>
    <t>Ineligible Taxes</t>
  </si>
  <si>
    <t>Soft Cost Contingency</t>
  </si>
  <si>
    <t>Located in an Opportunity Zone?</t>
  </si>
  <si>
    <t xml:space="preserve">Phase I </t>
  </si>
  <si>
    <t>Phase II</t>
  </si>
  <si>
    <t>NEPA</t>
  </si>
  <si>
    <t>Market Study Review</t>
  </si>
  <si>
    <t>Tax Credit Reservation</t>
  </si>
  <si>
    <t>City/County Requirements</t>
  </si>
  <si>
    <t>DOT Requirements</t>
  </si>
  <si>
    <t>Depreciable FF&amp;E</t>
  </si>
  <si>
    <t xml:space="preserve">Plan/Spec/Site Review </t>
  </si>
  <si>
    <t>Application</t>
  </si>
  <si>
    <t>Trailers/Site Office</t>
  </si>
  <si>
    <t>Communication (cell phones, radios)</t>
  </si>
  <si>
    <t>Cleaning (Site)</t>
  </si>
  <si>
    <t>Cleaning (Units)</t>
  </si>
  <si>
    <t>Insurance - Gen Liability</t>
  </si>
  <si>
    <t>Temporary Fencing/SWPPP</t>
  </si>
  <si>
    <t>Insurance - P&amp;P Bonds</t>
  </si>
  <si>
    <t>Insurance - Builder's Risk</t>
  </si>
  <si>
    <t>Non-Construction Consultant Fees</t>
  </si>
  <si>
    <t>Ineligible Transfer Tax</t>
  </si>
  <si>
    <t>Prorated Title and Recording (Acq/Reh)</t>
  </si>
  <si>
    <t>TOTAL DEVT. COST</t>
  </si>
  <si>
    <t>Testing - Concrete</t>
  </si>
  <si>
    <t>Testing - Water/Sewer</t>
  </si>
  <si>
    <t>Testing - Soil</t>
  </si>
  <si>
    <t>Applicant Information:</t>
  </si>
  <si>
    <t>Development (cont.):</t>
  </si>
  <si>
    <t>Applicant Information (cont.):</t>
  </si>
  <si>
    <t>Site Control (Parcel 1):</t>
  </si>
  <si>
    <t>Site Control (Parcel 2, if needed):</t>
  </si>
  <si>
    <t>Development Cost Detail:</t>
  </si>
  <si>
    <t># 3+ Bedroom Units:</t>
  </si>
  <si>
    <t>From Low Income Units</t>
  </si>
  <si>
    <t>Page 12</t>
  </si>
  <si>
    <t>Landscaping</t>
  </si>
  <si>
    <t>I certify that I have not been indicted, charged, convicted of or had a civil judgment rendered against me for a criminal offense in connection with obtaining, attempting to obtain, or performing a public transaction or contract, violation of Federal or State antitrust statutes or commission of embezzlement, theft, forgery, bribery, falsification or destruction of records, making false statements, or receiving stolen property. I further certify that I have not been debarred, suspended, proposed for debarment or suspension, declared ineligible or voluntarily excluded from any transactions or construction developments involving the use of any governmental funds, including but not limited to CDBG, RHS, Federal Home Loan Bank, HOME, National HTF, LIHTC, any state’s funds, etc.</t>
  </si>
  <si>
    <t>I certify that neither the owner nor any of its related entities or its officers, principals, shareholders or partners owes the South Carolina State Housing Finance and Development Authority (“Authority”) any unpaid fees or charges.</t>
  </si>
  <si>
    <t>I am responsible for ensuring that the proposed development consists or will consist of a qualified low-income building(s) as defined in section 42 of the Internal Revenue Code, as amended, and will satisfy all applicable requirements of federal tax law in the acquisition, rehabilitation, or construction and operation of the development to receive the Low-Income Housing Credit (“Credit” or “Credits”). I understand and agree that the development will be affirmatively marketed, and will be made available for occupancy by all persons regardless of race, national origin, religion, creed or sex, age, and handicap. I understand and agree to minimize the involuntary displacement of Low-Income Households, if applicable.</t>
  </si>
  <si>
    <t>I am responsible for all calculations and figures relating to the determination of the eligible basis of the building. I understand and agree that the amount of the Credit is calculated in reliance upon the figures that I submit as to eligible and qualified basis. I understand that my estimates and calculations as to the amount, if any, of Credit necessary for the development to achieve financial feasibility for the Credit period and the estimates and calculations made by the Authority as to the amount, if any, of Credit necessary for the development to achieve financial feasibility for the Credit period may reach different results. In the event of any disagreement as to the appropriate amount, if any, of Credit to be reserved or allocated to the development, I agree to be bound by the results of the estimates and calculations made by the Authority.</t>
  </si>
  <si>
    <t>I understand that the actual amount of Credit allocated may vary from the amount initially reserved due to: (a) the determination by the Authority as to the amount of Credit necessary for the financial feasibility of the development and its viability as a qualified Low-Income Housing Development; (b) revisions in the calculations of eligible and qualified basis as finally determined; (c) fluctuations in the prevailing Credit percentage; (d) availability of the Credit.</t>
  </si>
  <si>
    <t>I understand and agree that neither the Authority nor any of its individual directors, employees, members, officers or agents assumes any responsibility or makes any representations with respect to the feasibility or viability of the development, the availability of or the amount of the Credit, or the validity or propriety of the allocation of the Credit. Furthermore, neither the Authority nor any of its individual directors, employees, members, officers or agents makes any independent investigation as to the eligible and qualified basis and I understand and agree that any and all Credit awards or amounts are based solely on representations made by me.</t>
  </si>
  <si>
    <t>I understand that the requirements regarding the making of applications for the Credits and the terms of any reservation or allocation are subject to change at any time by federal or State law, federal or State regulations, or Authority procedures. I understand that the Authority may not notify me as to any federal or state law or regulations promulgated or to be promulgated. I understand and agree that it is my responsibility to seek the advice of my attorney, accountant or other tax adviser to ensure present and future compliance with all laws, regulations, or procedures which may affect my development or the units contained therein.</t>
  </si>
  <si>
    <t>I understand that reservations of Credits are not transferable. I further understand that any change in the makeup of the owner entity (general partner(s), partnership, individuals, etc.) applying for an allocation of Credits or in the location of the development will void any application that I have made or any reservation that I may receive as a result of such application.</t>
  </si>
  <si>
    <t>I certify that a true, exact, and complete copy of this application, including all supporting documentation enclosed herewith, has been provided to the tax attorney and tax accountant who provided the required attorney's opinions and accountant's opinions accompanying this application.</t>
  </si>
  <si>
    <t>I understand that any changes to the development made following initial submission of an application concerning the number and type of units/buildings, the development budget, or financial arrangements may result in a withdrawal of any Credit reservation or allocation. I hereby certify that I will submit any revisions with evidence to support any modifications and obtain Authority consent prior to finalizing such modifications.</t>
  </si>
  <si>
    <t>I understand and agree that, as a precondition to receiving an allocation of Credits, I shall meet certain conditions prior to allocation, shall pay all applicable fees, and shall impose restrictive covenants on the property in the form required by the Authority.</t>
  </si>
  <si>
    <t>I understand and agree that to the greatest extent feasible, opportunities for training and employment arising in connection with the planning and implementation of any development and contracts for work to be performed in connection with any development, including but not limited to, finance, planning, consulting, design architecture, marketing, building construction, property management or maintenance, will be made available and awarded to businesses which are owned in whole or in part by minority persons and/or women.</t>
  </si>
  <si>
    <t>I agree to pay such monitoring fees as the Authority may determine necessary. I understand and agree that this fee may increase during the compliance period or extended use period. I understand and agree that the record keeping and record retention requirements of the Internal Revenue Service will be met and maintained in the manner prescribed by the Authority. I understand and agree that compliance requirements are detailed in the Compliance Monitoring manual, and I understand that these requirements may change and I agree to any changes that the Authority may deem necessary. I understand and agree that any and all forms or documents provided by the Authority must be used in the manner prescribed, and agree that exceptions or substitutions may not be made without the Authority's express written consent.</t>
  </si>
  <si>
    <t>I understand and agree that my application for Credits, all attachments thereto, all correspondence relating to my application in particular or the Credit in general, Authority generated documents related to my application, and any and all information related to compliance or findings of noncompliance may be subject to a request for disclosure. I further understand and agree that my application for Credits and the attachments thereto may include taxpayer and return information as defined by the Internal Revenue Code and/or the Internal Revenue Service. I hereby expressly consent to the disclosure of such information. Furthermore, I expressly consent to the publication of my application, and all attachments thereto, on the Authority’s website.</t>
  </si>
  <si>
    <t>I understand that if the above are determined to be false, I may be subject to immediate suspension from all Authority programs. I understand that any misrepresentations in my application or supporting documentation may result in withdrawal of Credits by the Authority, my suspension or debarment from future program participation, the suspension or debarment of any related entities or its officers, principals, shareholders or partners, and notification to the Internal Revenue Service. Additionally, in the event the Authority withdraws a reservation or allocation of Credits, I agree to execute any agreements to return Credits in accordance with federal or state law or regulation or Authority procedures in the manner and time prescribed by the Authority.</t>
  </si>
  <si>
    <t>Page 16</t>
  </si>
  <si>
    <t>ID #</t>
  </si>
  <si>
    <r>
      <t xml:space="preserve">Check </t>
    </r>
    <r>
      <rPr>
        <b/>
        <u/>
        <sz val="10"/>
        <rFont val="Arial"/>
        <family val="2"/>
      </rPr>
      <t>all</t>
    </r>
    <r>
      <rPr>
        <u/>
        <sz val="10"/>
        <rFont val="Arial"/>
        <family val="2"/>
      </rPr>
      <t xml:space="preserve"> boxes that apply for this development:</t>
    </r>
  </si>
  <si>
    <t>Other - Identify below</t>
  </si>
  <si>
    <t xml:space="preserve">Group: </t>
  </si>
  <si>
    <r>
      <t xml:space="preserve">Do </t>
    </r>
    <r>
      <rPr>
        <b/>
        <sz val="10"/>
        <rFont val="Arial"/>
        <family val="2"/>
      </rPr>
      <t>not</t>
    </r>
    <r>
      <rPr>
        <sz val="10"/>
        <rFont val="Arial"/>
        <family val="2"/>
      </rPr>
      <t xml:space="preserve"> include income and expenses on this form attributable to the provision of services other than housing.</t>
    </r>
  </si>
  <si>
    <t xml:space="preserve">Capture Rate:  </t>
  </si>
  <si>
    <t xml:space="preserve">Market Advantage:  </t>
  </si>
  <si>
    <t xml:space="preserve">Approved Market Study Analyst:  </t>
  </si>
  <si>
    <t xml:space="preserve"> Management Entity:</t>
  </si>
  <si>
    <t xml:space="preserve"> General Contractor:</t>
  </si>
  <si>
    <t xml:space="preserve"> Architect License #:</t>
  </si>
  <si>
    <t>Proposal will meet green and energy efficiency sustainable building requirements?</t>
  </si>
  <si>
    <t xml:space="preserve">  Enterprise's Enterprise Green Communities</t>
  </si>
  <si>
    <t xml:space="preserve">  US Green Building Council's LEED for Homes</t>
  </si>
  <si>
    <t xml:space="preserve">  Home Innovation Research Lab's National Green Building Standard - Bronze level or higher?</t>
  </si>
  <si>
    <t>Which certification?</t>
  </si>
  <si>
    <t xml:space="preserve">  Southface Energy Institute and Greater Atlanta Home Builders Association's Earthcraft</t>
  </si>
  <si>
    <t xml:space="preserve">Absorption/Lease-Up Period:  </t>
  </si>
  <si>
    <t>If I select to waive the Qualified Contract process, I am knowingly and voluntarily waiving the ability to request a Qualified Contract be presented to me at any time during the compliance period or extended use period.</t>
  </si>
  <si>
    <t>I understand and agree that the Authority, at its discretion, may prohibit me, the owner or any of its related entities, officers, principals, shareholders, or partners from further participation in any Program administered by the Authority, on a permanent or probationary basis. Such prohibition may include, but is not limited to, entities or representatives.</t>
  </si>
  <si>
    <t>All pages of this application must be completed and the application certification page executed.  All required signatures must be originals. Faxes will not be accepted. The Authority reserves the right to determine whether any omission on a page of this application is material or non-material for purposes of the satisfaction of required criteria.</t>
  </si>
  <si>
    <t>All automations/calculations in this workbook are provided to assist the applicant in the submission process.  While Authority staff has taken steps to ensure the accuracy of the automations/calculations, the Authority does not guarantee the accuracy of these automations/calculations. It is the responsibility of the applicant to independently verify that the numbers and information in this application are accurate and properly represented.  Authority staff will also perform calculations independent of the application to verify the accuracy of the submitted information.</t>
  </si>
  <si>
    <r>
      <t xml:space="preserve">Attorney signature required for all application submissions </t>
    </r>
    <r>
      <rPr>
        <b/>
        <sz val="8"/>
        <rFont val="Arial"/>
        <family val="2"/>
      </rPr>
      <t>EXCEPT TAX EXEMPT BOND INITIAL APPLICATION</t>
    </r>
    <r>
      <rPr>
        <b/>
        <sz val="10"/>
        <rFont val="Arial"/>
        <family val="2"/>
      </rPr>
      <t>:</t>
    </r>
  </si>
  <si>
    <t>I hereby certify that I have reviewed this application and applicable documentation and have rendered the</t>
  </si>
  <si>
    <t>opinion letters dated</t>
  </si>
  <si>
    <t>application and the applicable documentation. I further certify that this document is an original or true copy which has not been altered.</t>
  </si>
  <si>
    <t xml:space="preserve">     based on the information contained in this</t>
  </si>
  <si>
    <t>AL</t>
  </si>
  <si>
    <t>AK</t>
  </si>
  <si>
    <t>AZ</t>
  </si>
  <si>
    <t>AR</t>
  </si>
  <si>
    <t>CA</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</si>
  <si>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</si>
  <si>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</si>
  <si>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</si>
  <si>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</si>
  <si>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</si>
  <si>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</si>
  <si>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</si>
  <si>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</si>
  <si>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</si>
  <si>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</si>
  <si>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</si>
  <si>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</si>
  <si>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</si>
  <si>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</si>
  <si>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</si>
  <si>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</si>
  <si>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</si>
  <si>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</si>
  <si>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</si>
  <si>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</si>
  <si>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</si>
  <si>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</si>
  <si>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</si>
  <si>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</si>
  <si>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</si>
  <si>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</si>
  <si>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</si>
  <si>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</si>
  <si>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</si>
  <si>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</si>
  <si>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</si>
  <si>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PA</t>
  </si>
  <si>
    <t>RI</t>
  </si>
  <si>
    <t>SD</t>
  </si>
  <si>
    <t>TN</t>
  </si>
  <si>
    <t>TX</t>
  </si>
  <si>
    <t>UT</t>
  </si>
  <si>
    <t>VT</t>
  </si>
  <si>
    <t>VA</t>
  </si>
  <si>
    <t>WA</t>
  </si>
  <si>
    <t>WV</t>
  </si>
  <si>
    <t>WI</t>
  </si>
  <si>
    <t>WY</t>
  </si>
  <si>
    <t>Mississippi</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</si>
  <si>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</si>
  <si>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</si>
  <si>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</si>
  <si>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</si>
  <si>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</si>
  <si>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</si>
  <si>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</si>
  <si>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</si>
  <si>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</si>
  <si>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</si>
  <si>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</si>
  <si>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</si>
  <si>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</si>
  <si>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</si>
  <si>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</si>
  <si>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</si>
  <si>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</si>
  <si>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</si>
  <si>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</si>
  <si>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</si>
  <si>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</si>
  <si>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</si>
  <si>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</si>
  <si>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</si>
  <si>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</si>
  <si>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</si>
  <si>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</si>
  <si>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</si>
  <si>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</si>
  <si>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</si>
  <si>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</si>
  <si>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</si>
  <si>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</si>
  <si>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</si>
  <si>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</si>
  <si>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</si>
  <si>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</si>
  <si>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</si>
  <si>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</si>
  <si>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</si>
  <si>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</si>
  <si>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</si>
  <si>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</si>
  <si>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</si>
  <si>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</si>
  <si>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</si>
  <si>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</si>
  <si>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</si>
  <si>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</si>
  <si>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StateName</t>
  </si>
  <si>
    <t>StA</t>
  </si>
  <si>
    <t>Section</t>
  </si>
  <si>
    <t>Cell</t>
  </si>
  <si>
    <t>Question</t>
  </si>
  <si>
    <t>Ord</t>
  </si>
  <si>
    <t>T</t>
  </si>
  <si>
    <t>Change</t>
  </si>
  <si>
    <t>Top</t>
  </si>
  <si>
    <t>O</t>
  </si>
  <si>
    <t>Site Control</t>
  </si>
  <si>
    <t>Development</t>
  </si>
  <si>
    <t># of years assistance provided:</t>
  </si>
  <si>
    <t>Targeting</t>
  </si>
  <si>
    <t>Square Footage</t>
  </si>
  <si>
    <t>Market Study</t>
  </si>
  <si>
    <t>Utility Allowance</t>
  </si>
  <si>
    <t>Paid By</t>
  </si>
  <si>
    <t>LIU-Income</t>
  </si>
  <si>
    <t>Vacancy%</t>
  </si>
  <si>
    <t>Proforma</t>
  </si>
  <si>
    <t>Other</t>
  </si>
  <si>
    <t>Other Desc</t>
  </si>
  <si>
    <t>Total cost</t>
  </si>
  <si>
    <t>Cost Summary</t>
  </si>
  <si>
    <t>Apply to Development</t>
  </si>
  <si>
    <t>Development Cost Summary</t>
  </si>
  <si>
    <t>Ineligible Costs</t>
  </si>
  <si>
    <t>Almost ALL NOT AVAILABLE</t>
  </si>
  <si>
    <t>Building Information</t>
  </si>
  <si>
    <t>CCA</t>
  </si>
  <si>
    <t>Adaptive Reuse</t>
  </si>
  <si>
    <t>Total # of Low-Income Units:</t>
  </si>
  <si>
    <t>Management Entity:</t>
  </si>
  <si>
    <t>Consultant:</t>
  </si>
  <si>
    <t>Tax Attorney:</t>
  </si>
  <si>
    <t>Architect Company:</t>
  </si>
  <si>
    <t>General Contractor:</t>
  </si>
  <si>
    <t>Is there currently any project-based rental assistance on the development?</t>
  </si>
  <si>
    <t>Section 8 vouchers or certificates</t>
  </si>
  <si>
    <t>ID HUD type:</t>
  </si>
  <si>
    <t>RDA rental assistance</t>
  </si>
  <si>
    <t>If yes, how many units have project-based rental assistance?</t>
  </si>
  <si>
    <t>Total Administrative</t>
  </si>
  <si>
    <t>Percent of EGI</t>
  </si>
  <si>
    <t>Total Operating</t>
  </si>
  <si>
    <t>Total Maintenance</t>
  </si>
  <si>
    <t>Total Annual Expenses</t>
  </si>
  <si>
    <t>Net Operating Income</t>
  </si>
  <si>
    <t>Existing Structures</t>
  </si>
  <si>
    <t>Subtotals</t>
  </si>
  <si>
    <t>On-Site Improvements</t>
  </si>
  <si>
    <t>Contractor Profit</t>
  </si>
  <si>
    <t>Contractor Overhead</t>
  </si>
  <si>
    <t>Tap Fees</t>
  </si>
  <si>
    <t>Impact Fees</t>
  </si>
  <si>
    <t>Bond Premium</t>
  </si>
  <si>
    <t>Tax Opinion</t>
  </si>
  <si>
    <t>Developer Fee</t>
  </si>
  <si>
    <t>Operating Reserve</t>
  </si>
  <si>
    <t>Expected Total Syndication Proceeds:</t>
  </si>
  <si>
    <t>a) Newly constructed and federally subsidized</t>
  </si>
  <si>
    <t>b) Newly constructed and not federally subsidized</t>
  </si>
  <si>
    <t>c) Existing building</t>
  </si>
  <si>
    <t>d) Section 42(e) rehabilitation expenditures federally subsidized</t>
  </si>
  <si>
    <t>e) Section 42(e) rehabilitation expenditures not federally subsidized</t>
  </si>
  <si>
    <t>f) Not federally subsidized by reason of 40-50 rule under Sec. 42(i)(2)(E)</t>
  </si>
  <si>
    <t>g) Allocation counting toward the 10% nonprofit requirement under Sec. 42(h)(5)</t>
  </si>
  <si>
    <t>Total Development Cost</t>
  </si>
  <si>
    <t>Less Cost of Land</t>
  </si>
  <si>
    <t>Less Portion of Federal Grant used to Finance</t>
  </si>
  <si>
    <t>* Less Ineligible Costs (itemize on pg. 14)</t>
  </si>
  <si>
    <t>Less Amount of Non-qualified Nonrecourse Financing</t>
  </si>
  <si>
    <t>Less Nonpaying Excess Portion of Higher Quality</t>
  </si>
  <si>
    <t>Less Historic Tax Credits (Residential Only)</t>
  </si>
  <si>
    <t>Total Eligible Basis</t>
  </si>
  <si>
    <t>Multiplied by Applicable Fraction</t>
  </si>
  <si>
    <t>QCT or DDA (basis boost)</t>
  </si>
  <si>
    <t>Total Qualified Basis</t>
  </si>
  <si>
    <t>N/A</t>
  </si>
  <si>
    <t>Created prior to "push"</t>
  </si>
  <si>
    <t>Text</t>
  </si>
  <si>
    <t>Rental Analysis</t>
  </si>
  <si>
    <t>InEmp</t>
  </si>
  <si>
    <t>Issue</t>
  </si>
  <si>
    <t>Custom-Yes</t>
  </si>
  <si>
    <t>Purchase Contract</t>
  </si>
  <si>
    <t>Notes</t>
  </si>
  <si>
    <t>Contacts</t>
  </si>
  <si>
    <t>Development Costs</t>
  </si>
  <si>
    <t>Tab 1</t>
  </si>
  <si>
    <t xml:space="preserve"> Acq/Rehabilitation</t>
  </si>
  <si>
    <t>General</t>
  </si>
  <si>
    <t>HOME</t>
  </si>
  <si>
    <t>Employee Units:</t>
  </si>
  <si>
    <t>Y/N</t>
  </si>
  <si>
    <t>Acres:</t>
  </si>
  <si>
    <t>Control:</t>
  </si>
  <si>
    <t>Total Buildings:</t>
  </si>
  <si>
    <t>Tab 6</t>
  </si>
  <si>
    <t>Utility Allowance Source</t>
  </si>
  <si>
    <t>Utilities Paid By</t>
  </si>
  <si>
    <t>Development Paid</t>
  </si>
  <si>
    <t>Tenant Paid</t>
  </si>
  <si>
    <t>Natural Gas</t>
  </si>
  <si>
    <t>Heating</t>
  </si>
  <si>
    <t>Source of Utility Allowance Calculation:</t>
  </si>
  <si>
    <t>Utility Allowance Information</t>
  </si>
  <si>
    <t>5-BR</t>
  </si>
  <si>
    <t>Baths</t>
  </si>
  <si>
    <t>Beds</t>
  </si>
  <si>
    <t>Gross Rent</t>
  </si>
  <si>
    <t>% AMGI</t>
  </si>
  <si>
    <t>Tab 7</t>
  </si>
  <si>
    <t>Common Use (Employee Occupied)</t>
  </si>
  <si>
    <t>HOME Assisted</t>
  </si>
  <si>
    <t>LIHTC Assisted</t>
  </si>
  <si>
    <t>Market Rate</t>
  </si>
  <si>
    <t>NHTF Assisted</t>
  </si>
  <si>
    <t>HTF Assisted</t>
  </si>
  <si>
    <t>TE Bond Assisted</t>
  </si>
  <si>
    <t>Section 8 Assisted</t>
  </si>
  <si>
    <t>Unit Restriction Type</t>
  </si>
  <si>
    <t>LI</t>
  </si>
  <si>
    <t>MR</t>
  </si>
  <si>
    <t>Units Rent and Income</t>
  </si>
  <si>
    <t>Advertising</t>
  </si>
  <si>
    <t>Legal</t>
  </si>
  <si>
    <t>Management Fees</t>
  </si>
  <si>
    <t>Management Payroll</t>
  </si>
  <si>
    <t>Annual Compliance Fees</t>
  </si>
  <si>
    <t>Office Supplies</t>
  </si>
  <si>
    <t>Management Payroll Taxes</t>
  </si>
  <si>
    <t>Licenses and Permits</t>
  </si>
  <si>
    <t>Fuel</t>
  </si>
  <si>
    <t>Electrical</t>
  </si>
  <si>
    <t>Water and Sewer</t>
  </si>
  <si>
    <t>Natural gas</t>
  </si>
  <si>
    <t>Extermination</t>
  </si>
  <si>
    <t>Maintenance Payroll Taxes</t>
  </si>
  <si>
    <t>Decorating</t>
  </si>
  <si>
    <t>Maintenance Payroll</t>
  </si>
  <si>
    <t>Fixed Expenses</t>
  </si>
  <si>
    <t>Replacement Reserves</t>
  </si>
  <si>
    <t>Capital Replacement Reserves</t>
  </si>
  <si>
    <t>Total Fixed Expenses</t>
  </si>
  <si>
    <t>Demolition Clearance</t>
  </si>
  <si>
    <t>Improvements</t>
  </si>
  <si>
    <t>Accessory Structures</t>
  </si>
  <si>
    <t>Architect Fee Design</t>
  </si>
  <si>
    <t>Architect Fee Construction Supervision</t>
  </si>
  <si>
    <t>Engineering Fees</t>
  </si>
  <si>
    <t>Survey</t>
  </si>
  <si>
    <t>Real Estate Attorney Fees</t>
  </si>
  <si>
    <t>Tax Attorney Fees</t>
  </si>
  <si>
    <t>Accountant</t>
  </si>
  <si>
    <t>Green Certification</t>
  </si>
  <si>
    <t>Professional Fees</t>
  </si>
  <si>
    <t xml:space="preserve">Construction Loan Origination Fee </t>
  </si>
  <si>
    <t>Construction Loan Interest Paid</t>
  </si>
  <si>
    <t>Construction Loan Legal Fees</t>
  </si>
  <si>
    <t>Construction Loan Credit Report</t>
  </si>
  <si>
    <t xml:space="preserve">Constructions Loan Title &amp; Recording Costs </t>
  </si>
  <si>
    <t>Inspection Fees</t>
  </si>
  <si>
    <t xml:space="preserve">Other Interim Financing Costs </t>
  </si>
  <si>
    <t xml:space="preserve">Construction Insurance </t>
  </si>
  <si>
    <t xml:space="preserve">Performance Bond Premium </t>
  </si>
  <si>
    <t xml:space="preserve">Construction Period Taxes </t>
  </si>
  <si>
    <t>Tap Fees and Impact Fees</t>
  </si>
  <si>
    <t>Permitting Fees</t>
  </si>
  <si>
    <t xml:space="preserve">Other Construction Interim </t>
  </si>
  <si>
    <t>Construction Interim Costs</t>
  </si>
  <si>
    <t xml:space="preserve">Credit Enhancement </t>
  </si>
  <si>
    <t>Permanent Loan Title &amp; Recording</t>
  </si>
  <si>
    <t>Counsels Fee</t>
  </si>
  <si>
    <t>Lenders Counsel Fee</t>
  </si>
  <si>
    <t>Appraisal Fees</t>
  </si>
  <si>
    <t xml:space="preserve">Credit Report </t>
  </si>
  <si>
    <t>Mortgage Broker Fees</t>
  </si>
  <si>
    <t>Underwriter Discount</t>
  </si>
  <si>
    <t>Feasibility Study</t>
  </si>
  <si>
    <t>Tax Credit Fees</t>
  </si>
  <si>
    <t>Compliance Fees</t>
  </si>
  <si>
    <t>Cost Certification</t>
  </si>
  <si>
    <t>Tenant Relocation Costs</t>
  </si>
  <si>
    <t>Soil Testing</t>
  </si>
  <si>
    <t>Physical Needs Assessment</t>
  </si>
  <si>
    <t>Marketing</t>
  </si>
  <si>
    <t>Organizational Expenses</t>
  </si>
  <si>
    <t>Bridge Loan Fees</t>
  </si>
  <si>
    <t>Syndication Fees</t>
  </si>
  <si>
    <t>Developer Overhead</t>
  </si>
  <si>
    <t>Project Consultant Fee</t>
  </si>
  <si>
    <t>Developer Fees</t>
  </si>
  <si>
    <t>Project Reserves</t>
  </si>
  <si>
    <t>Boolean</t>
  </si>
  <si>
    <t>Control Type</t>
  </si>
  <si>
    <t>Changed</t>
  </si>
  <si>
    <t>Corrected</t>
  </si>
  <si>
    <t>Number</t>
  </si>
  <si>
    <t>Auto</t>
  </si>
  <si>
    <t>Autocalculated</t>
  </si>
  <si>
    <t>For Centroid-Latitude</t>
  </si>
  <si>
    <t>For Centroid-Longitude</t>
  </si>
  <si>
    <t>Garden Apartment</t>
  </si>
  <si>
    <t xml:space="preserve">Permanent Loan Origination Fee </t>
  </si>
  <si>
    <t>Other Construction Costs (10-A)</t>
  </si>
  <si>
    <t>General Requirements (10-G)</t>
  </si>
  <si>
    <t>Environmental Study (10-A)</t>
  </si>
  <si>
    <t>Off-Site Improvements (10-A)</t>
  </si>
  <si>
    <t>Other Non-Hard Construction Costs*</t>
  </si>
  <si>
    <t>Other Hard Construction Costs**</t>
  </si>
  <si>
    <t>Decimal</t>
  </si>
  <si>
    <t>DataType</t>
  </si>
  <si>
    <t>Project Information</t>
  </si>
  <si>
    <t>Rental Assistance</t>
  </si>
  <si>
    <t>Project Name and Address</t>
  </si>
  <si>
    <t>HOME Program Information</t>
  </si>
  <si>
    <t>Development Team</t>
  </si>
  <si>
    <t>Set-Aside Election</t>
  </si>
  <si>
    <t>HUD Someone</t>
  </si>
  <si>
    <t>EMPSection</t>
  </si>
  <si>
    <t>Conversion</t>
  </si>
  <si>
    <t>Known Issue</t>
  </si>
  <si>
    <t>Manager</t>
  </si>
  <si>
    <t>803-555-1111</t>
  </si>
  <si>
    <t>Consultant</t>
  </si>
  <si>
    <t>803-555-2222</t>
  </si>
  <si>
    <t>TaxAtt</t>
  </si>
  <si>
    <t>803-555-3333</t>
  </si>
  <si>
    <t>Architect</t>
  </si>
  <si>
    <t>803-555-4444</t>
  </si>
  <si>
    <t>GC</t>
  </si>
  <si>
    <t>803-555-5555</t>
  </si>
  <si>
    <t>Con</t>
  </si>
  <si>
    <t>Arc</t>
  </si>
  <si>
    <t>Building Acquisition</t>
  </si>
  <si>
    <t>Foundation Type</t>
  </si>
  <si>
    <t>Foundation Type:</t>
  </si>
  <si>
    <t>Other Describe Below</t>
  </si>
  <si>
    <t>Federal</t>
  </si>
  <si>
    <t>Conventional</t>
  </si>
  <si>
    <t>Local Government</t>
  </si>
  <si>
    <t>Tab 9</t>
  </si>
  <si>
    <t>Finance Type</t>
  </si>
  <si>
    <t>Description</t>
  </si>
  <si>
    <t>Emphasys</t>
  </si>
  <si>
    <t>Loan, Forgivable</t>
  </si>
  <si>
    <t>Converting</t>
  </si>
  <si>
    <t>Development Number</t>
  </si>
  <si>
    <t>SC-21001</t>
  </si>
  <si>
    <t>General Version</t>
  </si>
  <si>
    <t>Paste123-Mapping</t>
  </si>
  <si>
    <t>Acq/Rehab</t>
  </si>
  <si>
    <t>Number of Buildings</t>
  </si>
  <si>
    <t>Worked</t>
  </si>
  <si>
    <t>Repairs</t>
  </si>
  <si>
    <t>State Government</t>
  </si>
  <si>
    <t>Electric and/or Natural Gas Base Charge</t>
  </si>
  <si>
    <t>Unit Type(s):</t>
  </si>
  <si>
    <t>Energy Star?</t>
  </si>
  <si>
    <t>1st type:</t>
  </si>
  <si>
    <t>2nd type:</t>
  </si>
  <si>
    <t>(if applicable)</t>
  </si>
  <si>
    <t>Other Admin. Expenses</t>
  </si>
  <si>
    <t>Other Maintenance Expenses</t>
  </si>
  <si>
    <t>Other Operating Expenses</t>
  </si>
  <si>
    <t>Other Fixed Expenses</t>
  </si>
  <si>
    <t>Total Other Maintenance Expenses</t>
  </si>
  <si>
    <t>Rationale:</t>
  </si>
  <si>
    <t>Other Expense Detail and Rationale:</t>
  </si>
  <si>
    <t>Permanent Financing Sources</t>
  </si>
  <si>
    <t>Code</t>
  </si>
  <si>
    <t>F1.8 W1.14</t>
  </si>
  <si>
    <t>OMG</t>
  </si>
  <si>
    <t>Base Amount</t>
  </si>
  <si>
    <t>Source of Utility Allowance</t>
  </si>
  <si>
    <t>Unit Type 1</t>
  </si>
  <si>
    <t>Unit Type 2</t>
  </si>
  <si>
    <t>Additional Monthly Income Per Unit</t>
  </si>
  <si>
    <t>Unit 1st Type</t>
  </si>
  <si>
    <t>Unit 2nd Type</t>
  </si>
  <si>
    <t>State Tax Credit</t>
  </si>
  <si>
    <t xml:space="preserve"> Income averaging option as defined in Section 42(g)(1)(C) of the Internal Revenue Code.</t>
  </si>
  <si>
    <t>F-1.9-12 W-1.15</t>
  </si>
  <si>
    <t>Nope</t>
  </si>
  <si>
    <t>Work/Fail</t>
  </si>
  <si>
    <t>F1.1</t>
  </si>
  <si>
    <t>F1.13</t>
  </si>
  <si>
    <t>W1.12</t>
  </si>
  <si>
    <t>W1.13</t>
  </si>
  <si>
    <t>W1.14</t>
  </si>
  <si>
    <t>SC-21002</t>
  </si>
  <si>
    <t>220.01</t>
  </si>
  <si>
    <t>4</t>
  </si>
  <si>
    <t>Architect@test.com</t>
  </si>
  <si>
    <t>Consultant@test.com</t>
  </si>
  <si>
    <t>GC@test.com</t>
  </si>
  <si>
    <t>4345353</t>
  </si>
  <si>
    <t>42445354</t>
  </si>
  <si>
    <t>23</t>
  </si>
  <si>
    <t>12</t>
  </si>
  <si>
    <t>1.2</t>
  </si>
  <si>
    <t>Kim Wilbourne</t>
  </si>
  <si>
    <t>803-896-9083</t>
  </si>
  <si>
    <t>taxcreditquestions@schousing.com</t>
  </si>
  <si>
    <t># Supportive Housing Units:</t>
  </si>
  <si>
    <t>Was the land donated?</t>
  </si>
  <si>
    <t xml:space="preserve"> 100% Supportive Housing (identify type below)</t>
  </si>
  <si>
    <t xml:space="preserve">Expected Total Syndication Proceeds: </t>
  </si>
  <si>
    <t xml:space="preserve">Anticipated Annual Federal Tax Credit Amount: </t>
  </si>
  <si>
    <t xml:space="preserve">Syndication Value Per Federal Tax Credit Dollar: </t>
  </si>
  <si>
    <t xml:space="preserve">State Anticipated Annual State Tax Credit Amount: </t>
  </si>
  <si>
    <t xml:space="preserve">Syndication Value Per State Tax Credit Dollar: </t>
  </si>
  <si>
    <t>Syndicator:</t>
  </si>
  <si>
    <t xml:space="preserve"> Name of Fund:</t>
  </si>
  <si>
    <t xml:space="preserve"> Syndicator:</t>
  </si>
  <si>
    <t>Federal Tax Credit Syndicator Information:</t>
  </si>
  <si>
    <t>State Tax Credit Syndicator Information:</t>
  </si>
  <si>
    <t>Total Reserves</t>
  </si>
  <si>
    <t>Ttl Beds</t>
  </si>
  <si>
    <t>Ttl SqFt</t>
  </si>
  <si>
    <t>Ttl Inc</t>
  </si>
  <si>
    <t>Proposed Monthly Rent*</t>
  </si>
  <si>
    <t>Maximum Allowable Rent</t>
  </si>
  <si>
    <t>Assistance Type</t>
  </si>
  <si>
    <t>Total Annual Income =</t>
  </si>
  <si>
    <t>Longitude:</t>
  </si>
  <si>
    <r>
      <t xml:space="preserve">Coordinates for development </t>
    </r>
    <r>
      <rPr>
        <b/>
        <sz val="10"/>
        <rFont val="Arial"/>
        <family val="2"/>
      </rPr>
      <t>centroid</t>
    </r>
    <r>
      <rPr>
        <sz val="10"/>
        <rFont val="Arial"/>
        <family val="2"/>
      </rPr>
      <t xml:space="preserve"> to the 5th decimal place:</t>
    </r>
  </si>
  <si>
    <t>Latitude:</t>
  </si>
  <si>
    <t>Site Control (Parcel 3, if needed):</t>
  </si>
  <si>
    <t xml:space="preserve">Y, N, N/A </t>
  </si>
  <si>
    <t xml:space="preserve"># of Units (1 BR or less) = </t>
  </si>
  <si>
    <t xml:space="preserve"> x 1 = </t>
  </si>
  <si>
    <t>Local jurisdiction requires less?</t>
  </si>
  <si>
    <t xml:space="preserve"># of Units (2 BR) = </t>
  </si>
  <si>
    <t>Application Information:</t>
  </si>
  <si>
    <t>Application Type</t>
  </si>
  <si>
    <t xml:space="preserve">Total Utility Allowance (rounded Up to the nearest dollar): </t>
  </si>
  <si>
    <r>
      <t xml:space="preserve">Utility Allowance (round total of these </t>
    </r>
    <r>
      <rPr>
        <u/>
        <sz val="10"/>
        <rFont val="Arial"/>
        <family val="2"/>
      </rPr>
      <t>up</t>
    </r>
    <r>
      <rPr>
        <sz val="10"/>
        <rFont val="Arial"/>
        <family val="2"/>
      </rPr>
      <t xml:space="preserve"> to the nearest dollar):</t>
    </r>
  </si>
  <si>
    <t>excess/(deficit) =</t>
  </si>
  <si>
    <t>Construction Type</t>
  </si>
  <si>
    <t>Total bedrooms =</t>
  </si>
  <si>
    <t>Annual $ / Unit</t>
  </si>
  <si>
    <t>Monthly $ / Unit</t>
  </si>
  <si>
    <t>Totals:</t>
  </si>
  <si>
    <t>Development Targeting</t>
  </si>
  <si>
    <r>
      <t>The Authority will allow the applicant to petition the Authority on the fifth anniversary date of the placed-in-service date and every five years thereafter, to waive the special targeting of 50% of median income and increase the targeting to 60% of median income (provided the owner/applicant chose the 40/60 election) if (a) the development has had at least a two year history of vacancies averaging at least 20% which can be evidenced to the Authority through project audits and/or (b) the Applicant can demonstrate that other conditions exist which threaten the economic viability of the development.</t>
    </r>
    <r>
      <rPr>
        <b/>
        <sz val="10"/>
        <rFont val="Arial"/>
        <family val="2"/>
      </rPr>
      <t xml:space="preserve"> The Authority may grant or refuse any waiver requested in its sole discretion.</t>
    </r>
  </si>
  <si>
    <t>Unit Details and Proposed Development Income:</t>
  </si>
  <si>
    <t>Other Taxes (7-A)</t>
  </si>
  <si>
    <t>Other Operating (7-A)</t>
  </si>
  <si>
    <t>Other Admin. Expenses (7-A)</t>
  </si>
  <si>
    <t>Other Maintenance (7-A)</t>
  </si>
  <si>
    <t>Page 7-A</t>
  </si>
  <si>
    <t>Market Study Findings</t>
  </si>
  <si>
    <t>*This column will be the reference for annual rental income calculation Tab 7 for LI and/or MR units.</t>
  </si>
  <si>
    <t>Total Residential Sqft =</t>
  </si>
  <si>
    <t>Total LI Units =</t>
  </si>
  <si>
    <t>Total MR Units =</t>
  </si>
  <si>
    <t>Total Common Sqft:</t>
  </si>
  <si>
    <t>Total Non-Heated Sqft:</t>
  </si>
  <si>
    <t>LI Unit Percentage =</t>
  </si>
  <si>
    <t>Total LI Sqft =</t>
  </si>
  <si>
    <t>Total MR Sqft =</t>
  </si>
  <si>
    <t>LI Sqft Percentage =</t>
  </si>
  <si>
    <t>Total Development Sqft =</t>
  </si>
  <si>
    <t>Concrete</t>
  </si>
  <si>
    <t>Roofing &amp; Gutters</t>
  </si>
  <si>
    <t>Siding / Soffit / Fascia</t>
  </si>
  <si>
    <t>Doors &amp; Windows</t>
  </si>
  <si>
    <t>Drywall / Acoustics/Paint</t>
  </si>
  <si>
    <t>Flooring &amp; Tile</t>
  </si>
  <si>
    <t>Low Voltage Systems</t>
  </si>
  <si>
    <t>Landscaping &amp; Amenities</t>
  </si>
  <si>
    <t>Hardware &amp; Accessories</t>
  </si>
  <si>
    <t>Cabinets &amp; Appliances</t>
  </si>
  <si>
    <t>Elevators/Lifts</t>
  </si>
  <si>
    <t>Y</t>
  </si>
  <si>
    <t>N</t>
  </si>
  <si>
    <t xml:space="preserve">  High Performance Building Council of the BIA of Central SC, Certified High Performance (CHiP) HOME Program</t>
  </si>
  <si>
    <t>803-896-9196</t>
  </si>
  <si>
    <t>For the Tax Credit Application:</t>
  </si>
  <si>
    <t>Low-Income Housing Tax Credit / Tax Exempt Bond Application</t>
  </si>
  <si>
    <t>Purchase Option</t>
  </si>
  <si>
    <t>Land Lease/Option</t>
  </si>
  <si>
    <t>18.</t>
  </si>
  <si>
    <t>I understand and agree that the Authority (or a contracted party) may perform an inspection of the development location and nearby properties and a decision by the Authority to reject the application due to the presence of hazards, dangers, risks or negative characteristics that might render the site unsuitable is final and not subject to further review.</t>
  </si>
  <si>
    <t>Attorney Name</t>
  </si>
  <si>
    <t>Firm Name</t>
  </si>
  <si>
    <t>(Signature)</t>
  </si>
  <si>
    <t>(Printed Name)</t>
  </si>
  <si>
    <t>If Land Lease, how much annual debt?</t>
  </si>
  <si>
    <t>Hank Moore</t>
  </si>
  <si>
    <t>Other - Identified</t>
  </si>
  <si>
    <t>Contacts-Yes</t>
  </si>
  <si>
    <t>Seller Information</t>
  </si>
  <si>
    <t>Ownership Information</t>
  </si>
  <si>
    <t>Project Features</t>
  </si>
  <si>
    <t>Other-Description (Static)</t>
  </si>
  <si>
    <t>Unmappable</t>
  </si>
  <si>
    <t>Locked</t>
  </si>
  <si>
    <t>Tab5</t>
  </si>
  <si>
    <t>Acquired From</t>
  </si>
  <si>
    <t>Related Party</t>
  </si>
  <si>
    <t>Unrelated Party</t>
  </si>
  <si>
    <t>Basis</t>
  </si>
  <si>
    <t>Buyer's Basis</t>
  </si>
  <si>
    <t>Seller's Basis</t>
  </si>
  <si>
    <t>Unit Detail and Income</t>
  </si>
  <si>
    <t>Needs to be replaced</t>
  </si>
  <si>
    <t>Calculated</t>
  </si>
  <si>
    <t>D1</t>
  </si>
  <si>
    <t>D2</t>
  </si>
  <si>
    <t>D3</t>
  </si>
  <si>
    <t>D4</t>
  </si>
  <si>
    <t>D5</t>
  </si>
  <si>
    <t>D6</t>
  </si>
  <si>
    <t>D7</t>
  </si>
  <si>
    <t>D8</t>
  </si>
  <si>
    <t>D9</t>
  </si>
  <si>
    <t>D10</t>
  </si>
  <si>
    <t>A1</t>
  </si>
  <si>
    <t>A2</t>
  </si>
  <si>
    <t>A3</t>
  </si>
  <si>
    <t>A4</t>
  </si>
  <si>
    <t>A5</t>
  </si>
  <si>
    <t>A6</t>
  </si>
  <si>
    <t>A7</t>
  </si>
  <si>
    <t>A8</t>
  </si>
  <si>
    <t>A9</t>
  </si>
  <si>
    <t>A10</t>
  </si>
  <si>
    <t>7-A</t>
  </si>
  <si>
    <t>Other Expense Detail and Rationale</t>
  </si>
  <si>
    <t>9-A</t>
  </si>
  <si>
    <t>9-G</t>
  </si>
  <si>
    <t>Ttl</t>
  </si>
  <si>
    <t>Contacts - Yes</t>
  </si>
  <si>
    <t>BIN#</t>
  </si>
  <si>
    <t>Count</t>
  </si>
  <si>
    <t>Data points that are unmappable</t>
  </si>
  <si>
    <t>Subtotal for data points that are in Empahsys and mappable, including contacts</t>
  </si>
  <si>
    <t>Total Data Points=</t>
  </si>
  <si>
    <t>These don't count</t>
  </si>
  <si>
    <t>Reserves</t>
  </si>
  <si>
    <t>Possibly</t>
  </si>
  <si>
    <t>Permanent Financing Commitments</t>
  </si>
  <si>
    <t>$</t>
  </si>
  <si>
    <t>ADS</t>
  </si>
  <si>
    <t>All</t>
  </si>
  <si>
    <t>Contruction Financing</t>
  </si>
  <si>
    <t>Contruction Interim</t>
  </si>
  <si>
    <t>g</t>
  </si>
  <si>
    <t>What's the effective date of the maximum allowable rents?</t>
  </si>
  <si>
    <t>LIHTC:</t>
  </si>
  <si>
    <t>HOME:</t>
  </si>
  <si>
    <t>Financial Summary:</t>
  </si>
  <si>
    <t>Income and Expense Analysis:</t>
  </si>
  <si>
    <t>Vacancy Allowance</t>
  </si>
  <si>
    <r>
      <t xml:space="preserve">        </t>
    </r>
    <r>
      <rPr>
        <b/>
        <sz val="10"/>
        <rFont val="Arial"/>
        <family val="2"/>
      </rPr>
      <t>Effective Gross Income</t>
    </r>
  </si>
  <si>
    <t>Total Administrative Expenses</t>
  </si>
  <si>
    <t>Total Operating Expenses</t>
  </si>
  <si>
    <t>Total Maintenance Expenses</t>
  </si>
  <si>
    <r>
      <t xml:space="preserve">        </t>
    </r>
    <r>
      <rPr>
        <b/>
        <sz val="10"/>
        <rFont val="Arial"/>
        <family val="2"/>
      </rPr>
      <t>Total Annual Expenses</t>
    </r>
  </si>
  <si>
    <t>Annual Replacement Reserves</t>
  </si>
  <si>
    <r>
      <t xml:space="preserve">        </t>
    </r>
    <r>
      <rPr>
        <b/>
        <sz val="10"/>
        <rFont val="Arial"/>
        <family val="2"/>
      </rPr>
      <t>Net Operating Income</t>
    </r>
  </si>
  <si>
    <t>Debt Coverage Ratio =</t>
  </si>
  <si>
    <t>Total Annual Debt Service</t>
  </si>
  <si>
    <r>
      <t xml:space="preserve">        </t>
    </r>
    <r>
      <rPr>
        <b/>
        <sz val="10"/>
        <rFont val="Arial"/>
        <family val="2"/>
      </rPr>
      <t>Net Cash Flow</t>
    </r>
  </si>
  <si>
    <t>Uses of Funds:</t>
  </si>
  <si>
    <r>
      <t xml:space="preserve">        </t>
    </r>
    <r>
      <rPr>
        <b/>
        <sz val="10"/>
        <rFont val="Arial"/>
        <family val="2"/>
      </rPr>
      <t>Total Development Cost</t>
    </r>
  </si>
  <si>
    <t>Sources of Funds:</t>
  </si>
  <si>
    <r>
      <t xml:space="preserve">      **</t>
    </r>
    <r>
      <rPr>
        <b/>
        <sz val="10"/>
        <rFont val="Arial"/>
        <family val="2"/>
      </rPr>
      <t>Total Sources of Funds</t>
    </r>
  </si>
  <si>
    <t>Do Uses = Sources?</t>
  </si>
  <si>
    <t>Federal Tax Credit Equity</t>
  </si>
  <si>
    <t>State Tax Credit Equity</t>
  </si>
  <si>
    <t>Operating Reserves</t>
  </si>
  <si>
    <t>Apartment</t>
  </si>
  <si>
    <t>Single Family</t>
  </si>
  <si>
    <t>Detached</t>
  </si>
  <si>
    <t>Mobile Home</t>
  </si>
  <si>
    <t>Unit Utility Type</t>
  </si>
  <si>
    <t>For any budgeted reserves in excess of the required amount, justification and support must be provided for the excess amounts (required by syndicators or lenders). If the justification and support is not provided or is insufficient, these reserves my be written down to the Authority requested amounts.</t>
  </si>
  <si>
    <t>Must fall within $3,500 - $5,000. The Authority my consider waivers if special circumstances apply.</t>
  </si>
  <si>
    <t>Must be a minimum of $40,000 per unit or the amount required by the Physical Needs Assessment, if greater.  In addition, at least $20,000 of this amount must be attributed to interior unit rehabilitation costs.</t>
  </si>
  <si>
    <t>Lowrise</t>
  </si>
  <si>
    <t xml:space="preserve">                               *Vacancy%</t>
  </si>
  <si>
    <t>*If 5% vacancy rate is requested, the applicant must provide justification. The Authority will make the final determination of whether to utilize a five percent (5%) vacancy rate for underwriting.</t>
  </si>
  <si>
    <t>TEB Local or SC Housing?</t>
  </si>
  <si>
    <t>Local</t>
  </si>
  <si>
    <t>SC Housing</t>
  </si>
  <si>
    <t>TEB Type</t>
  </si>
  <si>
    <t>TEB 10% Occupancy Date:</t>
  </si>
  <si>
    <t>TEB 50% Occupancy Date:</t>
  </si>
  <si>
    <t>Tab 10</t>
  </si>
  <si>
    <t>DevType1</t>
  </si>
  <si>
    <t>Homeless</t>
  </si>
  <si>
    <t>Developmentally or Physically Disabled</t>
  </si>
  <si>
    <t>Older Persons (ages 55+)</t>
  </si>
  <si>
    <t>Persons with Mental Illness</t>
  </si>
  <si>
    <t>Persons with HIV / AIDS</t>
  </si>
  <si>
    <t>DevType2</t>
  </si>
  <si>
    <t>24 Units or Less (Rehab Only)</t>
  </si>
  <si>
    <t>100% Duplex</t>
  </si>
  <si>
    <t>100% Detached Single Family</t>
  </si>
  <si>
    <t>Development Type (if applicable)</t>
  </si>
  <si>
    <t>Tax Exempt Bond Information:</t>
  </si>
  <si>
    <t>Is Tax-Exempt Bond Financing Used?                        (Y/N)</t>
  </si>
  <si>
    <t>Initial Application Information (Bond amount is updated at placed in service):</t>
  </si>
  <si>
    <r>
      <t>If yes,</t>
    </r>
    <r>
      <rPr>
        <sz val="10"/>
        <rFont val="Arial"/>
        <family val="2"/>
      </rPr>
      <t xml:space="preserve"> what is the Amount?</t>
    </r>
  </si>
  <si>
    <t>Issuer:</t>
  </si>
  <si>
    <t>Affordability Term (Year)</t>
  </si>
  <si>
    <t>Rent Restriction History</t>
  </si>
  <si>
    <t>Placed in Service Information ( Update Bond amount above):</t>
  </si>
  <si>
    <t>Issue:</t>
  </si>
  <si>
    <t xml:space="preserve">        Original Issuance Date:</t>
  </si>
  <si>
    <t xml:space="preserve">  Year:</t>
  </si>
  <si>
    <t>Inducement Date:</t>
  </si>
  <si>
    <t>TEFRA Date:</t>
  </si>
  <si>
    <t>Refunding Date (if applicable):</t>
  </si>
  <si>
    <t xml:space="preserve"> State Tax Credits</t>
  </si>
  <si>
    <t>Non-Profit</t>
  </si>
  <si>
    <t>List each member of the development team with his/her associated developments:  (attach additional pages if necessary)</t>
  </si>
  <si>
    <t xml:space="preserve"> Project Based Section 8</t>
  </si>
  <si>
    <t>Actual:</t>
  </si>
  <si>
    <t>Number of stories in tallest building:</t>
  </si>
  <si>
    <t>Tab 11</t>
  </si>
  <si>
    <t>Offering</t>
  </si>
  <si>
    <t>Investors</t>
  </si>
  <si>
    <t xml:space="preserve">  Y/N</t>
  </si>
  <si>
    <t># Single Room Occupancy</t>
  </si>
  <si>
    <t># Transitional Units</t>
  </si>
  <si>
    <t># Homeless Units</t>
  </si>
  <si>
    <t xml:space="preserve">The credentials of the preparer of the construction cost addendum must be submitted with the application. </t>
  </si>
  <si>
    <t>For year: 2024</t>
  </si>
  <si>
    <t>Construction Cost Addendum Certification:  I certify that to the best of my knowledge all known relevant factors affecting the cost of construction have been taken into consideration in the preparation of this construction cost addendum. I have been provided a copy of the 2024 Qualified Allocation Plan and the estimated costs necessary to build the project in accordance with the Development Design Criteria have been incorporated into the addendum. I have been provided and have reviewed the plans and specifications.  I have been provided and have reviewed the geotechnical reports and the estimated costs for all recommendations have been incorporated into the addendum.  If applicable, I have been provided and have reviewed the asbestos and/or lead-based paint assessment reports and taken into consideration the estimated costs necessary to remediate and/or abate these materials in accordance with federal and state regulations. If applicable, I have also taken into consideration the costs necessary to build the project in accordance with the sustainable building certification selected by the project owner.</t>
  </si>
  <si>
    <t>Tax Credit Threshold and Point Criteria</t>
  </si>
  <si>
    <t>Group A - .84-.90</t>
  </si>
  <si>
    <t>Group B - .82-.88</t>
  </si>
  <si>
    <t xml:space="preserve">Range (1.15 - 1.45 (unless CF &lt;= 900)) </t>
  </si>
  <si>
    <t>Aiken</t>
  </si>
  <si>
    <t>Abbeville</t>
  </si>
  <si>
    <t>must be &lt;= 900 unless DCR &lt;= 1.45</t>
  </si>
  <si>
    <t>Anderson</t>
  </si>
  <si>
    <t>Allendale</t>
  </si>
  <si>
    <t>Range (3500-5000)</t>
  </si>
  <si>
    <t>Beaufort</t>
  </si>
  <si>
    <t>Bamberg</t>
  </si>
  <si>
    <t>Minimum 1.10</t>
  </si>
  <si>
    <t>Berkeley</t>
  </si>
  <si>
    <t>Barnwell</t>
  </si>
  <si>
    <t>Charleston</t>
  </si>
  <si>
    <t>Calhoun</t>
  </si>
  <si>
    <t>must be &lt;= 6%</t>
  </si>
  <si>
    <t>Dorchester</t>
  </si>
  <si>
    <t>Cherokee</t>
  </si>
  <si>
    <t>must be &lt;= 8%</t>
  </si>
  <si>
    <t>Georgetown</t>
  </si>
  <si>
    <t>Chester</t>
  </si>
  <si>
    <t>Greenville</t>
  </si>
  <si>
    <t>Chesterfield</t>
  </si>
  <si>
    <t>must be &gt;= 65%</t>
  </si>
  <si>
    <t>Horry</t>
  </si>
  <si>
    <t>Clarendon</t>
  </si>
  <si>
    <t>Richland</t>
  </si>
  <si>
    <t>Jasper</t>
  </si>
  <si>
    <t>Colleton</t>
  </si>
  <si>
    <t>Lancaster</t>
  </si>
  <si>
    <t>Darlington</t>
  </si>
  <si>
    <t>Lexington</t>
  </si>
  <si>
    <t>Dillon</t>
  </si>
  <si>
    <t>Edgefield</t>
  </si>
  <si>
    <t xml:space="preserve">lesser of 15%, $5M, or $/unit </t>
  </si>
  <si>
    <t>Per Unit Cap</t>
  </si>
  <si>
    <t>$ Amount Cap</t>
  </si>
  <si>
    <t>15% Cap</t>
  </si>
  <si>
    <t>Spartanburg</t>
  </si>
  <si>
    <t>Fairfield</t>
  </si>
  <si>
    <t>York</t>
  </si>
  <si>
    <t>Florence</t>
  </si>
  <si>
    <t>High Demand NC</t>
  </si>
  <si>
    <t>Greenwood</t>
  </si>
  <si>
    <t>Hampton</t>
  </si>
  <si>
    <t>Innovation</t>
  </si>
  <si>
    <t>Kershaw</t>
  </si>
  <si>
    <t>40 - 90 units</t>
  </si>
  <si>
    <t>Laurens</t>
  </si>
  <si>
    <t>Lee</t>
  </si>
  <si>
    <t>must be &lt;= 50%</t>
  </si>
  <si>
    <t>Marlboro</t>
  </si>
  <si>
    <t>Marion</t>
  </si>
  <si>
    <t>Review to see if syndicator requirement</t>
  </si>
  <si>
    <t>McCormick</t>
  </si>
  <si>
    <t>Rehab</t>
  </si>
  <si>
    <t>Rehab/AR</t>
  </si>
  <si>
    <t>Newberry</t>
  </si>
  <si>
    <t>Oconee</t>
  </si>
  <si>
    <t>Total # of Units</t>
  </si>
  <si>
    <t>Orangeburg</t>
  </si>
  <si>
    <t>Pickens</t>
  </si>
  <si>
    <t>Saluda</t>
  </si>
  <si>
    <t># Low Inc Units</t>
  </si>
  <si>
    <t>Sumter</t>
  </si>
  <si>
    <t>Union</t>
  </si>
  <si>
    <t># Total Units</t>
  </si>
  <si>
    <t>Williamsburg</t>
  </si>
  <si>
    <t>All units are 2 BR or smaller</t>
  </si>
  <si>
    <t>General NC</t>
  </si>
  <si>
    <t>20/50</t>
  </si>
  <si>
    <t>40/60</t>
  </si>
  <si>
    <t>40 - 60 units</t>
  </si>
  <si>
    <t>Market Rate Units</t>
  </si>
  <si>
    <t>May not contain any market rate units</t>
  </si>
  <si>
    <t>All Groups</t>
  </si>
  <si>
    <t>Key from PNA here</t>
  </si>
  <si>
    <t>YEAR</t>
  </si>
  <si>
    <t>NOI</t>
  </si>
  <si>
    <t>Annual Income Growth</t>
  </si>
  <si>
    <t>Annual Expense Growth</t>
  </si>
  <si>
    <t>Effective Gross</t>
  </si>
  <si>
    <t>Total Dev. Cost</t>
  </si>
  <si>
    <t>Eligible Basis</t>
  </si>
  <si>
    <t>Applicable Fraction</t>
  </si>
  <si>
    <t>Qualified Basis</t>
  </si>
  <si>
    <t>Over 10 Years</t>
  </si>
  <si>
    <t>STATE</t>
  </si>
  <si>
    <t>Tax Credit Factor</t>
  </si>
  <si>
    <t>Sources</t>
  </si>
  <si>
    <t>Equity Gap</t>
  </si>
  <si>
    <t>LIHTC Equity</t>
  </si>
  <si>
    <t>State Equity</t>
  </si>
  <si>
    <t>FTC Per Year</t>
  </si>
  <si>
    <t>Ownership %</t>
  </si>
  <si>
    <t>NC&lt;=5% | A/Rehab or Reuse &lt;= 10%</t>
  </si>
  <si>
    <t>&gt;=10% of LI Units 2 BR or smaller</t>
  </si>
  <si>
    <t>Hard Cost / TDC %</t>
  </si>
  <si>
    <t>Def. Dev. Fees/Total Dev. Fees</t>
  </si>
  <si>
    <t>Operating Reserves Excess</t>
  </si>
  <si>
    <t>Excess Replacement Reserves</t>
  </si>
  <si>
    <t>Basis Boost</t>
  </si>
  <si>
    <t>Targeting - New Construction Only</t>
  </si>
  <si>
    <t>Min Set-Aside</t>
  </si>
  <si>
    <t>Average Set-Aside</t>
  </si>
  <si>
    <t>-</t>
  </si>
  <si>
    <t>DCR 1.15 - 1.45</t>
  </si>
  <si>
    <t>Negative Cash Flow?</t>
  </si>
  <si>
    <t>Key deferred amt here</t>
  </si>
  <si>
    <t>Minimum</t>
  </si>
  <si>
    <t>&gt;= 20% at 50%</t>
  </si>
  <si>
    <t xml:space="preserve">&gt;= 40% at 60% </t>
  </si>
  <si>
    <t>Project #</t>
  </si>
  <si>
    <t>8609 Boxes:</t>
  </si>
  <si>
    <t>CO Date:</t>
  </si>
  <si>
    <t>GAP:</t>
  </si>
  <si>
    <t xml:space="preserve"> Building #</t>
  </si>
  <si>
    <t>BIN</t>
  </si>
  <si>
    <t>PIS Month</t>
  </si>
  <si>
    <t>CA x Ratio</t>
  </si>
  <si>
    <t>QB x App%</t>
  </si>
  <si>
    <t>QB Reduction for 8609s only.</t>
  </si>
  <si>
    <t>Carry-over Allocation Amount =</t>
  </si>
  <si>
    <t>Actual PIS Allocation Amount =</t>
  </si>
  <si>
    <t>Amount Returned to Authority =</t>
  </si>
  <si>
    <t>Subject to Allocation</t>
  </si>
  <si>
    <t>Reduce to QB x App%</t>
  </si>
  <si>
    <t>Allocate Reduction</t>
  </si>
  <si>
    <t>a (fed), b (not)</t>
  </si>
  <si>
    <t>xx/xx/2019</t>
  </si>
  <si>
    <t>Yes/No</t>
  </si>
  <si>
    <t>Investment in Rehabs &gt;= $40,000</t>
  </si>
  <si>
    <t xml:space="preserve"> Req. $$$ - Needs assessment </t>
  </si>
  <si>
    <t>Eligible Basis per Heated Sq Ft</t>
  </si>
  <si>
    <t xml:space="preserve">Gen. Requirements / HCC amount </t>
  </si>
  <si>
    <t>Dev. Fees, Overhead, Consulting</t>
  </si>
  <si>
    <t>Syn. Factor (LIHTC - Group A)</t>
  </si>
  <si>
    <t>Syn. Factor (LIHTC - Group B)</t>
  </si>
  <si>
    <t>Syn. Factor (SCHTC)</t>
  </si>
  <si>
    <t xml:space="preserve">Cont Profit &amp; OH / HCC amount </t>
  </si>
  <si>
    <t>Contingency / HCC amount</t>
  </si>
  <si>
    <t>Cash Flow (positive all years?)</t>
  </si>
  <si>
    <t>Other Income/Rental Income &lt;= 3%</t>
  </si>
  <si>
    <t>Vacancy Rate &gt;= 7%</t>
  </si>
  <si>
    <t>8609 Qualified Basis</t>
  </si>
  <si>
    <t>Binding Agreement Executed:</t>
  </si>
  <si>
    <t>Placed-in-Service Date:</t>
  </si>
  <si>
    <t>Carryover Allocation =</t>
  </si>
  <si>
    <t>Carryover Year =</t>
  </si>
  <si>
    <t>Type:</t>
  </si>
  <si>
    <t>Size Requirements</t>
  </si>
  <si>
    <t>TDC / Unit</t>
  </si>
  <si>
    <t>TDC / HSF</t>
  </si>
  <si>
    <t>Credit Per Building</t>
  </si>
  <si>
    <t>Novogradac Rent &amp; Income Limit Calculator© | Novogradac (novoco.com)</t>
  </si>
  <si>
    <t># BR</t>
  </si>
  <si>
    <t>FMR</t>
  </si>
  <si>
    <t>Totals</t>
  </si>
  <si>
    <t>Proposed Monthly Rent</t>
  </si>
  <si>
    <t>Proposed Rent &lt;= Maximum Proposed</t>
  </si>
  <si>
    <t>Election</t>
  </si>
  <si>
    <t>BR</t>
  </si>
  <si>
    <t>#####</t>
  </si>
  <si>
    <t>Single Family Attached</t>
  </si>
  <si>
    <t>Single Family Detached</t>
  </si>
  <si>
    <t>Lowrise Apartment (2-4 units)</t>
  </si>
  <si>
    <t>Larger Apartment Bldgs. (5+ units)</t>
  </si>
  <si>
    <t>Manufactured Home</t>
  </si>
  <si>
    <t>Bottled Gas</t>
  </si>
  <si>
    <t>Electric Resistence</t>
  </si>
  <si>
    <t>Fuel Oil</t>
  </si>
  <si>
    <t>Electric</t>
  </si>
  <si>
    <t>Other Electric</t>
  </si>
  <si>
    <t>Water Heating</t>
  </si>
  <si>
    <t>Tab 3</t>
  </si>
  <si>
    <t>This section is for calculation of State HTCs only</t>
  </si>
  <si>
    <t>Without DDF</t>
  </si>
  <si>
    <t>With DDF</t>
  </si>
  <si>
    <t>Applicant</t>
  </si>
  <si>
    <t>TDC</t>
  </si>
  <si>
    <t>Eq Gap</t>
  </si>
  <si>
    <t>LIHTC</t>
  </si>
  <si>
    <t>Remaining Gap</t>
  </si>
  <si>
    <t>SHTC (gap fill)</t>
  </si>
  <si>
    <t>SHTC Equity (max)</t>
  </si>
  <si>
    <t>SHTC (max)</t>
  </si>
  <si>
    <t>SHTC Equity award</t>
  </si>
  <si>
    <t>State HTC</t>
  </si>
  <si>
    <t>SCHTC</t>
  </si>
  <si>
    <t>Unfilled Gap</t>
  </si>
  <si>
    <t xml:space="preserve">This section is for analysis of Total Tax Credit Equity / TDC % to Applicable Fraction % </t>
  </si>
  <si>
    <t>SHTC Equity</t>
  </si>
  <si>
    <t>Total TC Equity</t>
  </si>
  <si>
    <t>Total TC Eq Fraction</t>
  </si>
  <si>
    <t>LI Res Units</t>
  </si>
  <si>
    <t>Total Res Units</t>
  </si>
  <si>
    <t>Unit Fraction</t>
  </si>
  <si>
    <t>LI Res Sq Ft</t>
  </si>
  <si>
    <t>Total Res Sq Ft</t>
  </si>
  <si>
    <t>Sq Ft Fraction</t>
  </si>
  <si>
    <t>Appl Fraction</t>
  </si>
  <si>
    <t>TDC x Appl Fraction</t>
  </si>
  <si>
    <t>less LIHTC Equity</t>
  </si>
  <si>
    <t>Gap created if applicable fraction % is applied to limit Total TC Equity</t>
  </si>
  <si>
    <t>Expected</t>
  </si>
  <si>
    <t>Credit Equity</t>
  </si>
  <si>
    <t>Max Gross Rent</t>
  </si>
  <si>
    <t>Max Proposed</t>
  </si>
  <si>
    <t>Proposed Rent</t>
  </si>
  <si>
    <t>Total Sq Ft</t>
  </si>
  <si>
    <t>Max. Rents</t>
  </si>
  <si>
    <t>*Vacancy%</t>
  </si>
  <si>
    <t>Cash Flow After Debt</t>
  </si>
  <si>
    <t>Debt Service</t>
  </si>
  <si>
    <t>Ratio to Total</t>
  </si>
  <si>
    <t>Applicable Percentage</t>
  </si>
  <si>
    <t>Credit Award</t>
  </si>
  <si>
    <t>Source</t>
  </si>
  <si>
    <t>Term</t>
  </si>
  <si>
    <t>UA</t>
  </si>
  <si>
    <t>Minimum -&gt; 80%</t>
  </si>
  <si>
    <t>Minimum -&gt; 45%</t>
  </si>
  <si>
    <t>Maximum</t>
  </si>
  <si>
    <t>Min/Max Sq. Ft</t>
  </si>
  <si>
    <t>Min/Max Sq Ft Requirement</t>
  </si>
  <si>
    <t>Min/Max Square Footage = "Good"</t>
  </si>
  <si>
    <t>1.00 DCR - 20 Years</t>
  </si>
  <si>
    <t>Between 6-9 mo AOE + 6 mo Debt Svc)</t>
  </si>
  <si>
    <t>UW Issues at IA</t>
  </si>
  <si>
    <r>
      <t xml:space="preserve">Lessor of Units </t>
    </r>
    <r>
      <rPr>
        <b/>
        <sz val="10"/>
        <rFont val="Arial"/>
        <family val="2"/>
      </rPr>
      <t>and</t>
    </r>
    <r>
      <rPr>
        <sz val="10"/>
        <rFont val="Arial"/>
        <family val="2"/>
      </rPr>
      <t xml:space="preserve"> Square Footage</t>
    </r>
  </si>
  <si>
    <t>General Requirements</t>
  </si>
  <si>
    <t>Off-Site Improvements</t>
  </si>
  <si>
    <t>Environmental Study</t>
  </si>
  <si>
    <t>COLUMN TOTALS</t>
  </si>
  <si>
    <t>TOTAL DEVELOPMENT COST</t>
  </si>
  <si>
    <t>TOTAL INELIGIBLE COSTS</t>
  </si>
  <si>
    <t>TOTAL ELIGIBLE BASIS</t>
  </si>
  <si>
    <t>Furniture, Fixtures, &amp; Equipment</t>
  </si>
  <si>
    <t>Other (Specify)</t>
  </si>
  <si>
    <t>Attorney / Legal Fees</t>
  </si>
  <si>
    <t xml:space="preserve">Summary of Const Cost Addm. </t>
  </si>
  <si>
    <t>Rent-Up Expenses</t>
  </si>
  <si>
    <t>Equity Gap Method</t>
  </si>
  <si>
    <t xml:space="preserve"> EQUITY GAP METHOD</t>
  </si>
  <si>
    <t xml:space="preserve"> APPLICABLE PERCENTAGE METHOD</t>
  </si>
  <si>
    <t>Applicable Method</t>
  </si>
  <si>
    <t>Equity Gap:</t>
  </si>
  <si>
    <t>Total Equity Gap</t>
  </si>
  <si>
    <t>Gap Per Year</t>
  </si>
  <si>
    <t>Total Dev. Costs</t>
  </si>
  <si>
    <t xml:space="preserve">Acq. </t>
  </si>
  <si>
    <t xml:space="preserve">Rehab. </t>
  </si>
  <si>
    <t>Ineligibles</t>
  </si>
  <si>
    <t>Current Rate</t>
  </si>
  <si>
    <t>Max Dev. Equity</t>
  </si>
  <si>
    <t>Total FTC Per Year</t>
  </si>
  <si>
    <t>Total STC Per Year</t>
  </si>
  <si>
    <t>SC Housing Application Fee</t>
  </si>
  <si>
    <t>SC Housing Market Study</t>
  </si>
  <si>
    <t>SC Housing Plan/Spec/Site Review</t>
  </si>
  <si>
    <t>SC Housing Tax Credit Reservation (10%)</t>
  </si>
  <si>
    <t>SC Housing Bonds Fees</t>
  </si>
  <si>
    <r>
      <t xml:space="preserve">4% Basis (30%) - </t>
    </r>
    <r>
      <rPr>
        <b/>
        <i/>
        <sz val="10"/>
        <rFont val="Arial"/>
        <family val="2"/>
      </rPr>
      <t>Acquisition</t>
    </r>
  </si>
  <si>
    <r>
      <t xml:space="preserve">9% Basis (70%) -     </t>
    </r>
    <r>
      <rPr>
        <b/>
        <i/>
        <sz val="10"/>
        <rFont val="Arial"/>
        <family val="2"/>
      </rPr>
      <t>New / Rehab</t>
    </r>
    <r>
      <rPr>
        <i/>
        <sz val="10"/>
        <rFont val="Arial"/>
        <family val="2"/>
      </rPr>
      <t>.</t>
    </r>
  </si>
  <si>
    <r>
      <rPr>
        <b/>
        <sz val="10"/>
        <rFont val="Arial"/>
        <family val="2"/>
      </rPr>
      <t xml:space="preserve">Attach a copy of the commitment letter, </t>
    </r>
    <r>
      <rPr>
        <sz val="10"/>
        <rFont val="Arial"/>
        <family val="2"/>
      </rPr>
      <t>indicating the specific amount and purpose of its funding behind the appropriate Tab in the Application package.</t>
    </r>
  </si>
  <si>
    <t>Section 1 - Tax Credit Funding, Deferred Developer Fees, and Equity</t>
  </si>
  <si>
    <t>Source Name</t>
  </si>
  <si>
    <t>Amount</t>
  </si>
  <si>
    <t>Equity Factor</t>
  </si>
  <si>
    <t>Abandoned Tax Credits</t>
  </si>
  <si>
    <t>Solar Tax Credits</t>
  </si>
  <si>
    <t>Deferred Developer Fee</t>
  </si>
  <si>
    <t>GP Equity</t>
  </si>
  <si>
    <t>Section 2 - Permanent Financing (Not Contruction or Bridge Loans)</t>
  </si>
  <si>
    <t>Lender Name</t>
  </si>
  <si>
    <t>Amort</t>
  </si>
  <si>
    <t>Financing Source</t>
  </si>
  <si>
    <t>Financing Type</t>
  </si>
  <si>
    <t>Lien Position</t>
  </si>
  <si>
    <t>Section 1 &amp; 2 Total =</t>
  </si>
  <si>
    <t>This amount will be used to match development costs.</t>
  </si>
  <si>
    <t>Section 1 Total:</t>
  </si>
  <si>
    <t>Section 2 Total=</t>
  </si>
  <si>
    <t xml:space="preserve"> Section 1 Total=</t>
  </si>
  <si>
    <t>Section 3 - Construction Loans and Bridge Financing</t>
  </si>
  <si>
    <t>Section 3 Subtotal=</t>
  </si>
  <si>
    <r>
      <t xml:space="preserve">QCT </t>
    </r>
    <r>
      <rPr>
        <sz val="10"/>
        <rFont val="Arial"/>
        <family val="2"/>
      </rPr>
      <t xml:space="preserve">or </t>
    </r>
    <r>
      <rPr>
        <b/>
        <sz val="10"/>
        <rFont val="Arial"/>
        <family val="2"/>
      </rPr>
      <t>DDA</t>
    </r>
    <r>
      <rPr>
        <sz val="10"/>
        <rFont val="Arial"/>
        <family val="2"/>
      </rPr>
      <t xml:space="preserve"> (basis boost)</t>
    </r>
  </si>
  <si>
    <t xml:space="preserve">Construction Loan Title &amp; Recording Costs </t>
  </si>
  <si>
    <r>
      <t xml:space="preserve">This Application includes a notarized letter affirming a knowing and voluntary waiver of the right to request a qualified contract for the duration of the extended use period. </t>
    </r>
    <r>
      <rPr>
        <b/>
        <sz val="9"/>
        <rFont val="Arial"/>
        <family val="2"/>
      </rPr>
      <t>** Please include notarized letter behind this page of application</t>
    </r>
    <r>
      <rPr>
        <sz val="9"/>
        <rFont val="Arial"/>
        <family val="2"/>
      </rPr>
      <t>.</t>
    </r>
  </si>
  <si>
    <t xml:space="preserve"> GC License #:</t>
  </si>
  <si>
    <r>
      <t xml:space="preserve">**Section 3 - Construction Loans and Bridge Financing from page 8 are </t>
    </r>
    <r>
      <rPr>
        <b/>
        <sz val="10"/>
        <rFont val="Arial"/>
        <family val="2"/>
      </rPr>
      <t>NOT</t>
    </r>
    <r>
      <rPr>
        <sz val="10"/>
        <rFont val="Arial"/>
        <family val="2"/>
      </rPr>
      <t xml:space="preserve"> included in the calculation of the "Sources of Funds" section on this page.</t>
    </r>
  </si>
  <si>
    <t>Less Ineligible Costs</t>
  </si>
  <si>
    <t>Enter Building Designations and Addresses as they should appear on the 8609s</t>
  </si>
  <si>
    <t>DESCRIPTION OF WORK</t>
  </si>
  <si>
    <t>WORK COMPLETED</t>
  </si>
  <si>
    <t>BALANCE TO FINISH (C-G)</t>
  </si>
  <si>
    <t>AIA Document G702</t>
  </si>
  <si>
    <t>1</t>
  </si>
  <si>
    <t>2</t>
  </si>
  <si>
    <t>3</t>
  </si>
  <si>
    <t>5</t>
  </si>
  <si>
    <t>6</t>
  </si>
  <si>
    <t>7</t>
  </si>
  <si>
    <t>8</t>
  </si>
  <si>
    <t>9</t>
  </si>
  <si>
    <t>10</t>
  </si>
  <si>
    <t>11</t>
  </si>
  <si>
    <t>13</t>
  </si>
  <si>
    <t>14</t>
  </si>
  <si>
    <t>15</t>
  </si>
  <si>
    <t>16</t>
  </si>
  <si>
    <t>17</t>
  </si>
  <si>
    <t>18</t>
  </si>
  <si>
    <t>19</t>
  </si>
  <si>
    <t>20</t>
  </si>
  <si>
    <t>21</t>
  </si>
  <si>
    <t>22</t>
  </si>
  <si>
    <t>COMPLETION % (G/C)</t>
  </si>
  <si>
    <t>THIS APPLICATION</t>
  </si>
  <si>
    <t>ITEM</t>
  </si>
  <si>
    <t>NO.</t>
  </si>
  <si>
    <t>SCHEDULED</t>
  </si>
  <si>
    <t>VALUE</t>
  </si>
  <si>
    <t>PREVIOUS</t>
  </si>
  <si>
    <t>APPLICATIONS</t>
  </si>
  <si>
    <t>WORK</t>
  </si>
  <si>
    <t>IN PLACE</t>
  </si>
  <si>
    <t>STORED</t>
  </si>
  <si>
    <t>(NOT IN D OR E)</t>
  </si>
  <si>
    <t>AND STORED</t>
  </si>
  <si>
    <t>TO DATE</t>
  </si>
  <si>
    <t>(D+E+F)</t>
  </si>
  <si>
    <t>COMPLETED</t>
  </si>
  <si>
    <t>&lt;--- to be completed by an Estimator, Contractor, Architect, or Engineer</t>
  </si>
  <si>
    <t>% of Ownership</t>
  </si>
  <si>
    <t>Item #</t>
  </si>
  <si>
    <t>Status</t>
  </si>
  <si>
    <t>Condition</t>
  </si>
  <si>
    <t>Condition Cleared</t>
  </si>
  <si>
    <t>Condition Requested</t>
  </si>
  <si>
    <t>Condition Added</t>
  </si>
  <si>
    <t>Condition Reviewed</t>
  </si>
  <si>
    <t>Condition Received</t>
  </si>
  <si>
    <t>20%&gt;&lt;35% of LI Units 3 BR or more</t>
  </si>
  <si>
    <t>Hard Cost Total</t>
  </si>
  <si>
    <t>Other Hard Construction Costs</t>
  </si>
  <si>
    <t>Hard Construction Cost Total</t>
  </si>
  <si>
    <t>Electric Heat Pump</t>
  </si>
  <si>
    <t>EMP</t>
  </si>
  <si>
    <t>SC Housing Bond Issuance (0.75%)</t>
  </si>
  <si>
    <t>2024 QAP (Qualified Allocation Plan)</t>
  </si>
  <si>
    <t xml:space="preserve">Expense Coverage Ratio (ECR) = </t>
  </si>
  <si>
    <t xml:space="preserve">Annual Expense / Unit = </t>
  </si>
  <si>
    <t xml:space="preserve">Debt Coverage Ratio (DCR) = </t>
  </si>
  <si>
    <t>Year 1 Cash Flow / Unit =</t>
  </si>
  <si>
    <t>Minimum of 70 units</t>
  </si>
  <si>
    <t xml:space="preserve"> 4% Tax Credit</t>
  </si>
  <si>
    <r>
      <rPr>
        <b/>
        <sz val="10"/>
        <rFont val="Arial"/>
        <family val="2"/>
      </rPr>
      <t xml:space="preserve">Placed-In-Service Application Only </t>
    </r>
    <r>
      <rPr>
        <sz val="10"/>
        <rFont val="Arial"/>
        <family val="2"/>
      </rPr>
      <t>--&gt; On what page of the marketing plan is this preference/outreach described?</t>
    </r>
  </si>
  <si>
    <t>Federal Historic Credits</t>
  </si>
  <si>
    <t>State Historic Credits</t>
  </si>
  <si>
    <r>
      <t xml:space="preserve">4% (30%) / 9% (70%) -     </t>
    </r>
    <r>
      <rPr>
        <b/>
        <i/>
        <sz val="10"/>
        <rFont val="Arial"/>
        <family val="2"/>
      </rPr>
      <t>New / Rehab</t>
    </r>
    <r>
      <rPr>
        <i/>
        <sz val="10"/>
        <rFont val="Arial"/>
        <family val="2"/>
      </rPr>
      <t>.</t>
    </r>
  </si>
  <si>
    <t>Equity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</si>
</sst>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_(* #,##0.0000_);_(* \(#,##0.0000\);_(* &quot;-&quot;??_);_(@_)"/>
    <numFmt numFmtId="166" formatCode="[&lt;=9999999]###\-####;\(###\)\ ###\-####"/>
    <numFmt numFmtId="167" formatCode="00000"/>
    <numFmt numFmtId="168" formatCode="0.000%"/>
    <numFmt numFmtId="169" formatCode="0.0000%"/>
    <numFmt numFmtId="170" formatCode="&quot;$&quot;#,##0.00"/>
    <numFmt numFmtId="171" formatCode="0.0"/>
    <numFmt numFmtId="172" formatCode="0.00000%"/>
    <numFmt numFmtId="173" formatCode="0.0000"/>
    <numFmt numFmtId="174" formatCode="m/d/yyyy;@"/>
    <numFmt numFmtId="175" formatCode="#,##0.0000"/>
  </numFmts>
  <fonts count="55" x14ac:knownFonts="1">
    <font>
      <sz val="10"/>
      <name val="Arial"/>
    </font>
    <font>
      <sz val="11"/>
      <color indexed="8"/>
      <name val="Calibri"/>
      <family val="2"/>
    </font>
    <font>
      <sz val="11"/>
      <color indexed="8"/>
      <name val="Calibri"/>
      <family val="2"/>
    </font>
    <font>
      <sz val="10"/>
      <name val="Arial"/>
      <family val="2"/>
    </font>
    <font>
      <sz val="8"/>
      <name val="Arial"/>
      <family val="2"/>
    </font>
    <font>
      <sz val="10"/>
      <color indexed="9"/>
      <name val="Arial"/>
      <family val="2"/>
    </font>
    <font>
      <b/>
      <sz val="10"/>
      <name val="Arial"/>
      <family val="2"/>
    </font>
    <font>
      <sz val="12"/>
      <name val="Arial"/>
      <family val="2"/>
    </font>
    <font>
      <b/>
      <sz val="12"/>
      <color indexed="9"/>
      <name val="Arial"/>
      <family val="2"/>
    </font>
    <font>
      <b/>
      <sz val="12"/>
      <name val="Arial"/>
      <family val="2"/>
    </font>
    <font>
      <sz val="10"/>
      <color indexed="12"/>
      <name val="Arial"/>
      <family val="2"/>
    </font>
    <font>
      <b/>
      <sz val="10"/>
      <color indexed="12"/>
      <name val="Arial"/>
      <family val="2"/>
    </font>
    <font>
      <u/>
      <sz val="10"/>
      <color indexed="12"/>
      <name val="Arial"/>
      <family val="2"/>
    </font>
    <font>
      <sz val="10"/>
      <name val="Arial"/>
      <family val="2"/>
    </font>
    <font>
      <b/>
      <u/>
      <sz val="10"/>
      <name val="Arial"/>
      <family val="2"/>
    </font>
    <font>
      <sz val="10"/>
      <color indexed="12"/>
      <name val="Arial"/>
      <family val="2"/>
    </font>
    <font>
      <u/>
      <sz val="10"/>
      <name val="Arial"/>
      <family val="2"/>
    </font>
    <font>
      <b/>
      <sz val="11"/>
      <name val="Arial"/>
      <family val="2"/>
    </font>
    <font>
      <b/>
      <sz val="8"/>
      <name val="Arial"/>
      <family val="2"/>
    </font>
    <font>
      <b/>
      <sz val="10"/>
      <color indexed="9"/>
      <name val="Arial"/>
      <family val="2"/>
    </font>
    <font>
      <b/>
      <sz val="10"/>
      <color indexed="10"/>
      <name val="Arial"/>
      <family val="2"/>
    </font>
    <font>
      <sz val="11"/>
      <color indexed="8"/>
      <name val="Calibri"/>
      <family val="2"/>
    </font>
    <font>
      <sz val="10"/>
      <name val="Arial"/>
      <family val="2"/>
    </font>
    <font>
      <sz val="10"/>
      <color rgb="FF0000FF"/>
      <name val="Arial"/>
      <family val="2"/>
    </font>
    <font>
      <sz val="10"/>
      <color theme="0"/>
      <name val="Arial"/>
      <family val="2"/>
    </font>
    <font>
      <sz val="10"/>
      <color theme="1"/>
      <name val="Arial"/>
      <family val="2"/>
    </font>
    <font>
      <sz val="10"/>
      <color indexed="10"/>
      <name val="Arial"/>
      <family val="2"/>
    </font>
    <font>
      <sz val="10"/>
      <color indexed="8"/>
      <name val="Arial"/>
      <family val="2"/>
    </font>
    <font>
      <sz val="9"/>
      <name val="Arial"/>
      <family val="2"/>
    </font>
    <font>
      <b/>
      <sz val="9"/>
      <color indexed="81"/>
      <name val="Tahoma"/>
      <family val="2"/>
    </font>
    <font>
      <b/>
      <sz val="10"/>
      <color rgb="FF0000FF"/>
      <name val="Arial"/>
      <family val="2"/>
    </font>
    <font>
      <sz val="9"/>
      <color indexed="81"/>
      <name val="Tahoma"/>
      <family val="2"/>
    </font>
    <font>
      <b/>
      <u/>
      <sz val="14"/>
      <name val="Arial"/>
      <family val="2"/>
    </font>
    <font>
      <b/>
      <sz val="10"/>
      <color rgb="FFFF0000"/>
      <name val="Arial"/>
      <family val="2"/>
    </font>
    <font>
      <sz val="10"/>
      <color rgb="FFFF0000"/>
      <name val="Arial"/>
      <family val="2"/>
    </font>
    <font>
      <b/>
      <sz val="10"/>
      <color theme="0"/>
      <name val="Arial"/>
      <family val="2"/>
    </font>
    <font>
      <b/>
      <sz val="10"/>
      <color theme="1"/>
      <name val="Arial"/>
      <family val="2"/>
    </font>
    <font>
      <sz val="10"/>
      <color rgb="FF0000CC"/>
      <name val="Arial"/>
      <family val="2"/>
    </font>
    <font>
      <sz val="10"/>
      <color rgb="FF00B050"/>
      <name val="Arial"/>
      <family val="2"/>
    </font>
    <font>
      <sz val="10"/>
      <color rgb="FF0070C0"/>
      <name val="Arial"/>
      <family val="2"/>
    </font>
    <font>
      <b/>
      <sz val="12"/>
      <color rgb="FFFFFFFF"/>
      <name val="Arial"/>
      <family val="2"/>
    </font>
    <font>
      <sz val="10"/>
      <color rgb="FFFFFFFF"/>
      <name val="Arial"/>
      <family val="2"/>
    </font>
    <font>
      <sz val="11"/>
      <color rgb="FF000000"/>
      <name val="Calibri"/>
      <family val="2"/>
    </font>
    <font>
      <i/>
      <sz val="10"/>
      <name val="Arial"/>
      <family val="2"/>
    </font>
    <font>
      <b/>
      <sz val="10"/>
      <color rgb="FFFFFFFF"/>
      <name val="Arial"/>
      <family val="2"/>
    </font>
    <font>
      <sz val="10"/>
      <color rgb="FF000000"/>
      <name val="Arial"/>
      <family val="2"/>
    </font>
    <font>
      <b/>
      <sz val="10"/>
      <color rgb="FF000000"/>
      <name val="Arial"/>
      <family val="2"/>
    </font>
    <font>
      <sz val="11"/>
      <color rgb="FF0000FF"/>
      <name val="Calibri"/>
      <family val="2"/>
    </font>
    <font>
      <b/>
      <sz val="11"/>
      <color rgb="FF000000"/>
      <name val="Calibri"/>
      <family val="2"/>
    </font>
    <font>
      <b/>
      <i/>
      <sz val="10"/>
      <name val="Arial"/>
      <family val="2"/>
    </font>
    <font>
      <sz val="11"/>
      <color theme="0"/>
      <name val="Calibri"/>
      <family val="2"/>
    </font>
    <font>
      <b/>
      <sz val="9"/>
      <name val="Arial"/>
      <family val="2"/>
    </font>
    <font>
      <b/>
      <sz val="10"/>
      <color indexed="8"/>
      <name val="Arial"/>
      <family val="2"/>
    </font>
    <font>
      <b/>
      <sz val="14"/>
      <name val="Arial"/>
      <family val="2"/>
    </font>
    <font>
      <b/>
      <sz val="11"/>
      <color indexed="8"/>
      <name val="Calibri"/>
      <family val="2"/>
    </font>
  </fonts>
  <fills count="39">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13"/>
        <bgColor indexed="64"/>
      </patternFill>
    </fill>
    <fill>
      <patternFill patternType="solid">
        <fgColor indexed="8"/>
        <bgColor indexed="64"/>
      </patternFill>
    </fill>
    <fill>
      <patternFill patternType="solid">
        <fgColor indexed="47"/>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C0C0C0"/>
        <bgColor indexed="64"/>
      </patternFill>
    </fill>
    <fill>
      <patternFill patternType="solid">
        <fgColor rgb="FF99FFCC"/>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indexed="44"/>
        <bgColor indexed="64"/>
      </patternFill>
    </fill>
    <fill>
      <patternFill patternType="solid">
        <fgColor indexed="41"/>
        <bgColor indexed="64"/>
      </patternFill>
    </fill>
    <fill>
      <patternFill patternType="solid">
        <fgColor rgb="FFCCFFFF"/>
        <bgColor indexed="64"/>
      </patternFill>
    </fill>
    <fill>
      <patternFill patternType="solid">
        <fgColor rgb="FFEAEAEA"/>
        <bgColor rgb="FF000000"/>
      </patternFill>
    </fill>
    <fill>
      <patternFill patternType="solid">
        <fgColor rgb="FFBFBFBF"/>
        <bgColor rgb="FF000000"/>
      </patternFill>
    </fill>
    <fill>
      <patternFill patternType="solid">
        <fgColor rgb="FF0063A5"/>
        <bgColor indexed="64"/>
      </patternFill>
    </fill>
    <fill>
      <patternFill patternType="solid">
        <fgColor rgb="FFFFCC99"/>
        <bgColor indexed="64"/>
      </patternFill>
    </fill>
    <fill>
      <patternFill patternType="solid">
        <fgColor rgb="FF99CCFF"/>
        <bgColor indexed="64"/>
      </patternFill>
    </fill>
    <fill>
      <patternFill patternType="solid">
        <fgColor rgb="FFD9D9D9"/>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DDD9C4"/>
        <bgColor indexed="64"/>
      </patternFill>
    </fill>
    <fill>
      <patternFill patternType="solid">
        <fgColor rgb="FFFFCC99"/>
        <bgColor rgb="FF000000"/>
      </patternFill>
    </fill>
    <fill>
      <patternFill patternType="solid">
        <fgColor rgb="FFFFCC00"/>
        <bgColor rgb="FF000000"/>
      </patternFill>
    </fill>
    <fill>
      <patternFill patternType="solid">
        <fgColor theme="1"/>
        <bgColor rgb="FF000000"/>
      </patternFill>
    </fill>
    <fill>
      <patternFill patternType="solid">
        <fgColor rgb="FFAEAAAA"/>
        <bgColor indexed="64"/>
      </patternFill>
    </fill>
    <fill>
      <patternFill patternType="mediumGray">
        <fgColor auto="1"/>
      </patternFill>
    </fill>
    <fill>
      <patternFill patternType="solid">
        <fgColor rgb="FF0063A5"/>
        <bgColor rgb="FF000000"/>
      </patternFill>
    </fill>
    <fill>
      <patternFill patternType="solid">
        <fgColor rgb="FFFFFFFF"/>
        <bgColor rgb="FF000000"/>
      </patternFill>
    </fill>
    <fill>
      <patternFill patternType="solid">
        <fgColor rgb="FFFFFF00"/>
        <bgColor rgb="FF000000"/>
      </patternFill>
    </fill>
  </fills>
  <borders count="5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double">
        <color indexed="64"/>
      </bottom>
      <diagonal/>
    </border>
    <border>
      <left/>
      <right/>
      <top/>
      <bottom style="hair">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s>
  <cellStyleXfs count="58">
    <xf numFmtId="0" fontId="0" fillId="0" borderId="0"/>
    <xf numFmtId="43" fontId="3" fillId="0" borderId="0" applyFont="0" applyFill="0" applyBorder="0" applyAlignment="0" applyProtection="0"/>
    <xf numFmtId="44" fontId="3"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0" fontId="12" fillId="0" borderId="0" applyNumberFormat="0" applyFill="0" applyBorder="0" applyAlignment="0" applyProtection="0">
      <alignment vertical="top"/>
      <protection locked="0"/>
    </xf>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1" fillId="0" borderId="0"/>
    <xf numFmtId="0" fontId="2" fillId="0" borderId="0"/>
    <xf numFmtId="0" fontId="22" fillId="0" borderId="0"/>
    <xf numFmtId="9"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2" fillId="0" borderId="0" applyNumberFormat="0" applyFill="0" applyBorder="0" applyAlignment="0" applyProtection="0">
      <alignment vertical="top"/>
      <protection locked="0"/>
    </xf>
    <xf numFmtId="43" fontId="3" fillId="0" borderId="0" applyFont="0" applyFill="0" applyBorder="0" applyAlignment="0" applyProtection="0"/>
    <xf numFmtId="9" fontId="3" fillId="0" borderId="0" applyFont="0" applyFill="0" applyBorder="0" applyAlignment="0" applyProtection="0"/>
  </cellStyleXfs>
  <cellXfs count="1342">
    <xf numFmtId="0" fontId="0" fillId="0" borderId="0" xfId="0"/>
    <xf numFmtId="0" fontId="10" fillId="3" borderId="3" xfId="0" applyFont="1" applyFill="1" applyBorder="1" applyProtection="1">
      <protection locked="0"/>
    </xf>
    <xf numFmtId="10" fontId="10" fillId="3" borderId="3" xfId="29" applyNumberFormat="1" applyFont="1" applyFill="1" applyBorder="1" applyAlignment="1" applyProtection="1">
      <alignment horizontal="center"/>
      <protection locked="0"/>
    </xf>
    <xf numFmtId="0" fontId="15" fillId="3" borderId="3" xfId="0" applyFont="1" applyFill="1" applyBorder="1" applyAlignment="1" applyProtection="1">
      <alignment horizontal="center"/>
      <protection locked="0"/>
    </xf>
    <xf numFmtId="9" fontId="10" fillId="3" borderId="3" xfId="29" applyFont="1" applyFill="1" applyBorder="1" applyProtection="1">
      <protection locked="0"/>
    </xf>
    <xf numFmtId="10" fontId="10" fillId="3" borderId="3" xfId="29" applyNumberFormat="1" applyFont="1" applyFill="1" applyBorder="1" applyProtection="1">
      <protection locked="0"/>
    </xf>
    <xf numFmtId="0" fontId="0" fillId="0" borderId="0" xfId="0" applyProtection="1"/>
    <xf numFmtId="0" fontId="6" fillId="0" borderId="0" xfId="0" applyFont="1" applyProtection="1"/>
    <xf numFmtId="0" fontId="3" fillId="0" borderId="0" xfId="0" applyFont="1" applyProtection="1"/>
    <xf numFmtId="0" fontId="0" fillId="0" borderId="0" xfId="0" applyFill="1" applyProtection="1"/>
    <xf numFmtId="0" fontId="13" fillId="0" borderId="0" xfId="0" applyFont="1" applyProtection="1"/>
    <xf numFmtId="0" fontId="3" fillId="0" borderId="0" xfId="0" applyFont="1" applyFill="1" applyBorder="1" applyAlignment="1" applyProtection="1">
      <alignment horizontal="left"/>
    </xf>
    <xf numFmtId="43" fontId="10" fillId="8" borderId="3" xfId="1" applyFont="1" applyFill="1" applyBorder="1" applyProtection="1">
      <protection locked="0"/>
    </xf>
    <xf numFmtId="0" fontId="3" fillId="0" borderId="9" xfId="0" applyFont="1" applyFill="1" applyBorder="1" applyProtection="1"/>
    <xf numFmtId="0" fontId="0" fillId="8" borderId="9" xfId="0" applyFill="1" applyBorder="1" applyProtection="1">
      <protection locked="0"/>
    </xf>
    <xf numFmtId="0" fontId="0" fillId="0" borderId="9" xfId="0" applyBorder="1" applyProtection="1"/>
    <xf numFmtId="0" fontId="3" fillId="0" borderId="9" xfId="0" applyFont="1" applyBorder="1" applyProtection="1"/>
    <xf numFmtId="0" fontId="3" fillId="8" borderId="9" xfId="0" applyFont="1" applyFill="1" applyBorder="1" applyProtection="1">
      <protection locked="0"/>
    </xf>
    <xf numFmtId="4" fontId="10" fillId="3" borderId="3" xfId="0" applyNumberFormat="1" applyFont="1" applyFill="1" applyBorder="1" applyProtection="1">
      <protection locked="0"/>
    </xf>
    <xf numFmtId="165" fontId="10" fillId="8" borderId="3" xfId="1" applyNumberFormat="1" applyFont="1" applyFill="1" applyBorder="1" applyProtection="1">
      <protection locked="0"/>
    </xf>
    <xf numFmtId="0" fontId="3" fillId="0" borderId="0" xfId="0" applyFont="1" applyBorder="1" applyAlignment="1" applyProtection="1">
      <alignment horizontal="right"/>
    </xf>
    <xf numFmtId="0" fontId="0" fillId="0" borderId="0" xfId="0" applyBorder="1" applyAlignment="1" applyProtection="1">
      <alignment horizontal="right"/>
    </xf>
    <xf numFmtId="0" fontId="0" fillId="0" borderId="3" xfId="0" applyBorder="1" applyAlignment="1" applyProtection="1">
      <alignment horizontal="center" wrapText="1"/>
    </xf>
    <xf numFmtId="0" fontId="0" fillId="0" borderId="0" xfId="0" applyAlignment="1" applyProtection="1">
      <alignment horizontal="center"/>
    </xf>
    <xf numFmtId="0" fontId="0" fillId="0" borderId="3" xfId="0" applyFill="1" applyBorder="1" applyProtection="1"/>
    <xf numFmtId="0" fontId="3" fillId="0" borderId="9" xfId="0" applyFont="1" applyFill="1" applyBorder="1" applyAlignment="1" applyProtection="1">
      <alignment horizontal="left"/>
    </xf>
    <xf numFmtId="0" fontId="0" fillId="0" borderId="0" xfId="0" applyFill="1"/>
    <xf numFmtId="0" fontId="3" fillId="0" borderId="0" xfId="0" applyFont="1"/>
    <xf numFmtId="0" fontId="0" fillId="0" borderId="9" xfId="0" applyBorder="1" applyAlignment="1" applyProtection="1"/>
    <xf numFmtId="0" fontId="0" fillId="0" borderId="11" xfId="0" applyBorder="1" applyAlignment="1" applyProtection="1"/>
    <xf numFmtId="0" fontId="0" fillId="0" borderId="0" xfId="0" applyAlignment="1" applyProtection="1">
      <alignment horizontal="left"/>
    </xf>
    <xf numFmtId="0" fontId="0" fillId="0" borderId="0" xfId="0" applyBorder="1" applyAlignment="1" applyProtection="1">
      <alignment horizontal="left"/>
    </xf>
    <xf numFmtId="0" fontId="0" fillId="0" borderId="0" xfId="0" applyAlignment="1">
      <alignment horizontal="left"/>
    </xf>
    <xf numFmtId="0" fontId="3" fillId="0" borderId="9" xfId="0" applyFont="1" applyFill="1" applyBorder="1" applyAlignment="1" applyProtection="1"/>
    <xf numFmtId="0" fontId="0" fillId="0" borderId="9" xfId="0" applyFill="1" applyBorder="1" applyAlignment="1" applyProtection="1"/>
    <xf numFmtId="0" fontId="0" fillId="0" borderId="0" xfId="0" applyBorder="1" applyAlignment="1">
      <alignment horizontal="left"/>
    </xf>
    <xf numFmtId="0" fontId="0" fillId="0" borderId="0" xfId="0" applyFill="1" applyBorder="1" applyAlignment="1"/>
    <xf numFmtId="0" fontId="3" fillId="0" borderId="0" xfId="0" applyFont="1" applyAlignment="1"/>
    <xf numFmtId="0" fontId="6" fillId="0" borderId="0" xfId="0" applyFont="1"/>
    <xf numFmtId="0" fontId="6" fillId="0" borderId="0" xfId="0" applyFont="1" applyAlignment="1" applyProtection="1">
      <alignment horizontal="left"/>
    </xf>
    <xf numFmtId="0" fontId="3" fillId="0" borderId="0" xfId="0" applyFont="1" applyAlignment="1" applyProtection="1">
      <alignment horizontal="left"/>
    </xf>
    <xf numFmtId="0" fontId="0" fillId="0" borderId="0" xfId="0" applyFont="1" applyProtection="1"/>
    <xf numFmtId="0" fontId="0" fillId="0" borderId="0" xfId="0" applyNumberFormat="1" applyAlignment="1">
      <alignment horizontal="left"/>
    </xf>
    <xf numFmtId="0" fontId="3" fillId="0" borderId="3" xfId="0" applyFont="1" applyFill="1" applyBorder="1" applyProtection="1"/>
    <xf numFmtId="0" fontId="3" fillId="0" borderId="3" xfId="0" applyFont="1" applyBorder="1" applyAlignment="1" applyProtection="1">
      <alignment horizontal="right"/>
    </xf>
    <xf numFmtId="0" fontId="3" fillId="0" borderId="3" xfId="0" applyFont="1" applyFill="1" applyBorder="1" applyAlignment="1" applyProtection="1">
      <alignment horizontal="right"/>
    </xf>
    <xf numFmtId="0" fontId="3" fillId="0" borderId="5" xfId="0" applyFont="1" applyFill="1" applyBorder="1" applyAlignment="1" applyProtection="1"/>
    <xf numFmtId="0" fontId="3" fillId="0" borderId="0" xfId="0" applyFont="1" applyFill="1" applyBorder="1" applyAlignment="1"/>
    <xf numFmtId="0" fontId="3" fillId="0" borderId="0" xfId="0" applyFont="1" applyFill="1" applyBorder="1"/>
    <xf numFmtId="10" fontId="0" fillId="0" borderId="0" xfId="0" applyNumberFormat="1"/>
    <xf numFmtId="0" fontId="0" fillId="0" borderId="0" xfId="0"/>
    <xf numFmtId="0" fontId="0" fillId="0" borderId="0" xfId="0" applyAlignment="1"/>
    <xf numFmtId="0" fontId="0" fillId="0" borderId="0" xfId="0" applyFill="1" applyBorder="1" applyAlignment="1"/>
    <xf numFmtId="0" fontId="3" fillId="0" borderId="0" xfId="0" applyFont="1" applyAlignment="1" applyProtection="1">
      <alignment horizontal="left"/>
    </xf>
    <xf numFmtId="0" fontId="11" fillId="8" borderId="3" xfId="0" applyFont="1" applyFill="1" applyBorder="1" applyAlignment="1" applyProtection="1">
      <alignment horizontal="center"/>
      <protection locked="0"/>
    </xf>
    <xf numFmtId="0" fontId="0" fillId="0" borderId="0" xfId="0" applyAlignment="1" applyProtection="1">
      <alignment horizontal="left"/>
    </xf>
    <xf numFmtId="0" fontId="3" fillId="0" borderId="0" xfId="0" applyFont="1" applyAlignment="1">
      <alignment horizontal="left"/>
    </xf>
    <xf numFmtId="0" fontId="0" fillId="0" borderId="0" xfId="0" applyFont="1" applyFill="1" applyBorder="1" applyAlignment="1"/>
    <xf numFmtId="171" fontId="0" fillId="0" borderId="0" xfId="0" applyNumberFormat="1"/>
    <xf numFmtId="0" fontId="0" fillId="0" borderId="0" xfId="0" applyAlignment="1">
      <alignment horizontal="right"/>
    </xf>
    <xf numFmtId="0" fontId="13" fillId="0" borderId="0" xfId="0" applyFont="1" applyAlignment="1" applyProtection="1">
      <alignment horizontal="right"/>
    </xf>
    <xf numFmtId="0" fontId="13" fillId="0" borderId="0" xfId="0" applyFont="1" applyFill="1" applyBorder="1" applyAlignment="1" applyProtection="1">
      <alignment horizontal="right"/>
    </xf>
    <xf numFmtId="0" fontId="6" fillId="0" borderId="9" xfId="0" applyFont="1" applyBorder="1" applyAlignment="1" applyProtection="1">
      <alignment horizontal="right"/>
    </xf>
    <xf numFmtId="0" fontId="3" fillId="0" borderId="16" xfId="0" applyFont="1" applyFill="1" applyBorder="1" applyAlignment="1" applyProtection="1">
      <alignment horizontal="right"/>
    </xf>
    <xf numFmtId="0" fontId="0" fillId="0" borderId="3" xfId="0" applyFill="1" applyBorder="1" applyAlignment="1" applyProtection="1">
      <alignment horizontal="right"/>
    </xf>
    <xf numFmtId="0" fontId="0" fillId="0" borderId="9" xfId="0" applyFill="1" applyBorder="1" applyAlignment="1" applyProtection="1">
      <alignment horizontal="right"/>
    </xf>
    <xf numFmtId="0" fontId="3" fillId="0" borderId="9" xfId="0" applyFont="1" applyFill="1" applyBorder="1" applyAlignment="1" applyProtection="1">
      <alignment horizontal="right"/>
    </xf>
    <xf numFmtId="0" fontId="3" fillId="0" borderId="5" xfId="0" applyFont="1" applyFill="1" applyBorder="1" applyAlignment="1" applyProtection="1">
      <alignment horizontal="right"/>
    </xf>
    <xf numFmtId="49" fontId="3" fillId="0" borderId="0" xfId="0" applyNumberFormat="1" applyFont="1" applyAlignment="1">
      <alignment horizontal="left"/>
    </xf>
    <xf numFmtId="2" fontId="0" fillId="0" borderId="0" xfId="0" applyNumberFormat="1" applyAlignment="1">
      <alignment horizontal="left"/>
    </xf>
    <xf numFmtId="0" fontId="26" fillId="0" borderId="0" xfId="0" applyFont="1" applyAlignment="1">
      <alignment horizontal="left"/>
    </xf>
    <xf numFmtId="0" fontId="0" fillId="0" borderId="0" xfId="0" applyAlignment="1" applyProtection="1">
      <alignment horizontal="left"/>
    </xf>
    <xf numFmtId="0" fontId="0" fillId="0" borderId="0" xfId="0" applyFont="1"/>
    <xf numFmtId="0" fontId="0" fillId="0" borderId="0" xfId="0" applyAlignment="1" applyProtection="1">
      <alignment horizontal="left"/>
    </xf>
    <xf numFmtId="0" fontId="0" fillId="0" borderId="0" xfId="0" applyAlignment="1" applyProtection="1">
      <alignment horizontal="right"/>
    </xf>
    <xf numFmtId="0" fontId="3" fillId="0" borderId="0" xfId="0" applyFont="1" applyAlignment="1" applyProtection="1">
      <alignment horizontal="left"/>
    </xf>
    <xf numFmtId="0" fontId="3" fillId="0" borderId="0" xfId="0" applyFont="1" applyAlignment="1" applyProtection="1"/>
    <xf numFmtId="0" fontId="10" fillId="3" borderId="3" xfId="0" applyNumberFormat="1" applyFont="1" applyFill="1" applyBorder="1" applyAlignment="1" applyProtection="1">
      <alignment horizontal="left"/>
      <protection locked="0"/>
    </xf>
    <xf numFmtId="2" fontId="0" fillId="0" borderId="0" xfId="0" applyNumberFormat="1"/>
    <xf numFmtId="0" fontId="0" fillId="15" borderId="0" xfId="0" applyNumberFormat="1" applyFill="1" applyAlignment="1">
      <alignment horizontal="left"/>
    </xf>
    <xf numFmtId="0" fontId="3" fillId="0" borderId="0" xfId="0" applyFont="1" applyFill="1" applyBorder="1" applyAlignment="1" applyProtection="1">
      <alignment horizontal="right"/>
    </xf>
    <xf numFmtId="0" fontId="3" fillId="0" borderId="0" xfId="0" applyFont="1" applyAlignment="1" applyProtection="1">
      <alignment horizontal="right"/>
    </xf>
    <xf numFmtId="0" fontId="0" fillId="0" borderId="3" xfId="0" applyBorder="1" applyAlignment="1" applyProtection="1">
      <alignment horizontal="right"/>
    </xf>
    <xf numFmtId="0" fontId="0" fillId="0" borderId="9" xfId="0" applyBorder="1" applyAlignment="1" applyProtection="1">
      <alignment horizontal="right"/>
    </xf>
    <xf numFmtId="0" fontId="0" fillId="0" borderId="0" xfId="0" applyAlignment="1" applyProtection="1">
      <alignment horizontal="right"/>
    </xf>
    <xf numFmtId="2" fontId="3" fillId="0" borderId="0" xfId="0" applyNumberFormat="1" applyFont="1" applyAlignment="1">
      <alignment horizontal="left"/>
    </xf>
    <xf numFmtId="2" fontId="27" fillId="0" borderId="0" xfId="0" applyNumberFormat="1" applyFont="1" applyAlignment="1">
      <alignment horizontal="left"/>
    </xf>
    <xf numFmtId="1" fontId="27" fillId="0" borderId="0" xfId="0" applyNumberFormat="1" applyFont="1" applyAlignment="1">
      <alignment horizontal="left"/>
    </xf>
    <xf numFmtId="0" fontId="27" fillId="0" borderId="0" xfId="0" applyFont="1" applyAlignment="1">
      <alignment horizontal="left"/>
    </xf>
    <xf numFmtId="0" fontId="27" fillId="14" borderId="0" xfId="0" applyFont="1" applyFill="1" applyAlignment="1">
      <alignment horizontal="left"/>
    </xf>
    <xf numFmtId="2" fontId="27" fillId="14" borderId="0" xfId="0" applyNumberFormat="1" applyFont="1" applyFill="1" applyAlignment="1">
      <alignment horizontal="left"/>
    </xf>
    <xf numFmtId="49" fontId="27" fillId="0" borderId="0" xfId="0" applyNumberFormat="1" applyFont="1" applyAlignment="1">
      <alignment horizontal="left"/>
    </xf>
    <xf numFmtId="0" fontId="0" fillId="0" borderId="0" xfId="0" applyFill="1" applyAlignment="1" applyProtection="1"/>
    <xf numFmtId="0" fontId="6" fillId="0" borderId="0" xfId="0" applyFont="1" applyAlignment="1" applyProtection="1">
      <alignment horizontal="left"/>
    </xf>
    <xf numFmtId="4" fontId="10" fillId="8" borderId="3" xfId="0" applyNumberFormat="1" applyFont="1" applyFill="1" applyBorder="1" applyProtection="1">
      <protection locked="0"/>
    </xf>
    <xf numFmtId="0" fontId="23" fillId="3" borderId="3" xfId="0" applyFont="1" applyFill="1" applyBorder="1" applyAlignment="1" applyProtection="1">
      <alignment horizontal="center"/>
      <protection locked="0"/>
    </xf>
    <xf numFmtId="164" fontId="10" fillId="8" borderId="3" xfId="1" applyNumberFormat="1" applyFont="1" applyFill="1" applyBorder="1" applyAlignment="1" applyProtection="1">
      <alignment horizontal="center"/>
      <protection locked="0"/>
    </xf>
    <xf numFmtId="0" fontId="0" fillId="0" borderId="0" xfId="0" applyFill="1" applyAlignment="1" applyProtection="1"/>
    <xf numFmtId="0" fontId="0" fillId="0" borderId="0" xfId="0" applyAlignment="1" applyProtection="1">
      <alignment horizontal="left"/>
    </xf>
    <xf numFmtId="0" fontId="0" fillId="0" borderId="3" xfId="0" applyBorder="1" applyAlignment="1" applyProtection="1">
      <alignment horizontal="center"/>
    </xf>
    <xf numFmtId="0" fontId="3" fillId="0" borderId="0" xfId="0" applyFont="1" applyAlignment="1" applyProtection="1">
      <alignment horizontal="left"/>
    </xf>
    <xf numFmtId="0" fontId="0" fillId="16" borderId="0" xfId="0" applyFill="1"/>
    <xf numFmtId="0" fontId="0" fillId="16" borderId="0" xfId="0" applyFill="1" applyAlignment="1">
      <alignment horizontal="left"/>
    </xf>
    <xf numFmtId="0" fontId="0" fillId="16" borderId="0" xfId="0" applyFill="1" applyAlignment="1"/>
    <xf numFmtId="14" fontId="0" fillId="16" borderId="0" xfId="0" applyNumberFormat="1" applyFill="1"/>
    <xf numFmtId="0" fontId="0" fillId="16" borderId="0" xfId="0" applyFill="1" applyAlignment="1" applyProtection="1">
      <alignment horizontal="left"/>
    </xf>
    <xf numFmtId="0" fontId="3" fillId="16" borderId="0" xfId="0" applyFont="1" applyFill="1"/>
    <xf numFmtId="0" fontId="3" fillId="16" borderId="0" xfId="0" applyFont="1" applyFill="1" applyAlignment="1" applyProtection="1">
      <alignment horizontal="left"/>
    </xf>
    <xf numFmtId="0" fontId="13" fillId="16" borderId="0" xfId="0" applyFont="1" applyFill="1" applyAlignment="1" applyProtection="1">
      <alignment horizontal="left"/>
    </xf>
    <xf numFmtId="0" fontId="3" fillId="16" borderId="0" xfId="0" applyFont="1" applyFill="1" applyAlignment="1"/>
    <xf numFmtId="0" fontId="0" fillId="16" borderId="6" xfId="0" applyFill="1" applyBorder="1" applyAlignment="1" applyProtection="1"/>
    <xf numFmtId="0" fontId="0" fillId="16" borderId="0" xfId="0" applyFill="1" applyBorder="1" applyAlignment="1"/>
    <xf numFmtId="0" fontId="3" fillId="16" borderId="0" xfId="0" applyFont="1" applyFill="1" applyBorder="1" applyAlignment="1" applyProtection="1">
      <alignment horizontal="left"/>
    </xf>
    <xf numFmtId="0" fontId="13" fillId="16" borderId="0" xfId="0" applyFont="1" applyFill="1" applyBorder="1" applyAlignment="1" applyProtection="1">
      <alignment horizontal="left"/>
    </xf>
    <xf numFmtId="0" fontId="13" fillId="16" borderId="0" xfId="0" applyFont="1" applyFill="1" applyBorder="1" applyAlignment="1" applyProtection="1"/>
    <xf numFmtId="0" fontId="6" fillId="16" borderId="0" xfId="0" applyFont="1" applyFill="1" applyAlignment="1" applyProtection="1">
      <alignment horizontal="left"/>
    </xf>
    <xf numFmtId="0" fontId="6" fillId="16" borderId="9" xfId="0" applyFont="1" applyFill="1" applyBorder="1" applyAlignment="1" applyProtection="1">
      <alignment horizontal="left"/>
    </xf>
    <xf numFmtId="0" fontId="6" fillId="16" borderId="0" xfId="0" applyFont="1" applyFill="1" applyBorder="1" applyAlignment="1" applyProtection="1">
      <alignment horizontal="left"/>
    </xf>
    <xf numFmtId="0" fontId="0" fillId="16" borderId="9" xfId="0" applyFill="1" applyBorder="1" applyAlignment="1" applyProtection="1">
      <alignment horizontal="left"/>
    </xf>
    <xf numFmtId="0" fontId="0" fillId="16" borderId="0" xfId="0" applyFill="1" applyBorder="1" applyAlignment="1" applyProtection="1">
      <alignment horizontal="left"/>
    </xf>
    <xf numFmtId="0" fontId="0" fillId="16" borderId="3" xfId="0" applyFill="1" applyBorder="1" applyAlignment="1" applyProtection="1">
      <alignment horizontal="left"/>
    </xf>
    <xf numFmtId="0" fontId="3" fillId="0" borderId="0" xfId="0" applyFont="1" applyFill="1" applyAlignment="1" applyProtection="1"/>
    <xf numFmtId="0" fontId="6" fillId="16" borderId="5" xfId="0" applyFont="1" applyFill="1" applyBorder="1" applyAlignment="1" applyProtection="1">
      <alignment horizontal="left"/>
    </xf>
    <xf numFmtId="0" fontId="3" fillId="16" borderId="0" xfId="0" applyFont="1" applyFill="1" applyBorder="1" applyAlignment="1"/>
    <xf numFmtId="0" fontId="3" fillId="16" borderId="3" xfId="0" applyFont="1" applyFill="1" applyBorder="1" applyAlignment="1" applyProtection="1">
      <alignment horizontal="left"/>
    </xf>
    <xf numFmtId="0" fontId="0" fillId="16" borderId="2" xfId="0" applyFill="1" applyBorder="1" applyAlignment="1" applyProtection="1">
      <alignment horizontal="left"/>
    </xf>
    <xf numFmtId="0" fontId="0" fillId="16" borderId="0" xfId="0" applyFill="1" applyAlignment="1" applyProtection="1">
      <alignment horizontal="right"/>
    </xf>
    <xf numFmtId="0" fontId="3" fillId="16" borderId="0" xfId="0" applyFont="1" applyFill="1" applyAlignment="1">
      <alignment horizontal="left"/>
    </xf>
    <xf numFmtId="0" fontId="0" fillId="16" borderId="0" xfId="0" applyFill="1" applyBorder="1"/>
    <xf numFmtId="0" fontId="0" fillId="0" borderId="0" xfId="0" applyFont="1" applyAlignment="1" applyProtection="1">
      <alignment horizontal="left"/>
    </xf>
    <xf numFmtId="0" fontId="0" fillId="0" borderId="0" xfId="0" applyFill="1" applyBorder="1" applyProtection="1">
      <protection locked="0"/>
    </xf>
    <xf numFmtId="0" fontId="3" fillId="0" borderId="6" xfId="0" applyFont="1" applyBorder="1" applyAlignment="1" applyProtection="1"/>
    <xf numFmtId="0" fontId="0" fillId="0" borderId="0" xfId="0" applyFill="1" applyAlignment="1">
      <alignment horizontal="right"/>
    </xf>
    <xf numFmtId="0" fontId="0" fillId="0" borderId="3" xfId="0" applyFill="1" applyBorder="1"/>
    <xf numFmtId="0" fontId="0" fillId="0" borderId="3" xfId="0" applyBorder="1"/>
    <xf numFmtId="0" fontId="0" fillId="0" borderId="3" xfId="0" applyFill="1" applyBorder="1" applyAlignment="1"/>
    <xf numFmtId="0" fontId="0" fillId="0" borderId="0" xfId="0" applyAlignment="1">
      <alignment horizontal="center"/>
    </xf>
    <xf numFmtId="0" fontId="0" fillId="16" borderId="0" xfId="0" applyNumberFormat="1" applyFill="1" applyAlignment="1">
      <alignment horizontal="center"/>
    </xf>
    <xf numFmtId="0" fontId="0" fillId="16" borderId="0" xfId="0" applyFill="1" applyAlignment="1">
      <alignment horizontal="center"/>
    </xf>
    <xf numFmtId="43" fontId="0" fillId="16" borderId="0" xfId="0" applyNumberFormat="1" applyFill="1" applyAlignment="1">
      <alignment horizontal="center"/>
    </xf>
    <xf numFmtId="14" fontId="0" fillId="16" borderId="0" xfId="0" applyNumberFormat="1" applyFill="1" applyAlignment="1">
      <alignment horizontal="center"/>
    </xf>
    <xf numFmtId="10" fontId="0" fillId="16" borderId="0" xfId="0" applyNumberFormat="1" applyFill="1" applyAlignment="1">
      <alignment horizontal="center"/>
    </xf>
    <xf numFmtId="44" fontId="0" fillId="16" borderId="0" xfId="0" applyNumberFormat="1" applyFill="1" applyAlignment="1">
      <alignment horizontal="center"/>
    </xf>
    <xf numFmtId="9" fontId="0" fillId="16" borderId="0" xfId="0" applyNumberFormat="1" applyFill="1" applyAlignment="1">
      <alignment horizontal="center"/>
    </xf>
    <xf numFmtId="2" fontId="0" fillId="16" borderId="0" xfId="0" applyNumberFormat="1" applyFill="1" applyAlignment="1">
      <alignment horizontal="center"/>
    </xf>
    <xf numFmtId="41" fontId="0" fillId="0" borderId="0" xfId="0" applyNumberFormat="1" applyAlignment="1">
      <alignment horizontal="center"/>
    </xf>
    <xf numFmtId="0" fontId="0" fillId="16" borderId="0" xfId="0" applyFill="1" applyProtection="1"/>
    <xf numFmtId="1" fontId="0" fillId="16" borderId="0" xfId="0" applyNumberFormat="1" applyFill="1" applyAlignment="1">
      <alignment horizontal="center"/>
    </xf>
    <xf numFmtId="3" fontId="0" fillId="16" borderId="0" xfId="0" applyNumberFormat="1" applyFill="1" applyAlignment="1">
      <alignment horizontal="center"/>
    </xf>
    <xf numFmtId="3" fontId="0" fillId="16" borderId="0" xfId="0" applyNumberFormat="1" applyFill="1" applyAlignment="1">
      <alignment horizontal="left"/>
    </xf>
    <xf numFmtId="0" fontId="0" fillId="16" borderId="0" xfId="0" applyFont="1" applyFill="1" applyAlignment="1"/>
    <xf numFmtId="10" fontId="0" fillId="16" borderId="0" xfId="0" applyNumberFormat="1" applyFill="1" applyAlignment="1">
      <alignment horizontal="left"/>
    </xf>
    <xf numFmtId="4" fontId="0" fillId="16" borderId="0" xfId="0" applyNumberFormat="1" applyFill="1" applyAlignment="1">
      <alignment horizontal="center"/>
    </xf>
    <xf numFmtId="0" fontId="3" fillId="16" borderId="3" xfId="0" applyFont="1" applyFill="1" applyBorder="1" applyProtection="1"/>
    <xf numFmtId="4" fontId="3" fillId="16" borderId="0" xfId="0" applyNumberFormat="1" applyFont="1" applyFill="1" applyBorder="1" applyProtection="1"/>
    <xf numFmtId="41" fontId="0" fillId="0" borderId="0" xfId="0" applyNumberFormat="1"/>
    <xf numFmtId="10" fontId="23" fillId="3" borderId="3" xfId="29" applyNumberFormat="1" applyFont="1" applyFill="1" applyBorder="1" applyProtection="1">
      <protection locked="0"/>
    </xf>
    <xf numFmtId="0" fontId="30" fillId="3" borderId="3" xfId="0" applyFont="1" applyFill="1" applyBorder="1" applyAlignment="1" applyProtection="1">
      <alignment horizontal="center"/>
      <protection locked="0"/>
    </xf>
    <xf numFmtId="14" fontId="23" fillId="8" borderId="3" xfId="0" applyNumberFormat="1" applyFont="1" applyFill="1" applyBorder="1" applyProtection="1">
      <protection locked="0"/>
    </xf>
    <xf numFmtId="0" fontId="10" fillId="8" borderId="3" xfId="0" applyNumberFormat="1" applyFont="1" applyFill="1" applyBorder="1" applyAlignment="1" applyProtection="1">
      <alignment horizontal="center"/>
      <protection locked="0"/>
    </xf>
    <xf numFmtId="0" fontId="0" fillId="0" borderId="0" xfId="0" applyFill="1" applyBorder="1" applyAlignment="1" applyProtection="1"/>
    <xf numFmtId="0" fontId="23" fillId="8" borderId="3" xfId="0" applyFont="1" applyFill="1" applyBorder="1" applyProtection="1">
      <protection locked="0"/>
    </xf>
    <xf numFmtId="0" fontId="0" fillId="0" borderId="0" xfId="0" applyBorder="1"/>
    <xf numFmtId="4" fontId="10" fillId="4" borderId="2" xfId="1" applyNumberFormat="1" applyFont="1" applyFill="1" applyBorder="1" applyAlignment="1">
      <alignment horizontal="center" vertical="center"/>
    </xf>
    <xf numFmtId="4" fontId="0" fillId="0" borderId="0" xfId="1" applyNumberFormat="1" applyFont="1" applyBorder="1" applyAlignment="1">
      <alignment horizontal="center" vertical="center"/>
    </xf>
    <xf numFmtId="4" fontId="0" fillId="0" borderId="6" xfId="1" applyNumberFormat="1" applyFont="1" applyBorder="1" applyAlignment="1">
      <alignment horizontal="center" vertical="center"/>
    </xf>
    <xf numFmtId="1" fontId="23" fillId="0" borderId="3" xfId="1" applyNumberFormat="1" applyFont="1" applyFill="1" applyBorder="1" applyAlignment="1" applyProtection="1">
      <alignment horizontal="center" vertical="center"/>
      <protection locked="0"/>
    </xf>
    <xf numFmtId="9" fontId="23" fillId="0" borderId="3" xfId="29" applyFont="1" applyFill="1" applyBorder="1" applyAlignment="1" applyProtection="1">
      <alignment horizontal="center" vertical="center"/>
      <protection locked="0"/>
    </xf>
    <xf numFmtId="3" fontId="23" fillId="0" borderId="3" xfId="1" applyNumberFormat="1" applyFont="1" applyFill="1" applyBorder="1" applyAlignment="1" applyProtection="1">
      <alignment horizontal="center" vertical="center"/>
      <protection locked="0"/>
    </xf>
    <xf numFmtId="3" fontId="23" fillId="0" borderId="3" xfId="1" applyNumberFormat="1" applyFont="1" applyBorder="1" applyAlignment="1" applyProtection="1">
      <alignment horizontal="center" vertical="center"/>
    </xf>
    <xf numFmtId="3" fontId="6" fillId="0" borderId="3" xfId="1" applyNumberFormat="1" applyFont="1" applyBorder="1" applyAlignment="1" applyProtection="1">
      <alignment horizontal="center" vertical="center"/>
    </xf>
    <xf numFmtId="0" fontId="0" fillId="0" borderId="0" xfId="0" applyFill="1" applyAlignment="1" applyProtection="1"/>
    <xf numFmtId="0" fontId="0" fillId="0" borderId="0" xfId="0" applyAlignment="1" applyProtection="1">
      <alignment horizontal="left"/>
    </xf>
    <xf numFmtId="14" fontId="10" fillId="3" borderId="3" xfId="0" applyNumberFormat="1" applyFont="1" applyFill="1" applyBorder="1" applyAlignment="1" applyProtection="1">
      <alignment horizontal="right"/>
      <protection locked="0"/>
    </xf>
    <xf numFmtId="0" fontId="3" fillId="0" borderId="0" xfId="54"/>
    <xf numFmtId="0" fontId="9" fillId="24" borderId="30" xfId="54" applyFont="1" applyFill="1" applyBorder="1" applyAlignment="1">
      <alignment vertical="center"/>
    </xf>
    <xf numFmtId="0" fontId="9" fillId="24" borderId="31" xfId="54" applyFont="1" applyFill="1" applyBorder="1" applyAlignment="1">
      <alignment vertical="center"/>
    </xf>
    <xf numFmtId="0" fontId="9" fillId="24" borderId="31" xfId="54" applyFont="1" applyFill="1" applyBorder="1" applyAlignment="1">
      <alignment horizontal="right" vertical="center"/>
    </xf>
    <xf numFmtId="174" fontId="9" fillId="24" borderId="36" xfId="54" applyNumberFormat="1" applyFont="1" applyFill="1" applyBorder="1" applyAlignment="1">
      <alignment horizontal="left" vertical="center"/>
    </xf>
    <xf numFmtId="0" fontId="9" fillId="23" borderId="31" xfId="54" applyFont="1" applyFill="1" applyBorder="1" applyAlignment="1">
      <alignment vertical="center"/>
    </xf>
    <xf numFmtId="0" fontId="9" fillId="24" borderId="36" xfId="54" applyFont="1" applyFill="1" applyBorder="1" applyAlignment="1">
      <alignment horizontal="center" vertical="center"/>
    </xf>
    <xf numFmtId="0" fontId="3" fillId="0" borderId="0" xfId="54" applyBorder="1"/>
    <xf numFmtId="0" fontId="3" fillId="0" borderId="30" xfId="54" applyBorder="1" applyAlignment="1">
      <alignment horizontal="center" vertical="center"/>
    </xf>
    <xf numFmtId="9" fontId="3" fillId="0" borderId="36" xfId="54" applyNumberFormat="1" applyBorder="1" applyAlignment="1">
      <alignment horizontal="center" vertical="center"/>
    </xf>
    <xf numFmtId="0" fontId="3" fillId="0" borderId="13" xfId="54" applyBorder="1" applyAlignment="1">
      <alignment horizontal="center" vertical="center"/>
    </xf>
    <xf numFmtId="4" fontId="3" fillId="0" borderId="0" xfId="54" applyNumberFormat="1" applyFont="1" applyFill="1" applyBorder="1" applyAlignment="1">
      <alignment horizontal="center" vertical="center"/>
    </xf>
    <xf numFmtId="0" fontId="3" fillId="0" borderId="0" xfId="54" applyFont="1" applyFill="1" applyBorder="1" applyAlignment="1">
      <alignment horizontal="center" vertical="center"/>
    </xf>
    <xf numFmtId="0" fontId="9" fillId="24" borderId="34" xfId="54" applyFont="1" applyFill="1" applyBorder="1" applyAlignment="1">
      <alignment vertical="center"/>
    </xf>
    <xf numFmtId="0" fontId="9" fillId="24" borderId="27" xfId="54" applyFont="1" applyFill="1" applyBorder="1" applyAlignment="1">
      <alignment vertical="center"/>
    </xf>
    <xf numFmtId="174" fontId="9" fillId="24" borderId="35" xfId="54" applyNumberFormat="1" applyFont="1" applyFill="1" applyBorder="1" applyAlignment="1">
      <alignment vertical="center"/>
    </xf>
    <xf numFmtId="0" fontId="9" fillId="23" borderId="34" xfId="54" applyFont="1" applyFill="1" applyBorder="1" applyAlignment="1">
      <alignment vertical="center"/>
    </xf>
    <xf numFmtId="0" fontId="9" fillId="23" borderId="27" xfId="54" applyFont="1" applyFill="1" applyBorder="1" applyAlignment="1">
      <alignment vertical="center"/>
    </xf>
    <xf numFmtId="0" fontId="9" fillId="23" borderId="35" xfId="54" applyNumberFormat="1" applyFont="1" applyFill="1" applyBorder="1" applyAlignment="1">
      <alignment horizontal="right" vertical="center"/>
    </xf>
    <xf numFmtId="0" fontId="3" fillId="20" borderId="40" xfId="54" applyFont="1" applyFill="1" applyBorder="1" applyAlignment="1">
      <alignment horizontal="center" vertical="center"/>
    </xf>
    <xf numFmtId="4" fontId="3" fillId="20" borderId="40" xfId="54" applyNumberFormat="1" applyFont="1" applyFill="1" applyBorder="1" applyAlignment="1">
      <alignment horizontal="center" vertical="center"/>
    </xf>
    <xf numFmtId="4" fontId="3" fillId="20" borderId="14" xfId="54" applyNumberFormat="1" applyFont="1" applyFill="1" applyBorder="1" applyAlignment="1">
      <alignment horizontal="center" vertical="center"/>
    </xf>
    <xf numFmtId="4" fontId="3" fillId="20" borderId="40" xfId="54" applyNumberFormat="1" applyFont="1" applyFill="1" applyBorder="1" applyAlignment="1">
      <alignment horizontal="center" vertical="center" wrapText="1"/>
    </xf>
    <xf numFmtId="0" fontId="3" fillId="0" borderId="2" xfId="54" applyBorder="1" applyAlignment="1">
      <alignment horizontal="center" vertical="center"/>
    </xf>
    <xf numFmtId="0" fontId="36" fillId="0" borderId="30" xfId="54" applyFont="1" applyBorder="1" applyAlignment="1">
      <alignment horizontal="left" vertical="center"/>
    </xf>
    <xf numFmtId="9" fontId="6" fillId="25" borderId="12" xfId="54" applyNumberFormat="1" applyFont="1" applyFill="1" applyBorder="1" applyAlignment="1">
      <alignment horizontal="center" vertical="center"/>
    </xf>
    <xf numFmtId="9" fontId="6" fillId="10" borderId="3" xfId="54" applyNumberFormat="1" applyFont="1" applyFill="1" applyBorder="1" applyAlignment="1">
      <alignment horizontal="center" vertical="center"/>
    </xf>
    <xf numFmtId="9" fontId="6" fillId="10" borderId="11" xfId="54" applyNumberFormat="1" applyFont="1" applyFill="1" applyBorder="1" applyAlignment="1">
      <alignment horizontal="center" vertical="center"/>
    </xf>
    <xf numFmtId="0" fontId="3" fillId="0" borderId="30" xfId="54" applyFont="1" applyFill="1" applyBorder="1" applyAlignment="1">
      <alignment horizontal="center" vertical="center"/>
    </xf>
    <xf numFmtId="4" fontId="3" fillId="0" borderId="31" xfId="54" applyNumberFormat="1" applyFont="1" applyFill="1" applyBorder="1" applyAlignment="1">
      <alignment horizontal="center" vertical="center"/>
    </xf>
    <xf numFmtId="43" fontId="3" fillId="0" borderId="31" xfId="54" applyNumberFormat="1" applyFont="1" applyFill="1" applyBorder="1" applyAlignment="1">
      <alignment horizontal="center" vertical="center"/>
    </xf>
    <xf numFmtId="0" fontId="3" fillId="21" borderId="36" xfId="54" applyFont="1" applyFill="1" applyBorder="1" applyAlignment="1">
      <alignment horizontal="center" vertical="center"/>
    </xf>
    <xf numFmtId="0" fontId="36" fillId="0" borderId="32" xfId="54" applyFont="1" applyBorder="1" applyAlignment="1">
      <alignment horizontal="left" vertical="center"/>
    </xf>
    <xf numFmtId="0" fontId="3" fillId="0" borderId="3" xfId="54" applyFill="1" applyBorder="1" applyAlignment="1">
      <alignment horizontal="center" vertical="center"/>
    </xf>
    <xf numFmtId="3" fontId="23" fillId="0" borderId="3" xfId="54" applyNumberFormat="1" applyFont="1" applyFill="1" applyBorder="1" applyAlignment="1">
      <alignment horizontal="center" vertical="center"/>
    </xf>
    <xf numFmtId="3" fontId="23" fillId="0" borderId="2" xfId="54" applyNumberFormat="1" applyFont="1" applyFill="1" applyBorder="1" applyAlignment="1">
      <alignment horizontal="center" vertical="center"/>
    </xf>
    <xf numFmtId="0" fontId="3" fillId="0" borderId="32" xfId="54" applyFont="1" applyFill="1" applyBorder="1" applyAlignment="1">
      <alignment horizontal="center" vertical="center"/>
    </xf>
    <xf numFmtId="43" fontId="3" fillId="0" borderId="0" xfId="54" applyNumberFormat="1" applyFont="1" applyFill="1" applyBorder="1" applyAlignment="1">
      <alignment horizontal="center" vertical="center"/>
    </xf>
    <xf numFmtId="0" fontId="3" fillId="21" borderId="33" xfId="54" applyFont="1" applyFill="1" applyBorder="1" applyAlignment="1">
      <alignment horizontal="center" vertical="center"/>
    </xf>
    <xf numFmtId="4" fontId="3" fillId="0" borderId="16" xfId="54" applyNumberFormat="1" applyFill="1" applyBorder="1" applyAlignment="1">
      <alignment horizontal="center" vertical="center"/>
    </xf>
    <xf numFmtId="4" fontId="3" fillId="0" borderId="2" xfId="54" applyNumberFormat="1" applyBorder="1" applyAlignment="1">
      <alignment horizontal="center" vertical="center"/>
    </xf>
    <xf numFmtId="0" fontId="3" fillId="2" borderId="3" xfId="54" applyFill="1" applyBorder="1" applyAlignment="1">
      <alignment horizontal="center" vertical="center"/>
    </xf>
    <xf numFmtId="9" fontId="3" fillId="5" borderId="3" xfId="54" applyNumberFormat="1" applyFont="1" applyFill="1" applyBorder="1" applyAlignment="1">
      <alignment horizontal="center" vertical="center"/>
    </xf>
    <xf numFmtId="0" fontId="3" fillId="3" borderId="3" xfId="54" applyFill="1" applyBorder="1" applyAlignment="1">
      <alignment horizontal="center" vertical="center"/>
    </xf>
    <xf numFmtId="0" fontId="3" fillId="7" borderId="3" xfId="54" applyFill="1" applyBorder="1" applyAlignment="1">
      <alignment horizontal="center" vertical="center"/>
    </xf>
    <xf numFmtId="0" fontId="3" fillId="3" borderId="9" xfId="54" applyFill="1" applyBorder="1" applyAlignment="1">
      <alignment horizontal="center" vertical="center"/>
    </xf>
    <xf numFmtId="4" fontId="3" fillId="0" borderId="5" xfId="54" applyNumberFormat="1" applyBorder="1" applyAlignment="1">
      <alignment horizontal="center" vertical="center"/>
    </xf>
    <xf numFmtId="4" fontId="3" fillId="0" borderId="0" xfId="54" applyNumberFormat="1" applyBorder="1" applyAlignment="1">
      <alignment horizontal="center" vertical="center"/>
    </xf>
    <xf numFmtId="0" fontId="25" fillId="0" borderId="32" xfId="54" applyFont="1" applyBorder="1" applyAlignment="1">
      <alignment horizontal="left" vertical="center"/>
    </xf>
    <xf numFmtId="0" fontId="6" fillId="25" borderId="3" xfId="54" applyFont="1" applyFill="1" applyBorder="1" applyAlignment="1" applyProtection="1">
      <alignment horizontal="center" vertical="center"/>
    </xf>
    <xf numFmtId="41" fontId="23" fillId="0" borderId="3" xfId="43" applyNumberFormat="1" applyFont="1" applyFill="1" applyBorder="1" applyProtection="1"/>
    <xf numFmtId="0" fontId="23" fillId="0" borderId="3" xfId="54" applyFont="1" applyBorder="1" applyAlignment="1">
      <alignment horizontal="center" vertical="center"/>
    </xf>
    <xf numFmtId="3" fontId="23" fillId="0" borderId="3" xfId="54" applyNumberFormat="1" applyFont="1" applyBorder="1" applyAlignment="1">
      <alignment horizontal="center" vertical="center"/>
    </xf>
    <xf numFmtId="0" fontId="25" fillId="0" borderId="0" xfId="54" applyFont="1" applyBorder="1" applyAlignment="1">
      <alignment horizontal="center" vertical="center"/>
    </xf>
    <xf numFmtId="0" fontId="6" fillId="23" borderId="40" xfId="54" applyFont="1" applyFill="1" applyBorder="1" applyAlignment="1">
      <alignment horizontal="center" vertical="center"/>
    </xf>
    <xf numFmtId="17" fontId="6" fillId="0" borderId="31" xfId="54" quotePrefix="1" applyNumberFormat="1" applyFont="1" applyFill="1" applyBorder="1" applyAlignment="1">
      <alignment horizontal="center" vertical="center"/>
    </xf>
    <xf numFmtId="0" fontId="6" fillId="0" borderId="31" xfId="54" quotePrefix="1" applyFont="1" applyFill="1" applyBorder="1" applyAlignment="1">
      <alignment horizontal="center" vertical="center"/>
    </xf>
    <xf numFmtId="0" fontId="6" fillId="0" borderId="36" xfId="54" quotePrefix="1" applyFont="1" applyFill="1" applyBorder="1" applyAlignment="1">
      <alignment horizontal="center" vertical="center"/>
    </xf>
    <xf numFmtId="0" fontId="34" fillId="0" borderId="0" xfId="54" applyFont="1" applyBorder="1" applyAlignment="1">
      <alignment horizontal="center" vertical="center"/>
    </xf>
    <xf numFmtId="0" fontId="3" fillId="0" borderId="34" xfId="54" applyFont="1" applyFill="1" applyBorder="1" applyAlignment="1">
      <alignment horizontal="center" vertical="center"/>
    </xf>
    <xf numFmtId="4" fontId="3" fillId="0" borderId="27" xfId="54" applyNumberFormat="1" applyFont="1" applyFill="1" applyBorder="1" applyAlignment="1">
      <alignment horizontal="center" vertical="center"/>
    </xf>
    <xf numFmtId="43" fontId="3" fillId="0" borderId="27" xfId="54" applyNumberFormat="1" applyFont="1" applyFill="1" applyBorder="1" applyAlignment="1">
      <alignment horizontal="center" vertical="center"/>
    </xf>
    <xf numFmtId="0" fontId="3" fillId="21" borderId="35" xfId="54" applyFont="1" applyFill="1" applyBorder="1" applyAlignment="1">
      <alignment horizontal="center" vertical="center"/>
    </xf>
    <xf numFmtId="43" fontId="3" fillId="0" borderId="41" xfId="54" applyNumberFormat="1" applyFont="1" applyFill="1" applyBorder="1" applyAlignment="1">
      <alignment horizontal="center" vertical="center"/>
    </xf>
    <xf numFmtId="4" fontId="3" fillId="0" borderId="9" xfId="54" applyNumberFormat="1" applyBorder="1" applyAlignment="1">
      <alignment horizontal="center" vertical="center"/>
    </xf>
    <xf numFmtId="4" fontId="3" fillId="0" borderId="10" xfId="54" applyNumberFormat="1" applyBorder="1" applyAlignment="1">
      <alignment horizontal="center" vertical="center"/>
    </xf>
    <xf numFmtId="4" fontId="3" fillId="0" borderId="11" xfId="54" applyNumberFormat="1" applyBorder="1" applyAlignment="1">
      <alignment horizontal="center" vertical="center"/>
    </xf>
    <xf numFmtId="1" fontId="6" fillId="0" borderId="3" xfId="54" applyNumberFormat="1" applyFont="1" applyBorder="1" applyAlignment="1" applyProtection="1">
      <alignment horizontal="center" vertical="center"/>
    </xf>
    <xf numFmtId="0" fontId="3" fillId="0" borderId="0" xfId="54" applyAlignment="1">
      <alignment horizontal="center" vertical="center"/>
    </xf>
    <xf numFmtId="3" fontId="6" fillId="0" borderId="3" xfId="54" applyNumberFormat="1" applyFont="1" applyBorder="1" applyAlignment="1" applyProtection="1">
      <alignment horizontal="center" vertical="center"/>
    </xf>
    <xf numFmtId="0" fontId="36" fillId="0" borderId="32" xfId="54" applyFont="1" applyFill="1" applyBorder="1" applyAlignment="1">
      <alignment horizontal="left" vertical="center"/>
    </xf>
    <xf numFmtId="0" fontId="36" fillId="0" borderId="34" xfId="54" applyFont="1" applyFill="1" applyBorder="1" applyAlignment="1">
      <alignment horizontal="left" vertical="center"/>
    </xf>
    <xf numFmtId="0" fontId="36" fillId="0" borderId="0" xfId="54" applyFont="1" applyFill="1" applyBorder="1" applyAlignment="1">
      <alignment horizontal="left" vertical="center"/>
    </xf>
    <xf numFmtId="0" fontId="3" fillId="0" borderId="0" xfId="54" applyNumberFormat="1" applyFont="1" applyFill="1" applyBorder="1" applyAlignment="1" applyProtection="1">
      <alignment horizontal="left" vertical="center"/>
    </xf>
    <xf numFmtId="41" fontId="3" fillId="0" borderId="0" xfId="16" applyNumberFormat="1" applyFont="1" applyFill="1" applyBorder="1" applyProtection="1">
      <protection hidden="1"/>
    </xf>
    <xf numFmtId="41" fontId="3" fillId="0" borderId="2" xfId="43" applyNumberFormat="1" applyFont="1" applyFill="1" applyBorder="1" applyProtection="1">
      <protection hidden="1"/>
    </xf>
    <xf numFmtId="41" fontId="3" fillId="0" borderId="3" xfId="43" applyNumberFormat="1" applyFont="1" applyFill="1" applyBorder="1" applyProtection="1">
      <protection hidden="1"/>
    </xf>
    <xf numFmtId="173" fontId="37" fillId="0" borderId="0" xfId="54" applyNumberFormat="1" applyFont="1" applyFill="1" applyBorder="1" applyAlignment="1">
      <alignment horizontal="center" vertical="center"/>
    </xf>
    <xf numFmtId="3" fontId="36" fillId="0" borderId="0" xfId="54" applyNumberFormat="1" applyFont="1" applyFill="1" applyBorder="1" applyAlignment="1">
      <alignment horizontal="center" vertical="center"/>
    </xf>
    <xf numFmtId="3" fontId="6" fillId="0" borderId="0" xfId="54" applyNumberFormat="1" applyFont="1" applyFill="1" applyBorder="1" applyAlignment="1">
      <alignment horizontal="center" vertical="center"/>
    </xf>
    <xf numFmtId="173" fontId="37" fillId="37" borderId="0" xfId="54" applyNumberFormat="1" applyFont="1" applyFill="1" applyBorder="1" applyAlignment="1">
      <alignment horizontal="center" vertical="center"/>
    </xf>
    <xf numFmtId="0" fontId="45" fillId="0" borderId="0" xfId="54" applyFont="1" applyFill="1" applyBorder="1" applyAlignment="1">
      <alignment horizontal="center" vertical="center"/>
    </xf>
    <xf numFmtId="3" fontId="45" fillId="0" borderId="0" xfId="54" applyNumberFormat="1" applyFont="1" applyFill="1" applyBorder="1" applyAlignment="1">
      <alignment horizontal="center" vertical="center"/>
    </xf>
    <xf numFmtId="0" fontId="46" fillId="0" borderId="0" xfId="54" applyFont="1" applyFill="1" applyBorder="1" applyAlignment="1">
      <alignment horizontal="center" vertical="center"/>
    </xf>
    <xf numFmtId="0" fontId="45" fillId="37" borderId="32" xfId="54" applyFont="1" applyFill="1" applyBorder="1" applyAlignment="1">
      <alignment horizontal="center" vertical="center"/>
    </xf>
    <xf numFmtId="0" fontId="46" fillId="37" borderId="32" xfId="54" applyFont="1" applyFill="1" applyBorder="1" applyAlignment="1">
      <alignment horizontal="center" vertical="center"/>
    </xf>
    <xf numFmtId="0" fontId="46" fillId="37" borderId="34" xfId="54" applyFont="1" applyFill="1" applyBorder="1" applyAlignment="1">
      <alignment horizontal="center" vertical="center"/>
    </xf>
    <xf numFmtId="173" fontId="37" fillId="37" borderId="33" xfId="54" applyNumberFormat="1" applyFont="1" applyFill="1" applyBorder="1" applyAlignment="1">
      <alignment horizontal="center" vertical="center"/>
    </xf>
    <xf numFmtId="0" fontId="45" fillId="37" borderId="30" xfId="54" applyFont="1" applyFill="1" applyBorder="1" applyAlignment="1">
      <alignment horizontal="center" vertical="center"/>
    </xf>
    <xf numFmtId="3" fontId="3" fillId="37" borderId="36" xfId="54" applyNumberFormat="1" applyFont="1" applyFill="1" applyBorder="1" applyAlignment="1">
      <alignment horizontal="center" vertical="center"/>
    </xf>
    <xf numFmtId="3" fontId="3" fillId="37" borderId="33" xfId="29" applyNumberFormat="1" applyFont="1" applyFill="1" applyBorder="1" applyAlignment="1">
      <alignment horizontal="center" vertical="center"/>
    </xf>
    <xf numFmtId="3" fontId="45" fillId="37" borderId="33" xfId="54" applyNumberFormat="1" applyFont="1" applyFill="1" applyBorder="1" applyAlignment="1">
      <alignment horizontal="center" vertical="center"/>
    </xf>
    <xf numFmtId="3" fontId="6" fillId="37" borderId="33" xfId="54" applyNumberFormat="1" applyFont="1" applyFill="1" applyBorder="1" applyAlignment="1">
      <alignment horizontal="center" vertical="center"/>
    </xf>
    <xf numFmtId="0" fontId="46" fillId="38" borderId="13" xfId="54" applyFont="1" applyFill="1" applyBorder="1" applyAlignment="1">
      <alignment horizontal="center" vertical="center"/>
    </xf>
    <xf numFmtId="3" fontId="46" fillId="38" borderId="28" xfId="54" applyNumberFormat="1" applyFont="1" applyFill="1" applyBorder="1" applyAlignment="1">
      <alignment horizontal="center" vertical="center"/>
    </xf>
    <xf numFmtId="43" fontId="23" fillId="8" borderId="3" xfId="56" applyFont="1" applyFill="1" applyBorder="1" applyProtection="1">
      <protection locked="0"/>
    </xf>
    <xf numFmtId="43" fontId="23" fillId="3" borderId="3" xfId="56" applyFont="1" applyFill="1" applyBorder="1" applyProtection="1">
      <protection locked="0"/>
    </xf>
    <xf numFmtId="0" fontId="6" fillId="25" borderId="3" xfId="54" applyFont="1" applyFill="1" applyBorder="1" applyAlignment="1">
      <alignment horizontal="center" vertical="center"/>
    </xf>
    <xf numFmtId="43" fontId="23" fillId="0" borderId="3" xfId="54" applyNumberFormat="1" applyFont="1" applyFill="1" applyBorder="1" applyAlignment="1" applyProtection="1">
      <alignment horizontal="center" vertical="center"/>
    </xf>
    <xf numFmtId="43" fontId="23" fillId="0" borderId="9" xfId="54" applyNumberFormat="1" applyFont="1" applyFill="1" applyBorder="1" applyAlignment="1" applyProtection="1">
      <alignment horizontal="center" vertical="center"/>
    </xf>
    <xf numFmtId="0" fontId="6" fillId="25" borderId="9" xfId="54" applyFont="1" applyFill="1" applyBorder="1" applyAlignment="1" applyProtection="1">
      <alignment horizontal="center" vertical="center" wrapText="1"/>
    </xf>
    <xf numFmtId="4" fontId="10" fillId="11" borderId="0" xfId="1" applyNumberFormat="1" applyFont="1" applyFill="1" applyBorder="1" applyAlignment="1" applyProtection="1">
      <alignment horizontal="center" vertical="center"/>
      <protection locked="0"/>
    </xf>
    <xf numFmtId="43" fontId="0" fillId="11" borderId="0" xfId="1" applyFont="1" applyFill="1" applyBorder="1" applyAlignment="1" applyProtection="1">
      <alignment horizontal="center" vertical="center"/>
    </xf>
    <xf numFmtId="168" fontId="10" fillId="11" borderId="0" xfId="29" applyNumberFormat="1" applyFont="1" applyFill="1" applyBorder="1" applyAlignment="1" applyProtection="1">
      <alignment horizontal="center" vertical="center"/>
      <protection locked="0"/>
    </xf>
    <xf numFmtId="0" fontId="10" fillId="11" borderId="0" xfId="29" applyNumberFormat="1" applyFont="1" applyFill="1" applyBorder="1" applyAlignment="1" applyProtection="1">
      <alignment horizontal="center" vertical="center"/>
      <protection locked="0"/>
    </xf>
    <xf numFmtId="0" fontId="6" fillId="25" borderId="1" xfId="54" applyFont="1" applyFill="1" applyBorder="1" applyAlignment="1" applyProtection="1">
      <alignment horizontal="center" vertical="center" wrapText="1"/>
    </xf>
    <xf numFmtId="168" fontId="23" fillId="8" borderId="3" xfId="16" applyNumberFormat="1" applyFont="1" applyFill="1" applyBorder="1" applyAlignment="1" applyProtection="1">
      <alignment horizontal="center"/>
      <protection locked="0"/>
    </xf>
    <xf numFmtId="173" fontId="23" fillId="8" borderId="9" xfId="16" applyNumberFormat="1" applyFont="1" applyFill="1" applyBorder="1" applyAlignment="1" applyProtection="1">
      <alignment horizontal="center"/>
      <protection locked="0"/>
    </xf>
    <xf numFmtId="43" fontId="23" fillId="0" borderId="0" xfId="54" applyNumberFormat="1" applyFont="1" applyFill="1" applyBorder="1" applyAlignment="1" applyProtection="1">
      <alignment horizontal="center" vertical="center"/>
    </xf>
    <xf numFmtId="175" fontId="23" fillId="0" borderId="9" xfId="1" applyNumberFormat="1" applyFont="1" applyFill="1" applyBorder="1" applyAlignment="1" applyProtection="1">
      <alignment horizontal="center" vertical="center"/>
      <protection locked="0"/>
    </xf>
    <xf numFmtId="43" fontId="21" fillId="0" borderId="19" xfId="16" applyNumberFormat="1" applyBorder="1" applyProtection="1">
      <protection hidden="1"/>
    </xf>
    <xf numFmtId="43" fontId="21" fillId="0" borderId="0" xfId="16" applyNumberFormat="1" applyBorder="1" applyProtection="1">
      <protection hidden="1"/>
    </xf>
    <xf numFmtId="43" fontId="21" fillId="0" borderId="0" xfId="16" applyNumberFormat="1" applyProtection="1">
      <protection hidden="1"/>
    </xf>
    <xf numFmtId="43" fontId="23" fillId="0" borderId="3" xfId="56" applyFont="1" applyFill="1" applyBorder="1" applyAlignment="1" applyProtection="1">
      <alignment horizontal="center"/>
      <protection hidden="1"/>
    </xf>
    <xf numFmtId="0" fontId="23" fillId="8" borderId="3" xfId="56" applyNumberFormat="1" applyFont="1" applyFill="1" applyBorder="1" applyAlignment="1" applyProtection="1">
      <alignment horizontal="center"/>
      <protection locked="0"/>
    </xf>
    <xf numFmtId="0" fontId="3" fillId="0" borderId="3" xfId="16" applyFont="1" applyBorder="1" applyAlignment="1" applyProtection="1">
      <alignment horizontal="center" wrapText="1"/>
      <protection hidden="1"/>
    </xf>
    <xf numFmtId="0" fontId="3" fillId="0" borderId="9" xfId="16" applyFont="1" applyBorder="1" applyAlignment="1" applyProtection="1">
      <alignment horizontal="center" wrapText="1"/>
      <protection hidden="1"/>
    </xf>
    <xf numFmtId="0" fontId="6" fillId="0" borderId="3" xfId="16" applyFont="1" applyFill="1" applyBorder="1" applyAlignment="1" applyProtection="1">
      <alignment horizontal="left"/>
      <protection hidden="1"/>
    </xf>
    <xf numFmtId="0" fontId="3" fillId="0" borderId="3" xfId="16" applyFont="1" applyFill="1" applyBorder="1" applyAlignment="1" applyProtection="1">
      <alignment horizontal="center" wrapText="1"/>
      <protection hidden="1"/>
    </xf>
    <xf numFmtId="0" fontId="3" fillId="0" borderId="3" xfId="16" applyFont="1" applyFill="1" applyBorder="1" applyAlignment="1" applyProtection="1">
      <alignment horizontal="center"/>
      <protection hidden="1"/>
    </xf>
    <xf numFmtId="0" fontId="6" fillId="0" borderId="19" xfId="16" applyFont="1" applyFill="1" applyBorder="1" applyAlignment="1" applyProtection="1">
      <alignment horizontal="right"/>
      <protection hidden="1"/>
    </xf>
    <xf numFmtId="0" fontId="6" fillId="0" borderId="0" xfId="16" applyFont="1" applyAlignment="1" applyProtection="1">
      <alignment horizontal="right"/>
      <protection hidden="1"/>
    </xf>
    <xf numFmtId="0" fontId="10" fillId="8" borderId="3" xfId="0" applyNumberFormat="1" applyFont="1" applyFill="1" applyBorder="1" applyAlignment="1" applyProtection="1">
      <alignment horizontal="left"/>
      <protection locked="0"/>
    </xf>
    <xf numFmtId="0" fontId="10" fillId="3" borderId="3" xfId="0" applyFont="1" applyFill="1" applyBorder="1" applyAlignment="1" applyProtection="1">
      <alignment horizontal="center"/>
      <protection locked="0"/>
    </xf>
    <xf numFmtId="0" fontId="11" fillId="3" borderId="3" xfId="0" applyFont="1" applyFill="1" applyBorder="1" applyAlignment="1" applyProtection="1">
      <alignment horizontal="center"/>
      <protection locked="0"/>
    </xf>
    <xf numFmtId="3" fontId="10" fillId="3" borderId="3" xfId="1" applyNumberFormat="1" applyFont="1" applyFill="1" applyBorder="1" applyAlignment="1" applyProtection="1">
      <alignment horizontal="center"/>
      <protection locked="0"/>
    </xf>
    <xf numFmtId="0" fontId="3" fillId="0" borderId="3" xfId="16" applyFont="1" applyBorder="1" applyAlignment="1" applyProtection="1">
      <alignment horizontal="center"/>
      <protection hidden="1"/>
    </xf>
    <xf numFmtId="0" fontId="9" fillId="23" borderId="31" xfId="54" applyFont="1" applyFill="1" applyBorder="1" applyAlignment="1">
      <alignment horizontal="right" vertical="center"/>
    </xf>
    <xf numFmtId="0" fontId="9" fillId="23" borderId="27" xfId="54" applyFont="1" applyFill="1" applyBorder="1" applyAlignment="1">
      <alignment horizontal="right" vertical="center"/>
    </xf>
    <xf numFmtId="4" fontId="3" fillId="18" borderId="31" xfId="54" applyNumberFormat="1" applyFill="1" applyBorder="1" applyAlignment="1">
      <alignment horizontal="center" vertical="center"/>
    </xf>
    <xf numFmtId="0" fontId="3" fillId="18" borderId="36" xfId="54" quotePrefix="1" applyFill="1" applyBorder="1" applyAlignment="1">
      <alignment horizontal="center" vertical="center"/>
    </xf>
    <xf numFmtId="0" fontId="3" fillId="0" borderId="30" xfId="54" applyFont="1" applyBorder="1" applyAlignment="1">
      <alignment horizontal="left" vertical="center"/>
    </xf>
    <xf numFmtId="0" fontId="3" fillId="0" borderId="31" xfId="54" applyBorder="1" applyAlignment="1">
      <alignment vertical="center"/>
    </xf>
    <xf numFmtId="0" fontId="3" fillId="0" borderId="31" xfId="54" applyBorder="1" applyAlignment="1">
      <alignment horizontal="center" vertical="center"/>
    </xf>
    <xf numFmtId="14" fontId="3" fillId="0" borderId="31" xfId="54" applyNumberFormat="1" applyBorder="1" applyAlignment="1">
      <alignment horizontal="center" vertical="center"/>
    </xf>
    <xf numFmtId="0" fontId="3" fillId="0" borderId="36" xfId="54" applyBorder="1" applyAlignment="1">
      <alignment vertical="center"/>
    </xf>
    <xf numFmtId="4" fontId="0" fillId="18" borderId="0" xfId="1" applyNumberFormat="1" applyFont="1" applyFill="1" applyBorder="1" applyAlignment="1">
      <alignment horizontal="center" vertical="center"/>
    </xf>
    <xf numFmtId="0" fontId="3" fillId="18" borderId="33" xfId="54" quotePrefix="1" applyFill="1" applyBorder="1" applyAlignment="1">
      <alignment horizontal="center" vertical="center"/>
    </xf>
    <xf numFmtId="0" fontId="3" fillId="0" borderId="32" xfId="54" applyBorder="1" applyAlignment="1">
      <alignment horizontal="left" vertical="center"/>
    </xf>
    <xf numFmtId="0" fontId="3" fillId="0" borderId="0" xfId="54" applyBorder="1" applyAlignment="1">
      <alignment vertical="center"/>
    </xf>
    <xf numFmtId="0" fontId="3" fillId="0" borderId="0" xfId="54" applyBorder="1" applyAlignment="1">
      <alignment horizontal="center" vertical="center"/>
    </xf>
    <xf numFmtId="0" fontId="3" fillId="0" borderId="0" xfId="54" applyFont="1" applyBorder="1" applyAlignment="1">
      <alignment horizontal="center" vertical="center"/>
    </xf>
    <xf numFmtId="0" fontId="3" fillId="0" borderId="33" xfId="54" applyBorder="1" applyAlignment="1">
      <alignment vertical="center"/>
    </xf>
    <xf numFmtId="0" fontId="3" fillId="0" borderId="0" xfId="54" quotePrefix="1" applyFill="1" applyBorder="1" applyAlignment="1">
      <alignment horizontal="center" vertical="center"/>
    </xf>
    <xf numFmtId="4" fontId="3" fillId="18" borderId="0" xfId="54" applyNumberFormat="1" applyFill="1" applyBorder="1" applyAlignment="1">
      <alignment horizontal="center" vertical="center"/>
    </xf>
    <xf numFmtId="0" fontId="3" fillId="0" borderId="32" xfId="54" applyFont="1" applyFill="1" applyBorder="1" applyAlignment="1">
      <alignment horizontal="left" vertical="center"/>
    </xf>
    <xf numFmtId="0" fontId="3" fillId="0" borderId="0" xfId="54" applyFill="1" applyBorder="1" applyAlignment="1">
      <alignment vertical="center"/>
    </xf>
    <xf numFmtId="0" fontId="33" fillId="0" borderId="33" xfId="54" applyFont="1" applyFill="1" applyBorder="1" applyAlignment="1">
      <alignment vertical="center"/>
    </xf>
    <xf numFmtId="0" fontId="3" fillId="19" borderId="0" xfId="54" applyFont="1" applyFill="1" applyBorder="1" applyAlignment="1">
      <alignment horizontal="center" vertical="center"/>
    </xf>
    <xf numFmtId="0" fontId="3" fillId="19" borderId="33" xfId="54" applyFill="1" applyBorder="1" applyAlignment="1">
      <alignment horizontal="center" vertical="center"/>
    </xf>
    <xf numFmtId="0" fontId="3" fillId="0" borderId="33" xfId="54" applyFont="1" applyFill="1" applyBorder="1" applyAlignment="1">
      <alignment vertical="center"/>
    </xf>
    <xf numFmtId="10" fontId="0" fillId="18" borderId="0" xfId="29" applyNumberFormat="1" applyFont="1" applyFill="1" applyBorder="1" applyAlignment="1">
      <alignment horizontal="center" vertical="center"/>
    </xf>
    <xf numFmtId="0" fontId="3" fillId="18" borderId="33" xfId="54" applyFill="1" applyBorder="1" applyAlignment="1">
      <alignment horizontal="center" vertical="center"/>
    </xf>
    <xf numFmtId="0" fontId="34" fillId="0" borderId="0" xfId="54" applyFont="1" applyBorder="1" applyAlignment="1">
      <alignment vertical="center"/>
    </xf>
    <xf numFmtId="0" fontId="26" fillId="0" borderId="0" xfId="54" applyFont="1" applyFill="1" applyBorder="1" applyAlignment="1">
      <alignment vertical="center"/>
    </xf>
    <xf numFmtId="10" fontId="10" fillId="0" borderId="33" xfId="29" quotePrefix="1" applyNumberFormat="1" applyFont="1" applyFill="1" applyBorder="1" applyAlignment="1">
      <alignment horizontal="right" vertical="center"/>
    </xf>
    <xf numFmtId="14" fontId="3" fillId="0" borderId="0" xfId="54" applyNumberFormat="1" applyBorder="1" applyAlignment="1">
      <alignment vertical="center"/>
    </xf>
    <xf numFmtId="10" fontId="3" fillId="18" borderId="0" xfId="29" applyNumberFormat="1" applyFont="1" applyFill="1" applyBorder="1" applyAlignment="1">
      <alignment horizontal="center" vertical="center"/>
    </xf>
    <xf numFmtId="0" fontId="3" fillId="18" borderId="33" xfId="54" quotePrefix="1" applyFont="1" applyFill="1" applyBorder="1" applyAlignment="1">
      <alignment horizontal="center" vertical="center"/>
    </xf>
    <xf numFmtId="0" fontId="3" fillId="0" borderId="32" xfId="54" applyBorder="1" applyAlignment="1">
      <alignment vertical="center"/>
    </xf>
    <xf numFmtId="4" fontId="0" fillId="18" borderId="0" xfId="29" applyNumberFormat="1" applyFont="1" applyFill="1" applyBorder="1" applyAlignment="1" applyProtection="1">
      <alignment horizontal="center" vertical="center"/>
    </xf>
    <xf numFmtId="4" fontId="3" fillId="19" borderId="0" xfId="1" quotePrefix="1" applyNumberFormat="1" applyFont="1" applyFill="1" applyBorder="1" applyAlignment="1">
      <alignment horizontal="center" vertical="center"/>
    </xf>
    <xf numFmtId="10" fontId="0" fillId="18" borderId="0" xfId="29" quotePrefix="1" applyNumberFormat="1" applyFont="1" applyFill="1" applyBorder="1" applyAlignment="1">
      <alignment horizontal="center" vertical="center"/>
    </xf>
    <xf numFmtId="0" fontId="3" fillId="0" borderId="32" xfId="54" applyFont="1" applyBorder="1" applyAlignment="1">
      <alignment horizontal="left" vertical="center"/>
    </xf>
    <xf numFmtId="43" fontId="0" fillId="18" borderId="33" xfId="1" applyFont="1" applyFill="1" applyBorder="1" applyAlignment="1">
      <alignment horizontal="center" vertical="center"/>
    </xf>
    <xf numFmtId="4" fontId="3" fillId="0" borderId="0" xfId="1" applyNumberFormat="1" applyFont="1" applyFill="1" applyBorder="1" applyAlignment="1">
      <alignment horizontal="center" vertical="center"/>
    </xf>
    <xf numFmtId="4" fontId="3" fillId="19" borderId="0" xfId="1" applyNumberFormat="1" applyFont="1" applyFill="1" applyBorder="1" applyAlignment="1">
      <alignment horizontal="center" vertical="center"/>
    </xf>
    <xf numFmtId="4" fontId="3" fillId="23" borderId="39" xfId="54" applyNumberFormat="1" applyFont="1" applyFill="1" applyBorder="1" applyAlignment="1">
      <alignment horizontal="center" vertical="center"/>
    </xf>
    <xf numFmtId="43" fontId="0" fillId="7" borderId="37" xfId="1" applyFont="1" applyFill="1" applyBorder="1" applyAlignment="1">
      <alignment horizontal="center" vertical="center"/>
    </xf>
    <xf numFmtId="0" fontId="3" fillId="7" borderId="37" xfId="54" applyFill="1" applyBorder="1" applyAlignment="1">
      <alignment horizontal="center" vertical="center"/>
    </xf>
    <xf numFmtId="0" fontId="3" fillId="7" borderId="38" xfId="54" applyFont="1" applyFill="1" applyBorder="1" applyAlignment="1">
      <alignment horizontal="center" vertical="center"/>
    </xf>
    <xf numFmtId="0" fontId="0" fillId="18" borderId="33" xfId="1" applyNumberFormat="1" applyFont="1" applyFill="1" applyBorder="1" applyAlignment="1">
      <alignment horizontal="center" vertical="center"/>
    </xf>
    <xf numFmtId="1" fontId="3" fillId="19" borderId="0" xfId="54" applyNumberFormat="1" applyFill="1" applyBorder="1" applyAlignment="1">
      <alignment horizontal="center" vertical="center"/>
    </xf>
    <xf numFmtId="4" fontId="3" fillId="19" borderId="33" xfId="54" applyNumberFormat="1" applyFill="1" applyBorder="1" applyAlignment="1">
      <alignment horizontal="center" vertical="center"/>
    </xf>
    <xf numFmtId="4" fontId="0" fillId="0" borderId="34" xfId="1" applyNumberFormat="1" applyFont="1" applyBorder="1" applyAlignment="1">
      <alignment horizontal="center" vertical="center"/>
    </xf>
    <xf numFmtId="4" fontId="0" fillId="0" borderId="27" xfId="1" applyNumberFormat="1" applyFont="1" applyBorder="1" applyAlignment="1">
      <alignment horizontal="center" vertical="center"/>
    </xf>
    <xf numFmtId="4" fontId="3" fillId="0" borderId="35" xfId="54" applyNumberFormat="1" applyFill="1" applyBorder="1" applyAlignment="1">
      <alignment horizontal="center" vertical="center"/>
    </xf>
    <xf numFmtId="9" fontId="3" fillId="19" borderId="0" xfId="29" applyFill="1" applyBorder="1" applyAlignment="1">
      <alignment horizontal="center" vertical="center"/>
    </xf>
    <xf numFmtId="0" fontId="3" fillId="0" borderId="0" xfId="54" applyFill="1" applyBorder="1" applyAlignment="1">
      <alignment horizontal="center" vertical="center"/>
    </xf>
    <xf numFmtId="0" fontId="6" fillId="0" borderId="0" xfId="54" applyFont="1" applyBorder="1" applyAlignment="1">
      <alignment horizontal="center" vertical="center"/>
    </xf>
    <xf numFmtId="1" fontId="3" fillId="19" borderId="0" xfId="1" applyNumberFormat="1" applyFont="1" applyFill="1" applyBorder="1" applyAlignment="1">
      <alignment horizontal="center" vertical="center"/>
    </xf>
    <xf numFmtId="4" fontId="0" fillId="0" borderId="0" xfId="1" applyNumberFormat="1" applyFont="1" applyFill="1" applyBorder="1" applyAlignment="1">
      <alignment horizontal="center" vertical="center"/>
    </xf>
    <xf numFmtId="0" fontId="25" fillId="0" borderId="32" xfId="54" applyFont="1" applyFill="1" applyBorder="1" applyAlignment="1">
      <alignment horizontal="left" vertical="center"/>
    </xf>
    <xf numFmtId="1" fontId="3" fillId="0" borderId="0" xfId="54" applyNumberFormat="1" applyFill="1" applyBorder="1" applyAlignment="1">
      <alignment horizontal="center" vertical="center"/>
    </xf>
    <xf numFmtId="0" fontId="3" fillId="0" borderId="33" xfId="54" applyFont="1" applyFill="1" applyBorder="1" applyAlignment="1">
      <alignment horizontal="center" vertical="center"/>
    </xf>
    <xf numFmtId="10" fontId="3" fillId="0" borderId="32" xfId="54" applyNumberFormat="1" applyBorder="1" applyAlignment="1">
      <alignment horizontal="left" vertical="center"/>
    </xf>
    <xf numFmtId="0" fontId="3" fillId="0" borderId="33" xfId="54" applyFill="1" applyBorder="1" applyAlignment="1">
      <alignment vertical="center"/>
    </xf>
    <xf numFmtId="10" fontId="0" fillId="19" borderId="0" xfId="29" quotePrefix="1" applyNumberFormat="1" applyFont="1" applyFill="1" applyBorder="1" applyAlignment="1">
      <alignment horizontal="center" vertical="center"/>
    </xf>
    <xf numFmtId="164" fontId="3" fillId="0" borderId="32" xfId="1" applyNumberFormat="1" applyFont="1" applyFill="1" applyBorder="1" applyAlignment="1">
      <alignment horizontal="left" vertical="center"/>
    </xf>
    <xf numFmtId="0" fontId="3" fillId="0" borderId="32" xfId="1" applyNumberFormat="1" applyFont="1" applyBorder="1" applyAlignment="1">
      <alignment horizontal="left" vertical="center"/>
    </xf>
    <xf numFmtId="1" fontId="3" fillId="18" borderId="0" xfId="1" applyNumberFormat="1" applyFont="1" applyFill="1" applyBorder="1" applyAlignment="1">
      <alignment horizontal="center" vertical="center"/>
    </xf>
    <xf numFmtId="164" fontId="3" fillId="19" borderId="33" xfId="1" applyNumberFormat="1" applyFont="1" applyFill="1" applyBorder="1" applyAlignment="1">
      <alignment horizontal="center" vertical="center"/>
    </xf>
    <xf numFmtId="43" fontId="0" fillId="7" borderId="53" xfId="1" applyFont="1" applyFill="1" applyBorder="1" applyAlignment="1">
      <alignment horizontal="center" vertical="center"/>
    </xf>
    <xf numFmtId="0" fontId="3" fillId="0" borderId="0" xfId="54" applyAlignment="1">
      <alignment vertical="center"/>
    </xf>
    <xf numFmtId="0" fontId="34" fillId="0" borderId="0" xfId="54" applyFont="1" applyFill="1" applyBorder="1" applyAlignment="1">
      <alignment horizontal="center" vertical="center"/>
    </xf>
    <xf numFmtId="4" fontId="3" fillId="17" borderId="0" xfId="1" quotePrefix="1" applyNumberFormat="1" applyFont="1" applyFill="1" applyBorder="1" applyAlignment="1">
      <alignment horizontal="center" vertical="center"/>
    </xf>
    <xf numFmtId="4" fontId="0" fillId="0" borderId="41" xfId="1" applyNumberFormat="1" applyFont="1" applyBorder="1" applyAlignment="1">
      <alignment horizontal="center" vertical="center"/>
    </xf>
    <xf numFmtId="4" fontId="0" fillId="19" borderId="0" xfId="1" applyNumberFormat="1" applyFont="1" applyFill="1" applyBorder="1" applyAlignment="1">
      <alignment horizontal="center" vertical="center"/>
    </xf>
    <xf numFmtId="10" fontId="0" fillId="19" borderId="0" xfId="29" applyNumberFormat="1" applyFont="1" applyFill="1" applyBorder="1" applyAlignment="1">
      <alignment horizontal="center" vertical="center"/>
    </xf>
    <xf numFmtId="0" fontId="3" fillId="0" borderId="0" xfId="54" applyNumberFormat="1" applyFont="1" applyFill="1" applyBorder="1" applyAlignment="1" applyProtection="1">
      <alignment vertical="center"/>
    </xf>
    <xf numFmtId="10" fontId="3" fillId="19" borderId="0" xfId="54" applyNumberFormat="1" applyFont="1" applyFill="1" applyBorder="1" applyAlignment="1" applyProtection="1">
      <alignment horizontal="center" vertical="center"/>
    </xf>
    <xf numFmtId="43" fontId="3" fillId="0" borderId="32" xfId="54" quotePrefix="1" applyNumberFormat="1" applyFont="1" applyBorder="1" applyAlignment="1">
      <alignment vertical="center"/>
    </xf>
    <xf numFmtId="43" fontId="6" fillId="0" borderId="0" xfId="1" applyFont="1" applyBorder="1" applyAlignment="1">
      <alignment horizontal="center" vertical="center"/>
    </xf>
    <xf numFmtId="0" fontId="6" fillId="0" borderId="33" xfId="54" applyFont="1" applyBorder="1" applyAlignment="1">
      <alignment horizontal="center" vertical="center"/>
    </xf>
    <xf numFmtId="0" fontId="3" fillId="0" borderId="0" xfId="54" applyNumberFormat="1" applyFont="1" applyFill="1" applyBorder="1" applyAlignment="1" applyProtection="1">
      <alignment horizontal="center" vertical="center"/>
    </xf>
    <xf numFmtId="4" fontId="3" fillId="0" borderId="32" xfId="54" applyNumberFormat="1" applyFont="1" applyFill="1" applyBorder="1" applyAlignment="1">
      <alignment horizontal="right" vertical="center"/>
    </xf>
    <xf numFmtId="9" fontId="3" fillId="0" borderId="0" xfId="29" applyFill="1" applyBorder="1" applyAlignment="1">
      <alignment horizontal="center" vertical="center"/>
    </xf>
    <xf numFmtId="3" fontId="3" fillId="0" borderId="0" xfId="54" applyNumberFormat="1" applyFill="1" applyBorder="1" applyAlignment="1">
      <alignment horizontal="center" vertical="center"/>
    </xf>
    <xf numFmtId="9" fontId="3" fillId="0" borderId="33" xfId="29" applyFill="1" applyBorder="1" applyAlignment="1">
      <alignment horizontal="center" vertical="center"/>
    </xf>
    <xf numFmtId="0" fontId="3" fillId="0" borderId="27" xfId="54" applyNumberFormat="1" applyFont="1" applyFill="1" applyBorder="1" applyAlignment="1" applyProtection="1">
      <alignment horizontal="center" vertical="center"/>
    </xf>
    <xf numFmtId="10" fontId="3" fillId="19" borderId="27" xfId="54" applyNumberFormat="1" applyFont="1" applyFill="1" applyBorder="1" applyAlignment="1" applyProtection="1">
      <alignment horizontal="center" vertical="center"/>
    </xf>
    <xf numFmtId="0" fontId="3" fillId="19" borderId="35" xfId="54" applyFill="1" applyBorder="1" applyAlignment="1">
      <alignment horizontal="center" vertical="center"/>
    </xf>
    <xf numFmtId="0" fontId="3" fillId="0" borderId="34" xfId="54" applyFont="1" applyBorder="1" applyAlignment="1">
      <alignment horizontal="right" vertical="center"/>
    </xf>
    <xf numFmtId="1" fontId="3" fillId="0" borderId="27" xfId="54" applyNumberFormat="1" applyBorder="1" applyAlignment="1">
      <alignment horizontal="center" vertical="center"/>
    </xf>
    <xf numFmtId="9" fontId="3" fillId="0" borderId="27" xfId="29" applyBorder="1" applyAlignment="1">
      <alignment horizontal="center" vertical="center"/>
    </xf>
    <xf numFmtId="9" fontId="3" fillId="0" borderId="35" xfId="29" applyBorder="1" applyAlignment="1">
      <alignment horizontal="center" vertical="center"/>
    </xf>
    <xf numFmtId="41" fontId="3" fillId="0" borderId="0" xfId="43" applyNumberFormat="1" applyFont="1" applyFill="1" applyBorder="1" applyAlignment="1" applyProtection="1">
      <alignment vertical="center"/>
    </xf>
    <xf numFmtId="41" fontId="3" fillId="0" borderId="3" xfId="43" applyNumberFormat="1" applyFont="1" applyFill="1" applyBorder="1" applyAlignment="1" applyProtection="1">
      <alignment vertical="center"/>
    </xf>
    <xf numFmtId="3" fontId="48" fillId="37" borderId="0" xfId="0" applyNumberFormat="1" applyFont="1" applyFill="1" applyBorder="1" applyAlignment="1">
      <alignment horizontal="center" vertical="center"/>
    </xf>
    <xf numFmtId="3" fontId="48" fillId="37" borderId="27" xfId="0" applyNumberFormat="1" applyFont="1" applyFill="1" applyBorder="1" applyAlignment="1">
      <alignment horizontal="center" vertical="center"/>
    </xf>
    <xf numFmtId="0" fontId="11" fillId="3" borderId="3" xfId="0" applyFont="1" applyFill="1" applyBorder="1" applyAlignment="1" applyProtection="1">
      <alignment horizontal="center"/>
      <protection locked="0"/>
    </xf>
    <xf numFmtId="0" fontId="23" fillId="8" borderId="3" xfId="0" applyFont="1" applyFill="1" applyBorder="1" applyAlignment="1" applyProtection="1">
      <alignment horizontal="center"/>
      <protection locked="0"/>
    </xf>
    <xf numFmtId="10" fontId="10" fillId="8" borderId="3" xfId="29" applyNumberFormat="1" applyFont="1" applyFill="1" applyBorder="1" applyAlignment="1" applyProtection="1">
      <alignment horizontal="center"/>
      <protection locked="0"/>
    </xf>
    <xf numFmtId="0" fontId="0" fillId="0" borderId="4" xfId="0" applyBorder="1" applyProtection="1">
      <protection hidden="1"/>
    </xf>
    <xf numFmtId="0" fontId="0" fillId="0" borderId="0" xfId="0" applyProtection="1">
      <protection hidden="1"/>
    </xf>
    <xf numFmtId="0" fontId="0" fillId="0" borderId="0" xfId="0" applyBorder="1" applyAlignment="1" applyProtection="1">
      <protection hidden="1"/>
    </xf>
    <xf numFmtId="0" fontId="0" fillId="0" borderId="0" xfId="0" applyBorder="1" applyAlignment="1" applyProtection="1">
      <alignment horizontal="center"/>
      <protection hidden="1"/>
    </xf>
    <xf numFmtId="0" fontId="3" fillId="0" borderId="0" xfId="0" applyFont="1" applyFill="1" applyBorder="1" applyAlignment="1" applyProtection="1">
      <alignment horizontal="left"/>
      <protection hidden="1"/>
    </xf>
    <xf numFmtId="0" fontId="0" fillId="0" borderId="0" xfId="0" applyFill="1" applyProtection="1">
      <protection hidden="1"/>
    </xf>
    <xf numFmtId="0" fontId="3" fillId="0" borderId="0" xfId="0" applyFont="1" applyAlignment="1" applyProtection="1">
      <alignment horizontal="left"/>
      <protection hidden="1"/>
    </xf>
    <xf numFmtId="0" fontId="0" fillId="0" borderId="0" xfId="0" applyAlignment="1" applyProtection="1">
      <protection hidden="1"/>
    </xf>
    <xf numFmtId="0" fontId="10" fillId="0" borderId="0" xfId="0" applyFont="1" applyFill="1" applyBorder="1" applyAlignment="1" applyProtection="1">
      <alignment horizontal="left" vertical="top"/>
      <protection hidden="1"/>
    </xf>
    <xf numFmtId="0" fontId="0" fillId="0" borderId="0" xfId="0" applyAlignment="1" applyProtection="1">
      <alignment horizontal="right"/>
      <protection hidden="1"/>
    </xf>
    <xf numFmtId="0" fontId="3" fillId="0" borderId="0" xfId="0" applyFont="1" applyFill="1" applyProtection="1">
      <protection hidden="1"/>
    </xf>
    <xf numFmtId="0" fontId="0" fillId="0" borderId="0" xfId="0" applyBorder="1" applyProtection="1">
      <protection hidden="1"/>
    </xf>
    <xf numFmtId="0" fontId="3" fillId="0" borderId="0" xfId="0" applyFont="1" applyProtection="1">
      <protection hidden="1"/>
    </xf>
    <xf numFmtId="0" fontId="0" fillId="2" borderId="3" xfId="0" applyFill="1" applyBorder="1" applyProtection="1">
      <protection hidden="1"/>
    </xf>
    <xf numFmtId="0" fontId="10" fillId="0" borderId="0" xfId="0" applyFont="1" applyFill="1" applyBorder="1" applyAlignment="1" applyProtection="1">
      <alignment horizontal="left"/>
      <protection hidden="1"/>
    </xf>
    <xf numFmtId="0" fontId="3" fillId="0" borderId="0" xfId="0" applyFont="1" applyFill="1" applyBorder="1" applyAlignment="1" applyProtection="1">
      <alignment horizontal="right"/>
      <protection hidden="1"/>
    </xf>
    <xf numFmtId="0" fontId="8" fillId="6" borderId="0" xfId="0" applyFont="1" applyFill="1" applyProtection="1">
      <protection hidden="1"/>
    </xf>
    <xf numFmtId="0" fontId="5" fillId="6" borderId="0" xfId="0" applyFont="1" applyFill="1" applyProtection="1">
      <protection hidden="1"/>
    </xf>
    <xf numFmtId="0" fontId="3" fillId="0" borderId="0" xfId="0" applyFont="1" applyFill="1" applyBorder="1" applyAlignment="1" applyProtection="1">
      <alignment vertical="top"/>
      <protection hidden="1"/>
    </xf>
    <xf numFmtId="0" fontId="0" fillId="12" borderId="3" xfId="0" applyFill="1" applyBorder="1" applyAlignment="1" applyProtection="1">
      <alignment horizontal="center"/>
      <protection hidden="1"/>
    </xf>
    <xf numFmtId="0" fontId="0" fillId="0" borderId="0" xfId="0" applyFill="1" applyBorder="1" applyProtection="1">
      <protection hidden="1"/>
    </xf>
    <xf numFmtId="0" fontId="3" fillId="0" borderId="0" xfId="0" applyFont="1" applyAlignment="1" applyProtection="1">
      <alignment horizontal="right"/>
      <protection hidden="1"/>
    </xf>
    <xf numFmtId="0" fontId="6" fillId="0" borderId="0" xfId="0" applyFont="1" applyProtection="1">
      <protection hidden="1"/>
    </xf>
    <xf numFmtId="0" fontId="11" fillId="0" borderId="5" xfId="0" applyFont="1" applyFill="1" applyBorder="1" applyAlignment="1" applyProtection="1">
      <alignment horizontal="center"/>
      <protection hidden="1"/>
    </xf>
    <xf numFmtId="0" fontId="11" fillId="0" borderId="0" xfId="0" applyFont="1" applyFill="1" applyBorder="1" applyAlignment="1" applyProtection="1">
      <alignment horizontal="center"/>
      <protection hidden="1"/>
    </xf>
    <xf numFmtId="0" fontId="34" fillId="0" borderId="0" xfId="0" applyFont="1" applyFill="1" applyProtection="1">
      <protection hidden="1"/>
    </xf>
    <xf numFmtId="0" fontId="0" fillId="0" borderId="5" xfId="0" applyFill="1" applyBorder="1" applyProtection="1">
      <protection hidden="1"/>
    </xf>
    <xf numFmtId="0" fontId="0" fillId="0" borderId="0" xfId="0" applyFill="1" applyBorder="1" applyAlignment="1" applyProtection="1">
      <protection hidden="1"/>
    </xf>
    <xf numFmtId="0" fontId="0" fillId="0" borderId="12" xfId="0" applyBorder="1" applyProtection="1">
      <protection hidden="1"/>
    </xf>
    <xf numFmtId="0" fontId="0" fillId="0" borderId="17" xfId="0" applyBorder="1" applyProtection="1">
      <protection hidden="1"/>
    </xf>
    <xf numFmtId="0" fontId="0" fillId="0" borderId="21" xfId="0" applyBorder="1" applyProtection="1">
      <protection hidden="1"/>
    </xf>
    <xf numFmtId="0" fontId="0" fillId="0" borderId="5" xfId="0" applyBorder="1" applyProtection="1">
      <protection hidden="1"/>
    </xf>
    <xf numFmtId="0" fontId="0" fillId="0" borderId="6" xfId="0" applyBorder="1" applyProtection="1">
      <protection hidden="1"/>
    </xf>
    <xf numFmtId="0" fontId="7" fillId="0" borderId="0" xfId="0" applyFont="1" applyProtection="1">
      <protection hidden="1"/>
    </xf>
    <xf numFmtId="0" fontId="7" fillId="0" borderId="18" xfId="0" applyFont="1" applyBorder="1" applyProtection="1">
      <protection hidden="1"/>
    </xf>
    <xf numFmtId="0" fontId="0" fillId="0" borderId="19" xfId="0" applyBorder="1" applyProtection="1">
      <protection hidden="1"/>
    </xf>
    <xf numFmtId="0" fontId="0" fillId="0" borderId="20" xfId="0" applyBorder="1" applyProtection="1">
      <protection hidden="1"/>
    </xf>
    <xf numFmtId="0" fontId="0" fillId="0" borderId="0" xfId="0" quotePrefix="1" applyProtection="1">
      <protection hidden="1"/>
    </xf>
    <xf numFmtId="0" fontId="0" fillId="0" borderId="26" xfId="0" applyBorder="1" applyAlignment="1" applyProtection="1">
      <protection hidden="1"/>
    </xf>
    <xf numFmtId="0" fontId="0" fillId="0" borderId="26" xfId="0" applyBorder="1" applyAlignment="1" applyProtection="1">
      <alignment horizontal="center"/>
      <protection hidden="1"/>
    </xf>
    <xf numFmtId="0" fontId="3" fillId="0" borderId="9" xfId="0" applyFont="1" applyFill="1" applyBorder="1" applyAlignment="1" applyProtection="1">
      <alignment vertical="center"/>
      <protection hidden="1"/>
    </xf>
    <xf numFmtId="0" fontId="3" fillId="0" borderId="10" xfId="0" applyFont="1" applyFill="1" applyBorder="1" applyAlignment="1" applyProtection="1">
      <alignment vertical="center"/>
      <protection hidden="1"/>
    </xf>
    <xf numFmtId="0" fontId="0" fillId="0" borderId="9" xfId="0" applyBorder="1" applyAlignment="1" applyProtection="1">
      <protection hidden="1"/>
    </xf>
    <xf numFmtId="0" fontId="0" fillId="0" borderId="10" xfId="0" applyBorder="1" applyAlignment="1" applyProtection="1">
      <protection hidden="1"/>
    </xf>
    <xf numFmtId="0" fontId="0" fillId="0" borderId="11" xfId="0" applyBorder="1" applyAlignment="1" applyProtection="1">
      <protection hidden="1"/>
    </xf>
    <xf numFmtId="0" fontId="6" fillId="0" borderId="9" xfId="0" applyFont="1" applyBorder="1" applyAlignment="1" applyProtection="1">
      <protection hidden="1"/>
    </xf>
    <xf numFmtId="0" fontId="6" fillId="0" borderId="11" xfId="0" applyFont="1" applyBorder="1" applyAlignment="1" applyProtection="1">
      <protection hidden="1"/>
    </xf>
    <xf numFmtId="0" fontId="0" fillId="0" borderId="10" xfId="0" applyFill="1" applyBorder="1" applyAlignment="1" applyProtection="1">
      <alignment vertical="center"/>
      <protection hidden="1"/>
    </xf>
    <xf numFmtId="0" fontId="0" fillId="0" borderId="11" xfId="0" applyFill="1" applyBorder="1" applyAlignment="1" applyProtection="1">
      <alignment vertical="center"/>
      <protection hidden="1"/>
    </xf>
    <xf numFmtId="0" fontId="0" fillId="0" borderId="0" xfId="0" applyFill="1" applyBorder="1" applyAlignment="1" applyProtection="1">
      <alignment horizontal="center"/>
      <protection hidden="1"/>
    </xf>
    <xf numFmtId="0" fontId="0" fillId="0" borderId="4" xfId="0" applyFill="1" applyBorder="1" applyProtection="1">
      <protection hidden="1"/>
    </xf>
    <xf numFmtId="0" fontId="0" fillId="0" borderId="9" xfId="0" applyFill="1" applyBorder="1" applyAlignment="1" applyProtection="1">
      <protection hidden="1"/>
    </xf>
    <xf numFmtId="0" fontId="0" fillId="0" borderId="10" xfId="0" applyFill="1" applyBorder="1" applyAlignment="1" applyProtection="1">
      <protection hidden="1"/>
    </xf>
    <xf numFmtId="0" fontId="0" fillId="0" borderId="11" xfId="0" applyFill="1" applyBorder="1" applyAlignment="1" applyProtection="1">
      <protection hidden="1"/>
    </xf>
    <xf numFmtId="0" fontId="0" fillId="0" borderId="3" xfId="0" applyFill="1" applyBorder="1" applyAlignment="1" applyProtection="1">
      <alignment horizontal="center"/>
      <protection hidden="1"/>
    </xf>
    <xf numFmtId="0" fontId="6" fillId="0" borderId="9" xfId="0" applyFont="1" applyFill="1" applyBorder="1" applyAlignment="1" applyProtection="1">
      <protection hidden="1"/>
    </xf>
    <xf numFmtId="0" fontId="6" fillId="0" borderId="11" xfId="0" applyFont="1" applyFill="1" applyBorder="1" applyAlignment="1" applyProtection="1">
      <protection hidden="1"/>
    </xf>
    <xf numFmtId="0" fontId="3" fillId="0" borderId="0" xfId="0" applyFont="1" applyFill="1" applyAlignment="1" applyProtection="1">
      <alignment horizontal="right"/>
      <protection hidden="1"/>
    </xf>
    <xf numFmtId="0" fontId="0" fillId="0" borderId="3" xfId="0" applyBorder="1" applyAlignment="1" applyProtection="1">
      <alignment horizontal="center"/>
      <protection hidden="1"/>
    </xf>
    <xf numFmtId="0" fontId="6" fillId="0" borderId="9" xfId="0" applyFont="1" applyFill="1" applyBorder="1" applyProtection="1">
      <protection hidden="1"/>
    </xf>
    <xf numFmtId="0" fontId="0" fillId="0" borderId="11" xfId="0" applyFill="1" applyBorder="1" applyProtection="1">
      <protection hidden="1"/>
    </xf>
    <xf numFmtId="0" fontId="6" fillId="0" borderId="0" xfId="0" applyFont="1" applyAlignment="1" applyProtection="1">
      <alignment horizontal="left"/>
      <protection hidden="1"/>
    </xf>
    <xf numFmtId="0" fontId="6" fillId="0" borderId="0" xfId="0" applyFont="1" applyFill="1" applyProtection="1">
      <protection hidden="1"/>
    </xf>
    <xf numFmtId="0" fontId="0" fillId="0" borderId="0" xfId="0" applyFill="1" applyAlignment="1" applyProtection="1">
      <alignment horizontal="right"/>
      <protection hidden="1"/>
    </xf>
    <xf numFmtId="0" fontId="10" fillId="0" borderId="0" xfId="0" applyFont="1" applyProtection="1">
      <protection hidden="1"/>
    </xf>
    <xf numFmtId="0" fontId="6" fillId="13" borderId="0" xfId="0" applyFont="1" applyFill="1" applyProtection="1">
      <protection hidden="1"/>
    </xf>
    <xf numFmtId="0" fontId="0" fillId="13" borderId="0" xfId="0" applyFill="1" applyProtection="1">
      <protection hidden="1"/>
    </xf>
    <xf numFmtId="0" fontId="20" fillId="0" borderId="0" xfId="0" applyFont="1" applyProtection="1">
      <protection hidden="1"/>
    </xf>
    <xf numFmtId="0" fontId="10" fillId="0" borderId="0" xfId="0" applyFont="1" applyFill="1" applyBorder="1" applyProtection="1">
      <protection hidden="1"/>
    </xf>
    <xf numFmtId="0" fontId="10" fillId="0" borderId="18" xfId="0" applyFont="1" applyFill="1" applyBorder="1" applyAlignment="1" applyProtection="1">
      <protection hidden="1"/>
    </xf>
    <xf numFmtId="0" fontId="0" fillId="0" borderId="2" xfId="0" applyBorder="1" applyProtection="1">
      <protection hidden="1"/>
    </xf>
    <xf numFmtId="0" fontId="0" fillId="0" borderId="3" xfId="0" applyBorder="1" applyProtection="1">
      <protection hidden="1"/>
    </xf>
    <xf numFmtId="0" fontId="3" fillId="0" borderId="3" xfId="0" applyFont="1" applyBorder="1" applyAlignment="1" applyProtection="1">
      <alignment horizontal="center"/>
      <protection hidden="1"/>
    </xf>
    <xf numFmtId="0" fontId="10" fillId="0" borderId="0" xfId="0" applyFont="1" applyFill="1" applyBorder="1" applyAlignment="1" applyProtection="1">
      <protection hidden="1"/>
    </xf>
    <xf numFmtId="0" fontId="0" fillId="6" borderId="0" xfId="0" applyFill="1" applyProtection="1">
      <protection hidden="1"/>
    </xf>
    <xf numFmtId="0" fontId="0" fillId="0" borderId="2" xfId="0" applyFill="1" applyBorder="1" applyProtection="1">
      <protection hidden="1"/>
    </xf>
    <xf numFmtId="0" fontId="0" fillId="0" borderId="3" xfId="0" applyFill="1" applyBorder="1" applyProtection="1">
      <protection hidden="1"/>
    </xf>
    <xf numFmtId="0" fontId="3" fillId="0" borderId="3" xfId="0" applyFont="1" applyFill="1" applyBorder="1" applyAlignment="1" applyProtection="1">
      <alignment horizontal="center"/>
      <protection hidden="1"/>
    </xf>
    <xf numFmtId="0" fontId="0" fillId="0" borderId="6" xfId="0" applyFill="1" applyBorder="1" applyAlignment="1" applyProtection="1">
      <alignment horizontal="left"/>
      <protection hidden="1"/>
    </xf>
    <xf numFmtId="0" fontId="0" fillId="0" borderId="0" xfId="0" applyFill="1" applyAlignment="1" applyProtection="1">
      <protection hidden="1"/>
    </xf>
    <xf numFmtId="0" fontId="6" fillId="0" borderId="0" xfId="0" applyFont="1" applyFill="1" applyBorder="1" applyAlignment="1" applyProtection="1">
      <protection hidden="1"/>
    </xf>
    <xf numFmtId="0" fontId="6" fillId="0" borderId="6" xfId="0" applyFont="1" applyFill="1" applyBorder="1" applyAlignment="1" applyProtection="1">
      <protection hidden="1"/>
    </xf>
    <xf numFmtId="0" fontId="6" fillId="0" borderId="0" xfId="0" applyFont="1" applyFill="1" applyAlignment="1" applyProtection="1">
      <protection hidden="1"/>
    </xf>
    <xf numFmtId="0" fontId="3" fillId="0" borderId="5" xfId="0" applyFont="1" applyFill="1" applyBorder="1" applyAlignment="1" applyProtection="1">
      <alignment horizontal="right"/>
      <protection hidden="1"/>
    </xf>
    <xf numFmtId="0" fontId="3" fillId="0" borderId="0" xfId="0" applyFont="1" applyFill="1" applyBorder="1" applyAlignment="1" applyProtection="1">
      <alignment vertical="top" wrapText="1"/>
      <protection hidden="1"/>
    </xf>
    <xf numFmtId="0" fontId="3" fillId="0" borderId="0" xfId="0" applyFont="1" applyFill="1" applyAlignment="1" applyProtection="1">
      <protection hidden="1"/>
    </xf>
    <xf numFmtId="0" fontId="10" fillId="0" borderId="0" xfId="0" applyFont="1" applyFill="1" applyBorder="1" applyAlignment="1" applyProtection="1">
      <alignment horizontal="center"/>
      <protection hidden="1"/>
    </xf>
    <xf numFmtId="0" fontId="0" fillId="0" borderId="6" xfId="0" applyBorder="1" applyAlignment="1" applyProtection="1">
      <protection hidden="1"/>
    </xf>
    <xf numFmtId="0" fontId="6" fillId="0" borderId="0" xfId="0" applyFont="1" applyBorder="1" applyAlignment="1" applyProtection="1">
      <alignment horizontal="left"/>
      <protection hidden="1"/>
    </xf>
    <xf numFmtId="43" fontId="3" fillId="0" borderId="3" xfId="0" applyNumberFormat="1" applyFont="1" applyBorder="1" applyProtection="1">
      <protection hidden="1"/>
    </xf>
    <xf numFmtId="43" fontId="3" fillId="0" borderId="3" xfId="1" applyFont="1" applyFill="1" applyBorder="1" applyProtection="1">
      <protection hidden="1"/>
    </xf>
    <xf numFmtId="0" fontId="0" fillId="0" borderId="18" xfId="0" applyBorder="1" applyAlignment="1" applyProtection="1">
      <protection hidden="1"/>
    </xf>
    <xf numFmtId="0" fontId="0" fillId="0" borderId="19" xfId="0" applyBorder="1" applyAlignment="1" applyProtection="1">
      <protection hidden="1"/>
    </xf>
    <xf numFmtId="0" fontId="0" fillId="0" borderId="3" xfId="0" applyBorder="1" applyAlignment="1" applyProtection="1">
      <alignment horizont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3" fillId="0" borderId="0" xfId="0" applyFont="1" applyAlignment="1" applyProtection="1">
      <alignment horizontal="center"/>
      <protection hidden="1"/>
    </xf>
    <xf numFmtId="0" fontId="0" fillId="0" borderId="0" xfId="0" applyAlignment="1" applyProtection="1">
      <alignment horizontal="center"/>
      <protection hidden="1"/>
    </xf>
    <xf numFmtId="0" fontId="10" fillId="0" borderId="0" xfId="0" applyFont="1" applyFill="1" applyBorder="1" applyAlignment="1" applyProtection="1">
      <alignment vertical="top"/>
      <protection hidden="1"/>
    </xf>
    <xf numFmtId="0" fontId="0" fillId="0" borderId="0" xfId="0" applyFill="1" applyBorder="1" applyAlignment="1" applyProtection="1">
      <alignment horizontal="left"/>
      <protection hidden="1"/>
    </xf>
    <xf numFmtId="164" fontId="0" fillId="0" borderId="0" xfId="1" applyNumberFormat="1" applyFont="1" applyProtection="1">
      <protection hidden="1"/>
    </xf>
    <xf numFmtId="0" fontId="3" fillId="0" borderId="4" xfId="0" applyFont="1" applyFill="1" applyBorder="1" applyProtection="1">
      <protection hidden="1"/>
    </xf>
    <xf numFmtId="0" fontId="11" fillId="0" borderId="0" xfId="0" applyFont="1" applyFill="1" applyBorder="1" applyAlignment="1" applyProtection="1">
      <alignment vertical="top" wrapText="1"/>
      <protection hidden="1"/>
    </xf>
    <xf numFmtId="0" fontId="0" fillId="0" borderId="0" xfId="0" applyAlignment="1" applyProtection="1">
      <alignment horizontal="left"/>
      <protection hidden="1"/>
    </xf>
    <xf numFmtId="0" fontId="3" fillId="0" borderId="0" xfId="0" applyFont="1" applyFill="1" applyBorder="1" applyProtection="1">
      <protection hidden="1"/>
    </xf>
    <xf numFmtId="0" fontId="3" fillId="0" borderId="0" xfId="0" applyFont="1" applyBorder="1" applyProtection="1">
      <protection hidden="1"/>
    </xf>
    <xf numFmtId="0" fontId="11" fillId="0" borderId="23" xfId="0" applyFont="1" applyFill="1" applyBorder="1" applyAlignment="1" applyProtection="1">
      <alignment horizontal="center"/>
      <protection hidden="1"/>
    </xf>
    <xf numFmtId="0" fontId="3" fillId="0" borderId="0" xfId="0" applyFont="1" applyAlignment="1" applyProtection="1">
      <alignment horizontal="right"/>
      <protection hidden="1"/>
    </xf>
    <xf numFmtId="0" fontId="6" fillId="0" borderId="0" xfId="0" applyFont="1" applyFill="1" applyAlignment="1" applyProtection="1">
      <alignment horizontal="right"/>
      <protection hidden="1"/>
    </xf>
    <xf numFmtId="0" fontId="13" fillId="0" borderId="0" xfId="0" applyFont="1" applyProtection="1">
      <protection hidden="1"/>
    </xf>
    <xf numFmtId="9" fontId="10" fillId="0" borderId="0" xfId="29" applyFont="1" applyFill="1" applyBorder="1" applyProtection="1">
      <protection hidden="1"/>
    </xf>
    <xf numFmtId="0" fontId="13" fillId="0" borderId="0" xfId="0" applyFont="1" applyFill="1" applyProtection="1">
      <protection hidden="1"/>
    </xf>
    <xf numFmtId="0" fontId="3" fillId="2" borderId="3" xfId="0" applyFont="1" applyFill="1" applyBorder="1" applyAlignment="1" applyProtection="1">
      <alignment horizontal="center"/>
      <protection hidden="1"/>
    </xf>
    <xf numFmtId="43" fontId="0" fillId="0" borderId="3" xfId="0" applyNumberFormat="1" applyBorder="1" applyAlignment="1" applyProtection="1">
      <protection hidden="1"/>
    </xf>
    <xf numFmtId="43" fontId="0" fillId="0" borderId="3" xfId="0" applyNumberFormat="1" applyBorder="1" applyProtection="1">
      <protection hidden="1"/>
    </xf>
    <xf numFmtId="43" fontId="0" fillId="0" borderId="0" xfId="0" applyNumberFormat="1" applyBorder="1" applyAlignment="1" applyProtection="1">
      <alignment horizontal="center"/>
      <protection hidden="1"/>
    </xf>
    <xf numFmtId="0" fontId="0" fillId="0" borderId="22" xfId="0" applyBorder="1" applyProtection="1">
      <protection hidden="1"/>
    </xf>
    <xf numFmtId="10" fontId="0" fillId="0" borderId="3" xfId="29" applyNumberFormat="1" applyFont="1" applyBorder="1" applyProtection="1">
      <protection hidden="1"/>
    </xf>
    <xf numFmtId="43" fontId="0" fillId="0" borderId="11" xfId="0" applyNumberFormat="1" applyBorder="1" applyAlignment="1" applyProtection="1">
      <alignment horizontal="center"/>
      <protection hidden="1"/>
    </xf>
    <xf numFmtId="0" fontId="24" fillId="0" borderId="0" xfId="0" applyFont="1" applyProtection="1">
      <protection hidden="1"/>
    </xf>
    <xf numFmtId="0" fontId="0" fillId="0" borderId="17" xfId="0" applyBorder="1" applyAlignment="1" applyProtection="1">
      <alignment horizontal="right"/>
      <protection hidden="1"/>
    </xf>
    <xf numFmtId="43" fontId="0" fillId="0" borderId="17" xfId="0" applyNumberFormat="1" applyBorder="1" applyProtection="1">
      <protection hidden="1"/>
    </xf>
    <xf numFmtId="0" fontId="0" fillId="0" borderId="0" xfId="0" applyBorder="1" applyAlignment="1" applyProtection="1">
      <alignment horizontal="right"/>
      <protection hidden="1"/>
    </xf>
    <xf numFmtId="0" fontId="6" fillId="0" borderId="0" xfId="0" applyFont="1" applyFill="1" applyBorder="1" applyAlignment="1" applyProtection="1">
      <alignment horizontal="left"/>
      <protection hidden="1"/>
    </xf>
    <xf numFmtId="0" fontId="0" fillId="0" borderId="3" xfId="0" applyBorder="1" applyAlignment="1" applyProtection="1">
      <alignment horizontal="center" wrapText="1"/>
      <protection hidden="1"/>
    </xf>
    <xf numFmtId="0" fontId="3" fillId="0" borderId="3" xfId="0" applyFont="1" applyBorder="1" applyAlignment="1" applyProtection="1">
      <alignment horizontal="center" wrapText="1"/>
      <protection hidden="1"/>
    </xf>
    <xf numFmtId="1" fontId="0" fillId="0" borderId="0" xfId="0" applyNumberFormat="1" applyBorder="1" applyProtection="1">
      <protection hidden="1"/>
    </xf>
    <xf numFmtId="171" fontId="0" fillId="0" borderId="0" xfId="0" applyNumberFormat="1" applyBorder="1" applyProtection="1">
      <protection hidden="1"/>
    </xf>
    <xf numFmtId="3" fontId="0" fillId="0" borderId="0" xfId="0" applyNumberFormat="1" applyBorder="1" applyProtection="1">
      <protection hidden="1"/>
    </xf>
    <xf numFmtId="44" fontId="0" fillId="0" borderId="0" xfId="0" applyNumberFormat="1" applyBorder="1" applyProtection="1">
      <protection hidden="1"/>
    </xf>
    <xf numFmtId="0" fontId="3" fillId="0" borderId="0" xfId="0" applyFont="1" applyBorder="1" applyAlignment="1" applyProtection="1">
      <protection hidden="1"/>
    </xf>
    <xf numFmtId="43" fontId="0" fillId="0" borderId="0" xfId="1" applyFont="1" applyBorder="1" applyProtection="1">
      <protection hidden="1"/>
    </xf>
    <xf numFmtId="0" fontId="3" fillId="0" borderId="0" xfId="0" applyFont="1" applyAlignment="1" applyProtection="1">
      <protection hidden="1"/>
    </xf>
    <xf numFmtId="3" fontId="3" fillId="0" borderId="0" xfId="0" applyNumberFormat="1" applyFont="1" applyBorder="1" applyAlignment="1" applyProtection="1">
      <protection hidden="1"/>
    </xf>
    <xf numFmtId="3" fontId="3" fillId="0" borderId="0" xfId="0" applyNumberFormat="1" applyFont="1" applyBorder="1" applyAlignment="1" applyProtection="1">
      <alignment horizontal="center"/>
      <protection hidden="1"/>
    </xf>
    <xf numFmtId="1" fontId="3" fillId="0" borderId="0" xfId="1" applyNumberFormat="1" applyFont="1" applyFill="1" applyBorder="1" applyAlignment="1" applyProtection="1">
      <alignment horizontal="center"/>
      <protection hidden="1"/>
    </xf>
    <xf numFmtId="0" fontId="3" fillId="0" borderId="0" xfId="0" applyFont="1" applyFill="1" applyBorder="1" applyAlignment="1" applyProtection="1">
      <protection hidden="1"/>
    </xf>
    <xf numFmtId="164" fontId="10" fillId="0" borderId="0" xfId="1" applyNumberFormat="1" applyFont="1" applyFill="1" applyBorder="1" applyProtection="1">
      <protection hidden="1"/>
    </xf>
    <xf numFmtId="172" fontId="0" fillId="0" borderId="0" xfId="0" applyNumberFormat="1" applyBorder="1" applyAlignment="1" applyProtection="1">
      <alignment horizontal="right"/>
      <protection hidden="1"/>
    </xf>
    <xf numFmtId="0" fontId="24" fillId="0" borderId="0" xfId="0" applyFont="1" applyBorder="1" applyProtection="1">
      <protection hidden="1"/>
    </xf>
    <xf numFmtId="44" fontId="24" fillId="0" borderId="0" xfId="0" applyNumberFormat="1" applyFont="1" applyBorder="1" applyProtection="1">
      <protection hidden="1"/>
    </xf>
    <xf numFmtId="0" fontId="3" fillId="0" borderId="3" xfId="0" applyFont="1" applyFill="1" applyBorder="1" applyProtection="1">
      <protection hidden="1"/>
    </xf>
    <xf numFmtId="0" fontId="24" fillId="0" borderId="0" xfId="0" applyFont="1" applyFill="1" applyBorder="1" applyAlignment="1" applyProtection="1">
      <alignment horizontal="center" wrapText="1"/>
      <protection hidden="1"/>
    </xf>
    <xf numFmtId="0" fontId="6" fillId="0" borderId="0" xfId="0" applyFont="1" applyAlignment="1" applyProtection="1">
      <protection hidden="1"/>
    </xf>
    <xf numFmtId="14" fontId="0" fillId="0" borderId="0" xfId="0" applyNumberFormat="1" applyProtection="1">
      <protection hidden="1"/>
    </xf>
    <xf numFmtId="0" fontId="5" fillId="0" borderId="0" xfId="0" applyFont="1" applyFill="1" applyProtection="1">
      <protection hidden="1"/>
    </xf>
    <xf numFmtId="0" fontId="3" fillId="0" borderId="0" xfId="0" applyFont="1" applyBorder="1" applyAlignment="1" applyProtection="1">
      <alignment horizontal="right"/>
      <protection hidden="1"/>
    </xf>
    <xf numFmtId="10" fontId="0" fillId="0" borderId="0" xfId="0" applyNumberFormat="1" applyFill="1" applyBorder="1" applyProtection="1">
      <protection hidden="1"/>
    </xf>
    <xf numFmtId="0" fontId="6" fillId="0" borderId="3" xfId="0" applyFont="1" applyFill="1" applyBorder="1" applyAlignment="1" applyProtection="1">
      <alignment horizontal="right"/>
      <protection hidden="1"/>
    </xf>
    <xf numFmtId="4" fontId="6" fillId="0" borderId="3" xfId="0" applyNumberFormat="1" applyFont="1" applyFill="1" applyBorder="1" applyProtection="1">
      <protection hidden="1"/>
    </xf>
    <xf numFmtId="0" fontId="6" fillId="0" borderId="10" xfId="0" applyFont="1" applyFill="1" applyBorder="1" applyAlignment="1" applyProtection="1">
      <alignment horizontal="right"/>
      <protection hidden="1"/>
    </xf>
    <xf numFmtId="4" fontId="6" fillId="0" borderId="10" xfId="0" applyNumberFormat="1" applyFont="1" applyFill="1" applyBorder="1" applyProtection="1">
      <protection hidden="1"/>
    </xf>
    <xf numFmtId="4" fontId="10" fillId="0" borderId="0" xfId="0" applyNumberFormat="1" applyFont="1" applyFill="1" applyBorder="1" applyProtection="1">
      <protection hidden="1"/>
    </xf>
    <xf numFmtId="4" fontId="0" fillId="0" borderId="0" xfId="0" applyNumberFormat="1" applyFill="1" applyBorder="1" applyProtection="1">
      <protection hidden="1"/>
    </xf>
    <xf numFmtId="0" fontId="0" fillId="0" borderId="0" xfId="0" applyAlignment="1" applyProtection="1">
      <alignment vertical="top" wrapText="1"/>
      <protection hidden="1"/>
    </xf>
    <xf numFmtId="0" fontId="3" fillId="0" borderId="3" xfId="0" applyFont="1" applyBorder="1" applyAlignment="1" applyProtection="1">
      <alignment horizontal="right"/>
      <protection hidden="1"/>
    </xf>
    <xf numFmtId="10" fontId="0" fillId="0" borderId="3" xfId="0" applyNumberFormat="1" applyFill="1" applyBorder="1" applyProtection="1">
      <protection hidden="1"/>
    </xf>
    <xf numFmtId="0" fontId="3" fillId="0" borderId="3" xfId="0" applyFont="1" applyBorder="1" applyProtection="1">
      <protection hidden="1"/>
    </xf>
    <xf numFmtId="0" fontId="3" fillId="0" borderId="3" xfId="0" applyFont="1" applyFill="1" applyBorder="1" applyAlignment="1" applyProtection="1">
      <alignment horizontal="left"/>
      <protection hidden="1"/>
    </xf>
    <xf numFmtId="4" fontId="10" fillId="0" borderId="3" xfId="0" applyNumberFormat="1" applyFont="1" applyFill="1" applyBorder="1" applyProtection="1">
      <protection hidden="1"/>
    </xf>
    <xf numFmtId="4" fontId="0" fillId="0" borderId="3" xfId="0" applyNumberFormat="1" applyFill="1" applyBorder="1" applyProtection="1">
      <protection hidden="1"/>
    </xf>
    <xf numFmtId="1" fontId="0" fillId="0" borderId="0" xfId="0" applyNumberFormat="1" applyFill="1" applyBorder="1" applyAlignment="1" applyProtection="1">
      <alignment horizontal="center"/>
      <protection hidden="1"/>
    </xf>
    <xf numFmtId="10" fontId="0" fillId="0" borderId="0" xfId="29" applyNumberFormat="1" applyFont="1" applyFill="1" applyBorder="1" applyAlignment="1" applyProtection="1">
      <alignment horizontal="center"/>
      <protection hidden="1"/>
    </xf>
    <xf numFmtId="0" fontId="3" fillId="0" borderId="16" xfId="0" applyFont="1" applyFill="1" applyBorder="1" applyProtection="1">
      <protection hidden="1"/>
    </xf>
    <xf numFmtId="10" fontId="10" fillId="0" borderId="0" xfId="29" applyNumberFormat="1" applyFont="1" applyFill="1" applyBorder="1" applyProtection="1">
      <protection hidden="1"/>
    </xf>
    <xf numFmtId="43" fontId="0" fillId="0" borderId="2" xfId="0" applyNumberFormat="1" applyBorder="1" applyProtection="1">
      <protection hidden="1"/>
    </xf>
    <xf numFmtId="43" fontId="0" fillId="0" borderId="0" xfId="0" applyNumberFormat="1" applyBorder="1" applyProtection="1">
      <protection hidden="1"/>
    </xf>
    <xf numFmtId="1" fontId="0" fillId="0" borderId="0" xfId="0" applyNumberFormat="1" applyFill="1" applyBorder="1" applyProtection="1">
      <protection hidden="1"/>
    </xf>
    <xf numFmtId="0" fontId="4" fillId="0" borderId="3" xfId="0" applyFont="1" applyBorder="1" applyAlignment="1" applyProtection="1">
      <alignment horizontal="right"/>
      <protection hidden="1"/>
    </xf>
    <xf numFmtId="0" fontId="6" fillId="8" borderId="3" xfId="16" applyFont="1" applyFill="1" applyBorder="1" applyAlignment="1" applyProtection="1">
      <alignment horizontal="left"/>
      <protection locked="0"/>
    </xf>
    <xf numFmtId="0" fontId="10" fillId="0" borderId="0" xfId="16" applyFont="1" applyFill="1" applyBorder="1" applyAlignment="1" applyProtection="1">
      <protection hidden="1"/>
    </xf>
    <xf numFmtId="0" fontId="21" fillId="0" borderId="0" xfId="16" applyFill="1" applyBorder="1" applyAlignment="1" applyProtection="1">
      <protection hidden="1"/>
    </xf>
    <xf numFmtId="166" fontId="10" fillId="0" borderId="0" xfId="16" applyNumberFormat="1" applyFont="1" applyFill="1" applyBorder="1" applyAlignment="1" applyProtection="1">
      <protection hidden="1"/>
    </xf>
    <xf numFmtId="0" fontId="21" fillId="0" borderId="0" xfId="16" applyProtection="1">
      <protection hidden="1"/>
    </xf>
    <xf numFmtId="0" fontId="3" fillId="0" borderId="0" xfId="16" applyFont="1" applyFill="1" applyBorder="1" applyAlignment="1" applyProtection="1">
      <protection hidden="1"/>
    </xf>
    <xf numFmtId="0" fontId="21" fillId="0" borderId="0" xfId="16" applyFill="1" applyBorder="1" applyProtection="1">
      <protection hidden="1"/>
    </xf>
    <xf numFmtId="0" fontId="23" fillId="0" borderId="0" xfId="16" applyFont="1" applyFill="1" applyBorder="1" applyAlignment="1" applyProtection="1">
      <protection hidden="1"/>
    </xf>
    <xf numFmtId="0" fontId="3" fillId="0" borderId="0" xfId="16" applyFont="1" applyFill="1" applyBorder="1" applyProtection="1">
      <protection hidden="1"/>
    </xf>
    <xf numFmtId="0" fontId="23" fillId="0" borderId="0" xfId="16" applyFont="1" applyFill="1" applyBorder="1" applyAlignment="1" applyProtection="1">
      <alignment horizontal="center"/>
      <protection hidden="1"/>
    </xf>
    <xf numFmtId="0" fontId="6" fillId="0" borderId="0" xfId="16" applyFont="1" applyFill="1" applyBorder="1" applyProtection="1">
      <protection hidden="1"/>
    </xf>
    <xf numFmtId="14" fontId="23" fillId="0" borderId="0" xfId="16" applyNumberFormat="1" applyFont="1" applyFill="1" applyBorder="1" applyAlignment="1" applyProtection="1">
      <protection hidden="1"/>
    </xf>
    <xf numFmtId="0" fontId="3" fillId="0" borderId="0" xfId="16" applyFont="1" applyFill="1" applyBorder="1" applyAlignment="1" applyProtection="1">
      <alignment horizontal="center"/>
      <protection hidden="1"/>
    </xf>
    <xf numFmtId="0" fontId="6" fillId="0" borderId="0" xfId="16" applyFont="1" applyFill="1" applyBorder="1" applyAlignment="1" applyProtection="1">
      <alignment horizontal="center"/>
      <protection hidden="1"/>
    </xf>
    <xf numFmtId="0" fontId="21" fillId="0" borderId="0" xfId="16" applyFill="1" applyBorder="1" applyAlignment="1" applyProtection="1">
      <alignment horizontal="center"/>
      <protection hidden="1"/>
    </xf>
    <xf numFmtId="0" fontId="6" fillId="0" borderId="0" xfId="16" applyFont="1" applyProtection="1">
      <protection hidden="1"/>
    </xf>
    <xf numFmtId="43" fontId="0" fillId="0" borderId="0" xfId="56" applyFont="1" applyBorder="1" applyProtection="1">
      <protection hidden="1"/>
    </xf>
    <xf numFmtId="0" fontId="21" fillId="0" borderId="4" xfId="16" applyBorder="1" applyProtection="1">
      <protection hidden="1"/>
    </xf>
    <xf numFmtId="0" fontId="21" fillId="0" borderId="26" xfId="16" applyBorder="1" applyAlignment="1" applyProtection="1">
      <protection hidden="1"/>
    </xf>
    <xf numFmtId="0" fontId="3" fillId="0" borderId="0" xfId="16" applyFont="1" applyAlignment="1" applyProtection="1">
      <alignment horizontal="center"/>
      <protection hidden="1"/>
    </xf>
    <xf numFmtId="0" fontId="23" fillId="0" borderId="0" xfId="16" applyNumberFormat="1" applyFont="1" applyFill="1" applyBorder="1" applyAlignment="1" applyProtection="1">
      <protection hidden="1"/>
    </xf>
    <xf numFmtId="0" fontId="6" fillId="0" borderId="0" xfId="16" applyFont="1" applyFill="1" applyBorder="1" applyAlignment="1" applyProtection="1">
      <protection hidden="1"/>
    </xf>
    <xf numFmtId="0" fontId="3" fillId="0" borderId="0" xfId="16" applyFont="1" applyFill="1" applyBorder="1" applyAlignment="1" applyProtection="1">
      <alignment wrapText="1"/>
      <protection hidden="1"/>
    </xf>
    <xf numFmtId="0" fontId="10" fillId="0" borderId="0" xfId="16" applyNumberFormat="1" applyFont="1" applyFill="1" applyBorder="1" applyAlignment="1" applyProtection="1">
      <alignment horizontal="center"/>
      <protection hidden="1"/>
    </xf>
    <xf numFmtId="0" fontId="10" fillId="0" borderId="0" xfId="16" applyFont="1" applyFill="1" applyBorder="1" applyAlignment="1" applyProtection="1">
      <alignment horizontal="center"/>
      <protection hidden="1"/>
    </xf>
    <xf numFmtId="43" fontId="3" fillId="0" borderId="0" xfId="56" applyFont="1" applyFill="1" applyBorder="1" applyProtection="1">
      <protection hidden="1"/>
    </xf>
    <xf numFmtId="10" fontId="10" fillId="0" borderId="0" xfId="57" applyNumberFormat="1" applyFont="1" applyFill="1" applyBorder="1" applyAlignment="1" applyProtection="1">
      <protection hidden="1"/>
    </xf>
    <xf numFmtId="0" fontId="6" fillId="0" borderId="0" xfId="16" applyFont="1" applyAlignment="1" applyProtection="1">
      <alignment horizontal="left"/>
      <protection hidden="1"/>
    </xf>
    <xf numFmtId="14" fontId="21" fillId="0" borderId="0" xfId="16" applyNumberFormat="1" applyAlignment="1" applyProtection="1">
      <protection hidden="1"/>
    </xf>
    <xf numFmtId="0" fontId="8" fillId="6" borderId="0" xfId="16" applyFont="1" applyFill="1" applyProtection="1">
      <protection hidden="1"/>
    </xf>
    <xf numFmtId="0" fontId="5" fillId="6" borderId="0" xfId="16" applyFont="1" applyFill="1" applyProtection="1">
      <protection hidden="1"/>
    </xf>
    <xf numFmtId="0" fontId="3" fillId="0" borderId="0" xfId="16" applyFont="1" applyFill="1" applyBorder="1" applyAlignment="1" applyProtection="1">
      <alignment horizontal="center" wrapText="1"/>
      <protection hidden="1"/>
    </xf>
    <xf numFmtId="4" fontId="10" fillId="3" borderId="3" xfId="1" applyNumberFormat="1" applyFont="1" applyFill="1" applyBorder="1" applyAlignment="1" applyProtection="1">
      <alignment horizontal="center" vertical="center"/>
      <protection locked="0"/>
    </xf>
    <xf numFmtId="41" fontId="0" fillId="0" borderId="0" xfId="0" applyNumberFormat="1" applyProtection="1">
      <protection hidden="1"/>
    </xf>
    <xf numFmtId="4" fontId="0" fillId="2" borderId="3" xfId="0" applyNumberFormat="1" applyFill="1" applyBorder="1" applyAlignment="1" applyProtection="1">
      <alignment horizontal="right"/>
      <protection hidden="1"/>
    </xf>
    <xf numFmtId="4" fontId="3" fillId="9" borderId="3" xfId="0" applyNumberFormat="1" applyFont="1" applyFill="1" applyBorder="1" applyAlignment="1" applyProtection="1">
      <alignment horizontal="right"/>
      <protection hidden="1"/>
    </xf>
    <xf numFmtId="10" fontId="0" fillId="2" borderId="3" xfId="29" applyNumberFormat="1" applyFont="1" applyFill="1" applyBorder="1" applyAlignment="1" applyProtection="1">
      <alignment horizontal="right"/>
      <protection hidden="1"/>
    </xf>
    <xf numFmtId="0" fontId="0" fillId="0" borderId="0" xfId="1" applyNumberFormat="1" applyFont="1" applyFill="1" applyBorder="1" applyAlignment="1" applyProtection="1">
      <alignment horizontal="right"/>
      <protection hidden="1"/>
    </xf>
    <xf numFmtId="4" fontId="0" fillId="0" borderId="0" xfId="0" applyNumberFormat="1" applyProtection="1">
      <protection hidden="1"/>
    </xf>
    <xf numFmtId="43" fontId="0" fillId="2" borderId="3" xfId="1" applyFont="1" applyFill="1" applyBorder="1" applyAlignment="1" applyProtection="1">
      <alignment horizontal="right"/>
      <protection hidden="1"/>
    </xf>
    <xf numFmtId="43" fontId="0" fillId="0" borderId="0" xfId="1" applyFont="1" applyFill="1" applyBorder="1" applyAlignment="1" applyProtection="1">
      <alignment horizontal="right"/>
      <protection hidden="1"/>
    </xf>
    <xf numFmtId="0" fontId="3" fillId="0" borderId="5" xfId="0" applyFont="1" applyBorder="1" applyAlignment="1" applyProtection="1">
      <alignment horizontal="center"/>
      <protection hidden="1"/>
    </xf>
    <xf numFmtId="43" fontId="10" fillId="0" borderId="0" xfId="1" applyFont="1" applyFill="1" applyBorder="1" applyAlignment="1" applyProtection="1">
      <alignment horizontal="center"/>
      <protection hidden="1"/>
    </xf>
    <xf numFmtId="164" fontId="10" fillId="0" borderId="0" xfId="1" applyNumberFormat="1" applyFont="1" applyFill="1" applyBorder="1" applyAlignment="1" applyProtection="1">
      <protection hidden="1"/>
    </xf>
    <xf numFmtId="0" fontId="6" fillId="0" borderId="0" xfId="0" applyFont="1" applyFill="1" applyBorder="1" applyProtection="1">
      <protection hidden="1"/>
    </xf>
    <xf numFmtId="0" fontId="0" fillId="6" borderId="3" xfId="0" applyFill="1" applyBorder="1" applyAlignment="1" applyProtection="1">
      <alignment vertical="center"/>
      <protection hidden="1"/>
    </xf>
    <xf numFmtId="9" fontId="0" fillId="0" borderId="3" xfId="29" applyFont="1" applyBorder="1" applyAlignment="1" applyProtection="1">
      <alignment horizontal="center" vertical="center"/>
      <protection hidden="1"/>
    </xf>
    <xf numFmtId="0" fontId="6" fillId="7" borderId="3" xfId="0" applyFont="1" applyFill="1" applyBorder="1" applyAlignment="1" applyProtection="1">
      <alignment horizontal="center" vertical="center"/>
      <protection hidden="1"/>
    </xf>
    <xf numFmtId="0" fontId="16" fillId="0" borderId="0" xfId="0" applyFont="1" applyProtection="1">
      <protection hidden="1"/>
    </xf>
    <xf numFmtId="167" fontId="10" fillId="0" borderId="0" xfId="0" applyNumberFormat="1" applyFont="1" applyFill="1" applyBorder="1" applyAlignment="1" applyProtection="1">
      <alignment horizontal="left"/>
      <protection hidden="1"/>
    </xf>
    <xf numFmtId="167" fontId="10" fillId="0" borderId="0" xfId="0" applyNumberFormat="1" applyFont="1" applyFill="1" applyBorder="1" applyAlignment="1" applyProtection="1">
      <protection hidden="1"/>
    </xf>
    <xf numFmtId="0" fontId="12" fillId="0" borderId="0" xfId="15" applyFill="1" applyBorder="1" applyAlignment="1" applyProtection="1">
      <alignment horizontal="center"/>
      <protection hidden="1"/>
    </xf>
    <xf numFmtId="166" fontId="3" fillId="0" borderId="0" xfId="0" applyNumberFormat="1" applyFont="1" applyFill="1" applyBorder="1" applyAlignment="1" applyProtection="1">
      <alignment horizontal="right"/>
      <protection hidden="1"/>
    </xf>
    <xf numFmtId="43" fontId="3" fillId="0" borderId="3" xfId="1" applyNumberFormat="1" applyFont="1" applyFill="1" applyBorder="1" applyProtection="1">
      <protection hidden="1"/>
    </xf>
    <xf numFmtId="0" fontId="11" fillId="3" borderId="3" xfId="0" applyFont="1" applyFill="1" applyBorder="1" applyAlignment="1" applyProtection="1">
      <alignment horizontal="center"/>
      <protection hidden="1"/>
    </xf>
    <xf numFmtId="43" fontId="0" fillId="0" borderId="0" xfId="1" applyFont="1" applyProtection="1">
      <protection hidden="1"/>
    </xf>
    <xf numFmtId="43" fontId="0" fillId="0" borderId="17" xfId="1" applyFont="1" applyBorder="1" applyProtection="1">
      <protection hidden="1"/>
    </xf>
    <xf numFmtId="43" fontId="0" fillId="0" borderId="3" xfId="1" applyNumberFormat="1" applyFont="1" applyBorder="1" applyProtection="1">
      <protection hidden="1"/>
    </xf>
    <xf numFmtId="43" fontId="0" fillId="0" borderId="4" xfId="1" applyFont="1" applyBorder="1" applyProtection="1">
      <protection hidden="1"/>
    </xf>
    <xf numFmtId="49" fontId="0" fillId="0" borderId="0" xfId="0" applyNumberFormat="1" applyProtection="1">
      <protection hidden="1"/>
    </xf>
    <xf numFmtId="14" fontId="10" fillId="0" borderId="0" xfId="0" applyNumberFormat="1" applyFont="1" applyFill="1" applyBorder="1" applyProtection="1">
      <protection hidden="1"/>
    </xf>
    <xf numFmtId="0" fontId="0" fillId="0" borderId="0" xfId="0" applyFill="1" applyBorder="1" applyAlignment="1" applyProtection="1">
      <alignment horizontal="right"/>
      <protection hidden="1"/>
    </xf>
    <xf numFmtId="164" fontId="0" fillId="0" borderId="24" xfId="1" applyNumberFormat="1" applyFont="1" applyBorder="1" applyAlignment="1" applyProtection="1">
      <alignment horizontal="center"/>
      <protection hidden="1"/>
    </xf>
    <xf numFmtId="164" fontId="0" fillId="0" borderId="3" xfId="1" applyNumberFormat="1" applyFont="1" applyBorder="1" applyAlignment="1" applyProtection="1">
      <alignment horizontal="center"/>
      <protection hidden="1"/>
    </xf>
    <xf numFmtId="0" fontId="18" fillId="0" borderId="3" xfId="0" applyFont="1" applyBorder="1" applyAlignment="1" applyProtection="1">
      <alignment horizontal="center"/>
      <protection hidden="1"/>
    </xf>
    <xf numFmtId="4" fontId="0" fillId="0" borderId="3" xfId="0" applyNumberFormat="1" applyBorder="1" applyAlignment="1" applyProtection="1">
      <alignment horizontal="center" vertical="center"/>
      <protection hidden="1"/>
    </xf>
    <xf numFmtId="4" fontId="0" fillId="2" borderId="3" xfId="0" applyNumberFormat="1" applyFill="1" applyBorder="1" applyAlignment="1" applyProtection="1">
      <alignment horizontal="center" vertical="center"/>
      <protection hidden="1"/>
    </xf>
    <xf numFmtId="4" fontId="3" fillId="0" borderId="3" xfId="1" applyNumberFormat="1" applyFont="1" applyFill="1" applyBorder="1" applyAlignment="1" applyProtection="1">
      <alignment horizontal="center" vertical="center"/>
      <protection hidden="1"/>
    </xf>
    <xf numFmtId="4" fontId="0" fillId="0" borderId="3" xfId="1" applyNumberFormat="1" applyFont="1" applyFill="1" applyBorder="1" applyAlignment="1" applyProtection="1">
      <alignment horizontal="center" vertical="center"/>
      <protection hidden="1"/>
    </xf>
    <xf numFmtId="4" fontId="0" fillId="12" borderId="3" xfId="1" applyNumberFormat="1" applyFont="1" applyFill="1" applyBorder="1" applyAlignment="1" applyProtection="1">
      <alignment horizontal="center" vertical="center"/>
      <protection hidden="1"/>
    </xf>
    <xf numFmtId="4" fontId="0" fillId="12" borderId="3" xfId="0" applyNumberFormat="1" applyFill="1" applyBorder="1" applyAlignment="1" applyProtection="1">
      <alignment horizontal="center" vertical="center"/>
      <protection hidden="1"/>
    </xf>
    <xf numFmtId="49" fontId="22" fillId="0" borderId="0" xfId="28" applyNumberFormat="1" applyAlignment="1" applyProtection="1">
      <alignment horizontal="center"/>
      <protection hidden="1"/>
    </xf>
    <xf numFmtId="0" fontId="22" fillId="0" borderId="0" xfId="28" applyFill="1" applyProtection="1">
      <protection hidden="1"/>
    </xf>
    <xf numFmtId="0" fontId="22" fillId="0" borderId="0" xfId="28" applyProtection="1">
      <protection hidden="1"/>
    </xf>
    <xf numFmtId="0" fontId="0" fillId="0" borderId="0" xfId="0" applyFill="1" applyAlignment="1" applyProtection="1">
      <alignment vertical="top"/>
      <protection hidden="1"/>
    </xf>
    <xf numFmtId="0" fontId="0" fillId="0" borderId="0" xfId="0" applyAlignment="1" applyProtection="1">
      <alignment vertical="top"/>
      <protection hidden="1"/>
    </xf>
    <xf numFmtId="0" fontId="3" fillId="0" borderId="0" xfId="28" applyFont="1" applyAlignment="1" applyProtection="1">
      <alignment horizontal="right"/>
      <protection hidden="1"/>
    </xf>
    <xf numFmtId="0" fontId="3" fillId="0" borderId="0" xfId="28" applyFont="1" applyFill="1" applyBorder="1" applyAlignment="1" applyProtection="1">
      <alignment horizontal="center"/>
      <protection hidden="1"/>
    </xf>
    <xf numFmtId="49" fontId="22" fillId="0" borderId="0" xfId="28" applyNumberFormat="1" applyBorder="1" applyAlignment="1" applyProtection="1">
      <alignment horizontal="center"/>
      <protection hidden="1"/>
    </xf>
    <xf numFmtId="0" fontId="3" fillId="0" borderId="0" xfId="28" applyFont="1" applyFill="1" applyProtection="1">
      <protection hidden="1"/>
    </xf>
    <xf numFmtId="0" fontId="22" fillId="0" borderId="0" xfId="28" applyFill="1" applyBorder="1" applyProtection="1">
      <protection hidden="1"/>
    </xf>
    <xf numFmtId="0" fontId="22" fillId="0" borderId="0" xfId="28" applyBorder="1" applyProtection="1">
      <protection hidden="1"/>
    </xf>
    <xf numFmtId="0" fontId="3" fillId="0" borderId="0" xfId="28" applyFont="1" applyFill="1" applyAlignment="1" applyProtection="1">
      <alignment horizontal="left" vertical="top" wrapText="1"/>
      <protection hidden="1"/>
    </xf>
    <xf numFmtId="0" fontId="10" fillId="0" borderId="0" xfId="28" applyFont="1" applyFill="1" applyBorder="1" applyAlignment="1" applyProtection="1">
      <protection hidden="1"/>
    </xf>
    <xf numFmtId="0" fontId="10" fillId="0" borderId="0" xfId="28" applyFont="1" applyFill="1" applyBorder="1" applyAlignment="1" applyProtection="1">
      <alignment horizontal="center"/>
      <protection hidden="1"/>
    </xf>
    <xf numFmtId="0" fontId="6" fillId="0" borderId="0" xfId="28" applyFont="1" applyFill="1" applyProtection="1">
      <protection hidden="1"/>
    </xf>
    <xf numFmtId="0" fontId="3" fillId="0" borderId="0" xfId="0" applyFont="1" applyFill="1" applyAlignment="1" applyProtection="1">
      <alignment horizontal="left" vertical="top" wrapText="1"/>
      <protection hidden="1"/>
    </xf>
    <xf numFmtId="0" fontId="22" fillId="0" borderId="0" xfId="28" applyFill="1" applyAlignment="1" applyProtection="1">
      <alignment horizontal="left" vertical="top" wrapText="1"/>
      <protection hidden="1"/>
    </xf>
    <xf numFmtId="0" fontId="19" fillId="6" borderId="0" xfId="28" applyFont="1" applyFill="1" applyProtection="1">
      <protection hidden="1"/>
    </xf>
    <xf numFmtId="49" fontId="19" fillId="6" borderId="0" xfId="28" applyNumberFormat="1" applyFont="1" applyFill="1" applyAlignment="1" applyProtection="1">
      <alignment horizontal="center"/>
      <protection hidden="1"/>
    </xf>
    <xf numFmtId="0" fontId="22" fillId="6" borderId="0" xfId="28" applyFill="1" applyProtection="1">
      <protection hidden="1"/>
    </xf>
    <xf numFmtId="0" fontId="22" fillId="0" borderId="0" xfId="28" quotePrefix="1" applyNumberFormat="1" applyAlignment="1" applyProtection="1">
      <alignment horizontal="center" vertical="top"/>
      <protection hidden="1"/>
    </xf>
    <xf numFmtId="49" fontId="22" fillId="0" borderId="0" xfId="28" applyNumberFormat="1" applyAlignment="1" applyProtection="1">
      <alignment horizontal="center" vertical="top"/>
      <protection hidden="1"/>
    </xf>
    <xf numFmtId="0" fontId="22" fillId="0" borderId="0" xfId="28" applyAlignment="1" applyProtection="1">
      <alignment vertical="top"/>
      <protection hidden="1"/>
    </xf>
    <xf numFmtId="0" fontId="22" fillId="0" borderId="0" xfId="28" applyAlignment="1" applyProtection="1">
      <alignment vertical="top" wrapText="1"/>
      <protection hidden="1"/>
    </xf>
    <xf numFmtId="49" fontId="3" fillId="0" borderId="0" xfId="28" applyNumberFormat="1" applyFont="1" applyAlignment="1" applyProtection="1">
      <alignment horizontal="center" vertical="top"/>
      <protection hidden="1"/>
    </xf>
    <xf numFmtId="49" fontId="3" fillId="0" borderId="0" xfId="28" applyNumberFormat="1" applyFont="1" applyAlignment="1" applyProtection="1">
      <alignment horizontal="center"/>
      <protection hidden="1"/>
    </xf>
    <xf numFmtId="0" fontId="0" fillId="0" borderId="0" xfId="28" applyFont="1" applyAlignment="1" applyProtection="1">
      <alignment horizontal="right"/>
      <protection hidden="1"/>
    </xf>
    <xf numFmtId="0" fontId="3" fillId="0" borderId="0" xfId="28" applyFont="1" applyAlignment="1" applyProtection="1">
      <alignment horizontal="left" vertical="top" wrapText="1"/>
      <protection hidden="1"/>
    </xf>
    <xf numFmtId="49" fontId="3" fillId="0" borderId="0" xfId="28" applyNumberFormat="1" applyFont="1" applyFill="1" applyAlignment="1" applyProtection="1">
      <alignment horizontal="center"/>
      <protection hidden="1"/>
    </xf>
    <xf numFmtId="49" fontId="22" fillId="0" borderId="0" xfId="28" applyNumberFormat="1" applyFill="1" applyAlignment="1" applyProtection="1">
      <alignment horizontal="center"/>
      <protection hidden="1"/>
    </xf>
    <xf numFmtId="0" fontId="3" fillId="8" borderId="3" xfId="43" applyFont="1" applyFill="1" applyBorder="1" applyProtection="1">
      <protection locked="0"/>
    </xf>
    <xf numFmtId="0" fontId="3" fillId="0" borderId="0" xfId="43" applyFont="1" applyFill="1" applyBorder="1" applyProtection="1">
      <protection hidden="1"/>
    </xf>
    <xf numFmtId="0" fontId="6" fillId="0" borderId="0" xfId="43" applyFont="1" applyFill="1" applyBorder="1" applyAlignment="1" applyProtection="1">
      <protection hidden="1"/>
    </xf>
    <xf numFmtId="0" fontId="6" fillId="34" borderId="3" xfId="16" applyFont="1" applyFill="1" applyBorder="1" applyAlignment="1" applyProtection="1">
      <protection hidden="1"/>
    </xf>
    <xf numFmtId="41" fontId="3" fillId="0" borderId="3" xfId="16" applyNumberFormat="1" applyFont="1" applyFill="1" applyBorder="1" applyAlignment="1" applyProtection="1">
      <protection hidden="1"/>
    </xf>
    <xf numFmtId="41" fontId="3" fillId="0" borderId="0" xfId="16" applyNumberFormat="1" applyFont="1" applyFill="1" applyBorder="1" applyAlignment="1" applyProtection="1">
      <protection hidden="1"/>
    </xf>
    <xf numFmtId="41" fontId="6" fillId="0" borderId="0" xfId="16" applyNumberFormat="1" applyFont="1" applyFill="1" applyBorder="1" applyAlignment="1" applyProtection="1">
      <protection hidden="1"/>
    </xf>
    <xf numFmtId="170" fontId="3" fillId="0" borderId="0" xfId="16" applyNumberFormat="1" applyFont="1" applyFill="1" applyBorder="1" applyProtection="1">
      <protection hidden="1"/>
    </xf>
    <xf numFmtId="170" fontId="3" fillId="0" borderId="0" xfId="17" applyNumberFormat="1" applyFont="1" applyFill="1" applyBorder="1" applyProtection="1">
      <protection hidden="1"/>
    </xf>
    <xf numFmtId="41" fontId="3" fillId="0" borderId="0" xfId="16" applyNumberFormat="1" applyFont="1" applyFill="1" applyBorder="1" applyAlignment="1" applyProtection="1">
      <alignment vertical="center"/>
      <protection hidden="1"/>
    </xf>
    <xf numFmtId="41" fontId="3" fillId="0" borderId="3" xfId="16" applyNumberFormat="1" applyFont="1" applyFill="1" applyBorder="1" applyAlignment="1" applyProtection="1">
      <alignment vertical="center"/>
      <protection hidden="1"/>
    </xf>
    <xf numFmtId="0" fontId="6" fillId="0" borderId="4" xfId="16" applyFont="1" applyFill="1" applyBorder="1" applyAlignment="1" applyProtection="1">
      <alignment horizontal="left"/>
      <protection hidden="1"/>
    </xf>
    <xf numFmtId="4" fontId="3" fillId="0" borderId="4" xfId="16" applyNumberFormat="1" applyFont="1" applyFill="1" applyBorder="1" applyProtection="1">
      <protection hidden="1"/>
    </xf>
    <xf numFmtId="4" fontId="3" fillId="0" borderId="0" xfId="16" applyNumberFormat="1" applyFont="1" applyFill="1" applyBorder="1" applyProtection="1">
      <protection hidden="1"/>
    </xf>
    <xf numFmtId="41" fontId="3" fillId="35" borderId="0" xfId="43" applyNumberFormat="1" applyFont="1" applyFill="1" applyBorder="1" applyProtection="1">
      <protection hidden="1"/>
    </xf>
    <xf numFmtId="41" fontId="3" fillId="35" borderId="6" xfId="43" applyNumberFormat="1" applyFont="1" applyFill="1" applyBorder="1" applyProtection="1">
      <protection hidden="1"/>
    </xf>
    <xf numFmtId="0" fontId="3" fillId="0" borderId="0" xfId="43" applyFont="1" applyFill="1" applyBorder="1" applyAlignment="1" applyProtection="1">
      <alignment horizontal="center"/>
      <protection hidden="1"/>
    </xf>
    <xf numFmtId="0" fontId="3" fillId="0" borderId="5" xfId="43" applyFont="1" applyFill="1" applyBorder="1" applyAlignment="1" applyProtection="1">
      <protection hidden="1"/>
    </xf>
    <xf numFmtId="0" fontId="6" fillId="0" borderId="5" xfId="43" applyFont="1" applyFill="1" applyBorder="1" applyAlignment="1" applyProtection="1">
      <protection hidden="1"/>
    </xf>
    <xf numFmtId="0" fontId="6" fillId="34" borderId="9" xfId="43" applyFont="1" applyFill="1" applyBorder="1" applyAlignment="1" applyProtection="1">
      <protection hidden="1"/>
    </xf>
    <xf numFmtId="170" fontId="6" fillId="34" borderId="19" xfId="43" applyNumberFormat="1" applyFont="1" applyFill="1" applyBorder="1" applyAlignment="1" applyProtection="1">
      <protection hidden="1"/>
    </xf>
    <xf numFmtId="170" fontId="6" fillId="34" borderId="10" xfId="43" applyNumberFormat="1" applyFont="1" applyFill="1" applyBorder="1" applyAlignment="1" applyProtection="1">
      <protection hidden="1"/>
    </xf>
    <xf numFmtId="170" fontId="6" fillId="34" borderId="11" xfId="43" applyNumberFormat="1" applyFont="1" applyFill="1" applyBorder="1" applyAlignment="1" applyProtection="1">
      <protection hidden="1"/>
    </xf>
    <xf numFmtId="170" fontId="6" fillId="34" borderId="20" xfId="43" applyNumberFormat="1" applyFont="1" applyFill="1" applyBorder="1" applyAlignment="1" applyProtection="1">
      <protection hidden="1"/>
    </xf>
    <xf numFmtId="0" fontId="3" fillId="0" borderId="5" xfId="43" applyFont="1" applyFill="1" applyBorder="1" applyAlignment="1" applyProtection="1">
      <alignment horizontal="left"/>
      <protection hidden="1"/>
    </xf>
    <xf numFmtId="41" fontId="23" fillId="0" borderId="3" xfId="43" applyNumberFormat="1" applyFont="1" applyFill="1" applyBorder="1" applyProtection="1">
      <protection hidden="1"/>
    </xf>
    <xf numFmtId="41" fontId="3" fillId="35" borderId="19" xfId="43" applyNumberFormat="1" applyFont="1" applyFill="1" applyBorder="1" applyProtection="1">
      <protection hidden="1"/>
    </xf>
    <xf numFmtId="41" fontId="3" fillId="35" borderId="20" xfId="43" applyNumberFormat="1" applyFont="1" applyFill="1" applyBorder="1" applyProtection="1">
      <protection hidden="1"/>
    </xf>
    <xf numFmtId="41" fontId="3" fillId="35" borderId="17" xfId="43" applyNumberFormat="1" applyFont="1" applyFill="1" applyBorder="1" applyProtection="1">
      <protection hidden="1"/>
    </xf>
    <xf numFmtId="41" fontId="3" fillId="35" borderId="21" xfId="43" applyNumberFormat="1" applyFont="1" applyFill="1" applyBorder="1" applyProtection="1">
      <protection hidden="1"/>
    </xf>
    <xf numFmtId="0" fontId="25" fillId="0" borderId="5" xfId="0" applyFont="1" applyBorder="1" applyProtection="1">
      <protection hidden="1"/>
    </xf>
    <xf numFmtId="0" fontId="3" fillId="0" borderId="5" xfId="43" applyFont="1" applyFill="1" applyBorder="1" applyProtection="1">
      <protection hidden="1"/>
    </xf>
    <xf numFmtId="44" fontId="3" fillId="0" borderId="0" xfId="16" applyNumberFormat="1" applyFont="1" applyFill="1" applyBorder="1" applyProtection="1">
      <protection hidden="1"/>
    </xf>
    <xf numFmtId="170" fontId="6" fillId="34" borderId="0" xfId="43" applyNumberFormat="1" applyFont="1" applyFill="1" applyBorder="1" applyAlignment="1" applyProtection="1">
      <protection hidden="1"/>
    </xf>
    <xf numFmtId="170" fontId="6" fillId="34" borderId="6" xfId="43" applyNumberFormat="1" applyFont="1" applyFill="1" applyBorder="1" applyAlignment="1" applyProtection="1">
      <protection hidden="1"/>
    </xf>
    <xf numFmtId="0" fontId="6" fillId="0" borderId="0" xfId="16" applyFont="1" applyFill="1" applyBorder="1" applyAlignment="1" applyProtection="1">
      <alignment horizontal="left"/>
      <protection hidden="1"/>
    </xf>
    <xf numFmtId="14" fontId="3" fillId="0" borderId="0" xfId="16" applyNumberFormat="1" applyFont="1" applyFill="1" applyBorder="1" applyProtection="1">
      <protection hidden="1"/>
    </xf>
    <xf numFmtId="0" fontId="40" fillId="33" borderId="0" xfId="43" applyFont="1" applyFill="1" applyBorder="1" applyProtection="1">
      <protection hidden="1"/>
    </xf>
    <xf numFmtId="0" fontId="41" fillId="33" borderId="0" xfId="43" applyFont="1" applyFill="1" applyBorder="1" applyProtection="1">
      <protection hidden="1"/>
    </xf>
    <xf numFmtId="0" fontId="40" fillId="0" borderId="0" xfId="43" applyFont="1" applyFill="1" applyBorder="1" applyProtection="1">
      <protection hidden="1"/>
    </xf>
    <xf numFmtId="0" fontId="43" fillId="34" borderId="1" xfId="43" applyFont="1" applyFill="1" applyBorder="1" applyAlignment="1" applyProtection="1">
      <alignment horizontal="center" vertical="center" wrapText="1"/>
      <protection hidden="1"/>
    </xf>
    <xf numFmtId="0" fontId="43" fillId="23" borderId="1" xfId="43" applyFont="1" applyFill="1" applyBorder="1" applyAlignment="1" applyProtection="1">
      <alignment horizontal="center" vertical="center" wrapText="1"/>
      <protection hidden="1"/>
    </xf>
    <xf numFmtId="0" fontId="3" fillId="32" borderId="3" xfId="16" applyFont="1" applyFill="1" applyBorder="1" applyAlignment="1" applyProtection="1">
      <alignment horizontal="center" vertical="center" wrapText="1"/>
      <protection hidden="1"/>
    </xf>
    <xf numFmtId="0" fontId="3" fillId="31" borderId="3" xfId="16" applyFont="1" applyFill="1" applyBorder="1" applyAlignment="1" applyProtection="1">
      <alignment horizontal="center" vertical="center"/>
      <protection hidden="1"/>
    </xf>
    <xf numFmtId="0" fontId="6" fillId="34" borderId="10" xfId="43" applyFont="1" applyFill="1" applyBorder="1" applyProtection="1">
      <protection hidden="1"/>
    </xf>
    <xf numFmtId="0" fontId="6" fillId="34" borderId="19" xfId="43" applyFont="1" applyFill="1" applyBorder="1" applyProtection="1">
      <protection hidden="1"/>
    </xf>
    <xf numFmtId="0" fontId="6" fillId="34" borderId="20" xfId="43" applyFont="1" applyFill="1" applyBorder="1" applyProtection="1">
      <protection hidden="1"/>
    </xf>
    <xf numFmtId="4" fontId="0" fillId="2" borderId="3" xfId="1" applyNumberFormat="1" applyFont="1" applyFill="1" applyBorder="1" applyAlignment="1" applyProtection="1">
      <alignment horizontal="right"/>
      <protection hidden="1"/>
    </xf>
    <xf numFmtId="0" fontId="52" fillId="0" borderId="0" xfId="0" applyFont="1" applyBorder="1" applyAlignment="1" applyProtection="1">
      <alignment horizontal="center"/>
      <protection hidden="1"/>
    </xf>
    <xf numFmtId="0" fontId="52" fillId="0" borderId="0" xfId="0" applyFont="1" applyAlignment="1" applyProtection="1">
      <alignment horizontal="center"/>
      <protection hidden="1"/>
    </xf>
    <xf numFmtId="0" fontId="6" fillId="0" borderId="0" xfId="0" applyFont="1" applyAlignment="1" applyProtection="1">
      <alignment horizontal="right"/>
      <protection hidden="1"/>
    </xf>
    <xf numFmtId="170" fontId="3" fillId="0" borderId="0" xfId="0" applyNumberFormat="1" applyFont="1" applyAlignment="1" applyProtection="1">
      <alignment horizontal="center"/>
      <protection hidden="1"/>
    </xf>
    <xf numFmtId="0" fontId="6" fillId="0" borderId="0" xfId="0" applyFont="1" applyAlignment="1" applyProtection="1">
      <alignment horizontal="center"/>
      <protection hidden="1"/>
    </xf>
    <xf numFmtId="44" fontId="52" fillId="0" borderId="0" xfId="0" applyNumberFormat="1" applyFont="1" applyAlignment="1" applyProtection="1">
      <alignment horizontal="center"/>
      <protection hidden="1"/>
    </xf>
    <xf numFmtId="0" fontId="11" fillId="0" borderId="0" xfId="0" applyFont="1" applyFill="1" applyBorder="1" applyAlignment="1" applyProtection="1">
      <protection hidden="1"/>
    </xf>
    <xf numFmtId="0" fontId="3" fillId="0" borderId="0" xfId="0" applyFont="1" applyBorder="1" applyAlignment="1" applyProtection="1">
      <alignment horizontal="right" vertical="center"/>
      <protection hidden="1"/>
    </xf>
    <xf numFmtId="0" fontId="3" fillId="0" borderId="14" xfId="0" applyFont="1" applyBorder="1" applyAlignment="1" applyProtection="1">
      <alignment horizontal="center" vertical="center"/>
      <protection hidden="1"/>
    </xf>
    <xf numFmtId="0" fontId="3" fillId="0" borderId="9" xfId="0" applyFont="1" applyFill="1" applyBorder="1" applyAlignment="1" applyProtection="1">
      <alignment horizontal="left"/>
      <protection hidden="1"/>
    </xf>
    <xf numFmtId="0" fontId="27" fillId="0" borderId="0" xfId="0" applyFont="1" applyAlignment="1" applyProtection="1">
      <alignment horizontal="left" vertical="center" wrapText="1"/>
      <protection hidden="1"/>
    </xf>
    <xf numFmtId="170" fontId="6" fillId="0" borderId="0" xfId="0" applyNumberFormat="1" applyFont="1" applyAlignment="1" applyProtection="1">
      <alignment horizontal="left"/>
      <protection hidden="1"/>
    </xf>
    <xf numFmtId="170" fontId="3" fillId="0" borderId="0" xfId="0" applyNumberFormat="1" applyFont="1" applyAlignment="1" applyProtection="1">
      <alignment horizontal="left"/>
      <protection hidden="1"/>
    </xf>
    <xf numFmtId="49" fontId="3" fillId="0" borderId="49" xfId="0" applyNumberFormat="1" applyFont="1" applyBorder="1" applyAlignment="1" applyProtection="1">
      <alignment horizontal="center" vertical="center" wrapText="1"/>
      <protection hidden="1"/>
    </xf>
    <xf numFmtId="0" fontId="3" fillId="0" borderId="3" xfId="0" applyFont="1" applyBorder="1" applyAlignment="1" applyProtection="1">
      <alignment horizontal="left" vertical="center"/>
      <protection hidden="1"/>
    </xf>
    <xf numFmtId="7" fontId="3" fillId="0" borderId="3" xfId="0" applyNumberFormat="1" applyFont="1" applyBorder="1" applyAlignment="1" applyProtection="1">
      <alignment horizontal="left" vertical="center"/>
      <protection hidden="1"/>
    </xf>
    <xf numFmtId="7" fontId="3" fillId="0" borderId="3" xfId="0" applyNumberFormat="1" applyFont="1" applyFill="1" applyBorder="1" applyAlignment="1" applyProtection="1">
      <alignment horizontal="left" vertical="center"/>
      <protection hidden="1"/>
    </xf>
    <xf numFmtId="49" fontId="3" fillId="0" borderId="51" xfId="0" applyNumberFormat="1" applyFont="1" applyBorder="1" applyAlignment="1" applyProtection="1">
      <alignment horizontal="center" vertical="center" wrapText="1"/>
      <protection hidden="1"/>
    </xf>
    <xf numFmtId="7" fontId="3" fillId="0" borderId="48" xfId="0" applyNumberFormat="1" applyFont="1" applyFill="1" applyBorder="1" applyAlignment="1" applyProtection="1">
      <alignment horizontal="left" vertical="center"/>
      <protection hidden="1"/>
    </xf>
    <xf numFmtId="14" fontId="6" fillId="0" borderId="0" xfId="0" applyNumberFormat="1" applyFont="1" applyBorder="1" applyAlignment="1" applyProtection="1">
      <alignment horizontal="right"/>
      <protection hidden="1"/>
    </xf>
    <xf numFmtId="0" fontId="53" fillId="0" borderId="30" xfId="0" applyFont="1" applyBorder="1" applyAlignment="1" applyProtection="1">
      <alignment vertical="center"/>
      <protection hidden="1"/>
    </xf>
    <xf numFmtId="0" fontId="6" fillId="0" borderId="31" xfId="0" applyFont="1" applyBorder="1" applyAlignment="1" applyProtection="1">
      <alignment vertical="center"/>
      <protection hidden="1"/>
    </xf>
    <xf numFmtId="0" fontId="6" fillId="0" borderId="36" xfId="0" applyFont="1" applyBorder="1" applyAlignment="1" applyProtection="1">
      <alignment vertical="center"/>
      <protection hidden="1"/>
    </xf>
    <xf numFmtId="0" fontId="3" fillId="0" borderId="43" xfId="0" applyFont="1" applyBorder="1" applyAlignment="1" applyProtection="1">
      <alignment horizontal="center"/>
      <protection hidden="1"/>
    </xf>
    <xf numFmtId="0" fontId="3" fillId="0" borderId="18" xfId="0" applyFont="1" applyBorder="1" applyAlignment="1" applyProtection="1">
      <alignment horizontal="center"/>
      <protection hidden="1"/>
    </xf>
    <xf numFmtId="7" fontId="3" fillId="0" borderId="1" xfId="0" applyNumberFormat="1" applyFont="1" applyBorder="1" applyAlignment="1" applyProtection="1">
      <alignment horizontal="center"/>
      <protection hidden="1"/>
    </xf>
    <xf numFmtId="0" fontId="3" fillId="0" borderId="19" xfId="0" applyFont="1" applyBorder="1" applyAlignment="1" applyProtection="1">
      <alignment horizontal="center"/>
      <protection hidden="1"/>
    </xf>
    <xf numFmtId="7" fontId="3" fillId="0" borderId="44" xfId="0" applyNumberFormat="1" applyFont="1" applyBorder="1" applyAlignment="1" applyProtection="1">
      <alignment horizontal="center"/>
      <protection hidden="1"/>
    </xf>
    <xf numFmtId="0" fontId="3" fillId="0" borderId="43" xfId="0" applyFont="1" applyBorder="1" applyAlignment="1" applyProtection="1">
      <alignment vertical="center"/>
      <protection hidden="1"/>
    </xf>
    <xf numFmtId="0" fontId="3" fillId="0" borderId="1" xfId="0" applyFont="1" applyBorder="1" applyAlignment="1" applyProtection="1">
      <alignment vertical="center"/>
      <protection hidden="1"/>
    </xf>
    <xf numFmtId="7" fontId="3" fillId="0" borderId="1" xfId="0" applyNumberFormat="1" applyFont="1" applyBorder="1" applyAlignment="1" applyProtection="1">
      <alignment vertical="center"/>
      <protection hidden="1"/>
    </xf>
    <xf numFmtId="7" fontId="3" fillId="0" borderId="1" xfId="0" applyNumberFormat="1" applyFont="1" applyBorder="1" applyAlignment="1" applyProtection="1">
      <alignment horizontal="center" vertical="center"/>
      <protection hidden="1"/>
    </xf>
    <xf numFmtId="0" fontId="3" fillId="0" borderId="32" xfId="0" applyFont="1" applyBorder="1" applyAlignment="1" applyProtection="1">
      <alignment horizontal="center" vertical="center"/>
      <protection hidden="1"/>
    </xf>
    <xf numFmtId="7" fontId="3" fillId="0" borderId="16" xfId="0" applyNumberFormat="1" applyFont="1" applyBorder="1" applyAlignment="1" applyProtection="1">
      <alignment horizontal="center" vertical="center"/>
      <protection hidden="1"/>
    </xf>
    <xf numFmtId="7" fontId="3" fillId="0" borderId="1" xfId="0" applyNumberFormat="1" applyFont="1" applyBorder="1" applyAlignment="1" applyProtection="1">
      <alignment horizontal="center" vertical="top"/>
      <protection hidden="1"/>
    </xf>
    <xf numFmtId="7" fontId="3" fillId="0" borderId="5" xfId="0" applyNumberFormat="1" applyFont="1" applyBorder="1" applyAlignment="1" applyProtection="1">
      <alignment horizontal="center" vertical="top"/>
      <protection hidden="1"/>
    </xf>
    <xf numFmtId="7" fontId="3" fillId="0" borderId="18" xfId="0" applyNumberFormat="1" applyFont="1" applyBorder="1" applyAlignment="1" applyProtection="1">
      <alignment horizontal="center" vertical="center"/>
      <protection hidden="1"/>
    </xf>
    <xf numFmtId="0" fontId="6" fillId="0" borderId="46" xfId="0" applyFont="1" applyBorder="1" applyAlignment="1" applyProtection="1">
      <alignment vertical="center"/>
      <protection hidden="1"/>
    </xf>
    <xf numFmtId="0" fontId="3" fillId="0" borderId="2" xfId="0" applyFont="1" applyBorder="1" applyAlignment="1" applyProtection="1">
      <alignment vertical="center"/>
      <protection hidden="1"/>
    </xf>
    <xf numFmtId="7" fontId="3" fillId="0" borderId="2" xfId="0" applyNumberFormat="1" applyFont="1" applyBorder="1" applyAlignment="1" applyProtection="1">
      <alignment vertical="center"/>
      <protection hidden="1"/>
    </xf>
    <xf numFmtId="7" fontId="3" fillId="0" borderId="12" xfId="0" applyNumberFormat="1" applyFont="1" applyBorder="1" applyAlignment="1" applyProtection="1">
      <alignment vertical="top"/>
      <protection hidden="1"/>
    </xf>
    <xf numFmtId="7" fontId="3" fillId="0" borderId="2" xfId="0" applyNumberFormat="1" applyFont="1" applyBorder="1" applyAlignment="1" applyProtection="1">
      <alignment horizontal="center" vertical="center"/>
      <protection hidden="1"/>
    </xf>
    <xf numFmtId="7" fontId="3" fillId="0" borderId="12" xfId="0" applyNumberFormat="1" applyFont="1" applyBorder="1" applyAlignment="1" applyProtection="1">
      <alignment horizontal="center" vertical="center"/>
      <protection hidden="1"/>
    </xf>
    <xf numFmtId="0" fontId="9" fillId="23" borderId="30" xfId="54" applyFont="1" applyFill="1" applyBorder="1" applyAlignment="1">
      <alignment horizontal="left" vertical="center"/>
    </xf>
    <xf numFmtId="0" fontId="6" fillId="0" borderId="0" xfId="0" applyFont="1" applyAlignment="1">
      <alignment horizontal="left"/>
    </xf>
    <xf numFmtId="14" fontId="6" fillId="0" borderId="0" xfId="0" applyNumberFormat="1" applyFont="1" applyAlignment="1">
      <alignment horizontal="left"/>
    </xf>
    <xf numFmtId="0" fontId="6" fillId="0" borderId="0" xfId="0" applyFont="1" applyAlignment="1">
      <alignment horizontal="center"/>
    </xf>
    <xf numFmtId="0" fontId="0" fillId="4" borderId="5" xfId="0" applyFill="1" applyBorder="1" applyProtection="1">
      <protection hidden="1"/>
    </xf>
    <xf numFmtId="0" fontId="0" fillId="4" borderId="0" xfId="0" applyFill="1" applyBorder="1" applyProtection="1">
      <protection hidden="1"/>
    </xf>
    <xf numFmtId="0" fontId="0" fillId="4" borderId="6" xfId="0" applyFill="1" applyBorder="1" applyProtection="1">
      <protection hidden="1"/>
    </xf>
    <xf numFmtId="0" fontId="6" fillId="3" borderId="0" xfId="0" applyFont="1" applyFill="1" applyBorder="1" applyProtection="1">
      <protection hidden="1"/>
    </xf>
    <xf numFmtId="0" fontId="0" fillId="3" borderId="0" xfId="0" applyFill="1" applyBorder="1" applyProtection="1">
      <protection hidden="1"/>
    </xf>
    <xf numFmtId="0" fontId="6" fillId="4" borderId="0" xfId="0" applyFont="1" applyFill="1" applyBorder="1" applyProtection="1">
      <protection hidden="1"/>
    </xf>
    <xf numFmtId="0" fontId="0" fillId="4" borderId="7" xfId="0" applyFill="1" applyBorder="1" applyProtection="1">
      <protection hidden="1"/>
    </xf>
    <xf numFmtId="0" fontId="0" fillId="4" borderId="4" xfId="0" applyFill="1" applyBorder="1" applyProtection="1">
      <protection hidden="1"/>
    </xf>
    <xf numFmtId="0" fontId="0" fillId="4" borderId="8" xfId="0" applyFill="1" applyBorder="1" applyProtection="1">
      <protection hidden="1"/>
    </xf>
    <xf numFmtId="166" fontId="6" fillId="4" borderId="0" xfId="0" applyNumberFormat="1" applyFont="1" applyFill="1" applyBorder="1" applyProtection="1">
      <protection hidden="1"/>
    </xf>
    <xf numFmtId="0" fontId="12" fillId="4" borderId="0" xfId="15" applyFill="1" applyBorder="1" applyAlignment="1" applyProtection="1">
      <protection hidden="1"/>
    </xf>
    <xf numFmtId="0" fontId="33" fillId="0" borderId="0" xfId="0" applyFont="1" applyAlignment="1" applyProtection="1">
      <protection hidden="1"/>
    </xf>
    <xf numFmtId="3" fontId="42" fillId="37" borderId="36" xfId="0" applyNumberFormat="1" applyFont="1" applyFill="1" applyBorder="1" applyAlignment="1">
      <alignment horizontal="center" vertical="center"/>
    </xf>
    <xf numFmtId="3" fontId="42" fillId="37" borderId="0" xfId="0" applyNumberFormat="1" applyFont="1" applyFill="1" applyBorder="1" applyAlignment="1">
      <alignment horizontal="center" vertical="center"/>
    </xf>
    <xf numFmtId="3" fontId="42" fillId="37" borderId="33" xfId="0" applyNumberFormat="1" applyFont="1" applyFill="1" applyBorder="1" applyAlignment="1">
      <alignment horizontal="center" vertical="center"/>
    </xf>
    <xf numFmtId="0" fontId="6" fillId="25" borderId="3" xfId="54" applyFont="1" applyFill="1" applyBorder="1" applyAlignment="1" applyProtection="1">
      <alignment horizontal="center" vertical="center" wrapText="1"/>
    </xf>
    <xf numFmtId="0" fontId="6" fillId="24" borderId="3" xfId="54" applyFont="1" applyFill="1" applyBorder="1" applyAlignment="1">
      <alignment horizontal="center" vertical="center"/>
    </xf>
    <xf numFmtId="0" fontId="23" fillId="23" borderId="11" xfId="54" applyFont="1" applyFill="1" applyBorder="1" applyAlignment="1">
      <alignment horizontal="center" vertical="center"/>
    </xf>
    <xf numFmtId="0" fontId="12" fillId="0" borderId="0" xfId="15" applyAlignment="1" applyProtection="1">
      <alignment vertical="center"/>
    </xf>
    <xf numFmtId="0" fontId="8" fillId="6" borderId="0" xfId="43" applyFont="1" applyFill="1" applyAlignment="1" applyProtection="1">
      <alignment vertical="center"/>
    </xf>
    <xf numFmtId="0" fontId="5" fillId="6" borderId="0" xfId="43" applyFont="1" applyFill="1" applyAlignment="1" applyProtection="1">
      <alignment vertical="center"/>
    </xf>
    <xf numFmtId="0" fontId="40" fillId="33" borderId="0" xfId="43" applyFont="1" applyFill="1" applyBorder="1" applyAlignment="1" applyProtection="1">
      <alignment vertical="center"/>
    </xf>
    <xf numFmtId="0" fontId="6" fillId="26" borderId="0" xfId="54" applyFont="1" applyFill="1" applyAlignment="1">
      <alignment vertical="center"/>
    </xf>
    <xf numFmtId="0" fontId="3" fillId="26" borderId="0" xfId="54" applyFill="1" applyAlignment="1">
      <alignment vertical="center"/>
    </xf>
    <xf numFmtId="0" fontId="3" fillId="7" borderId="18" xfId="54" applyFill="1" applyBorder="1" applyAlignment="1">
      <alignment vertical="center"/>
    </xf>
    <xf numFmtId="0" fontId="6" fillId="7" borderId="19" xfId="54" applyFont="1" applyFill="1" applyBorder="1" applyAlignment="1">
      <alignment horizontal="right" vertical="center"/>
    </xf>
    <xf numFmtId="0" fontId="6" fillId="7" borderId="19" xfId="54" applyFont="1" applyFill="1" applyBorder="1" applyAlignment="1">
      <alignment horizontal="left" vertical="center"/>
    </xf>
    <xf numFmtId="0" fontId="3" fillId="7" borderId="19" xfId="54" applyFill="1" applyBorder="1" applyAlignment="1">
      <alignment vertical="center"/>
    </xf>
    <xf numFmtId="0" fontId="6" fillId="17" borderId="19" xfId="54" applyFont="1" applyFill="1" applyBorder="1" applyAlignment="1">
      <alignment horizontal="center" vertical="center"/>
    </xf>
    <xf numFmtId="0" fontId="6" fillId="23" borderId="19" xfId="54" applyFont="1" applyFill="1" applyBorder="1" applyAlignment="1">
      <alignment vertical="center"/>
    </xf>
    <xf numFmtId="0" fontId="3" fillId="23" borderId="19" xfId="54" applyFill="1" applyBorder="1" applyAlignment="1">
      <alignment vertical="center"/>
    </xf>
    <xf numFmtId="0" fontId="3" fillId="7" borderId="19" xfId="54" applyFill="1" applyBorder="1" applyAlignment="1">
      <alignment horizontal="right" vertical="center"/>
    </xf>
    <xf numFmtId="0" fontId="3" fillId="24" borderId="20" xfId="54" applyFont="1" applyFill="1" applyBorder="1" applyAlignment="1">
      <alignment horizontal="center" vertical="center"/>
    </xf>
    <xf numFmtId="0" fontId="3" fillId="0" borderId="1" xfId="54" applyBorder="1" applyAlignment="1">
      <alignment horizontal="center" vertical="center"/>
    </xf>
    <xf numFmtId="0" fontId="3" fillId="37" borderId="30" xfId="0" applyFont="1" applyFill="1" applyBorder="1" applyAlignment="1">
      <alignment horizontal="center" vertical="center"/>
    </xf>
    <xf numFmtId="3" fontId="3" fillId="37" borderId="31" xfId="0" applyNumberFormat="1" applyFont="1" applyFill="1" applyBorder="1" applyAlignment="1">
      <alignment horizontal="center" vertical="center"/>
    </xf>
    <xf numFmtId="0" fontId="44" fillId="37" borderId="30" xfId="54" applyFont="1" applyFill="1" applyBorder="1" applyAlignment="1">
      <alignment horizontal="center" vertical="center"/>
    </xf>
    <xf numFmtId="0" fontId="3" fillId="21" borderId="14" xfId="0" applyFont="1" applyFill="1" applyBorder="1" applyAlignment="1">
      <alignment horizontal="center" vertical="center"/>
    </xf>
    <xf numFmtId="0" fontId="6" fillId="0" borderId="12" xfId="54" applyFont="1" applyFill="1" applyBorder="1" applyAlignment="1">
      <alignment horizontal="right" vertical="center"/>
    </xf>
    <xf numFmtId="0" fontId="6" fillId="0" borderId="2" xfId="54" applyFont="1" applyFill="1" applyBorder="1" applyAlignment="1">
      <alignment horizontal="center" vertical="center"/>
    </xf>
    <xf numFmtId="0" fontId="3" fillId="0" borderId="0" xfId="54" applyFont="1" applyAlignment="1">
      <alignment horizontal="center" vertical="center"/>
    </xf>
    <xf numFmtId="0" fontId="38" fillId="0" borderId="3" xfId="54" applyFont="1" applyBorder="1" applyAlignment="1">
      <alignment horizontal="center" vertical="center"/>
    </xf>
    <xf numFmtId="0" fontId="3" fillId="14" borderId="3" xfId="54" applyFont="1" applyFill="1" applyBorder="1" applyAlignment="1">
      <alignment horizontal="center" vertical="center"/>
    </xf>
    <xf numFmtId="0" fontId="3" fillId="7" borderId="5" xfId="54" applyFill="1" applyBorder="1" applyAlignment="1">
      <alignment vertical="center"/>
    </xf>
    <xf numFmtId="0" fontId="3" fillId="7" borderId="0" xfId="54" applyFill="1" applyBorder="1" applyAlignment="1">
      <alignment horizontal="right" vertical="center"/>
    </xf>
    <xf numFmtId="0" fontId="3" fillId="24" borderId="0" xfId="54" applyFill="1" applyBorder="1" applyAlignment="1">
      <alignment horizontal="center" vertical="center"/>
    </xf>
    <xf numFmtId="0" fontId="3" fillId="7" borderId="0" xfId="54" applyFill="1" applyBorder="1" applyAlignment="1">
      <alignment vertical="center"/>
    </xf>
    <xf numFmtId="0" fontId="6" fillId="23" borderId="0" xfId="54" applyFont="1" applyFill="1" applyBorder="1" applyAlignment="1">
      <alignment vertical="center"/>
    </xf>
    <xf numFmtId="0" fontId="3" fillId="23" borderId="0" xfId="54" applyFill="1" applyBorder="1" applyAlignment="1">
      <alignment vertical="center"/>
    </xf>
    <xf numFmtId="0" fontId="3" fillId="24" borderId="6" xfId="54" applyFont="1" applyFill="1" applyBorder="1" applyAlignment="1">
      <alignment horizontal="center" vertical="center"/>
    </xf>
    <xf numFmtId="0" fontId="3" fillId="37" borderId="32" xfId="0" applyFont="1" applyFill="1" applyBorder="1" applyAlignment="1">
      <alignment horizontal="center" vertical="center"/>
    </xf>
    <xf numFmtId="3" fontId="3" fillId="37" borderId="0" xfId="0" applyNumberFormat="1" applyFont="1" applyFill="1" applyBorder="1" applyAlignment="1">
      <alignment horizontal="center" vertical="center"/>
    </xf>
    <xf numFmtId="0" fontId="6" fillId="0" borderId="3" xfId="43" applyFont="1" applyFill="1" applyBorder="1" applyAlignment="1" applyProtection="1">
      <alignment horizontal="left" vertical="center"/>
    </xf>
    <xf numFmtId="0" fontId="3" fillId="0" borderId="3" xfId="54" applyFont="1" applyFill="1" applyBorder="1" applyAlignment="1" applyProtection="1">
      <alignment horizontal="right" vertical="center"/>
      <protection locked="0"/>
    </xf>
    <xf numFmtId="0" fontId="3" fillId="0" borderId="3" xfId="54" applyBorder="1" applyAlignment="1">
      <alignment horizontal="center" vertical="center"/>
    </xf>
    <xf numFmtId="3" fontId="3" fillId="0" borderId="3" xfId="54" applyNumberFormat="1" applyFont="1" applyFill="1" applyBorder="1" applyAlignment="1" applyProtection="1">
      <alignment vertical="center"/>
      <protection locked="0"/>
    </xf>
    <xf numFmtId="3" fontId="23" fillId="30" borderId="3" xfId="54" applyNumberFormat="1" applyFont="1" applyFill="1" applyBorder="1" applyAlignment="1">
      <alignment horizontal="center" vertical="center"/>
    </xf>
    <xf numFmtId="0" fontId="3" fillId="0" borderId="0" xfId="43" applyFont="1" applyAlignment="1" applyProtection="1">
      <alignment vertical="center"/>
    </xf>
    <xf numFmtId="0" fontId="1" fillId="0" borderId="0" xfId="43" applyAlignment="1" applyProtection="1">
      <alignment vertical="center"/>
    </xf>
    <xf numFmtId="0" fontId="3" fillId="0" borderId="0" xfId="54" applyFill="1" applyAlignment="1">
      <alignment vertical="center"/>
    </xf>
    <xf numFmtId="43" fontId="1" fillId="0" borderId="2" xfId="43" applyNumberFormat="1" applyBorder="1" applyAlignment="1" applyProtection="1">
      <alignment vertical="center"/>
    </xf>
    <xf numFmtId="0" fontId="3" fillId="0" borderId="0" xfId="54" applyFont="1" applyAlignment="1">
      <alignment vertical="center"/>
    </xf>
    <xf numFmtId="4" fontId="3" fillId="0" borderId="0" xfId="54" applyNumberFormat="1" applyAlignment="1">
      <alignment vertical="center"/>
    </xf>
    <xf numFmtId="4" fontId="3" fillId="14" borderId="0" xfId="54" applyNumberFormat="1" applyFill="1" applyAlignment="1">
      <alignment vertical="center"/>
    </xf>
    <xf numFmtId="0" fontId="3" fillId="24" borderId="0" xfId="54" applyFill="1" applyBorder="1" applyAlignment="1">
      <alignment vertical="center"/>
    </xf>
    <xf numFmtId="4" fontId="3" fillId="7" borderId="0" xfId="54" applyNumberFormat="1" applyFill="1" applyBorder="1" applyAlignment="1">
      <alignment vertical="center"/>
    </xf>
    <xf numFmtId="4" fontId="3" fillId="23" borderId="6" xfId="54" applyNumberFormat="1" applyFill="1" applyBorder="1" applyAlignment="1">
      <alignment horizontal="center" vertical="center"/>
    </xf>
    <xf numFmtId="0" fontId="3" fillId="0" borderId="2" xfId="54" applyFont="1" applyFill="1" applyBorder="1" applyAlignment="1" applyProtection="1">
      <alignment horizontal="right" vertical="center"/>
      <protection locked="0"/>
    </xf>
    <xf numFmtId="3" fontId="23" fillId="26" borderId="2" xfId="54" applyNumberFormat="1" applyFont="1" applyFill="1" applyBorder="1" applyAlignment="1">
      <alignment horizontal="center" vertical="center"/>
    </xf>
    <xf numFmtId="43" fontId="1" fillId="0" borderId="3" xfId="43" applyNumberFormat="1" applyBorder="1" applyAlignment="1" applyProtection="1">
      <alignment vertical="center"/>
    </xf>
    <xf numFmtId="0" fontId="6" fillId="34" borderId="9" xfId="43" applyFont="1" applyFill="1" applyBorder="1" applyAlignment="1" applyProtection="1">
      <alignment vertical="center"/>
    </xf>
    <xf numFmtId="0" fontId="6" fillId="34" borderId="10" xfId="43" applyFont="1" applyFill="1" applyBorder="1" applyAlignment="1" applyProtection="1">
      <alignment vertical="center"/>
    </xf>
    <xf numFmtId="0" fontId="6" fillId="34" borderId="19" xfId="43" applyFont="1" applyFill="1" applyBorder="1" applyAlignment="1" applyProtection="1">
      <alignment vertical="center"/>
    </xf>
    <xf numFmtId="0" fontId="6" fillId="34" borderId="20" xfId="43" applyFont="1" applyFill="1" applyBorder="1" applyAlignment="1" applyProtection="1">
      <alignment vertical="center"/>
    </xf>
    <xf numFmtId="43" fontId="0" fillId="0" borderId="0" xfId="56" applyFont="1" applyAlignment="1">
      <alignment vertical="center"/>
    </xf>
    <xf numFmtId="14" fontId="3" fillId="7" borderId="0" xfId="54" applyNumberFormat="1" applyFill="1" applyBorder="1" applyAlignment="1">
      <alignment horizontal="center" vertical="center"/>
    </xf>
    <xf numFmtId="0" fontId="3" fillId="23" borderId="6" xfId="54" applyFill="1" applyBorder="1" applyAlignment="1">
      <alignment vertical="center"/>
    </xf>
    <xf numFmtId="0" fontId="23" fillId="37" borderId="0" xfId="0" applyNumberFormat="1" applyFont="1" applyFill="1" applyBorder="1" applyAlignment="1">
      <alignment horizontal="center" vertical="center"/>
    </xf>
    <xf numFmtId="0" fontId="3" fillId="0" borderId="5" xfId="43" applyFont="1" applyFill="1" applyBorder="1" applyAlignment="1" applyProtection="1">
      <alignment vertical="center"/>
    </xf>
    <xf numFmtId="41" fontId="3" fillId="35" borderId="19" xfId="43" applyNumberFormat="1" applyFont="1" applyFill="1" applyBorder="1" applyAlignment="1" applyProtection="1">
      <alignment vertical="center"/>
    </xf>
    <xf numFmtId="41" fontId="3" fillId="35" borderId="20" xfId="43" applyNumberFormat="1" applyFont="1" applyFill="1" applyBorder="1" applyAlignment="1" applyProtection="1">
      <alignment vertical="center"/>
    </xf>
    <xf numFmtId="0" fontId="3" fillId="7" borderId="0" xfId="54" applyFont="1" applyFill="1" applyBorder="1" applyAlignment="1">
      <alignment horizontal="center" vertical="center"/>
    </xf>
    <xf numFmtId="0" fontId="3" fillId="7" borderId="0" xfId="54" applyFill="1" applyBorder="1" applyAlignment="1">
      <alignment horizontal="center" vertical="center"/>
    </xf>
    <xf numFmtId="10" fontId="3" fillId="7" borderId="0" xfId="29" applyNumberFormat="1" applyFont="1" applyFill="1" applyBorder="1" applyAlignment="1">
      <alignment horizontal="center" vertical="center"/>
    </xf>
    <xf numFmtId="0" fontId="3" fillId="7" borderId="6" xfId="54" applyFill="1" applyBorder="1" applyAlignment="1">
      <alignment vertical="center"/>
    </xf>
    <xf numFmtId="9" fontId="47" fillId="37" borderId="0" xfId="29" applyFont="1" applyFill="1" applyBorder="1" applyAlignment="1">
      <alignment horizontal="center" vertical="center"/>
    </xf>
    <xf numFmtId="9" fontId="47" fillId="37" borderId="33" xfId="29" applyFont="1" applyFill="1" applyBorder="1" applyAlignment="1">
      <alignment horizontal="center" vertical="center"/>
    </xf>
    <xf numFmtId="41" fontId="3" fillId="35" borderId="21" xfId="43" applyNumberFormat="1" applyFont="1" applyFill="1" applyBorder="1" applyAlignment="1" applyProtection="1">
      <alignment vertical="center"/>
    </xf>
    <xf numFmtId="43" fontId="3" fillId="14" borderId="0" xfId="54" applyNumberFormat="1" applyFill="1" applyAlignment="1">
      <alignment vertical="center"/>
    </xf>
    <xf numFmtId="0" fontId="3" fillId="27" borderId="0" xfId="54" applyFont="1" applyFill="1" applyAlignment="1">
      <alignment vertical="center"/>
    </xf>
    <xf numFmtId="164" fontId="3" fillId="27" borderId="0" xfId="56" applyNumberFormat="1" applyFont="1" applyFill="1" applyAlignment="1">
      <alignment vertical="center"/>
    </xf>
    <xf numFmtId="10" fontId="3" fillId="0" borderId="0" xfId="54" applyNumberFormat="1" applyAlignment="1">
      <alignment vertical="center"/>
    </xf>
    <xf numFmtId="165" fontId="0" fillId="0" borderId="0" xfId="56" applyNumberFormat="1" applyFont="1" applyAlignment="1">
      <alignment vertical="center"/>
    </xf>
    <xf numFmtId="43" fontId="39" fillId="28" borderId="0" xfId="56" applyFont="1" applyFill="1" applyAlignment="1">
      <alignment vertical="center"/>
    </xf>
    <xf numFmtId="43" fontId="3" fillId="0" borderId="0" xfId="54" applyNumberFormat="1" applyAlignment="1">
      <alignment vertical="center"/>
    </xf>
    <xf numFmtId="0" fontId="3" fillId="0" borderId="0" xfId="43" applyFont="1" applyAlignment="1" applyProtection="1">
      <alignment horizontal="right" vertical="center"/>
    </xf>
    <xf numFmtId="10" fontId="10" fillId="3" borderId="3" xfId="57" applyNumberFormat="1" applyFont="1" applyFill="1" applyBorder="1" applyAlignment="1" applyProtection="1">
      <alignment vertical="center"/>
      <protection locked="0"/>
    </xf>
    <xf numFmtId="0" fontId="1" fillId="0" borderId="0" xfId="43" applyAlignment="1" applyProtection="1">
      <alignment horizontal="right" vertical="center"/>
    </xf>
    <xf numFmtId="0" fontId="3" fillId="8" borderId="3" xfId="43" applyFont="1" applyFill="1" applyBorder="1" applyAlignment="1" applyProtection="1">
      <alignment vertical="center"/>
    </xf>
    <xf numFmtId="164" fontId="0" fillId="0" borderId="0" xfId="56" applyNumberFormat="1" applyFont="1" applyAlignment="1">
      <alignment horizontal="center" vertical="center"/>
    </xf>
    <xf numFmtId="165" fontId="0" fillId="0" borderId="0" xfId="56" applyNumberFormat="1" applyFont="1" applyAlignment="1">
      <alignment horizontal="right" vertical="center"/>
    </xf>
    <xf numFmtId="0" fontId="10" fillId="0" borderId="5" xfId="54" applyFont="1" applyBorder="1" applyAlignment="1">
      <alignment horizontal="right" vertical="center"/>
    </xf>
    <xf numFmtId="0" fontId="10" fillId="0" borderId="0" xfId="54" applyNumberFormat="1" applyFont="1" applyBorder="1" applyAlignment="1">
      <alignment horizontal="center" vertical="center"/>
    </xf>
    <xf numFmtId="4" fontId="10" fillId="0" borderId="0" xfId="54" applyNumberFormat="1" applyFont="1" applyBorder="1" applyAlignment="1">
      <alignment horizontal="center" vertical="center"/>
    </xf>
    <xf numFmtId="10" fontId="3" fillId="0" borderId="0" xfId="29" applyNumberFormat="1" applyFont="1" applyFill="1" applyBorder="1" applyAlignment="1">
      <alignment horizontal="center" vertical="center"/>
    </xf>
    <xf numFmtId="4" fontId="10" fillId="0" borderId="0" xfId="54" applyNumberFormat="1" applyFont="1" applyFill="1" applyBorder="1" applyAlignment="1">
      <alignment horizontal="center" vertical="center"/>
    </xf>
    <xf numFmtId="4" fontId="3" fillId="0" borderId="0" xfId="54" applyNumberFormat="1" applyFill="1" applyBorder="1" applyAlignment="1">
      <alignment horizontal="center" vertical="center"/>
    </xf>
    <xf numFmtId="0" fontId="10" fillId="0" borderId="0" xfId="54" applyFont="1" applyBorder="1" applyAlignment="1">
      <alignment vertical="center"/>
    </xf>
    <xf numFmtId="14" fontId="10" fillId="0" borderId="6" xfId="54" applyNumberFormat="1" applyFont="1" applyBorder="1" applyAlignment="1">
      <alignment horizontal="center" vertical="center"/>
    </xf>
    <xf numFmtId="173" fontId="23" fillId="37" borderId="0" xfId="0" applyNumberFormat="1" applyFont="1" applyFill="1" applyBorder="1" applyAlignment="1">
      <alignment horizontal="center" vertical="center"/>
    </xf>
    <xf numFmtId="0" fontId="6" fillId="0" borderId="9" xfId="43" applyFont="1" applyFill="1" applyBorder="1" applyAlignment="1" applyProtection="1">
      <alignment horizontal="left" vertical="center"/>
    </xf>
    <xf numFmtId="0" fontId="6" fillId="0" borderId="3" xfId="54" applyFont="1" applyFill="1" applyBorder="1" applyAlignment="1" applyProtection="1">
      <alignment horizontal="right" vertical="center"/>
      <protection locked="0"/>
    </xf>
    <xf numFmtId="0" fontId="6" fillId="0" borderId="3" xfId="54" applyFont="1" applyBorder="1" applyAlignment="1">
      <alignment horizontal="center" vertical="center"/>
    </xf>
    <xf numFmtId="3" fontId="6" fillId="0" borderId="3" xfId="54" applyNumberFormat="1" applyFont="1" applyFill="1" applyBorder="1" applyAlignment="1" applyProtection="1">
      <alignment vertical="center"/>
      <protection locked="0"/>
    </xf>
    <xf numFmtId="0" fontId="3" fillId="0" borderId="18" xfId="54" applyFill="1" applyBorder="1" applyAlignment="1">
      <alignment vertical="center"/>
    </xf>
    <xf numFmtId="41" fontId="3" fillId="0" borderId="2" xfId="43" applyNumberFormat="1" applyFont="1" applyFill="1" applyBorder="1" applyAlignment="1" applyProtection="1">
      <alignment vertical="center"/>
      <protection hidden="1"/>
    </xf>
    <xf numFmtId="41" fontId="3" fillId="0" borderId="3" xfId="43" applyNumberFormat="1" applyFont="1" applyFill="1" applyBorder="1" applyAlignment="1" applyProtection="1">
      <alignment vertical="center"/>
      <protection hidden="1"/>
    </xf>
    <xf numFmtId="164" fontId="3" fillId="0" borderId="0" xfId="54" applyNumberFormat="1" applyAlignment="1">
      <alignment vertical="center"/>
    </xf>
    <xf numFmtId="0" fontId="6" fillId="2" borderId="3" xfId="43" applyFont="1" applyFill="1" applyBorder="1" applyAlignment="1" applyProtection="1">
      <alignment horizontal="center" vertical="center"/>
    </xf>
    <xf numFmtId="170" fontId="6" fillId="34" borderId="19" xfId="43" applyNumberFormat="1" applyFont="1" applyFill="1" applyBorder="1" applyAlignment="1" applyProtection="1">
      <alignment vertical="center"/>
    </xf>
    <xf numFmtId="170" fontId="6" fillId="34" borderId="0" xfId="43" applyNumberFormat="1" applyFont="1" applyFill="1" applyBorder="1" applyAlignment="1" applyProtection="1">
      <alignment vertical="center"/>
    </xf>
    <xf numFmtId="170" fontId="6" fillId="34" borderId="6" xfId="43" applyNumberFormat="1" applyFont="1" applyFill="1" applyBorder="1" applyAlignment="1" applyProtection="1">
      <alignment vertical="center"/>
    </xf>
    <xf numFmtId="0" fontId="3" fillId="29" borderId="0" xfId="56" applyNumberFormat="1" applyFont="1" applyFill="1" applyAlignment="1">
      <alignment horizontal="left" vertical="center"/>
    </xf>
    <xf numFmtId="164" fontId="3" fillId="29" borderId="0" xfId="54" applyNumberFormat="1" applyFill="1" applyAlignment="1">
      <alignment vertical="center"/>
    </xf>
    <xf numFmtId="3" fontId="6" fillId="37" borderId="27" xfId="0" applyNumberFormat="1" applyFont="1" applyFill="1" applyBorder="1" applyAlignment="1">
      <alignment horizontal="center" vertical="center"/>
    </xf>
    <xf numFmtId="0" fontId="3" fillId="0" borderId="3" xfId="43" applyFont="1" applyBorder="1" applyAlignment="1" applyProtection="1">
      <alignment vertical="center"/>
    </xf>
    <xf numFmtId="4" fontId="10" fillId="3" borderId="3" xfId="43" applyNumberFormat="1" applyFont="1" applyFill="1" applyBorder="1" applyAlignment="1" applyProtection="1">
      <alignment vertical="center"/>
      <protection locked="0"/>
    </xf>
    <xf numFmtId="43" fontId="3" fillId="0" borderId="0" xfId="1" applyNumberFormat="1" applyAlignment="1">
      <alignment vertical="center"/>
    </xf>
    <xf numFmtId="164" fontId="3" fillId="0" borderId="0" xfId="1" applyNumberFormat="1" applyFill="1" applyAlignment="1">
      <alignment vertical="center"/>
    </xf>
    <xf numFmtId="165" fontId="3" fillId="0" borderId="0" xfId="54" applyNumberFormat="1" applyAlignment="1">
      <alignment vertical="center"/>
    </xf>
    <xf numFmtId="0" fontId="42" fillId="37" borderId="30" xfId="0" applyFont="1" applyFill="1" applyBorder="1" applyAlignment="1">
      <alignment horizontal="center" vertical="center"/>
    </xf>
    <xf numFmtId="0" fontId="3" fillId="0" borderId="0" xfId="54" applyAlignment="1" applyProtection="1">
      <alignment vertical="center"/>
    </xf>
    <xf numFmtId="43" fontId="3" fillId="26" borderId="0" xfId="56" applyFont="1" applyFill="1" applyAlignment="1">
      <alignment vertical="center"/>
    </xf>
    <xf numFmtId="0" fontId="42" fillId="37" borderId="32" xfId="0" applyFont="1" applyFill="1" applyBorder="1" applyAlignment="1">
      <alignment horizontal="center" vertical="center"/>
    </xf>
    <xf numFmtId="0" fontId="6" fillId="11" borderId="0" xfId="54" applyFont="1" applyFill="1" applyAlignment="1" applyProtection="1">
      <alignment horizontal="right" vertical="center"/>
    </xf>
    <xf numFmtId="43" fontId="23" fillId="0" borderId="3" xfId="54" applyNumberFormat="1" applyFont="1" applyFill="1" applyBorder="1" applyAlignment="1">
      <alignment horizontal="center" vertical="center"/>
    </xf>
    <xf numFmtId="43" fontId="23" fillId="0" borderId="0" xfId="54" applyNumberFormat="1" applyFont="1" applyFill="1" applyBorder="1" applyAlignment="1">
      <alignment horizontal="center" vertical="center"/>
    </xf>
    <xf numFmtId="43" fontId="6" fillId="0" borderId="0" xfId="1" applyFont="1" applyFill="1" applyBorder="1" applyAlignment="1" applyProtection="1">
      <alignment vertical="center"/>
    </xf>
    <xf numFmtId="0" fontId="3" fillId="0" borderId="0" xfId="54" applyFill="1" applyBorder="1" applyAlignment="1" applyProtection="1">
      <alignment vertical="center"/>
    </xf>
    <xf numFmtId="0" fontId="3" fillId="0" borderId="3" xfId="54" applyBorder="1" applyAlignment="1" applyProtection="1">
      <alignment horizontal="center" vertical="center"/>
    </xf>
    <xf numFmtId="0" fontId="3" fillId="0" borderId="3" xfId="43" applyFont="1" applyFill="1" applyBorder="1" applyAlignment="1" applyProtection="1">
      <alignment vertical="center"/>
    </xf>
    <xf numFmtId="0" fontId="48" fillId="38" borderId="30" xfId="0" applyFont="1" applyFill="1" applyBorder="1" applyAlignment="1">
      <alignment horizontal="center" vertical="center"/>
    </xf>
    <xf numFmtId="3" fontId="48" fillId="38" borderId="36" xfId="0" applyNumberFormat="1" applyFont="1" applyFill="1" applyBorder="1" applyAlignment="1">
      <alignment horizontal="center" vertical="center"/>
    </xf>
    <xf numFmtId="0" fontId="35" fillId="22" borderId="0" xfId="54" applyFont="1" applyFill="1" applyBorder="1" applyAlignment="1">
      <alignment horizontal="center" vertical="center"/>
    </xf>
    <xf numFmtId="0" fontId="3" fillId="0" borderId="16" xfId="43" applyFont="1" applyFill="1" applyBorder="1" applyAlignment="1" applyProtection="1">
      <alignment vertical="center"/>
    </xf>
    <xf numFmtId="0" fontId="42" fillId="0" borderId="0" xfId="0" applyFont="1" applyFill="1" applyBorder="1" applyAlignment="1">
      <alignment vertical="center"/>
    </xf>
    <xf numFmtId="170" fontId="6" fillId="34" borderId="20" xfId="43" applyNumberFormat="1" applyFont="1" applyFill="1" applyBorder="1" applyAlignment="1" applyProtection="1">
      <alignment vertical="center"/>
    </xf>
    <xf numFmtId="0" fontId="23" fillId="0" borderId="3" xfId="54" applyFont="1" applyFill="1" applyBorder="1" applyAlignment="1">
      <alignment horizontal="center" vertical="center"/>
    </xf>
    <xf numFmtId="43" fontId="23" fillId="0" borderId="3" xfId="2" applyNumberFormat="1" applyFont="1" applyFill="1" applyBorder="1" applyAlignment="1">
      <alignment horizontal="center" vertical="center"/>
    </xf>
    <xf numFmtId="168" fontId="23" fillId="0" borderId="3" xfId="29" applyNumberFormat="1" applyFont="1" applyFill="1" applyBorder="1" applyAlignment="1">
      <alignment horizontal="center" vertical="center"/>
    </xf>
    <xf numFmtId="164" fontId="3" fillId="0" borderId="0" xfId="1" applyNumberFormat="1" applyAlignment="1">
      <alignment vertical="center"/>
    </xf>
    <xf numFmtId="0" fontId="1" fillId="0" borderId="3" xfId="43" applyFill="1" applyBorder="1" applyAlignment="1" applyProtection="1">
      <alignment vertical="center"/>
    </xf>
    <xf numFmtId="0" fontId="6" fillId="0" borderId="0" xfId="54" applyFont="1" applyAlignment="1">
      <alignment vertical="center"/>
    </xf>
    <xf numFmtId="165" fontId="6" fillId="26" borderId="0" xfId="56" applyNumberFormat="1" applyFont="1" applyFill="1" applyAlignment="1">
      <alignment vertical="center"/>
    </xf>
    <xf numFmtId="164" fontId="0" fillId="0" borderId="0" xfId="56" applyNumberFormat="1" applyFont="1" applyBorder="1" applyAlignment="1">
      <alignment vertical="center"/>
    </xf>
    <xf numFmtId="0" fontId="3" fillId="0" borderId="0" xfId="54" applyFont="1" applyFill="1" applyBorder="1" applyAlignment="1">
      <alignment vertical="center"/>
    </xf>
    <xf numFmtId="0" fontId="6" fillId="0" borderId="19" xfId="43" applyFont="1" applyFill="1" applyBorder="1" applyAlignment="1" applyProtection="1">
      <alignment horizontal="right" vertical="center"/>
    </xf>
    <xf numFmtId="43" fontId="23" fillId="0" borderId="3" xfId="2" applyNumberFormat="1" applyFont="1" applyFill="1" applyBorder="1" applyAlignment="1">
      <alignment vertical="center"/>
    </xf>
    <xf numFmtId="4" fontId="10" fillId="0" borderId="3" xfId="43" applyNumberFormat="1" applyFont="1" applyFill="1" applyBorder="1" applyAlignment="1" applyProtection="1">
      <alignment vertical="center"/>
    </xf>
    <xf numFmtId="165" fontId="3" fillId="10" borderId="0" xfId="56" applyNumberFormat="1" applyFont="1" applyFill="1" applyBorder="1" applyAlignment="1">
      <alignment vertical="center"/>
    </xf>
    <xf numFmtId="0" fontId="44" fillId="0" borderId="0" xfId="54" applyFont="1" applyFill="1" applyBorder="1" applyAlignment="1">
      <alignment horizontal="center" vertical="center"/>
    </xf>
    <xf numFmtId="0" fontId="6" fillId="0" borderId="0" xfId="43" applyFont="1" applyFill="1" applyBorder="1" applyAlignment="1" applyProtection="1">
      <alignment horizontal="right" vertical="center"/>
    </xf>
    <xf numFmtId="0" fontId="3" fillId="0" borderId="3" xfId="43" applyFont="1" applyBorder="1" applyAlignment="1" applyProtection="1">
      <alignment horizontal="right" vertical="center"/>
    </xf>
    <xf numFmtId="4" fontId="1" fillId="0" borderId="3" xfId="43" applyNumberFormat="1" applyFill="1" applyBorder="1" applyAlignment="1" applyProtection="1">
      <alignment vertical="center"/>
    </xf>
    <xf numFmtId="0" fontId="25" fillId="0" borderId="5" xfId="0" applyFont="1" applyBorder="1" applyAlignment="1">
      <alignment vertical="center"/>
    </xf>
    <xf numFmtId="3" fontId="3" fillId="0" borderId="0" xfId="54" applyNumberFormat="1" applyAlignment="1">
      <alignment vertical="center"/>
    </xf>
    <xf numFmtId="0" fontId="50" fillId="0" borderId="0" xfId="0" applyFont="1" applyFill="1" applyBorder="1" applyAlignment="1">
      <alignment vertical="center"/>
    </xf>
    <xf numFmtId="0" fontId="6" fillId="0" borderId="0" xfId="43" applyFont="1" applyAlignment="1" applyProtection="1">
      <alignment horizontal="right" vertical="center"/>
    </xf>
    <xf numFmtId="43" fontId="23" fillId="0" borderId="3" xfId="54" applyNumberFormat="1" applyFont="1" applyFill="1" applyBorder="1" applyAlignment="1">
      <alignment vertical="center"/>
    </xf>
    <xf numFmtId="43" fontId="3" fillId="0" borderId="0" xfId="54" applyNumberFormat="1" applyFill="1" applyBorder="1" applyAlignment="1">
      <alignment vertical="center"/>
    </xf>
    <xf numFmtId="10" fontId="0" fillId="0" borderId="3" xfId="57" applyNumberFormat="1" applyFont="1" applyFill="1" applyBorder="1" applyAlignment="1" applyProtection="1">
      <alignment vertical="center"/>
    </xf>
    <xf numFmtId="10" fontId="1" fillId="0" borderId="3" xfId="43" applyNumberFormat="1" applyFill="1" applyBorder="1" applyAlignment="1" applyProtection="1">
      <alignment vertical="center"/>
    </xf>
    <xf numFmtId="0" fontId="35" fillId="22" borderId="30" xfId="54" applyFont="1" applyFill="1" applyBorder="1" applyAlignment="1">
      <alignment horizontal="center" vertical="center"/>
    </xf>
    <xf numFmtId="0" fontId="35" fillId="22" borderId="36" xfId="54" applyFont="1" applyFill="1" applyBorder="1" applyAlignment="1">
      <alignment horizontal="center" vertical="center"/>
    </xf>
    <xf numFmtId="0" fontId="35" fillId="0" borderId="0" xfId="54" applyFont="1" applyFill="1" applyBorder="1" applyAlignment="1">
      <alignment horizontal="center" vertical="center"/>
    </xf>
    <xf numFmtId="0" fontId="1" fillId="0" borderId="0" xfId="43" applyBorder="1" applyAlignment="1" applyProtection="1">
      <alignment vertical="center"/>
    </xf>
    <xf numFmtId="0" fontId="1" fillId="0" borderId="0" xfId="43" applyFill="1" applyBorder="1" applyAlignment="1" applyProtection="1">
      <alignment vertical="center"/>
    </xf>
    <xf numFmtId="165" fontId="6" fillId="26" borderId="0" xfId="54" applyNumberFormat="1" applyFont="1" applyFill="1" applyAlignment="1">
      <alignment vertical="center"/>
    </xf>
    <xf numFmtId="0" fontId="6" fillId="0" borderId="0" xfId="54" applyFont="1" applyFill="1" applyAlignment="1">
      <alignment vertical="center"/>
    </xf>
    <xf numFmtId="0" fontId="3" fillId="0" borderId="32" xfId="54" quotePrefix="1" applyBorder="1" applyAlignment="1">
      <alignment horizontal="center" vertical="center"/>
    </xf>
    <xf numFmtId="43" fontId="0" fillId="0" borderId="33" xfId="1" applyFont="1" applyBorder="1" applyAlignment="1">
      <alignment vertical="center"/>
    </xf>
    <xf numFmtId="43" fontId="0" fillId="0" borderId="0" xfId="1" applyFont="1" applyBorder="1" applyAlignment="1">
      <alignment vertical="center"/>
    </xf>
    <xf numFmtId="0" fontId="6" fillId="2" borderId="9" xfId="43" applyFont="1" applyFill="1" applyBorder="1" applyAlignment="1" applyProtection="1">
      <alignment horizontal="center" vertical="center"/>
    </xf>
    <xf numFmtId="0" fontId="6" fillId="2" borderId="11" xfId="43" applyFont="1" applyFill="1" applyBorder="1" applyAlignment="1" applyProtection="1">
      <alignment horizontal="center" vertical="center"/>
    </xf>
    <xf numFmtId="0" fontId="3" fillId="0" borderId="32" xfId="54" applyBorder="1" applyAlignment="1">
      <alignment horizontal="center" vertical="center"/>
    </xf>
    <xf numFmtId="0" fontId="10" fillId="0" borderId="12" xfId="54" applyFont="1" applyBorder="1" applyAlignment="1">
      <alignment horizontal="right" vertical="center"/>
    </xf>
    <xf numFmtId="0" fontId="10" fillId="0" borderId="17" xfId="54" applyNumberFormat="1" applyFont="1" applyBorder="1" applyAlignment="1">
      <alignment horizontal="center" vertical="center"/>
    </xf>
    <xf numFmtId="4" fontId="10" fillId="0" borderId="17" xfId="54" applyNumberFormat="1" applyFont="1" applyBorder="1" applyAlignment="1">
      <alignment horizontal="center" vertical="center"/>
    </xf>
    <xf numFmtId="10" fontId="3" fillId="0" borderId="17" xfId="29" applyNumberFormat="1" applyFont="1" applyFill="1" applyBorder="1" applyAlignment="1">
      <alignment horizontal="center" vertical="center"/>
    </xf>
    <xf numFmtId="4" fontId="10" fillId="0" borderId="17" xfId="54" applyNumberFormat="1" applyFont="1" applyFill="1" applyBorder="1" applyAlignment="1">
      <alignment horizontal="center" vertical="center"/>
    </xf>
    <xf numFmtId="4" fontId="3" fillId="0" borderId="17" xfId="54" applyNumberFormat="1" applyFill="1" applyBorder="1" applyAlignment="1">
      <alignment horizontal="center" vertical="center"/>
    </xf>
    <xf numFmtId="14" fontId="10" fillId="0" borderId="21" xfId="54" applyNumberFormat="1" applyFont="1" applyBorder="1" applyAlignment="1">
      <alignment horizontal="center" vertical="center"/>
    </xf>
    <xf numFmtId="43" fontId="3" fillId="0" borderId="0" xfId="56" applyFont="1" applyAlignment="1">
      <alignment vertical="center"/>
    </xf>
    <xf numFmtId="0" fontId="3" fillId="29" borderId="0" xfId="56" applyNumberFormat="1" applyFont="1" applyFill="1" applyAlignment="1">
      <alignment vertical="center"/>
    </xf>
    <xf numFmtId="0" fontId="3" fillId="0" borderId="19" xfId="54" applyBorder="1" applyAlignment="1">
      <alignment vertical="center"/>
    </xf>
    <xf numFmtId="4" fontId="3" fillId="0" borderId="0" xfId="54" applyNumberFormat="1" applyBorder="1" applyAlignment="1">
      <alignment vertical="center"/>
    </xf>
    <xf numFmtId="4" fontId="3" fillId="0" borderId="22" xfId="54" applyNumberFormat="1" applyBorder="1" applyAlignment="1">
      <alignment horizontal="center" vertical="center"/>
    </xf>
    <xf numFmtId="4" fontId="3" fillId="0" borderId="19" xfId="54" applyNumberFormat="1" applyBorder="1" applyAlignment="1">
      <alignment vertical="center"/>
    </xf>
    <xf numFmtId="4" fontId="3" fillId="0" borderId="0" xfId="54" applyNumberFormat="1" applyAlignment="1">
      <alignment horizontal="center" vertical="center"/>
    </xf>
    <xf numFmtId="4" fontId="26" fillId="0" borderId="0" xfId="54" applyNumberFormat="1" applyFont="1" applyAlignment="1">
      <alignment horizontal="left" vertical="center"/>
    </xf>
    <xf numFmtId="0" fontId="6" fillId="0" borderId="3" xfId="43" applyFont="1" applyFill="1" applyBorder="1" applyAlignment="1" applyProtection="1">
      <alignment horizontal="right" vertical="center"/>
    </xf>
    <xf numFmtId="4" fontId="6" fillId="0" borderId="3" xfId="43" applyNumberFormat="1" applyFont="1" applyFill="1" applyBorder="1" applyAlignment="1" applyProtection="1">
      <alignment vertical="center"/>
    </xf>
    <xf numFmtId="173" fontId="3" fillId="0" borderId="0" xfId="54" applyNumberFormat="1" applyAlignment="1">
      <alignment vertical="center"/>
    </xf>
    <xf numFmtId="1" fontId="3" fillId="0" borderId="0" xfId="54" applyNumberFormat="1" applyAlignment="1">
      <alignment horizontal="right" vertical="center"/>
    </xf>
    <xf numFmtId="14" fontId="3" fillId="0" borderId="0" xfId="54" applyNumberFormat="1" applyAlignment="1">
      <alignment vertical="center"/>
    </xf>
    <xf numFmtId="4" fontId="3" fillId="0" borderId="17" xfId="54" applyNumberFormat="1" applyBorder="1" applyAlignment="1">
      <alignment horizontal="center" vertical="center"/>
    </xf>
    <xf numFmtId="43" fontId="0" fillId="0" borderId="42" xfId="1" applyFont="1" applyBorder="1" applyAlignment="1">
      <alignment vertical="center"/>
    </xf>
    <xf numFmtId="0" fontId="3" fillId="0" borderId="0" xfId="43" applyFont="1" applyBorder="1" applyAlignment="1" applyProtection="1">
      <alignment horizontal="right" vertical="center"/>
    </xf>
    <xf numFmtId="10" fontId="1" fillId="0" borderId="0" xfId="43" applyNumberFormat="1" applyFill="1" applyBorder="1" applyAlignment="1" applyProtection="1">
      <alignment vertical="center"/>
    </xf>
    <xf numFmtId="0" fontId="3" fillId="0" borderId="3" xfId="43" applyFont="1" applyFill="1" applyBorder="1" applyAlignment="1" applyProtection="1">
      <alignment horizontal="left" vertical="center"/>
    </xf>
    <xf numFmtId="4" fontId="3" fillId="0" borderId="4" xfId="54" applyNumberFormat="1" applyBorder="1" applyAlignment="1">
      <alignment horizontal="center" vertical="center"/>
    </xf>
    <xf numFmtId="0" fontId="6" fillId="0" borderId="34" xfId="54" applyFont="1" applyBorder="1" applyAlignment="1">
      <alignment horizontal="center" vertical="center"/>
    </xf>
    <xf numFmtId="43" fontId="0" fillId="0" borderId="35" xfId="1" applyFont="1" applyBorder="1" applyAlignment="1">
      <alignment vertical="center"/>
    </xf>
    <xf numFmtId="0" fontId="6" fillId="0" borderId="10" xfId="43" applyFont="1" applyFill="1" applyBorder="1" applyAlignment="1" applyProtection="1">
      <alignment horizontal="right" vertical="center"/>
    </xf>
    <xf numFmtId="4" fontId="6" fillId="0" borderId="10" xfId="43" applyNumberFormat="1" applyFont="1" applyFill="1" applyBorder="1" applyAlignment="1" applyProtection="1">
      <alignment vertical="center"/>
    </xf>
    <xf numFmtId="0" fontId="6" fillId="0" borderId="3" xfId="54" applyFont="1" applyFill="1" applyBorder="1" applyAlignment="1" applyProtection="1">
      <alignment horizontal="right" vertical="center"/>
    </xf>
    <xf numFmtId="10" fontId="6" fillId="0" borderId="3" xfId="29" applyNumberFormat="1" applyFont="1" applyBorder="1" applyAlignment="1" applyProtection="1">
      <alignment vertical="center"/>
    </xf>
    <xf numFmtId="0" fontId="6" fillId="0" borderId="0" xfId="54" applyFont="1" applyFill="1" applyBorder="1" applyAlignment="1">
      <alignment vertical="center"/>
    </xf>
    <xf numFmtId="0" fontId="3" fillId="0" borderId="0" xfId="54" applyFont="1" applyFill="1" applyAlignment="1">
      <alignment vertical="center"/>
    </xf>
    <xf numFmtId="0" fontId="6" fillId="0" borderId="5" xfId="43" applyFont="1" applyFill="1" applyBorder="1" applyAlignment="1" applyProtection="1">
      <alignment vertical="center"/>
    </xf>
    <xf numFmtId="170" fontId="6" fillId="34" borderId="10" xfId="43" applyNumberFormat="1" applyFont="1" applyFill="1" applyBorder="1" applyAlignment="1" applyProtection="1">
      <alignment vertical="center"/>
    </xf>
    <xf numFmtId="170" fontId="6" fillId="34" borderId="11" xfId="43" applyNumberFormat="1" applyFont="1" applyFill="1" applyBorder="1" applyAlignment="1" applyProtection="1">
      <alignment vertical="center"/>
    </xf>
    <xf numFmtId="41" fontId="3" fillId="35" borderId="0" xfId="43" applyNumberFormat="1" applyFont="1" applyFill="1" applyBorder="1" applyAlignment="1" applyProtection="1">
      <alignment vertical="center"/>
    </xf>
    <xf numFmtId="41" fontId="3" fillId="35" borderId="6" xfId="43" applyNumberFormat="1" applyFont="1" applyFill="1" applyBorder="1" applyAlignment="1" applyProtection="1">
      <alignment vertical="center"/>
    </xf>
    <xf numFmtId="41" fontId="3" fillId="35" borderId="17" xfId="43" applyNumberFormat="1" applyFont="1" applyFill="1" applyBorder="1" applyAlignment="1" applyProtection="1">
      <alignment vertical="center"/>
    </xf>
    <xf numFmtId="41" fontId="23" fillId="0" borderId="3" xfId="43" applyNumberFormat="1" applyFont="1" applyFill="1" applyBorder="1" applyAlignment="1" applyProtection="1">
      <alignment vertical="center"/>
    </xf>
    <xf numFmtId="10" fontId="3" fillId="0" borderId="0" xfId="54" applyNumberFormat="1" applyFont="1" applyFill="1" applyBorder="1" applyAlignment="1" applyProtection="1">
      <alignment horizontal="center" vertical="center"/>
    </xf>
    <xf numFmtId="0" fontId="3" fillId="0" borderId="5" xfId="43" applyFont="1" applyFill="1" applyBorder="1" applyAlignment="1" applyProtection="1">
      <alignment horizontal="left" vertical="center"/>
    </xf>
    <xf numFmtId="0" fontId="6" fillId="0" borderId="0" xfId="43" applyFont="1" applyFill="1" applyBorder="1" applyAlignment="1" applyProtection="1">
      <alignment vertical="center"/>
    </xf>
    <xf numFmtId="41" fontId="3" fillId="0" borderId="0" xfId="43" applyNumberFormat="1" applyFont="1" applyFill="1" applyBorder="1" applyAlignment="1" applyProtection="1">
      <alignment vertical="center"/>
      <protection hidden="1"/>
    </xf>
    <xf numFmtId="0" fontId="6" fillId="34" borderId="3" xfId="43" applyFont="1" applyFill="1" applyBorder="1" applyAlignment="1" applyProtection="1">
      <alignment vertical="center"/>
    </xf>
    <xf numFmtId="41" fontId="6" fillId="0" borderId="0" xfId="43" applyNumberFormat="1" applyFont="1" applyFill="1" applyBorder="1" applyAlignment="1" applyProtection="1">
      <alignment vertical="center"/>
    </xf>
    <xf numFmtId="39" fontId="3" fillId="23" borderId="41" xfId="54" applyNumberFormat="1" applyFill="1" applyBorder="1" applyAlignment="1">
      <alignment horizontal="center" vertical="center"/>
    </xf>
    <xf numFmtId="39" fontId="3" fillId="0" borderId="27" xfId="1" applyNumberFormat="1" applyFont="1" applyFill="1" applyBorder="1" applyAlignment="1">
      <alignment horizontal="center" vertical="center"/>
    </xf>
    <xf numFmtId="39" fontId="0" fillId="0" borderId="27" xfId="2" applyNumberFormat="1" applyFont="1" applyFill="1" applyBorder="1" applyAlignment="1">
      <alignment horizontal="center" vertical="center"/>
    </xf>
    <xf numFmtId="39" fontId="3" fillId="0" borderId="35" xfId="1" applyNumberFormat="1" applyFont="1" applyFill="1" applyBorder="1" applyAlignment="1">
      <alignment horizontal="center" vertical="center"/>
    </xf>
    <xf numFmtId="0" fontId="23" fillId="8" borderId="3" xfId="16" applyFont="1" applyFill="1" applyBorder="1" applyAlignment="1" applyProtection="1">
      <alignment horizontal="center"/>
      <protection locked="0"/>
    </xf>
    <xf numFmtId="43" fontId="23" fillId="8" borderId="3" xfId="56" applyFont="1" applyFill="1" applyBorder="1" applyAlignment="1" applyProtection="1">
      <alignment horizontal="center"/>
      <protection locked="0"/>
    </xf>
    <xf numFmtId="41" fontId="23" fillId="0" borderId="3" xfId="43" applyNumberFormat="1" applyFont="1" applyFill="1" applyBorder="1" applyAlignment="1" applyProtection="1">
      <alignment vertical="center"/>
      <protection locked="0"/>
    </xf>
    <xf numFmtId="39" fontId="0" fillId="18" borderId="0" xfId="29" applyNumberFormat="1" applyFont="1" applyFill="1" applyBorder="1" applyAlignment="1">
      <alignment horizontal="center" vertical="center"/>
    </xf>
    <xf numFmtId="39" fontId="3" fillId="19" borderId="0" xfId="54" applyNumberFormat="1" applyFont="1" applyFill="1" applyBorder="1" applyAlignment="1">
      <alignment horizontal="center" vertical="center"/>
    </xf>
    <xf numFmtId="43" fontId="3" fillId="0" borderId="3" xfId="0" applyNumberFormat="1" applyFont="1" applyBorder="1" applyAlignment="1" applyProtection="1">
      <alignment horizontal="right" vertical="center" wrapText="1"/>
      <protection hidden="1"/>
    </xf>
    <xf numFmtId="43" fontId="3" fillId="0" borderId="48" xfId="0" applyNumberFormat="1" applyFont="1" applyBorder="1" applyAlignment="1" applyProtection="1">
      <alignment horizontal="right" vertical="center" wrapText="1"/>
      <protection hidden="1"/>
    </xf>
    <xf numFmtId="43" fontId="3" fillId="0" borderId="50" xfId="0" applyNumberFormat="1" applyFont="1" applyBorder="1" applyAlignment="1" applyProtection="1">
      <alignment horizontal="right" vertical="center" wrapText="1"/>
      <protection hidden="1"/>
    </xf>
    <xf numFmtId="43" fontId="3" fillId="0" borderId="52" xfId="0" applyNumberFormat="1" applyFont="1" applyBorder="1" applyAlignment="1" applyProtection="1">
      <alignment horizontal="right" vertical="center" wrapText="1"/>
      <protection hidden="1"/>
    </xf>
    <xf numFmtId="43" fontId="3" fillId="0" borderId="14" xfId="0" applyNumberFormat="1" applyFont="1" applyBorder="1" applyAlignment="1" applyProtection="1">
      <alignment horizontal="right" vertical="center"/>
      <protection hidden="1"/>
    </xf>
    <xf numFmtId="43" fontId="3" fillId="0" borderId="3" xfId="2" applyNumberFormat="1" applyFont="1" applyFill="1" applyBorder="1" applyAlignment="1" applyProtection="1">
      <alignment horizontal="right"/>
      <protection hidden="1"/>
    </xf>
    <xf numFmtId="41" fontId="42" fillId="0" borderId="0" xfId="56" applyNumberFormat="1" applyFont="1" applyFill="1" applyBorder="1" applyProtection="1">
      <protection hidden="1"/>
    </xf>
    <xf numFmtId="0" fontId="3" fillId="0" borderId="0" xfId="16" applyFont="1" applyFill="1" applyBorder="1" applyAlignment="1" applyProtection="1">
      <alignment horizontal="right"/>
      <protection hidden="1"/>
    </xf>
    <xf numFmtId="0" fontId="3" fillId="0" borderId="0" xfId="16" quotePrefix="1" applyFont="1" applyFill="1" applyBorder="1" applyAlignment="1" applyProtection="1">
      <alignment horizontal="right"/>
      <protection hidden="1"/>
    </xf>
    <xf numFmtId="0" fontId="34" fillId="0" borderId="0" xfId="16" applyFont="1" applyFill="1" applyBorder="1" applyProtection="1">
      <protection hidden="1"/>
    </xf>
    <xf numFmtId="41" fontId="34" fillId="0" borderId="0" xfId="16" applyNumberFormat="1" applyFont="1" applyFill="1" applyBorder="1" applyProtection="1">
      <protection hidden="1"/>
    </xf>
    <xf numFmtId="41" fontId="34" fillId="0" borderId="4" xfId="16" applyNumberFormat="1" applyFont="1" applyFill="1" applyBorder="1" applyProtection="1">
      <protection hidden="1"/>
    </xf>
    <xf numFmtId="0" fontId="23" fillId="0" borderId="3" xfId="16" applyFont="1" applyFill="1" applyBorder="1" applyAlignment="1" applyProtection="1">
      <alignment horizontal="center"/>
      <protection hidden="1"/>
    </xf>
    <xf numFmtId="41" fontId="23" fillId="8" borderId="3" xfId="43" applyNumberFormat="1" applyFont="1" applyFill="1" applyBorder="1" applyProtection="1">
      <protection locked="0"/>
    </xf>
    <xf numFmtId="41" fontId="23" fillId="8" borderId="2" xfId="43" applyNumberFormat="1" applyFont="1" applyFill="1" applyBorder="1" applyProtection="1">
      <protection locked="0"/>
    </xf>
    <xf numFmtId="164" fontId="23" fillId="3" borderId="3" xfId="1" applyNumberFormat="1" applyFont="1" applyFill="1" applyBorder="1" applyAlignment="1" applyProtection="1">
      <alignment horizontal="center" vertical="center"/>
      <protection locked="0"/>
    </xf>
    <xf numFmtId="43" fontId="23" fillId="8" borderId="3" xfId="0" applyNumberFormat="1" applyFont="1" applyFill="1" applyBorder="1" applyAlignment="1" applyProtection="1">
      <alignment horizontal="right" vertical="center" wrapText="1"/>
      <protection locked="0"/>
    </xf>
    <xf numFmtId="43" fontId="23" fillId="8" borderId="48" xfId="0" applyNumberFormat="1" applyFont="1" applyFill="1" applyBorder="1" applyAlignment="1" applyProtection="1">
      <alignment horizontal="right" vertical="center" wrapText="1"/>
      <protection locked="0"/>
    </xf>
    <xf numFmtId="41" fontId="23" fillId="8" borderId="3" xfId="43" applyNumberFormat="1" applyFont="1" applyFill="1" applyBorder="1" applyAlignment="1" applyProtection="1">
      <alignment vertical="center"/>
      <protection locked="0"/>
    </xf>
    <xf numFmtId="41" fontId="23" fillId="8" borderId="3" xfId="43" applyNumberFormat="1" applyFont="1" applyFill="1" applyBorder="1" applyAlignment="1" applyProtection="1">
      <alignment vertical="center"/>
    </xf>
    <xf numFmtId="9" fontId="3" fillId="0" borderId="3" xfId="29" applyFont="1" applyFill="1" applyBorder="1" applyAlignment="1" applyProtection="1">
      <alignment horizontal="center" vertical="center"/>
      <protection hidden="1"/>
    </xf>
    <xf numFmtId="0" fontId="0" fillId="0" borderId="0" xfId="0" applyProtection="1">
      <protection locked="0"/>
    </xf>
    <xf numFmtId="0" fontId="0" fillId="0" borderId="0" xfId="0" applyBorder="1" applyProtection="1">
      <protection locked="0"/>
    </xf>
    <xf numFmtId="39" fontId="34" fillId="0" borderId="0" xfId="54" applyNumberFormat="1" applyFont="1" applyFill="1" applyAlignment="1">
      <alignment horizontal="left" vertical="center"/>
    </xf>
    <xf numFmtId="0" fontId="3" fillId="0" borderId="3" xfId="0" applyFont="1" applyFill="1" applyBorder="1" applyAlignment="1" applyProtection="1">
      <alignment horizontal="center" vertical="center"/>
      <protection hidden="1"/>
    </xf>
    <xf numFmtId="0" fontId="3" fillId="0" borderId="3" xfId="0" applyFont="1" applyFill="1"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3" fillId="0" borderId="3" xfId="0" applyFont="1" applyBorder="1" applyAlignment="1" applyProtection="1">
      <alignment horizontal="center" vertical="center" wrapText="1"/>
      <protection hidden="1"/>
    </xf>
    <xf numFmtId="1" fontId="10" fillId="3" borderId="3" xfId="1" applyNumberFormat="1" applyFont="1" applyFill="1" applyBorder="1" applyAlignment="1" applyProtection="1">
      <alignment horizontal="center" vertical="center"/>
      <protection locked="0"/>
    </xf>
    <xf numFmtId="171" fontId="10" fillId="3" borderId="3" xfId="1" applyNumberFormat="1" applyFont="1" applyFill="1" applyBorder="1" applyAlignment="1" applyProtection="1">
      <alignment horizontal="center" vertical="center"/>
      <protection locked="0"/>
    </xf>
    <xf numFmtId="3" fontId="10" fillId="3" borderId="3" xfId="1" applyNumberFormat="1" applyFont="1" applyFill="1" applyBorder="1" applyAlignment="1" applyProtection="1">
      <alignment horizontal="center" vertical="center"/>
      <protection locked="0"/>
    </xf>
    <xf numFmtId="1" fontId="3" fillId="0" borderId="3" xfId="1" applyNumberFormat="1" applyFont="1" applyFill="1" applyBorder="1" applyAlignment="1" applyProtection="1">
      <alignment horizontal="center" vertical="center"/>
      <protection hidden="1"/>
    </xf>
    <xf numFmtId="0" fontId="10" fillId="8" borderId="3" xfId="1" applyNumberFormat="1" applyFont="1" applyFill="1" applyBorder="1" applyAlignment="1" applyProtection="1">
      <alignment horizontal="center" vertical="center"/>
      <protection locked="0"/>
    </xf>
    <xf numFmtId="39" fontId="0" fillId="0" borderId="3" xfId="1" applyNumberFormat="1" applyFont="1" applyBorder="1" applyAlignment="1" applyProtection="1">
      <alignment horizontal="center" vertical="center"/>
      <protection hidden="1"/>
    </xf>
    <xf numFmtId="1" fontId="6" fillId="0" borderId="3" xfId="0" applyNumberFormat="1" applyFont="1" applyBorder="1" applyAlignment="1" applyProtection="1">
      <alignment horizontal="center" vertical="center"/>
      <protection hidden="1"/>
    </xf>
    <xf numFmtId="0" fontId="30" fillId="8" borderId="3" xfId="0" applyFont="1" applyFill="1" applyBorder="1" applyAlignment="1" applyProtection="1">
      <alignment horizontal="center"/>
      <protection locked="0"/>
    </xf>
    <xf numFmtId="0" fontId="54" fillId="0" borderId="3" xfId="16" applyFont="1" applyBorder="1" applyProtection="1">
      <protection hidden="1"/>
    </xf>
    <xf numFmtId="10" fontId="3" fillId="0" borderId="14" xfId="29" applyNumberFormat="1" applyFont="1" applyBorder="1" applyAlignment="1" applyProtection="1">
      <alignment horizontal="center" vertical="center"/>
      <protection hidden="1"/>
    </xf>
    <xf numFmtId="10" fontId="3" fillId="0" borderId="3" xfId="0" applyNumberFormat="1" applyFont="1" applyBorder="1" applyAlignment="1" applyProtection="1">
      <alignment horizontal="center" vertical="center"/>
      <protection hidden="1"/>
    </xf>
    <xf numFmtId="10" fontId="3" fillId="0" borderId="48" xfId="0" applyNumberFormat="1" applyFont="1" applyBorder="1" applyAlignment="1" applyProtection="1">
      <alignment horizontal="center" vertical="center"/>
      <protection hidden="1"/>
    </xf>
    <xf numFmtId="0" fontId="9" fillId="7" borderId="15" xfId="0" applyFont="1" applyFill="1" applyBorder="1" applyAlignment="1" applyProtection="1">
      <alignment horizontal="center"/>
      <protection hidden="1"/>
    </xf>
    <xf numFmtId="0" fontId="9" fillId="7" borderId="22" xfId="0" applyFont="1" applyFill="1" applyBorder="1" applyAlignment="1" applyProtection="1">
      <alignment horizontal="center"/>
      <protection hidden="1"/>
    </xf>
    <xf numFmtId="0" fontId="9" fillId="7" borderId="25" xfId="0" applyFont="1" applyFill="1" applyBorder="1" applyAlignment="1" applyProtection="1">
      <alignment horizontal="center"/>
      <protection hidden="1"/>
    </xf>
    <xf numFmtId="0" fontId="3" fillId="0" borderId="26" xfId="0" applyFont="1" applyBorder="1" applyAlignment="1" applyProtection="1">
      <alignment horizontal="left"/>
      <protection hidden="1"/>
    </xf>
    <xf numFmtId="0" fontId="0" fillId="0" borderId="26" xfId="0" applyBorder="1" applyAlignment="1" applyProtection="1">
      <alignment horizontal="left"/>
      <protection hidden="1"/>
    </xf>
    <xf numFmtId="0" fontId="6" fillId="5" borderId="0" xfId="0" applyFont="1" applyFill="1" applyBorder="1" applyAlignment="1" applyProtection="1">
      <alignment horizontal="left"/>
      <protection hidden="1"/>
    </xf>
    <xf numFmtId="0" fontId="12" fillId="0" borderId="17" xfId="15" applyBorder="1" applyAlignment="1" applyProtection="1">
      <alignment horizontal="left"/>
      <protection locked="0"/>
    </xf>
    <xf numFmtId="0" fontId="12" fillId="0" borderId="0" xfId="15" applyBorder="1" applyAlignment="1" applyProtection="1">
      <alignment horizontal="left"/>
      <protection locked="0"/>
    </xf>
    <xf numFmtId="0" fontId="23" fillId="8" borderId="9" xfId="0" applyFont="1" applyFill="1" applyBorder="1" applyAlignment="1" applyProtection="1">
      <alignment horizontal="left" vertical="center"/>
      <protection locked="0"/>
    </xf>
    <xf numFmtId="0" fontId="23" fillId="8" borderId="11" xfId="0" applyFont="1" applyFill="1" applyBorder="1" applyAlignment="1" applyProtection="1">
      <alignment horizontal="left" vertical="center"/>
      <protection locked="0"/>
    </xf>
    <xf numFmtId="0" fontId="3" fillId="0" borderId="5" xfId="0" applyFont="1" applyFill="1" applyBorder="1" applyAlignment="1" applyProtection="1">
      <alignment horizontal="left"/>
      <protection hidden="1"/>
    </xf>
    <xf numFmtId="0" fontId="3" fillId="0" borderId="0" xfId="0" applyFont="1" applyFill="1" applyAlignment="1" applyProtection="1">
      <alignment horizontal="left"/>
      <protection hidden="1"/>
    </xf>
    <xf numFmtId="0" fontId="0" fillId="12" borderId="9" xfId="0" applyFont="1" applyFill="1" applyBorder="1" applyAlignment="1" applyProtection="1">
      <alignment horizontal="left"/>
      <protection hidden="1"/>
    </xf>
    <xf numFmtId="0" fontId="3" fillId="12" borderId="10" xfId="0" applyFont="1" applyFill="1" applyBorder="1" applyAlignment="1" applyProtection="1">
      <alignment horizontal="left"/>
      <protection hidden="1"/>
    </xf>
    <xf numFmtId="0" fontId="3" fillId="12" borderId="11" xfId="0" applyFont="1" applyFill="1" applyBorder="1" applyAlignment="1" applyProtection="1">
      <alignment horizontal="left"/>
      <protection hidden="1"/>
    </xf>
    <xf numFmtId="0" fontId="3" fillId="0" borderId="0" xfId="0" applyFont="1" applyFill="1" applyBorder="1" applyAlignment="1" applyProtection="1">
      <alignment horizontal="left"/>
      <protection hidden="1"/>
    </xf>
    <xf numFmtId="0" fontId="3" fillId="0" borderId="5" xfId="0" applyFont="1" applyFill="1" applyBorder="1" applyAlignment="1" applyProtection="1">
      <protection hidden="1"/>
    </xf>
    <xf numFmtId="0" fontId="3" fillId="0" borderId="0" xfId="0" applyFont="1" applyFill="1" applyBorder="1" applyAlignment="1" applyProtection="1">
      <protection hidden="1"/>
    </xf>
    <xf numFmtId="0" fontId="0" fillId="0" borderId="0" xfId="0" applyFill="1" applyAlignment="1" applyProtection="1">
      <alignment horizontal="left"/>
      <protection hidden="1"/>
    </xf>
    <xf numFmtId="0" fontId="7" fillId="0" borderId="0" xfId="0" applyFont="1" applyAlignment="1" applyProtection="1">
      <alignment horizontal="right"/>
      <protection hidden="1"/>
    </xf>
    <xf numFmtId="0" fontId="7" fillId="0" borderId="6" xfId="0" applyFont="1" applyBorder="1" applyAlignment="1" applyProtection="1">
      <alignment horizontal="right"/>
      <protection hidden="1"/>
    </xf>
    <xf numFmtId="0" fontId="9" fillId="0" borderId="0" xfId="0" applyFont="1" applyAlignment="1" applyProtection="1">
      <alignment horizontal="center"/>
      <protection hidden="1"/>
    </xf>
    <xf numFmtId="0" fontId="10" fillId="3" borderId="9" xfId="0" applyFont="1" applyFill="1" applyBorder="1" applyAlignment="1" applyProtection="1">
      <alignment horizontal="left"/>
      <protection locked="0"/>
    </xf>
    <xf numFmtId="0" fontId="10" fillId="3" borderId="10" xfId="0" applyFont="1" applyFill="1" applyBorder="1" applyAlignment="1" applyProtection="1">
      <alignment horizontal="left"/>
      <protection locked="0"/>
    </xf>
    <xf numFmtId="0" fontId="10" fillId="3" borderId="11" xfId="0" applyFont="1" applyFill="1" applyBorder="1" applyAlignment="1" applyProtection="1">
      <alignment horizontal="left"/>
      <protection locked="0"/>
    </xf>
    <xf numFmtId="0" fontId="10" fillId="3" borderId="9" xfId="0"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3" borderId="11" xfId="0" applyFont="1" applyFill="1" applyBorder="1" applyAlignment="1" applyProtection="1">
      <alignment horizontal="center" vertical="center"/>
      <protection locked="0"/>
    </xf>
    <xf numFmtId="0" fontId="28" fillId="0" borderId="0" xfId="0" applyFont="1" applyFill="1" applyAlignment="1" applyProtection="1">
      <alignment horizontal="left" vertical="center" wrapText="1"/>
      <protection locked="0"/>
    </xf>
    <xf numFmtId="14" fontId="10" fillId="3" borderId="9" xfId="0" applyNumberFormat="1" applyFont="1" applyFill="1" applyBorder="1" applyAlignment="1" applyProtection="1">
      <alignment horizontal="center"/>
      <protection locked="0"/>
    </xf>
    <xf numFmtId="14" fontId="10" fillId="3" borderId="10" xfId="0" applyNumberFormat="1" applyFont="1" applyFill="1" applyBorder="1" applyAlignment="1" applyProtection="1">
      <alignment horizontal="center"/>
      <protection locked="0"/>
    </xf>
    <xf numFmtId="14" fontId="10" fillId="3" borderId="11" xfId="0" applyNumberFormat="1" applyFont="1" applyFill="1" applyBorder="1" applyAlignment="1" applyProtection="1">
      <alignment horizontal="center"/>
      <protection locked="0"/>
    </xf>
    <xf numFmtId="0" fontId="10" fillId="3" borderId="9" xfId="0" applyFont="1" applyFill="1" applyBorder="1" applyAlignment="1" applyProtection="1">
      <alignment horizontal="center"/>
      <protection locked="0"/>
    </xf>
    <xf numFmtId="0" fontId="10" fillId="3" borderId="11" xfId="0" applyFont="1" applyFill="1" applyBorder="1" applyAlignment="1" applyProtection="1">
      <alignment horizontal="center"/>
      <protection locked="0"/>
    </xf>
    <xf numFmtId="0" fontId="10" fillId="3" borderId="18" xfId="0" applyFont="1" applyFill="1" applyBorder="1" applyAlignment="1" applyProtection="1">
      <alignment horizontal="left" vertical="top" wrapText="1"/>
      <protection locked="0"/>
    </xf>
    <xf numFmtId="0" fontId="10" fillId="3" borderId="19" xfId="0" applyFont="1" applyFill="1" applyBorder="1" applyAlignment="1" applyProtection="1">
      <alignment horizontal="left" vertical="top" wrapText="1"/>
      <protection locked="0"/>
    </xf>
    <xf numFmtId="0" fontId="10" fillId="3" borderId="20" xfId="0" applyFont="1" applyFill="1" applyBorder="1" applyAlignment="1" applyProtection="1">
      <alignment horizontal="left" vertical="top" wrapText="1"/>
      <protection locked="0"/>
    </xf>
    <xf numFmtId="0" fontId="10" fillId="3" borderId="5" xfId="0" applyFont="1" applyFill="1" applyBorder="1" applyAlignment="1" applyProtection="1">
      <alignment horizontal="left" vertical="top" wrapText="1"/>
      <protection locked="0"/>
    </xf>
    <xf numFmtId="0" fontId="10" fillId="3" borderId="0" xfId="0" applyFont="1" applyFill="1" applyBorder="1" applyAlignment="1" applyProtection="1">
      <alignment horizontal="left" vertical="top" wrapText="1"/>
      <protection locked="0"/>
    </xf>
    <xf numFmtId="0" fontId="10" fillId="3" borderId="6" xfId="0" applyFont="1" applyFill="1" applyBorder="1" applyAlignment="1" applyProtection="1">
      <alignment horizontal="left" vertical="top" wrapText="1"/>
      <protection locked="0"/>
    </xf>
    <xf numFmtId="0" fontId="10" fillId="3" borderId="12" xfId="0" applyFont="1" applyFill="1" applyBorder="1" applyAlignment="1" applyProtection="1">
      <alignment horizontal="left" vertical="top" wrapText="1"/>
      <protection locked="0"/>
    </xf>
    <xf numFmtId="0" fontId="10" fillId="3" borderId="17" xfId="0" applyFont="1" applyFill="1" applyBorder="1" applyAlignment="1" applyProtection="1">
      <alignment horizontal="left" vertical="top" wrapText="1"/>
      <protection locked="0"/>
    </xf>
    <xf numFmtId="0" fontId="10" fillId="3" borderId="21" xfId="0" applyFont="1" applyFill="1" applyBorder="1" applyAlignment="1" applyProtection="1">
      <alignment horizontal="left" vertical="top" wrapText="1"/>
      <protection locked="0"/>
    </xf>
    <xf numFmtId="0" fontId="13" fillId="0" borderId="0" xfId="0" applyFont="1" applyFill="1" applyBorder="1" applyAlignment="1" applyProtection="1">
      <alignment horizontal="left"/>
      <protection hidden="1"/>
    </xf>
    <xf numFmtId="0" fontId="10" fillId="3" borderId="9" xfId="0" applyFont="1" applyFill="1" applyBorder="1" applyAlignment="1" applyProtection="1">
      <alignment horizontal="left" vertical="top"/>
      <protection locked="0"/>
    </xf>
    <xf numFmtId="0" fontId="10" fillId="3" borderId="10" xfId="0" applyFont="1" applyFill="1" applyBorder="1" applyAlignment="1" applyProtection="1">
      <alignment horizontal="left" vertical="top"/>
      <protection locked="0"/>
    </xf>
    <xf numFmtId="0" fontId="10" fillId="3" borderId="11" xfId="0" applyFont="1" applyFill="1" applyBorder="1" applyAlignment="1" applyProtection="1">
      <alignment horizontal="left" vertical="top"/>
      <protection locked="0"/>
    </xf>
    <xf numFmtId="43" fontId="10" fillId="3" borderId="9" xfId="1" applyFont="1" applyFill="1" applyBorder="1" applyAlignment="1" applyProtection="1">
      <alignment horizontal="center"/>
      <protection locked="0"/>
    </xf>
    <xf numFmtId="43" fontId="10" fillId="3" borderId="11" xfId="1" applyFont="1" applyFill="1" applyBorder="1" applyAlignment="1" applyProtection="1">
      <alignment horizontal="center"/>
      <protection locked="0"/>
    </xf>
    <xf numFmtId="0" fontId="10" fillId="0" borderId="0" xfId="0" applyFont="1" applyFill="1" applyBorder="1" applyAlignment="1" applyProtection="1">
      <alignment horizontal="left"/>
      <protection hidden="1"/>
    </xf>
    <xf numFmtId="0" fontId="12" fillId="3" borderId="3" xfId="15" applyFill="1" applyBorder="1" applyAlignment="1" applyProtection="1">
      <alignment horizontal="center"/>
      <protection locked="0"/>
    </xf>
    <xf numFmtId="166" fontId="10" fillId="3" borderId="9" xfId="0" applyNumberFormat="1" applyFont="1" applyFill="1" applyBorder="1" applyAlignment="1" applyProtection="1">
      <alignment horizontal="center"/>
      <protection locked="0"/>
    </xf>
    <xf numFmtId="166" fontId="10" fillId="3" borderId="10" xfId="0" applyNumberFormat="1" applyFont="1" applyFill="1" applyBorder="1" applyAlignment="1" applyProtection="1">
      <alignment horizontal="center"/>
      <protection locked="0"/>
    </xf>
    <xf numFmtId="166" fontId="10" fillId="3" borderId="11" xfId="0" applyNumberFormat="1" applyFont="1" applyFill="1" applyBorder="1" applyAlignment="1" applyProtection="1">
      <alignment horizontal="center"/>
      <protection locked="0"/>
    </xf>
    <xf numFmtId="14" fontId="0" fillId="0" borderId="0" xfId="0" applyNumberFormat="1" applyAlignment="1" applyProtection="1">
      <alignment horizontal="right"/>
      <protection hidden="1"/>
    </xf>
    <xf numFmtId="166" fontId="10" fillId="3" borderId="9" xfId="0" applyNumberFormat="1" applyFont="1" applyFill="1" applyBorder="1" applyAlignment="1" applyProtection="1">
      <alignment horizontal="left"/>
      <protection locked="0"/>
    </xf>
    <xf numFmtId="166" fontId="10" fillId="3" borderId="10" xfId="0" applyNumberFormat="1" applyFont="1" applyFill="1" applyBorder="1" applyAlignment="1" applyProtection="1">
      <alignment horizontal="left"/>
      <protection locked="0"/>
    </xf>
    <xf numFmtId="166" fontId="10" fillId="3" borderId="11" xfId="0" applyNumberFormat="1" applyFont="1" applyFill="1" applyBorder="1" applyAlignment="1" applyProtection="1">
      <alignment horizontal="left"/>
      <protection locked="0"/>
    </xf>
    <xf numFmtId="0" fontId="12" fillId="3" borderId="9" xfId="15" applyFont="1" applyFill="1" applyBorder="1" applyAlignment="1" applyProtection="1">
      <alignment horizontal="left"/>
      <protection locked="0"/>
    </xf>
    <xf numFmtId="0" fontId="3" fillId="8" borderId="3" xfId="0" applyFont="1" applyFill="1" applyBorder="1" applyAlignment="1" applyProtection="1">
      <alignment horizontal="center" vertical="center"/>
      <protection locked="0"/>
    </xf>
    <xf numFmtId="169" fontId="10" fillId="3" borderId="9" xfId="29" applyNumberFormat="1" applyFont="1" applyFill="1" applyBorder="1" applyAlignment="1" applyProtection="1">
      <alignment horizontal="right"/>
      <protection locked="0"/>
    </xf>
    <xf numFmtId="169" fontId="10" fillId="3" borderId="11" xfId="29" applyNumberFormat="1" applyFont="1" applyFill="1" applyBorder="1" applyAlignment="1" applyProtection="1">
      <alignment horizontal="right"/>
      <protection locked="0"/>
    </xf>
    <xf numFmtId="0" fontId="12" fillId="3" borderId="9" xfId="15" applyFill="1" applyBorder="1" applyAlignment="1" applyProtection="1">
      <alignment horizontal="left"/>
      <protection locked="0"/>
    </xf>
    <xf numFmtId="0" fontId="10" fillId="3" borderId="3" xfId="0" applyFont="1" applyFill="1" applyBorder="1" applyAlignment="1" applyProtection="1">
      <alignment horizontal="center"/>
      <protection locked="0"/>
    </xf>
    <xf numFmtId="0" fontId="10" fillId="3" borderId="10" xfId="0" applyFont="1" applyFill="1" applyBorder="1" applyAlignment="1" applyProtection="1">
      <alignment horizontal="center"/>
      <protection locked="0"/>
    </xf>
    <xf numFmtId="0" fontId="23" fillId="8" borderId="3" xfId="0" applyFont="1" applyFill="1" applyBorder="1" applyAlignment="1" applyProtection="1">
      <alignment horizontal="center"/>
      <protection locked="0"/>
    </xf>
    <xf numFmtId="0" fontId="0" fillId="0" borderId="6" xfId="0" applyFill="1" applyBorder="1" applyAlignment="1" applyProtection="1">
      <alignment horizontal="left"/>
      <protection hidden="1"/>
    </xf>
    <xf numFmtId="4" fontId="23" fillId="8" borderId="3" xfId="0" applyNumberFormat="1" applyFont="1" applyFill="1" applyBorder="1" applyAlignment="1" applyProtection="1">
      <alignment horizontal="center"/>
      <protection locked="0"/>
    </xf>
    <xf numFmtId="0" fontId="3" fillId="0" borderId="0" xfId="0" applyFont="1" applyFill="1" applyBorder="1" applyAlignment="1" applyProtection="1">
      <alignment horizontal="center" vertical="top" wrapText="1"/>
      <protection hidden="1"/>
    </xf>
    <xf numFmtId="0" fontId="11" fillId="3" borderId="3" xfId="0" applyFont="1" applyFill="1" applyBorder="1" applyAlignment="1" applyProtection="1">
      <alignment horizontal="center"/>
      <protection locked="0"/>
    </xf>
    <xf numFmtId="3" fontId="10" fillId="3" borderId="9" xfId="1" applyNumberFormat="1" applyFont="1" applyFill="1" applyBorder="1" applyAlignment="1" applyProtection="1">
      <alignment horizontal="center"/>
      <protection locked="0"/>
    </xf>
    <xf numFmtId="3" fontId="10" fillId="3" borderId="10" xfId="1" applyNumberFormat="1" applyFont="1" applyFill="1" applyBorder="1" applyAlignment="1" applyProtection="1">
      <alignment horizontal="center"/>
      <protection locked="0"/>
    </xf>
    <xf numFmtId="3" fontId="10" fillId="3" borderId="11" xfId="1" applyNumberFormat="1" applyFont="1" applyFill="1" applyBorder="1" applyAlignment="1" applyProtection="1">
      <alignment horizontal="center"/>
      <protection locked="0"/>
    </xf>
    <xf numFmtId="0" fontId="0" fillId="0" borderId="0" xfId="0" applyAlignment="1" applyProtection="1">
      <alignment horizontal="center"/>
      <protection hidden="1"/>
    </xf>
    <xf numFmtId="0" fontId="6" fillId="13" borderId="0" xfId="0" applyFont="1" applyFill="1" applyAlignment="1" applyProtection="1">
      <alignment horizontal="left"/>
      <protection hidden="1"/>
    </xf>
    <xf numFmtId="0" fontId="3" fillId="2" borderId="9" xfId="0" applyFont="1" applyFill="1" applyBorder="1" applyAlignment="1" applyProtection="1">
      <alignment horizontal="center"/>
      <protection hidden="1"/>
    </xf>
    <xf numFmtId="0" fontId="3" fillId="2" borderId="11" xfId="0" applyFont="1" applyFill="1" applyBorder="1" applyAlignment="1" applyProtection="1">
      <alignment horizontal="center"/>
      <protection hidden="1"/>
    </xf>
    <xf numFmtId="4" fontId="10" fillId="3" borderId="9" xfId="1" applyNumberFormat="1" applyFont="1" applyFill="1" applyBorder="1" applyAlignment="1" applyProtection="1">
      <alignment horizontal="center" vertical="center"/>
      <protection locked="0"/>
    </xf>
    <xf numFmtId="4" fontId="10" fillId="3" borderId="11" xfId="1" applyNumberFormat="1" applyFont="1" applyFill="1" applyBorder="1" applyAlignment="1" applyProtection="1">
      <alignment horizontal="center" vertical="center"/>
      <protection locked="0"/>
    </xf>
    <xf numFmtId="0" fontId="0" fillId="0" borderId="3" xfId="0" applyBorder="1" applyAlignment="1" applyProtection="1">
      <alignment horizontal="center"/>
      <protection hidden="1"/>
    </xf>
    <xf numFmtId="0" fontId="0" fillId="0" borderId="0" xfId="0" applyFill="1" applyBorder="1" applyAlignment="1" applyProtection="1">
      <alignment horizontal="left"/>
      <protection hidden="1"/>
    </xf>
    <xf numFmtId="0" fontId="3" fillId="0" borderId="0" xfId="0" applyFont="1" applyAlignment="1" applyProtection="1">
      <alignment horizontal="center"/>
      <protection hidden="1"/>
    </xf>
    <xf numFmtId="0" fontId="3" fillId="0" borderId="0" xfId="0" applyFont="1" applyAlignment="1" applyProtection="1">
      <alignment horizontal="right"/>
      <protection hidden="1"/>
    </xf>
    <xf numFmtId="0" fontId="3" fillId="0" borderId="6" xfId="0" applyFont="1" applyBorder="1" applyAlignment="1" applyProtection="1">
      <alignment horizontal="right"/>
      <protection hidden="1"/>
    </xf>
    <xf numFmtId="0" fontId="6" fillId="0" borderId="5" xfId="0" applyFont="1" applyFill="1" applyBorder="1" applyAlignment="1" applyProtection="1">
      <alignment horizontal="center" vertical="center"/>
      <protection hidden="1"/>
    </xf>
    <xf numFmtId="0" fontId="6" fillId="0" borderId="0" xfId="0" applyFont="1" applyFill="1" applyAlignment="1" applyProtection="1">
      <alignment horizontal="center" vertical="center"/>
      <protection hidden="1"/>
    </xf>
    <xf numFmtId="0" fontId="10" fillId="3" borderId="3" xfId="0" applyFont="1" applyFill="1" applyBorder="1" applyAlignment="1" applyProtection="1">
      <alignment horizontal="left" vertical="top" wrapText="1"/>
      <protection locked="0"/>
    </xf>
    <xf numFmtId="0" fontId="11" fillId="8" borderId="3" xfId="0" applyFont="1" applyFill="1" applyBorder="1" applyAlignment="1" applyProtection="1">
      <alignment horizontal="center" vertical="top" wrapText="1"/>
      <protection locked="0"/>
    </xf>
    <xf numFmtId="0" fontId="6" fillId="0" borderId="5" xfId="0" applyFont="1" applyBorder="1" applyAlignment="1" applyProtection="1">
      <alignment horizontal="center"/>
      <protection hidden="1"/>
    </xf>
    <xf numFmtId="0" fontId="6" fillId="0" borderId="0"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4" fillId="0" borderId="0" xfId="0" applyFont="1" applyBorder="1" applyAlignment="1" applyProtection="1">
      <alignment horizontal="left" vertical="top"/>
      <protection hidden="1"/>
    </xf>
    <xf numFmtId="0" fontId="3" fillId="0" borderId="5" xfId="0" applyFont="1" applyBorder="1" applyAlignment="1" applyProtection="1">
      <alignment horizontal="right"/>
      <protection hidden="1"/>
    </xf>
    <xf numFmtId="0" fontId="3" fillId="0" borderId="5" xfId="0" applyFont="1" applyFill="1" applyBorder="1" applyAlignment="1" applyProtection="1">
      <alignment horizontal="center" vertical="top"/>
      <protection hidden="1"/>
    </xf>
    <xf numFmtId="0" fontId="3" fillId="0" borderId="0" xfId="0" applyFont="1" applyFill="1" applyBorder="1" applyAlignment="1" applyProtection="1">
      <alignment horizontal="center" vertical="top"/>
      <protection hidden="1"/>
    </xf>
    <xf numFmtId="0" fontId="3" fillId="0" borderId="6" xfId="0" applyFont="1" applyFill="1" applyBorder="1" applyAlignment="1" applyProtection="1">
      <alignment horizontal="center" vertical="top"/>
      <protection hidden="1"/>
    </xf>
    <xf numFmtId="0" fontId="6" fillId="0" borderId="5" xfId="0" applyFont="1" applyBorder="1" applyAlignment="1" applyProtection="1">
      <alignment horizontal="left"/>
      <protection hidden="1"/>
    </xf>
    <xf numFmtId="0" fontId="6" fillId="0" borderId="0" xfId="0" applyFont="1" applyBorder="1" applyAlignment="1" applyProtection="1">
      <alignment horizontal="left"/>
      <protection hidden="1"/>
    </xf>
    <xf numFmtId="0" fontId="6" fillId="0" borderId="6" xfId="0" applyFont="1" applyBorder="1" applyAlignment="1" applyProtection="1">
      <alignment horizontal="left"/>
      <protection hidden="1"/>
    </xf>
    <xf numFmtId="4" fontId="23" fillId="8" borderId="9" xfId="0" applyNumberFormat="1" applyFont="1" applyFill="1" applyBorder="1" applyAlignment="1" applyProtection="1">
      <alignment horizontal="center" vertical="center"/>
      <protection locked="0"/>
    </xf>
    <xf numFmtId="4" fontId="23" fillId="8" borderId="11" xfId="0" applyNumberFormat="1" applyFont="1" applyFill="1" applyBorder="1" applyAlignment="1" applyProtection="1">
      <alignment horizontal="center" vertical="center"/>
      <protection locked="0"/>
    </xf>
    <xf numFmtId="0" fontId="0" fillId="2" borderId="3" xfId="0" applyFill="1" applyBorder="1" applyAlignment="1" applyProtection="1">
      <alignment horizontal="center"/>
      <protection hidden="1"/>
    </xf>
    <xf numFmtId="0" fontId="0" fillId="0" borderId="3" xfId="0" applyBorder="1" applyAlignment="1" applyProtection="1">
      <alignment horizontal="left"/>
      <protection hidden="1"/>
    </xf>
    <xf numFmtId="0" fontId="10" fillId="3" borderId="3" xfId="0" applyFont="1" applyFill="1" applyBorder="1" applyAlignment="1" applyProtection="1">
      <alignment horizontal="center" vertical="center"/>
      <protection locked="0"/>
    </xf>
    <xf numFmtId="0" fontId="6" fillId="0" borderId="3" xfId="0" applyFont="1" applyBorder="1" applyAlignment="1" applyProtection="1">
      <alignment horizontal="center"/>
      <protection hidden="1"/>
    </xf>
    <xf numFmtId="0" fontId="23" fillId="8" borderId="9" xfId="0" applyFont="1" applyFill="1" applyBorder="1" applyAlignment="1" applyProtection="1">
      <alignment horizontal="center"/>
      <protection locked="0"/>
    </xf>
    <xf numFmtId="0" fontId="23" fillId="8" borderId="10" xfId="0" applyFont="1" applyFill="1" applyBorder="1" applyAlignment="1" applyProtection="1">
      <alignment horizontal="center"/>
      <protection locked="0"/>
    </xf>
    <xf numFmtId="0" fontId="23" fillId="8" borderId="11" xfId="0" applyFont="1" applyFill="1" applyBorder="1" applyAlignment="1" applyProtection="1">
      <alignment horizontal="center"/>
      <protection locked="0"/>
    </xf>
    <xf numFmtId="0" fontId="3" fillId="0" borderId="0" xfId="0" applyFont="1" applyAlignment="1" applyProtection="1">
      <alignment horizontal="left"/>
      <protection hidden="1"/>
    </xf>
    <xf numFmtId="43" fontId="3" fillId="0" borderId="3" xfId="1" applyFont="1" applyFill="1" applyBorder="1" applyAlignment="1" applyProtection="1">
      <alignment horizontal="center"/>
      <protection hidden="1"/>
    </xf>
    <xf numFmtId="43" fontId="3" fillId="0" borderId="3" xfId="0" applyNumberFormat="1" applyFont="1" applyBorder="1" applyAlignment="1" applyProtection="1">
      <alignment horizontal="center"/>
      <protection hidden="1"/>
    </xf>
    <xf numFmtId="43" fontId="3" fillId="0" borderId="9" xfId="1" applyFont="1" applyFill="1" applyBorder="1" applyAlignment="1" applyProtection="1">
      <alignment horizontal="center"/>
      <protection hidden="1"/>
    </xf>
    <xf numFmtId="43" fontId="3" fillId="0" borderId="11" xfId="1" applyFont="1" applyFill="1" applyBorder="1" applyAlignment="1" applyProtection="1">
      <alignment horizontal="center"/>
      <protection hidden="1"/>
    </xf>
    <xf numFmtId="0" fontId="0" fillId="12" borderId="12" xfId="0" applyFill="1" applyBorder="1" applyAlignment="1" applyProtection="1">
      <alignment horizontal="center"/>
      <protection hidden="1"/>
    </xf>
    <xf numFmtId="0" fontId="0" fillId="12" borderId="17" xfId="0" applyFill="1" applyBorder="1" applyAlignment="1" applyProtection="1">
      <alignment horizontal="center"/>
      <protection hidden="1"/>
    </xf>
    <xf numFmtId="0" fontId="0" fillId="12" borderId="21" xfId="0" applyFill="1" applyBorder="1" applyAlignment="1" applyProtection="1">
      <alignment horizontal="center"/>
      <protection hidden="1"/>
    </xf>
    <xf numFmtId="0" fontId="23" fillId="8" borderId="9" xfId="0" applyFont="1" applyFill="1" applyBorder="1" applyAlignment="1" applyProtection="1">
      <alignment horizontal="left"/>
      <protection locked="0"/>
    </xf>
    <xf numFmtId="0" fontId="23" fillId="8" borderId="10" xfId="0" applyFont="1" applyFill="1" applyBorder="1" applyAlignment="1" applyProtection="1">
      <alignment horizontal="left"/>
      <protection locked="0"/>
    </xf>
    <xf numFmtId="0" fontId="23" fillId="8" borderId="11" xfId="0" applyFont="1" applyFill="1" applyBorder="1" applyAlignment="1" applyProtection="1">
      <alignment horizontal="left"/>
      <protection locked="0"/>
    </xf>
    <xf numFmtId="0" fontId="3" fillId="0" borderId="0" xfId="0" applyNumberFormat="1" applyFont="1" applyBorder="1" applyAlignment="1" applyProtection="1">
      <alignment horizontal="center"/>
      <protection hidden="1"/>
    </xf>
    <xf numFmtId="164" fontId="10" fillId="3" borderId="3" xfId="1" applyNumberFormat="1" applyFont="1" applyFill="1" applyBorder="1" applyAlignment="1" applyProtection="1">
      <alignment horizontal="center"/>
      <protection locked="0"/>
    </xf>
    <xf numFmtId="0" fontId="0" fillId="0" borderId="9" xfId="0" applyBorder="1" applyAlignment="1" applyProtection="1">
      <alignment horizontal="center" wrapText="1"/>
      <protection hidden="1"/>
    </xf>
    <xf numFmtId="0" fontId="0" fillId="0" borderId="10" xfId="0" applyBorder="1" applyAlignment="1" applyProtection="1">
      <alignment horizontal="center" wrapText="1"/>
      <protection hidden="1"/>
    </xf>
    <xf numFmtId="0" fontId="0" fillId="0" borderId="11" xfId="0" applyBorder="1" applyAlignment="1" applyProtection="1">
      <alignment horizontal="center" wrapText="1"/>
      <protection hidden="1"/>
    </xf>
    <xf numFmtId="43" fontId="10" fillId="8" borderId="3" xfId="1" applyFont="1" applyFill="1" applyBorder="1" applyAlignment="1" applyProtection="1">
      <alignment horizontal="center"/>
      <protection locked="0"/>
    </xf>
    <xf numFmtId="4" fontId="3" fillId="0" borderId="0" xfId="1" applyNumberFormat="1" applyFont="1" applyFill="1" applyAlignment="1" applyProtection="1">
      <alignment horizontal="center"/>
      <protection hidden="1"/>
    </xf>
    <xf numFmtId="43" fontId="0" fillId="0" borderId="12" xfId="0" applyNumberFormat="1" applyBorder="1" applyAlignment="1" applyProtection="1">
      <alignment horizontal="center"/>
      <protection hidden="1"/>
    </xf>
    <xf numFmtId="43" fontId="0" fillId="0" borderId="21" xfId="0" applyNumberFormat="1" applyBorder="1" applyAlignment="1" applyProtection="1">
      <alignment horizontal="center"/>
      <protection hidden="1"/>
    </xf>
    <xf numFmtId="0" fontId="6" fillId="0" borderId="12" xfId="0" applyFont="1" applyBorder="1" applyAlignment="1" applyProtection="1">
      <alignment horizontal="right"/>
      <protection hidden="1"/>
    </xf>
    <xf numFmtId="0" fontId="6" fillId="0" borderId="17" xfId="0" applyFont="1" applyBorder="1" applyAlignment="1" applyProtection="1">
      <alignment horizontal="right"/>
      <protection hidden="1"/>
    </xf>
    <xf numFmtId="0" fontId="6" fillId="0" borderId="21" xfId="0" applyFont="1" applyBorder="1" applyAlignment="1" applyProtection="1">
      <alignment horizontal="right"/>
      <protection hidden="1"/>
    </xf>
    <xf numFmtId="0" fontId="3" fillId="0" borderId="0" xfId="1" applyNumberFormat="1" applyFont="1" applyFill="1" applyBorder="1" applyAlignment="1" applyProtection="1">
      <alignment horizontal="left" readingOrder="1"/>
      <protection hidden="1"/>
    </xf>
    <xf numFmtId="0" fontId="0" fillId="0" borderId="18" xfId="0" applyBorder="1" applyAlignment="1" applyProtection="1">
      <alignment horizontal="center" wrapText="1"/>
      <protection hidden="1"/>
    </xf>
    <xf numFmtId="0" fontId="0" fillId="0" borderId="20" xfId="0" applyBorder="1" applyAlignment="1" applyProtection="1">
      <alignment horizontal="center" wrapText="1"/>
      <protection hidden="1"/>
    </xf>
    <xf numFmtId="0" fontId="3" fillId="0" borderId="0" xfId="0" applyFont="1" applyFill="1" applyAlignment="1" applyProtection="1">
      <alignment horizontal="center"/>
      <protection hidden="1"/>
    </xf>
    <xf numFmtId="4" fontId="6" fillId="0" borderId="0" xfId="0" applyNumberFormat="1" applyFont="1" applyBorder="1" applyAlignment="1" applyProtection="1">
      <alignment horizontal="center"/>
      <protection hidden="1"/>
    </xf>
    <xf numFmtId="0" fontId="3" fillId="0" borderId="0" xfId="0" applyFont="1" applyAlignment="1" applyProtection="1">
      <alignment horizontal="left" vertical="top" wrapText="1"/>
      <protection hidden="1"/>
    </xf>
    <xf numFmtId="0" fontId="6" fillId="7" borderId="9" xfId="0" applyFont="1" applyFill="1" applyBorder="1" applyAlignment="1" applyProtection="1">
      <alignment horizontal="left"/>
      <protection hidden="1"/>
    </xf>
    <xf numFmtId="0" fontId="6" fillId="7" borderId="10" xfId="0" applyFont="1" applyFill="1" applyBorder="1" applyAlignment="1" applyProtection="1">
      <alignment horizontal="left"/>
      <protection hidden="1"/>
    </xf>
    <xf numFmtId="0" fontId="6" fillId="7" borderId="11" xfId="0" applyFont="1" applyFill="1" applyBorder="1" applyAlignment="1" applyProtection="1">
      <alignment horizontal="left"/>
      <protection hidden="1"/>
    </xf>
    <xf numFmtId="3" fontId="10" fillId="3" borderId="3" xfId="1" applyNumberFormat="1" applyFont="1" applyFill="1" applyBorder="1" applyAlignment="1" applyProtection="1">
      <alignment horizontal="center"/>
      <protection locked="0"/>
    </xf>
    <xf numFmtId="0" fontId="3" fillId="0" borderId="5"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3" fillId="0" borderId="0" xfId="0" applyFont="1" applyBorder="1" applyAlignment="1" applyProtection="1">
      <alignment horizontal="left"/>
      <protection hidden="1"/>
    </xf>
    <xf numFmtId="4" fontId="3" fillId="0" borderId="0" xfId="0" applyNumberFormat="1" applyFont="1" applyBorder="1" applyAlignment="1" applyProtection="1">
      <alignment horizontal="center"/>
      <protection hidden="1"/>
    </xf>
    <xf numFmtId="0" fontId="6" fillId="7" borderId="3" xfId="0" applyFont="1" applyFill="1" applyBorder="1" applyAlignment="1" applyProtection="1">
      <alignment horizontal="left"/>
      <protection hidden="1"/>
    </xf>
    <xf numFmtId="168" fontId="6" fillId="0" borderId="0" xfId="0" applyNumberFormat="1" applyFont="1" applyBorder="1" applyAlignment="1" applyProtection="1">
      <alignment horizontal="center"/>
      <protection hidden="1"/>
    </xf>
    <xf numFmtId="0" fontId="8" fillId="6" borderId="0" xfId="0" applyFont="1" applyFill="1" applyAlignment="1" applyProtection="1">
      <alignment horizontal="left"/>
      <protection hidden="1"/>
    </xf>
    <xf numFmtId="0" fontId="6" fillId="0" borderId="0" xfId="0" applyFont="1" applyAlignment="1" applyProtection="1">
      <alignment horizontal="left" vertical="top" wrapText="1"/>
      <protection hidden="1"/>
    </xf>
    <xf numFmtId="0" fontId="6" fillId="2" borderId="3" xfId="0" applyFont="1" applyFill="1" applyBorder="1" applyAlignment="1" applyProtection="1">
      <alignment horizontal="center"/>
      <protection hidden="1"/>
    </xf>
    <xf numFmtId="0" fontId="6" fillId="2" borderId="9" xfId="0" applyFont="1" applyFill="1" applyBorder="1" applyAlignment="1" applyProtection="1">
      <alignment horizontal="center"/>
      <protection hidden="1"/>
    </xf>
    <xf numFmtId="0" fontId="6" fillId="2" borderId="11" xfId="0" applyFont="1" applyFill="1" applyBorder="1" applyAlignment="1" applyProtection="1">
      <alignment horizontal="center"/>
      <protection hidden="1"/>
    </xf>
    <xf numFmtId="0" fontId="23" fillId="8" borderId="3" xfId="0" applyFont="1" applyFill="1" applyBorder="1" applyAlignment="1" applyProtection="1">
      <alignment horizontal="left" vertical="top" wrapText="1"/>
      <protection locked="0"/>
    </xf>
    <xf numFmtId="0" fontId="21" fillId="0" borderId="0" xfId="16" applyAlignment="1" applyProtection="1">
      <alignment horizontal="center"/>
      <protection hidden="1"/>
    </xf>
    <xf numFmtId="0" fontId="23" fillId="8" borderId="3" xfId="16" applyFont="1" applyFill="1" applyBorder="1" applyAlignment="1" applyProtection="1">
      <alignment horizontal="center"/>
      <protection locked="0"/>
    </xf>
    <xf numFmtId="0" fontId="6" fillId="2" borderId="3" xfId="16" applyFont="1" applyFill="1" applyBorder="1" applyAlignment="1" applyProtection="1">
      <alignment horizontal="center"/>
      <protection hidden="1"/>
    </xf>
    <xf numFmtId="0" fontId="3" fillId="0" borderId="0" xfId="16" applyFont="1" applyAlignment="1" applyProtection="1">
      <alignment horizontal="left" vertical="top" wrapText="1"/>
      <protection hidden="1"/>
    </xf>
    <xf numFmtId="0" fontId="1" fillId="0" borderId="3" xfId="16" applyFont="1" applyBorder="1" applyAlignment="1" applyProtection="1">
      <alignment horizontal="center"/>
      <protection hidden="1"/>
    </xf>
    <xf numFmtId="0" fontId="21" fillId="0" borderId="3" xfId="16" applyBorder="1" applyAlignment="1" applyProtection="1">
      <alignment horizontal="center"/>
      <protection hidden="1"/>
    </xf>
    <xf numFmtId="0" fontId="23" fillId="8" borderId="3" xfId="16" applyNumberFormat="1" applyFont="1" applyFill="1" applyBorder="1" applyAlignment="1" applyProtection="1">
      <alignment horizontal="center"/>
      <protection locked="0"/>
    </xf>
    <xf numFmtId="0" fontId="3" fillId="0" borderId="3" xfId="16" applyFont="1" applyBorder="1" applyAlignment="1" applyProtection="1">
      <alignment horizontal="center"/>
      <protection hidden="1"/>
    </xf>
    <xf numFmtId="43" fontId="21" fillId="0" borderId="19" xfId="16" applyNumberFormat="1" applyFill="1" applyBorder="1" applyAlignment="1" applyProtection="1">
      <alignment horizontal="center"/>
      <protection hidden="1"/>
    </xf>
    <xf numFmtId="43" fontId="23" fillId="8" borderId="3" xfId="56" applyFont="1" applyFill="1" applyBorder="1" applyAlignment="1" applyProtection="1">
      <alignment horizontal="center"/>
      <protection locked="0"/>
    </xf>
    <xf numFmtId="170" fontId="23" fillId="3" borderId="3" xfId="1" applyNumberFormat="1" applyFont="1" applyFill="1" applyBorder="1" applyAlignment="1" applyProtection="1">
      <alignment horizontal="center"/>
      <protection locked="0"/>
    </xf>
    <xf numFmtId="0" fontId="0" fillId="0" borderId="5" xfId="0" applyBorder="1" applyAlignment="1" applyProtection="1">
      <alignment horizontal="center"/>
      <protection hidden="1"/>
    </xf>
    <xf numFmtId="0" fontId="0" fillId="0" borderId="0" xfId="0" applyBorder="1" applyAlignment="1" applyProtection="1">
      <alignment horizontal="center"/>
      <protection hidden="1"/>
    </xf>
    <xf numFmtId="10" fontId="10" fillId="8" borderId="3" xfId="29" applyNumberFormat="1" applyFont="1" applyFill="1" applyBorder="1" applyAlignment="1" applyProtection="1">
      <alignment horizontal="center"/>
      <protection locked="0"/>
    </xf>
    <xf numFmtId="10" fontId="0" fillId="2" borderId="9" xfId="29" applyNumberFormat="1" applyFont="1" applyFill="1" applyBorder="1" applyAlignment="1" applyProtection="1">
      <alignment horizontal="right"/>
      <protection hidden="1"/>
    </xf>
    <xf numFmtId="10" fontId="0" fillId="2" borderId="11" xfId="29" applyNumberFormat="1" applyFont="1" applyFill="1" applyBorder="1" applyAlignment="1" applyProtection="1">
      <alignment horizontal="right"/>
      <protection hidden="1"/>
    </xf>
    <xf numFmtId="0" fontId="23" fillId="8" borderId="9" xfId="0" applyFont="1" applyFill="1" applyBorder="1" applyAlignment="1" applyProtection="1">
      <alignment horizontal="center" vertical="center"/>
      <protection locked="0"/>
    </xf>
    <xf numFmtId="0" fontId="23" fillId="8" borderId="10" xfId="0" applyFont="1" applyFill="1" applyBorder="1" applyAlignment="1" applyProtection="1">
      <alignment horizontal="center" vertical="center"/>
      <protection locked="0"/>
    </xf>
    <xf numFmtId="0" fontId="23" fillId="8" borderId="11" xfId="0" applyFont="1" applyFill="1" applyBorder="1" applyAlignment="1" applyProtection="1">
      <alignment horizontal="center" vertical="center"/>
      <protection locked="0"/>
    </xf>
    <xf numFmtId="0" fontId="3" fillId="0" borderId="6" xfId="0" applyFont="1" applyBorder="1" applyAlignment="1" applyProtection="1">
      <alignment horizontal="left"/>
      <protection hidden="1"/>
    </xf>
    <xf numFmtId="14" fontId="23" fillId="8" borderId="3" xfId="0" applyNumberFormat="1" applyFont="1" applyFill="1" applyBorder="1" applyAlignment="1" applyProtection="1">
      <alignment horizontal="center"/>
      <protection locked="0"/>
    </xf>
    <xf numFmtId="0" fontId="3" fillId="0" borderId="5" xfId="0" applyFont="1" applyBorder="1" applyAlignment="1" applyProtection="1">
      <alignment horizontal="center"/>
      <protection hidden="1"/>
    </xf>
    <xf numFmtId="0" fontId="0" fillId="0" borderId="0" xfId="0" applyAlignment="1" applyProtection="1">
      <alignment horizontal="right"/>
      <protection hidden="1"/>
    </xf>
    <xf numFmtId="0" fontId="6" fillId="0" borderId="9" xfId="0" applyFont="1" applyBorder="1" applyAlignment="1" applyProtection="1">
      <alignment horizontal="center" vertical="center"/>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5" xfId="0" applyBorder="1" applyAlignment="1" applyProtection="1">
      <alignment horizontal="right"/>
      <protection hidden="1"/>
    </xf>
    <xf numFmtId="0" fontId="10" fillId="3" borderId="3" xfId="0" applyFont="1" applyFill="1" applyBorder="1" applyAlignment="1" applyProtection="1">
      <alignment horizontal="left"/>
      <protection locked="0"/>
    </xf>
    <xf numFmtId="0" fontId="12" fillId="3" borderId="3" xfId="15" applyFill="1" applyBorder="1" applyAlignment="1" applyProtection="1">
      <alignment horizontal="left"/>
      <protection locked="0"/>
    </xf>
    <xf numFmtId="4" fontId="0" fillId="0" borderId="10" xfId="0" applyNumberFormat="1" applyBorder="1" applyAlignment="1" applyProtection="1">
      <alignment horizontal="center" vertical="center"/>
      <protection hidden="1"/>
    </xf>
    <xf numFmtId="4" fontId="0" fillId="0" borderId="11" xfId="0" applyNumberFormat="1" applyBorder="1" applyAlignment="1" applyProtection="1">
      <alignment horizontal="center" vertical="center"/>
      <protection hidden="1"/>
    </xf>
    <xf numFmtId="4" fontId="0" fillId="0" borderId="9" xfId="0" applyNumberFormat="1" applyBorder="1" applyAlignment="1" applyProtection="1">
      <alignment horizontal="center" vertical="center"/>
      <protection hidden="1"/>
    </xf>
    <xf numFmtId="9" fontId="3" fillId="0" borderId="3" xfId="29" applyFont="1" applyFill="1" applyBorder="1" applyAlignment="1" applyProtection="1">
      <alignment horizontal="center" vertical="center"/>
      <protection hidden="1"/>
    </xf>
    <xf numFmtId="9" fontId="0" fillId="0" borderId="9" xfId="29" applyFont="1" applyBorder="1" applyAlignment="1" applyProtection="1">
      <alignment horizontal="center" vertical="center"/>
      <protection hidden="1"/>
    </xf>
    <xf numFmtId="9" fontId="0" fillId="0" borderId="11" xfId="29" applyFont="1" applyBorder="1" applyAlignment="1" applyProtection="1">
      <alignment horizontal="center" vertical="center"/>
      <protection hidden="1"/>
    </xf>
    <xf numFmtId="167" fontId="10" fillId="8" borderId="3" xfId="0" applyNumberFormat="1" applyFont="1" applyFill="1" applyBorder="1" applyAlignment="1" applyProtection="1">
      <alignment horizontal="center"/>
      <protection locked="0"/>
    </xf>
    <xf numFmtId="0" fontId="6" fillId="2" borderId="3" xfId="0" applyFont="1" applyFill="1" applyBorder="1" applyAlignment="1" applyProtection="1">
      <alignment horizontal="center" vertical="center"/>
      <protection hidden="1"/>
    </xf>
    <xf numFmtId="0" fontId="6" fillId="7" borderId="1" xfId="0" applyFont="1" applyFill="1" applyBorder="1" applyAlignment="1" applyProtection="1">
      <alignment horizontal="center" vertical="center" wrapText="1"/>
      <protection hidden="1"/>
    </xf>
    <xf numFmtId="0" fontId="6" fillId="7" borderId="2" xfId="0" applyFont="1" applyFill="1" applyBorder="1" applyAlignment="1" applyProtection="1">
      <alignment horizontal="center" vertical="center" wrapText="1"/>
      <protection hidden="1"/>
    </xf>
    <xf numFmtId="167" fontId="10" fillId="8" borderId="3" xfId="0" applyNumberFormat="1" applyFont="1" applyFill="1" applyBorder="1" applyAlignment="1" applyProtection="1">
      <alignment horizontal="left" vertical="top" wrapText="1"/>
      <protection locked="0"/>
    </xf>
    <xf numFmtId="0" fontId="6" fillId="7" borderId="9" xfId="0" applyFont="1" applyFill="1" applyBorder="1" applyAlignment="1" applyProtection="1">
      <alignment horizontal="center" vertical="center"/>
      <protection hidden="1"/>
    </xf>
    <xf numFmtId="0" fontId="6" fillId="7" borderId="10" xfId="0" applyFont="1" applyFill="1" applyBorder="1" applyAlignment="1" applyProtection="1">
      <alignment horizontal="center" vertical="center"/>
      <protection hidden="1"/>
    </xf>
    <xf numFmtId="0" fontId="6" fillId="7" borderId="11" xfId="0" applyFont="1" applyFill="1" applyBorder="1" applyAlignment="1" applyProtection="1">
      <alignment horizontal="center" vertical="center"/>
      <protection hidden="1"/>
    </xf>
    <xf numFmtId="4" fontId="0" fillId="0" borderId="9" xfId="1" applyNumberFormat="1" applyFont="1" applyFill="1" applyBorder="1" applyAlignment="1" applyProtection="1">
      <alignment horizontal="center" vertical="center"/>
      <protection hidden="1"/>
    </xf>
    <xf numFmtId="4" fontId="0" fillId="0" borderId="11" xfId="1" applyNumberFormat="1" applyFont="1" applyFill="1" applyBorder="1" applyAlignment="1" applyProtection="1">
      <alignment horizontal="center" vertical="center"/>
      <protection hidden="1"/>
    </xf>
    <xf numFmtId="0" fontId="12" fillId="8" borderId="3" xfId="15" applyFill="1" applyBorder="1" applyAlignment="1" applyProtection="1">
      <alignment horizontal="left"/>
      <protection locked="0"/>
    </xf>
    <xf numFmtId="0" fontId="23" fillId="8" borderId="3" xfId="0" applyFont="1" applyFill="1" applyBorder="1" applyAlignment="1" applyProtection="1">
      <alignment horizontal="left"/>
      <protection locked="0"/>
    </xf>
    <xf numFmtId="0" fontId="6" fillId="7" borderId="18" xfId="0" applyFont="1" applyFill="1" applyBorder="1" applyAlignment="1" applyProtection="1">
      <alignment horizontal="center" vertical="center" wrapText="1"/>
      <protection hidden="1"/>
    </xf>
    <xf numFmtId="0" fontId="6" fillId="7" borderId="20" xfId="0" applyFont="1" applyFill="1" applyBorder="1" applyAlignment="1" applyProtection="1">
      <alignment horizontal="center" vertical="center" wrapText="1"/>
      <protection hidden="1"/>
    </xf>
    <xf numFmtId="0" fontId="6" fillId="7" borderId="12" xfId="0" applyFont="1" applyFill="1" applyBorder="1" applyAlignment="1" applyProtection="1">
      <alignment horizontal="center" vertical="center" wrapText="1"/>
      <protection hidden="1"/>
    </xf>
    <xf numFmtId="0" fontId="6" fillId="7" borderId="21" xfId="0" applyFont="1" applyFill="1" applyBorder="1" applyAlignment="1" applyProtection="1">
      <alignment horizontal="center" vertical="center" wrapText="1"/>
      <protection hidden="1"/>
    </xf>
    <xf numFmtId="4" fontId="3" fillId="0" borderId="10" xfId="1" applyNumberFormat="1" applyFont="1" applyFill="1" applyBorder="1" applyAlignment="1" applyProtection="1">
      <alignment horizontal="center" vertical="center"/>
      <protection hidden="1"/>
    </xf>
    <xf numFmtId="4" fontId="3" fillId="0" borderId="11" xfId="1" applyNumberFormat="1" applyFont="1" applyFill="1" applyBorder="1" applyAlignment="1" applyProtection="1">
      <alignment horizontal="center" vertical="center"/>
      <protection hidden="1"/>
    </xf>
    <xf numFmtId="0" fontId="6" fillId="2" borderId="3" xfId="15" applyFont="1" applyFill="1" applyBorder="1" applyAlignment="1" applyProtection="1">
      <alignment horizontal="center" vertical="center"/>
      <protection hidden="1"/>
    </xf>
    <xf numFmtId="4" fontId="3" fillId="0" borderId="9" xfId="1" applyNumberFormat="1" applyFont="1" applyFill="1" applyBorder="1" applyAlignment="1" applyProtection="1">
      <alignment horizontal="center" vertical="center"/>
      <protection hidden="1"/>
    </xf>
    <xf numFmtId="9" fontId="3" fillId="0" borderId="10" xfId="29" applyFont="1" applyFill="1" applyBorder="1" applyAlignment="1" applyProtection="1">
      <alignment horizontal="center" vertical="center"/>
      <protection hidden="1"/>
    </xf>
    <xf numFmtId="9" fontId="3" fillId="0" borderId="11" xfId="29" applyFont="1" applyFill="1" applyBorder="1" applyAlignment="1" applyProtection="1">
      <alignment horizontal="center" vertical="center"/>
      <protection hidden="1"/>
    </xf>
    <xf numFmtId="4" fontId="0" fillId="0" borderId="10" xfId="1" applyNumberFormat="1" applyFont="1" applyFill="1" applyBorder="1" applyAlignment="1" applyProtection="1">
      <alignment horizontal="center" vertical="center"/>
      <protection hidden="1"/>
    </xf>
    <xf numFmtId="0" fontId="6" fillId="0" borderId="0" xfId="0" applyFont="1" applyAlignment="1" applyProtection="1">
      <alignment horizontal="left"/>
      <protection hidden="1"/>
    </xf>
    <xf numFmtId="0" fontId="0" fillId="0" borderId="0" xfId="0" applyAlignment="1" applyProtection="1">
      <alignment horizontal="left"/>
      <protection hidden="1"/>
    </xf>
    <xf numFmtId="0" fontId="0" fillId="0" borderId="0" xfId="0" applyBorder="1" applyAlignment="1" applyProtection="1">
      <alignment horizontal="left"/>
      <protection hidden="1"/>
    </xf>
    <xf numFmtId="0" fontId="3" fillId="0" borderId="6" xfId="0" applyFont="1" applyFill="1" applyBorder="1" applyAlignment="1" applyProtection="1">
      <alignment horizontal="left"/>
      <protection hidden="1"/>
    </xf>
    <xf numFmtId="0" fontId="3" fillId="0" borderId="5" xfId="0" applyFont="1" applyBorder="1" applyAlignment="1" applyProtection="1">
      <alignment horizontal="left"/>
      <protection hidden="1"/>
    </xf>
    <xf numFmtId="0" fontId="0" fillId="0" borderId="6" xfId="0" applyBorder="1" applyAlignment="1" applyProtection="1">
      <alignment horizontal="left"/>
      <protection hidden="1"/>
    </xf>
    <xf numFmtId="0" fontId="0" fillId="0" borderId="0" xfId="0" applyAlignment="1" applyProtection="1">
      <alignment horizontal="left" wrapText="1"/>
      <protection locked="0"/>
    </xf>
    <xf numFmtId="0" fontId="0" fillId="0" borderId="6" xfId="0" applyBorder="1" applyAlignment="1" applyProtection="1">
      <alignment horizontal="left" wrapText="1"/>
      <protection locked="0"/>
    </xf>
    <xf numFmtId="0" fontId="0" fillId="0" borderId="0" xfId="0" applyBorder="1" applyAlignment="1" applyProtection="1">
      <alignment horizontal="left" wrapText="1"/>
      <protection locked="0"/>
    </xf>
    <xf numFmtId="41"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0" fontId="3" fillId="0" borderId="26" xfId="0" applyFont="1" applyBorder="1" applyAlignment="1" applyProtection="1">
      <alignment horizontal="center"/>
      <protection hidden="1"/>
    </xf>
    <xf numFmtId="0" fontId="0" fillId="0" borderId="26" xfId="0" applyBorder="1" applyAlignment="1" applyProtection="1">
      <alignment horizontal="center"/>
      <protection hidden="1"/>
    </xf>
    <xf numFmtId="0" fontId="17" fillId="0" borderId="3" xfId="0" applyFont="1" applyBorder="1" applyAlignment="1" applyProtection="1">
      <alignment horizontal="center"/>
      <protection hidden="1"/>
    </xf>
    <xf numFmtId="0" fontId="0" fillId="12" borderId="3" xfId="0" applyFill="1" applyBorder="1" applyAlignment="1" applyProtection="1">
      <alignment horizontal="center"/>
      <protection hidden="1"/>
    </xf>
    <xf numFmtId="14" fontId="3" fillId="0" borderId="0" xfId="0" applyNumberFormat="1" applyFont="1" applyAlignment="1" applyProtection="1">
      <alignment horizontal="right"/>
      <protection hidden="1"/>
    </xf>
    <xf numFmtId="0" fontId="23" fillId="3" borderId="9" xfId="0" applyFont="1" applyFill="1" applyBorder="1" applyAlignment="1" applyProtection="1">
      <alignment horizontal="left"/>
      <protection locked="0"/>
    </xf>
    <xf numFmtId="0" fontId="23" fillId="3" borderId="11" xfId="0" applyFont="1" applyFill="1" applyBorder="1" applyAlignment="1" applyProtection="1">
      <alignment horizontal="left"/>
      <protection locked="0"/>
    </xf>
    <xf numFmtId="14" fontId="23" fillId="3" borderId="3" xfId="0" applyNumberFormat="1" applyFont="1" applyFill="1" applyBorder="1" applyAlignment="1" applyProtection="1">
      <alignment horizontal="center"/>
      <protection locked="0"/>
    </xf>
    <xf numFmtId="0" fontId="23" fillId="3" borderId="3" xfId="0" applyNumberFormat="1" applyFont="1" applyFill="1" applyBorder="1" applyAlignment="1" applyProtection="1">
      <alignment horizontal="center"/>
      <protection locked="0"/>
    </xf>
    <xf numFmtId="0" fontId="32" fillId="0" borderId="17" xfId="0" applyFont="1" applyFill="1" applyBorder="1" applyAlignment="1" applyProtection="1">
      <alignment horizontal="center" vertical="center"/>
      <protection hidden="1"/>
    </xf>
    <xf numFmtId="0" fontId="0" fillId="0" borderId="9" xfId="0" applyBorder="1" applyAlignment="1" applyProtection="1">
      <alignment horizontal="center"/>
      <protection hidden="1"/>
    </xf>
    <xf numFmtId="0" fontId="0" fillId="0" borderId="11" xfId="0" applyBorder="1" applyAlignment="1" applyProtection="1">
      <alignment horizontal="center"/>
      <protection hidden="1"/>
    </xf>
    <xf numFmtId="0" fontId="23" fillId="3" borderId="9" xfId="0" applyFont="1" applyFill="1" applyBorder="1" applyAlignment="1" applyProtection="1">
      <alignment horizontal="center"/>
      <protection locked="0"/>
    </xf>
    <xf numFmtId="0" fontId="23" fillId="3" borderId="11" xfId="0" applyFont="1" applyFill="1" applyBorder="1" applyAlignment="1" applyProtection="1">
      <alignment horizontal="center"/>
      <protection locked="0"/>
    </xf>
    <xf numFmtId="0" fontId="3" fillId="0" borderId="6" xfId="0" applyFont="1" applyBorder="1" applyAlignment="1" applyProtection="1">
      <alignment horizontal="center"/>
      <protection hidden="1"/>
    </xf>
    <xf numFmtId="0" fontId="3" fillId="0" borderId="0" xfId="28" applyFont="1" applyAlignment="1" applyProtection="1">
      <alignment horizontal="left" vertical="top" wrapText="1"/>
      <protection hidden="1"/>
    </xf>
    <xf numFmtId="0" fontId="22" fillId="0" borderId="0" xfId="28" applyFill="1" applyAlignment="1" applyProtection="1">
      <alignment horizontal="left" vertical="top" wrapText="1"/>
      <protection hidden="1"/>
    </xf>
    <xf numFmtId="0" fontId="25" fillId="0" borderId="0" xfId="0" applyFont="1" applyAlignment="1" applyProtection="1">
      <alignment horizontal="left" vertical="top" wrapText="1"/>
      <protection hidden="1"/>
    </xf>
    <xf numFmtId="0" fontId="22" fillId="0" borderId="0" xfId="28" applyAlignment="1" applyProtection="1">
      <alignment horizontal="left" vertical="top" wrapText="1"/>
      <protection hidden="1"/>
    </xf>
    <xf numFmtId="0" fontId="10" fillId="0" borderId="17" xfId="28" applyFont="1" applyFill="1" applyBorder="1" applyAlignment="1" applyProtection="1">
      <alignment horizontal="center"/>
      <protection locked="0"/>
    </xf>
    <xf numFmtId="0" fontId="6" fillId="0" borderId="0" xfId="28" applyFont="1" applyFill="1" applyAlignment="1" applyProtection="1">
      <alignment horizontal="left"/>
      <protection hidden="1"/>
    </xf>
    <xf numFmtId="0" fontId="3" fillId="0" borderId="0" xfId="28" applyFont="1" applyFill="1" applyAlignment="1" applyProtection="1">
      <alignment horizontal="left"/>
      <protection hidden="1"/>
    </xf>
    <xf numFmtId="0" fontId="3" fillId="0" borderId="0" xfId="28" applyFont="1" applyFill="1" applyAlignment="1" applyProtection="1">
      <alignment horizontal="center"/>
      <protection hidden="1"/>
    </xf>
    <xf numFmtId="14" fontId="10" fillId="0" borderId="17" xfId="28" applyNumberFormat="1" applyFont="1" applyFill="1" applyBorder="1" applyAlignment="1" applyProtection="1">
      <alignment horizontal="center"/>
      <protection locked="0"/>
    </xf>
    <xf numFmtId="0" fontId="22" fillId="0" borderId="17" xfId="28" applyFill="1" applyBorder="1" applyAlignment="1" applyProtection="1">
      <alignment horizontal="left"/>
      <protection locked="0"/>
    </xf>
    <xf numFmtId="0" fontId="19" fillId="6" borderId="0" xfId="28" applyFont="1" applyFill="1" applyAlignment="1" applyProtection="1">
      <protection hidden="1"/>
    </xf>
    <xf numFmtId="0" fontId="0" fillId="0" borderId="0" xfId="0" applyAlignment="1" applyProtection="1">
      <protection hidden="1"/>
    </xf>
    <xf numFmtId="0" fontId="19" fillId="6" borderId="0" xfId="28" applyFont="1" applyFill="1" applyAlignment="1" applyProtection="1">
      <alignment horizontal="left"/>
      <protection hidden="1"/>
    </xf>
    <xf numFmtId="0" fontId="3" fillId="0" borderId="0" xfId="28" applyFont="1" applyFill="1" applyAlignment="1" applyProtection="1">
      <alignment horizontal="left" vertical="top" wrapText="1"/>
      <protection hidden="1"/>
    </xf>
    <xf numFmtId="0" fontId="3" fillId="0" borderId="0" xfId="0" applyFont="1" applyFill="1" applyAlignment="1" applyProtection="1">
      <alignment horizontal="left" vertical="top" wrapText="1"/>
      <protection hidden="1"/>
    </xf>
    <xf numFmtId="0" fontId="10" fillId="0" borderId="17" xfId="28" applyFont="1" applyFill="1" applyBorder="1" applyAlignment="1" applyProtection="1">
      <alignment horizontal="left"/>
      <protection locked="0"/>
    </xf>
    <xf numFmtId="0" fontId="12" fillId="3" borderId="10" xfId="15" applyFont="1" applyFill="1" applyBorder="1" applyAlignment="1" applyProtection="1">
      <alignment horizontal="left"/>
      <protection locked="0"/>
    </xf>
    <xf numFmtId="0" fontId="12" fillId="3" borderId="11" xfId="15" applyFont="1" applyFill="1" applyBorder="1" applyAlignment="1" applyProtection="1">
      <alignment horizontal="left"/>
      <protection locked="0"/>
    </xf>
    <xf numFmtId="14" fontId="10" fillId="3" borderId="0" xfId="0" applyNumberFormat="1" applyFont="1" applyFill="1" applyAlignment="1" applyProtection="1">
      <alignment horizontal="center"/>
      <protection locked="0"/>
    </xf>
    <xf numFmtId="0" fontId="10" fillId="3" borderId="0" xfId="0" applyFont="1" applyFill="1" applyAlignment="1" applyProtection="1">
      <alignment horizontal="center"/>
      <protection locked="0"/>
    </xf>
    <xf numFmtId="0" fontId="10" fillId="3" borderId="27" xfId="0" applyFont="1" applyFill="1" applyBorder="1" applyAlignment="1" applyProtection="1">
      <alignment horizontal="center"/>
      <protection locked="0"/>
    </xf>
    <xf numFmtId="0" fontId="3" fillId="0" borderId="16" xfId="0" applyFont="1" applyBorder="1" applyAlignment="1" applyProtection="1">
      <alignment horizontal="center" vertical="center"/>
      <protection hidden="1"/>
    </xf>
    <xf numFmtId="0" fontId="3" fillId="0" borderId="0" xfId="0" applyFont="1" applyAlignment="1" applyProtection="1">
      <alignment horizontal="left" vertical="center" wrapText="1"/>
      <protection locked="0"/>
    </xf>
    <xf numFmtId="0" fontId="52" fillId="8" borderId="0" xfId="0" applyFont="1" applyFill="1" applyAlignment="1" applyProtection="1">
      <alignment horizontal="left"/>
      <protection locked="0"/>
    </xf>
    <xf numFmtId="0" fontId="52" fillId="8" borderId="27" xfId="0" applyFont="1" applyFill="1" applyBorder="1" applyAlignment="1" applyProtection="1">
      <alignment horizontal="left"/>
      <protection locked="0"/>
    </xf>
    <xf numFmtId="0" fontId="11" fillId="3" borderId="0" xfId="0" applyFont="1" applyFill="1" applyBorder="1" applyAlignment="1" applyProtection="1">
      <alignment horizontal="left"/>
      <protection locked="0"/>
    </xf>
    <xf numFmtId="0" fontId="11" fillId="3" borderId="27" xfId="0" applyFont="1" applyFill="1" applyBorder="1" applyAlignment="1" applyProtection="1">
      <alignment horizontal="left"/>
      <protection locked="0"/>
    </xf>
    <xf numFmtId="7" fontId="3" fillId="0" borderId="44" xfId="0" applyNumberFormat="1" applyFont="1" applyBorder="1" applyAlignment="1" applyProtection="1">
      <alignment horizontal="center" vertical="center" wrapText="1"/>
      <protection hidden="1"/>
    </xf>
    <xf numFmtId="7" fontId="3" fillId="0" borderId="45" xfId="0" applyNumberFormat="1" applyFont="1" applyBorder="1" applyAlignment="1" applyProtection="1">
      <alignment horizontal="center" vertical="center" wrapText="1"/>
      <protection hidden="1"/>
    </xf>
    <xf numFmtId="7" fontId="3" fillId="0" borderId="47" xfId="0" applyNumberFormat="1" applyFont="1" applyBorder="1" applyAlignment="1" applyProtection="1">
      <alignment horizontal="center" vertical="center" wrapText="1"/>
      <protection hidden="1"/>
    </xf>
    <xf numFmtId="0" fontId="27" fillId="0" borderId="0" xfId="0" applyFont="1" applyAlignment="1" applyProtection="1">
      <alignment horizontal="left" vertical="center" wrapText="1"/>
      <protection hidden="1"/>
    </xf>
    <xf numFmtId="7" fontId="3" fillId="0" borderId="9" xfId="0" applyNumberFormat="1" applyFont="1" applyBorder="1" applyAlignment="1" applyProtection="1">
      <alignment horizontal="center" vertical="center"/>
      <protection hidden="1"/>
    </xf>
    <xf numFmtId="7" fontId="3" fillId="0" borderId="10" xfId="0" applyNumberFormat="1" applyFont="1"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6"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3" fillId="0" borderId="33" xfId="54" applyBorder="1" applyAlignment="1">
      <alignment horizontal="center" vertical="center"/>
    </xf>
    <xf numFmtId="0" fontId="44" fillId="36" borderId="13" xfId="0" applyFont="1" applyFill="1" applyBorder="1" applyAlignment="1">
      <alignment horizontal="center" vertical="center"/>
    </xf>
    <xf numFmtId="0" fontId="44" fillId="36" borderId="28" xfId="0" applyFont="1" applyFill="1" applyBorder="1" applyAlignment="1">
      <alignment horizontal="center" vertical="center"/>
    </xf>
    <xf numFmtId="0" fontId="44" fillId="36" borderId="29" xfId="0" applyFont="1" applyFill="1" applyBorder="1" applyAlignment="1">
      <alignment horizontal="center" vertical="center"/>
    </xf>
    <xf numFmtId="0" fontId="6" fillId="2" borderId="9" xfId="43" applyFont="1" applyFill="1" applyBorder="1" applyAlignment="1" applyProtection="1">
      <alignment horizontal="center" vertical="center"/>
    </xf>
    <xf numFmtId="0" fontId="6" fillId="2" borderId="10" xfId="43" applyFont="1" applyFill="1" applyBorder="1" applyAlignment="1" applyProtection="1">
      <alignment horizontal="center" vertical="center"/>
    </xf>
    <xf numFmtId="0" fontId="6" fillId="2" borderId="11" xfId="43" applyFont="1" applyFill="1" applyBorder="1" applyAlignment="1" applyProtection="1">
      <alignment horizontal="center" vertical="center"/>
    </xf>
    <xf numFmtId="0" fontId="40" fillId="0" borderId="6" xfId="43" applyFont="1" applyFill="1" applyBorder="1" applyAlignment="1" applyProtection="1">
      <alignment horizontal="center" vertical="center"/>
    </xf>
    <xf numFmtId="0" fontId="40" fillId="0" borderId="21" xfId="43" applyFont="1" applyFill="1" applyBorder="1" applyAlignment="1" applyProtection="1">
      <alignment horizontal="center" vertical="center"/>
    </xf>
    <xf numFmtId="0" fontId="43" fillId="34" borderId="3" xfId="43" applyFont="1" applyFill="1" applyBorder="1" applyAlignment="1" applyProtection="1">
      <alignment horizontal="center" vertical="center" wrapText="1"/>
    </xf>
    <xf numFmtId="0" fontId="43" fillId="23" borderId="3" xfId="43" applyFont="1" applyFill="1" applyBorder="1" applyAlignment="1" applyProtection="1">
      <alignment horizontal="center" vertical="center" wrapText="1"/>
    </xf>
    <xf numFmtId="0" fontId="35" fillId="22" borderId="32" xfId="54" applyFont="1" applyFill="1" applyBorder="1" applyAlignment="1">
      <alignment horizontal="center" vertical="center"/>
    </xf>
    <xf numFmtId="0" fontId="35" fillId="22" borderId="0" xfId="54" applyFont="1" applyFill="1" applyBorder="1" applyAlignment="1">
      <alignment horizontal="center" vertical="center"/>
    </xf>
    <xf numFmtId="0" fontId="6" fillId="25" borderId="3" xfId="54" applyFont="1" applyFill="1" applyBorder="1" applyAlignment="1" applyProtection="1">
      <alignment horizontal="center" vertical="center" wrapText="1"/>
    </xf>
    <xf numFmtId="3" fontId="42" fillId="37" borderId="31" xfId="0" applyNumberFormat="1" applyFont="1" applyFill="1" applyBorder="1" applyAlignment="1">
      <alignment horizontal="center" vertical="center"/>
    </xf>
    <xf numFmtId="3" fontId="42" fillId="37" borderId="36" xfId="0" applyNumberFormat="1" applyFont="1" applyFill="1" applyBorder="1" applyAlignment="1">
      <alignment horizontal="center" vertical="center"/>
    </xf>
    <xf numFmtId="0" fontId="23" fillId="0" borderId="3" xfId="1" applyNumberFormat="1" applyFont="1" applyFill="1" applyBorder="1" applyAlignment="1" applyProtection="1">
      <alignment horizontal="center" vertical="center"/>
    </xf>
    <xf numFmtId="3" fontId="42" fillId="37" borderId="0" xfId="0" applyNumberFormat="1" applyFont="1" applyFill="1" applyBorder="1" applyAlignment="1">
      <alignment horizontal="center" vertical="center"/>
    </xf>
    <xf numFmtId="3" fontId="42" fillId="37" borderId="33" xfId="0" applyNumberFormat="1" applyFont="1" applyFill="1" applyBorder="1" applyAlignment="1">
      <alignment horizontal="center" vertical="center"/>
    </xf>
    <xf numFmtId="0" fontId="44" fillId="36" borderId="13" xfId="54" applyFont="1" applyFill="1" applyBorder="1" applyAlignment="1">
      <alignment horizontal="center" vertical="center"/>
    </xf>
    <xf numFmtId="0" fontId="44" fillId="36" borderId="28" xfId="54" applyFont="1" applyFill="1" applyBorder="1" applyAlignment="1">
      <alignment horizontal="center" vertical="center"/>
    </xf>
    <xf numFmtId="0" fontId="6" fillId="2" borderId="3" xfId="43" applyFont="1" applyFill="1" applyBorder="1" applyAlignment="1" applyProtection="1">
      <alignment horizontal="center" vertical="center"/>
    </xf>
    <xf numFmtId="0" fontId="3" fillId="0" borderId="33" xfId="54" applyBorder="1" applyAlignment="1">
      <alignment horizontal="center"/>
    </xf>
  </cellXfs>
  <cellStyles count="58">
    <cellStyle name="Comma" xfId="1" builtinId="3"/>
    <cellStyle name="Comma 2" xfId="56" xr:uid="{FCCCF2E8-986F-4530-B873-C83AC48C696A}"/>
    <cellStyle name="Currency" xfId="2" builtinId="4"/>
    <cellStyle name="Currency 2" xfId="3" xr:uid="{00000000-0005-0000-0000-000002000000}"/>
    <cellStyle name="Currency 2 2" xfId="4" xr:uid="{00000000-0005-0000-0000-000003000000}"/>
    <cellStyle name="Currency 2 2 2" xfId="31" xr:uid="{00000000-0005-0000-0000-000004000000}"/>
    <cellStyle name="Currency 2 3" xfId="30" xr:uid="{00000000-0005-0000-0000-000005000000}"/>
    <cellStyle name="Currency 3" xfId="5" xr:uid="{00000000-0005-0000-0000-000006000000}"/>
    <cellStyle name="Currency 3 2" xfId="6" xr:uid="{00000000-0005-0000-0000-000007000000}"/>
    <cellStyle name="Currency 3 2 2" xfId="33" xr:uid="{00000000-0005-0000-0000-000008000000}"/>
    <cellStyle name="Currency 3 3" xfId="32" xr:uid="{00000000-0005-0000-0000-000009000000}"/>
    <cellStyle name="Currency 4" xfId="7" xr:uid="{00000000-0005-0000-0000-00000A000000}"/>
    <cellStyle name="Currency 4 2" xfId="8" xr:uid="{00000000-0005-0000-0000-00000B000000}"/>
    <cellStyle name="Currency 4 2 2" xfId="35" xr:uid="{00000000-0005-0000-0000-00000C000000}"/>
    <cellStyle name="Currency 4 3" xfId="34" xr:uid="{00000000-0005-0000-0000-00000D000000}"/>
    <cellStyle name="Currency 5" xfId="9" xr:uid="{00000000-0005-0000-0000-00000E000000}"/>
    <cellStyle name="Currency 5 2" xfId="10" xr:uid="{00000000-0005-0000-0000-00000F000000}"/>
    <cellStyle name="Currency 5 2 2" xfId="37" xr:uid="{00000000-0005-0000-0000-000010000000}"/>
    <cellStyle name="Currency 5 3" xfId="36" xr:uid="{00000000-0005-0000-0000-000011000000}"/>
    <cellStyle name="Currency 6" xfId="11" xr:uid="{00000000-0005-0000-0000-000012000000}"/>
    <cellStyle name="Currency 6 2" xfId="12" xr:uid="{00000000-0005-0000-0000-000013000000}"/>
    <cellStyle name="Currency 6 2 2" xfId="39" xr:uid="{00000000-0005-0000-0000-000014000000}"/>
    <cellStyle name="Currency 6 3" xfId="38" xr:uid="{00000000-0005-0000-0000-000015000000}"/>
    <cellStyle name="Currency 7" xfId="13" xr:uid="{00000000-0005-0000-0000-000016000000}"/>
    <cellStyle name="Currency 7 2" xfId="14" xr:uid="{00000000-0005-0000-0000-000017000000}"/>
    <cellStyle name="Currency 7 2 2" xfId="41" xr:uid="{00000000-0005-0000-0000-000018000000}"/>
    <cellStyle name="Currency 7 3" xfId="40" xr:uid="{00000000-0005-0000-0000-000019000000}"/>
    <cellStyle name="Hyperlink" xfId="15" builtinId="8"/>
    <cellStyle name="Hyperlink 2" xfId="55" xr:uid="{E964B941-5648-4DC4-A0A6-BCFF19959427}"/>
    <cellStyle name="Normal" xfId="0" builtinId="0"/>
    <cellStyle name="Normal 2" xfId="16" xr:uid="{00000000-0005-0000-0000-00001C000000}"/>
    <cellStyle name="Normal 2 2" xfId="17" xr:uid="{00000000-0005-0000-0000-00001D000000}"/>
    <cellStyle name="Normal 2 2 2" xfId="43" xr:uid="{00000000-0005-0000-0000-00001E000000}"/>
    <cellStyle name="Normal 2 3" xfId="42" xr:uid="{00000000-0005-0000-0000-00001F000000}"/>
    <cellStyle name="Normal 3" xfId="18" xr:uid="{00000000-0005-0000-0000-000020000000}"/>
    <cellStyle name="Normal 3 2" xfId="19" xr:uid="{00000000-0005-0000-0000-000021000000}"/>
    <cellStyle name="Normal 3 2 2" xfId="45" xr:uid="{00000000-0005-0000-0000-000022000000}"/>
    <cellStyle name="Normal 3 3" xfId="44" xr:uid="{00000000-0005-0000-0000-000023000000}"/>
    <cellStyle name="Normal 4" xfId="20" xr:uid="{00000000-0005-0000-0000-000024000000}"/>
    <cellStyle name="Normal 4 2" xfId="21" xr:uid="{00000000-0005-0000-0000-000025000000}"/>
    <cellStyle name="Normal 4 2 2" xfId="47" xr:uid="{00000000-0005-0000-0000-000026000000}"/>
    <cellStyle name="Normal 4 3" xfId="46" xr:uid="{00000000-0005-0000-0000-000027000000}"/>
    <cellStyle name="Normal 5" xfId="22" xr:uid="{00000000-0005-0000-0000-000028000000}"/>
    <cellStyle name="Normal 5 2" xfId="23" xr:uid="{00000000-0005-0000-0000-000029000000}"/>
    <cellStyle name="Normal 5 2 2" xfId="49" xr:uid="{00000000-0005-0000-0000-00002A000000}"/>
    <cellStyle name="Normal 5 3" xfId="48" xr:uid="{00000000-0005-0000-0000-00002B000000}"/>
    <cellStyle name="Normal 6" xfId="24" xr:uid="{00000000-0005-0000-0000-00002C000000}"/>
    <cellStyle name="Normal 6 2" xfId="25" xr:uid="{00000000-0005-0000-0000-00002D000000}"/>
    <cellStyle name="Normal 6 2 2" xfId="51" xr:uid="{00000000-0005-0000-0000-00002E000000}"/>
    <cellStyle name="Normal 6 3" xfId="50" xr:uid="{00000000-0005-0000-0000-00002F000000}"/>
    <cellStyle name="Normal 7" xfId="26" xr:uid="{00000000-0005-0000-0000-000030000000}"/>
    <cellStyle name="Normal 7 2" xfId="27" xr:uid="{00000000-0005-0000-0000-000031000000}"/>
    <cellStyle name="Normal 7 2 2" xfId="53" xr:uid="{00000000-0005-0000-0000-000032000000}"/>
    <cellStyle name="Normal 7 3" xfId="52" xr:uid="{00000000-0005-0000-0000-000033000000}"/>
    <cellStyle name="Normal 8" xfId="28" xr:uid="{00000000-0005-0000-0000-000034000000}"/>
    <cellStyle name="Normal 8 2" xfId="54" xr:uid="{00000000-0005-0000-0000-000035000000}"/>
    <cellStyle name="Percent" xfId="29" builtinId="5"/>
    <cellStyle name="Percent 2" xfId="57" xr:uid="{B8D1EC12-CE1A-48D4-AA24-3243C922CDFC}"/>
  </cellStyles>
  <dxfs count="61">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theme="6" tint="0.59996337778862885"/>
        </patternFill>
      </fill>
    </dxf>
    <dxf>
      <fill>
        <patternFill>
          <bgColor theme="8" tint="0.79998168889431442"/>
        </patternFill>
      </fill>
    </dxf>
    <dxf>
      <fill>
        <patternFill>
          <bgColor theme="7" tint="0.39994506668294322"/>
        </patternFill>
      </fill>
    </dxf>
    <dxf>
      <font>
        <color rgb="FF9C0006"/>
      </font>
      <fill>
        <patternFill>
          <bgColor rgb="FFFFC7CE"/>
        </patternFill>
      </fill>
    </dxf>
    <dxf>
      <font>
        <color rgb="FF9C6500"/>
      </font>
      <fill>
        <patternFill>
          <bgColor rgb="FFFFEB9C"/>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ill>
        <patternFill>
          <bgColor rgb="FFFFCCFF"/>
        </patternFill>
      </fill>
    </dxf>
    <dxf>
      <font>
        <color rgb="FF006100"/>
      </font>
      <fill>
        <patternFill>
          <bgColor rgb="FFC6EFCE"/>
        </patternFill>
      </fill>
    </dxf>
    <dxf>
      <font>
        <color rgb="FF9C0006"/>
      </font>
      <fill>
        <patternFill>
          <bgColor rgb="FFFFC7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strike val="0"/>
        <color rgb="FFFF0000"/>
      </font>
      <fill>
        <patternFill>
          <bgColor rgb="FFBFBFBF"/>
        </patternFill>
      </fill>
    </dxf>
    <dxf>
      <font>
        <color rgb="FF9C0006"/>
      </font>
      <fill>
        <patternFill>
          <fgColor rgb="FFFFC7CE"/>
          <bgColor rgb="FFFFC7CE"/>
        </patternFill>
      </fill>
    </dxf>
  </dxfs>
  <tableStyles count="0" defaultTableStyle="TableStyleMedium9" defaultPivotStyle="PivotStyleLight16"/>
  <colors>
    <mruColors>
      <color rgb="FFFFFF99"/>
      <color rgb="FFBFBFBF"/>
      <color rgb="FFFFC7CE"/>
      <color rgb="FF9C0006"/>
      <color rgb="FF0000FF"/>
      <color rgb="FFFFCCD1"/>
      <color rgb="FFAEAAAA"/>
      <color rgb="FFCCFFFF"/>
      <color rgb="FF0063A5"/>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xs:element name="IMC">
        <xs:complexType>
          <xs:sequence>
            <xs:element minOccurs="0" name="General_DevelopmentNumber" type="xs:string"/>
            <xs:element minOccurs="0" name="General_Version" type="xs:string"/>
            <xs:element minOccurs="0" name="General_ApplicationDescription" type="xs:string"/>
            <xs:element minOccurs="0" name="General_AmountOfFundsAppliedFor" type="xs:decimal"/>
            <xs:element minOccurs="0" name="AdministrativeExpenses_Accounting" type="xs:decimal"/>
            <xs:element minOccurs="0" name="AdministrativeExpenses_Advertising" type="xs:decimal"/>
            <xs:element minOccurs="0" name="AdministrativeExpenses_AnnualComplianceFees" type="xs:decimal"/>
            <xs:element minOccurs="0" name="AdministrativeExpenses_CustomFieldBitValue1" type="xs:boolean"/>
            <xs:element minOccurs="0" name="AdministrativeExpenses_CustomFieldBitValue2" type="xs:boolean"/>
            <xs:element minOccurs="0" name="AdministrativeExpenses_CustomFieldBitValue3" type="xs:boolean"/>
            <xs:element minOccurs="0" name="AdministrativeExpenses_CustomFieldBitValue4" type="xs:boolean"/>
            <xs:element minOccurs="0" name="AdministrativeExpenses_CustomFieldBitValue5" type="xs:boolean"/>
            <xs:element minOccurs="0" name="AdministrativeExpenses_CustomFieldDateValue1" type="xs:date"/>
            <xs:element minOccurs="0" name="AdministrativeExpenses_CustomFieldDateValue2" type="xs:date"/>
            <xs:element minOccurs="0" name="AdministrativeExpenses_CustomFieldDateValue3" type="xs:date"/>
            <xs:element minOccurs="0" name="AdministrativeExpenses_CustomFieldDateValue4" type="xs:date"/>
            <xs:element minOccurs="0" name="AdministrativeExpenses_CustomFieldDateValue5" type="xs:date"/>
            <xs:element minOccurs="0" name="AdministrativeExpenses_CustomFieldDecimalValue1" type="xs:decimal"/>
            <xs:element minOccurs="0" name="AdministrativeExpenses_CustomFieldDecimalValue2" type="xs:decimal"/>
            <xs:element minOccurs="0" name="AdministrativeExpenses_CustomFieldDecimalValue3" type="xs:decimal"/>
            <xs:element minOccurs="0" name="AdministrativeExpenses_CustomFieldDecimalValue4" type="xs:decimal"/>
            <xs:element minOccurs="0" name="AdministrativeExpenses_CustomFieldDecimalValue5" type="xs:decimal"/>
            <xs:element minOccurs="0" name="AdministrativeExpenses_CustomFieldNumericValue1" type="xs:decimal"/>
            <xs:element minOccurs="0" name="AdministrativeExpenses_CustomFieldNumericValue2" type="xs:decimal"/>
            <xs:element minOccurs="0" name="AdministrativeExpenses_CustomFieldNumericValue3" type="xs:decimal"/>
            <xs:element minOccurs="0" name="AdministrativeExpenses_CustomFieldNumericValue4" type="xs:decimal"/>
            <xs:element minOccurs="0" name="AdministrativeExpenses_CustomFieldNumericValue5" type="xs:decimal"/>
            <xs:element minOccurs="0" name="AdministrativeExpenses_CustomFieldTextValue1" type="xs:string"/>
            <xs:element minOccurs="0" name="AdministrativeExpenses_CustomFieldTextValue10" type="xs:string"/>
            <xs:element minOccurs="0" name="AdministrativeExpenses_CustomFieldTextValue11" type="xs:string"/>
            <xs:element minOccurs="0" name="AdministrativeExpenses_CustomFieldTextValue12" type="xs:string"/>
            <xs:element minOccurs="0" name="AdministrativeExpenses_CustomFieldTextValue13" type="xs:string"/>
            <xs:element minOccurs="0" name="AdministrativeExpenses_CustomFieldTextValue14" type="xs:string"/>
            <xs:element minOccurs="0" name="AdministrativeExpenses_CustomFieldTextValue15" type="xs:string"/>
            <xs:element minOccurs="0" name="AdministrativeExpenses_CustomFieldTextValue2" type="xs:string"/>
            <xs:element minOccurs="0" name="AdministrativeExpenses_CustomFieldTextValue3" type="xs:string"/>
            <xs:element minOccurs="0" name="AdministrativeExpenses_CustomFieldTextValue4" type="xs:string"/>
            <xs:element minOccurs="0" name="AdministrativeExpenses_CustomFieldTextValue5" type="xs:string"/>
            <xs:element minOccurs="0" name="AdministrativeExpenses_CustomFieldTextValue6" type="xs:string"/>
            <xs:element minOccurs="0" name="AdministrativeExpenses_CustomFieldTextValue7" type="xs:string"/>
            <xs:element minOccurs="0" name="AdministrativeExpenses_CustomFieldTextValue8" type="xs:string"/>
            <xs:element minOccurs="0" name="AdministrativeExpenses_CustomFieldTextValue9" type="xs:string"/>
            <xs:element minOccurs="0" name="AdministrativeExpenses_Legal" type="xs:decimal"/>
            <xs:element minOccurs="0" name="AdministrativeExpenses_ManagementFees" type="xs:decimal"/>
            <xs:element minOccurs="0" name="AdministrativeExpenses_ManagementPayroll" type="xs:decimal"/>
            <xs:element minOccurs="0" name="AdministrativeExpenses_OfficeSupplies" type="xs:decimal"/>
            <xs:element minOccurs="0" name="AdministrativeExpenses_Other" type="xs:decimal"/>
            <xs:element minOccurs="0" name="AdministrativeExpenses_OtherDescription" type="xs:string"/>
            <xs:element minOccurs="0" name="AdministrativeExpenses_Telephone" type="xs:decimal"/>
            <xs:element minOccurs="0" name="AgencyRentCovenants_CustomFieldBitValue1_Item1" type="xs:boolean"/>
            <xs:element minOccurs="0" name="AgencyRentCovenants_CustomFieldBitValue1_Item2" type="xs:boolean"/>
            <xs:element minOccurs="0" name="AgencyRentCovenants_CustomFieldBitValue1_Item3" type="xs:boolean"/>
            <xs:element minOccurs="0" name="AgencyRentCovenants_CustomFieldBitValue1_Item4" type="xs:boolean"/>
            <xs:element minOccurs="0" name="AgencyRentCovenants_CustomFieldBitValue1_Item5" type="xs:boolean"/>
            <xs:element minOccurs="0" name="AgencyRentCovenants_CustomFieldBitValue1_Item6" type="xs:boolean"/>
            <xs:element minOccurs="0" name="AgencyRentCovenants_CustomFieldBitValue1_Item7" type="xs:boolean"/>
            <xs:element minOccurs="0" name="AgencyRentCovenants_CustomFieldBitValue1_Item8" type="xs:boolean"/>
            <xs:element minOccurs="0" name="AgencyRentCovenants_CustomFieldBitValue1_Item9" type="xs:boolean"/>
            <xs:element minOccurs="0" name="AgencyRentCovenants_CustomFieldBitValue1_Item10" type="xs:boolean"/>
            <xs:element minOccurs="0" name="AgencyRentCovenants_CustomFieldBitValue2_Item1" type="xs:boolean"/>
            <xs:element minOccurs="0" name="AgencyRentCovenants_CustomFieldBitValue2_Item2" type="xs:boolean"/>
            <xs:element minOccurs="0" name="AgencyRentCovenants_CustomFieldBitValue2_Item3" type="xs:boolean"/>
            <xs:element minOccurs="0" name="AgencyRentCovenants_CustomFieldBitValue2_Item4" type="xs:boolean"/>
            <xs:element minOccurs="0" name="AgencyRentCovenants_CustomFieldBitValue2_Item5" type="xs:boolean"/>
            <xs:element minOccurs="0" name="AgencyRentCovenants_CustomFieldBitValue2_Item6" type="xs:boolean"/>
            <xs:element minOccurs="0" name="AgencyRentCovenants_CustomFieldBitValue2_Item7" type="xs:boolean"/>
            <xs:element minOccurs="0" name="AgencyRentCovenants_CustomFieldBitValue2_Item8" type="xs:boolean"/>
            <xs:element minOccurs="0" name="AgencyRentCovenants_CustomFieldBitValue2_Item9" type="xs:boolean"/>
            <xs:element minOccurs="0" name="AgencyRentCovenants_CustomFieldBitValue2_Item10" type="xs:boolean"/>
            <xs:element minOccurs="0" name="AgencyRentCovenants_CustomFieldBitValue3_Item1" type="xs:boolean"/>
            <xs:element minOccurs="0" name="AgencyRentCovenants_CustomFieldBitValue3_Item2" type="xs:boolean"/>
            <xs:element minOccurs="0" name="AgencyRentCovenants_CustomFieldBitValue3_Item3" type="xs:boolean"/>
            <xs:element minOccurs="0" name="AgencyRentCovenants_CustomFieldBitValue3_Item4" type="xs:boolean"/>
            <xs:element minOccurs="0" name="AgencyRentCovenants_CustomFieldBitValue3_Item5" type="xs:boolean"/>
            <xs:element minOccurs="0" name="AgencyRentCovenants_CustomFieldBitValue3_Item6" type="xs:boolean"/>
            <xs:element minOccurs="0" name="AgencyRentCovenants_CustomFieldBitValue3_Item7" type="xs:boolean"/>
            <xs:element minOccurs="0" name="AgencyRentCovenants_CustomFieldBitValue3_Item8" type="xs:boolean"/>
            <xs:element minOccurs="0" name="AgencyRentCovenants_CustomFieldBitValue3_Item9" type="xs:boolean"/>
            <xs:element minOccurs="0" name="AgencyRentCovenants_CustomFieldBitValue3_Item10" type="xs:boolean"/>
            <xs:element minOccurs="0" name="AgencyRentCovenants_CustomFieldBitValue4_Item1" type="xs:boolean"/>
            <xs:element minOccurs="0" name="AgencyRentCovenants_CustomFieldBitValue4_Item2" type="xs:boolean"/>
            <xs:element minOccurs="0" name="AgencyRentCovenants_CustomFieldBitValue4_Item3" type="xs:boolean"/>
            <xs:element minOccurs="0" name="AgencyRentCovenants_CustomFieldBitValue4_Item4" type="xs:boolean"/>
            <xs:element minOccurs="0" name="AgencyRentCovenants_CustomFieldBitValue4_Item5" type="xs:boolean"/>
            <xs:element minOccurs="0" name="AgencyRentCovenants_CustomFieldBitValue4_Item6" type="xs:boolean"/>
            <xs:element minOccurs="0" name="AgencyRentCovenants_CustomFieldBitValue4_Item7" type="xs:boolean"/>
            <xs:element minOccurs="0" name="AgencyRentCovenants_CustomFieldBitValue4_Item8" type="xs:boolean"/>
            <xs:element minOccurs="0" name="AgencyRentCovenants_CustomFieldBitValue4_Item9" type="xs:boolean"/>
            <xs:element minOccurs="0" name="AgencyRentCovenants_CustomFieldBitValue4_Item10" type="xs:boolean"/>
            <xs:element minOccurs="0" name="AgencyRentCovenants_CustomFieldBitValue5_Item1" type="xs:boolean"/>
            <xs:element minOccurs="0" name="AgencyRentCovenants_CustomFieldBitValue5_Item2" type="xs:boolean"/>
            <xs:element minOccurs="0" name="AgencyRentCovenants_CustomFieldBitValue5_Item3" type="xs:boolean"/>
            <xs:element minOccurs="0" name="AgencyRentCovenants_CustomFieldBitValue5_Item4" type="xs:boolean"/>
            <xs:element minOccurs="0" name="AgencyRentCovenants_CustomFieldBitValue5_Item5" type="xs:boolean"/>
            <xs:element minOccurs="0" name="AgencyRentCovenants_CustomFieldBitValue5_Item6" type="xs:boolean"/>
            <xs:element minOccurs="0" name="AgencyRentCovenants_CustomFieldBitValue5_Item7" type="xs:boolean"/>
            <xs:element minOccurs="0" name="AgencyRentCovenants_CustomFieldBitValue5_Item8" type="xs:boolean"/>
            <xs:element minOccurs="0" name="AgencyRentCovenants_CustomFieldBitValue5_Item9" type="xs:boolean"/>
            <xs:element minOccurs="0" name="AgencyRentCovenants_CustomFieldBitValue5_Item10" type="xs:boolean"/>
            <xs:element minOccurs="0" name="AgencyRentCovenants_CustomFieldDateValue1_Item1" type="xs:date"/>
            <xs:element minOccurs="0" name="AgencyRentCovenants_CustomFieldDateValue1_Item2" type="xs:date"/>
            <xs:element minOccurs="0" name="AgencyRentCovenants_CustomFieldDateValue1_Item3" type="xs:date"/>
            <xs:element minOccurs="0" name="AgencyRentCovenants_CustomFieldDateValue1_Item4" type="xs:date"/>
            <xs:element minOccurs="0" name="AgencyRentCovenants_CustomFieldDateValue1_Item5" type="xs:date"/>
            <xs:element minOccurs="0" name="AgencyRentCovenants_CustomFieldDateValue1_Item6" type="xs:date"/>
            <xs:element minOccurs="0" name="AgencyRentCovenants_CustomFieldDateValue1_Item7" type="xs:date"/>
            <xs:element minOccurs="0" name="AgencyRentCovenants_CustomFieldDateValue1_Item8" type="xs:date"/>
            <xs:element minOccurs="0" name="AgencyRentCovenants_CustomFieldDateValue1_Item9" type="xs:date"/>
            <xs:element minOccurs="0" name="AgencyRentCovenants_CustomFieldDateValue1_Item10" type="xs:date"/>
            <xs:element minOccurs="0" name="AgencyRentCovenants_CustomFieldDateValue2_Item1" type="xs:date"/>
            <xs:element minOccurs="0" name="AgencyRentCovenants_CustomFieldDateValue2_Item2" type="xs:date"/>
            <xs:element minOccurs="0" name="AgencyRentCovenants_CustomFieldDateValue2_Item3" type="xs:date"/>
            <xs:element minOccurs="0" name="AgencyRentCovenants_CustomFieldDateValue2_Item4" type="xs:date"/>
            <xs:element minOccurs="0" name="AgencyRentCovenants_CustomFieldDateValue2_Item5" type="xs:date"/>
            <xs:element minOccurs="0" name="AgencyRentCovenants_CustomFieldDateValue2_Item6" type="xs:date"/>
            <xs:element minOccurs="0" name="AgencyRentCovenants_CustomFieldDateValue2_Item7" type="xs:date"/>
            <xs:element minOccurs="0" name="AgencyRentCovenants_CustomFieldDateValue2_Item8" type="xs:date"/>
            <xs:element minOccurs="0" name="AgencyRentCovenants_CustomFieldDateValue2_Item9" type="xs:date"/>
            <xs:element minOccurs="0" name="AgencyRentCovenants_CustomFieldDateValue2_Item10" type="xs:date"/>
            <xs:element minOccurs="0" name="AgencyRentCovenants_CustomFieldDateValue3_Item1" type="xs:date"/>
            <xs:element minOccurs="0" name="AgencyRentCovenants_CustomFieldDateValue3_Item2" type="xs:date"/>
            <xs:element minOccurs="0" name="AgencyRentCovenants_CustomFieldDateValue3_Item3" type="xs:date"/>
            <xs:element minOccurs="0" name="AgencyRentCovenants_CustomFieldDateValue3_Item4" type="xs:date"/>
            <xs:element minOccurs="0" name="AgencyRentCovenants_CustomFieldDateValue3_Item5" type="xs:date"/>
            <xs:element minOccurs="0" name="AgencyRentCovenants_CustomFieldDateValue3_Item6" type="xs:date"/>
            <xs:element minOccurs="0" name="AgencyRentCovenants_CustomFieldDateValue3_Item7" type="xs:date"/>
            <xs:element minOccurs="0" name="AgencyRentCovenants_CustomFieldDateValue3_Item8" type="xs:date"/>
            <xs:element minOccurs="0" name="AgencyRentCovenants_CustomFieldDateValue3_Item9" type="xs:date"/>
            <xs:element minOccurs="0" name="AgencyRentCovenants_CustomFieldDateValue3_Item10" type="xs:date"/>
            <xs:element minOccurs="0" name="AgencyRentCovenants_CustomFieldDateValue4_Item1" type="xs:date"/>
            <xs:element minOccurs="0" name="AgencyRentCovenants_CustomFieldDateValue4_Item2" type="xs:date"/>
            <xs:element minOccurs="0" name="AgencyRentCovenants_CustomFieldDateValue4_Item3" type="xs:date"/>
            <xs:element minOccurs="0" name="AgencyRentCovenants_CustomFieldDateValue4_Item4" type="xs:date"/>
            <xs:element minOccurs="0" name="AgencyRentCovenants_CustomFieldDateValue4_Item5" type="xs:date"/>
            <xs:element minOccurs="0" name="AgencyRentCovenants_CustomFieldDateValue4_Item6" type="xs:date"/>
            <xs:element minOccurs="0" name="AgencyRentCovenants_CustomFieldDateValue4_Item7" type="xs:date"/>
            <xs:element minOccurs="0" name="AgencyRentCovenants_CustomFieldDateValue4_Item8" type="xs:date"/>
            <xs:element minOccurs="0" name="AgencyRentCovenants_CustomFieldDateValue4_Item9" type="xs:date"/>
            <xs:element minOccurs="0" name="AgencyRentCovenants_CustomFieldDateValue4_Item10" type="xs:date"/>
            <xs:element minOccurs="0" name="AgencyRentCovenants_CustomFieldDateValue5_Item1" type="xs:date"/>
            <xs:element minOccurs="0" name="AgencyRentCovenants_CustomFieldDateValue5_Item2" type="xs:date"/>
            <xs:element minOccurs="0" name="AgencyRentCovenants_CustomFieldDateValue5_Item3" type="xs:date"/>
            <xs:element minOccurs="0" name="AgencyRentCovenants_CustomFieldDateValue5_Item4" type="xs:date"/>
            <xs:element minOccurs="0" name="AgencyRentCovenants_CustomFieldDateValue5_Item5" type="xs:date"/>
            <xs:element minOccurs="0" name="AgencyRentCovenants_CustomFieldDateValue5_Item6" type="xs:date"/>
            <xs:element minOccurs="0" name="AgencyRentCovenants_CustomFieldDateValue5_Item7" type="xs:date"/>
            <xs:element minOccurs="0" name="AgencyRentCovenants_CustomFieldDateValue5_Item8" type="xs:date"/>
            <xs:element minOccurs="0" name="AgencyRentCovenants_CustomFieldDateValue5_Item9" type="xs:date"/>
            <xs:element minOccurs="0" name="AgencyRentCovenants_CustomFieldDateValue5_Item10" type="xs:date"/>
            <xs:element minOccurs="0" name="AgencyRentCovenants_CustomFieldDecimalValue1_Item1" type="xs:decimal"/>
            <xs:element minOccurs="0" name="AgencyRentCovenants_CustomFieldDecimalValue1_Item2" type="xs:decimal"/>
            <xs:element minOccurs="0" name="AgencyRentCovenants_CustomFieldDecimalValue1_Item3" type="xs:decimal"/>
            <xs:element minOccurs="0" name="AgencyRentCovenants_CustomFieldDecimalValue1_Item4" type="xs:decimal"/>
            <xs:element minOccurs="0" name="AgencyRentCovenants_CustomFieldDecimalValue1_Item5" type="xs:decimal"/>
            <xs:element minOccurs="0" name="AgencyRentCovenants_CustomFieldDecimalValue1_Item6" type="xs:decimal"/>
            <xs:element minOccurs="0" name="AgencyRentCovenants_CustomFieldDecimalValue1_Item7" type="xs:decimal"/>
            <xs:element minOccurs="0" name="AgencyRentCovenants_CustomFieldDecimalValue1_Item8" type="xs:decimal"/>
            <xs:element minOccurs="0" name="AgencyRentCovenants_CustomFieldDecimalValue1_Item9" type="xs:decimal"/>
            <xs:element minOccurs="0" name="AgencyRentCovenants_CustomFieldDecimalValue1_Item10" type="xs:decimal"/>
            <xs:element minOccurs="0" name="AgencyRentCovenants_CustomFieldDecimalValue2_Item1" type="xs:decimal"/>
            <xs:element minOccurs="0" name="AgencyRentCovenants_CustomFieldDecimalValue2_Item2" type="xs:decimal"/>
            <xs:element minOccurs="0" name="AgencyRentCovenants_CustomFieldDecimalValue2_Item3" type="xs:decimal"/>
            <xs:element minOccurs="0" name="AgencyRentCovenants_CustomFieldDecimalValue2_Item4" type="xs:decimal"/>
            <xs:element minOccurs="0" name="AgencyRentCovenants_CustomFieldDecimalValue2_Item5" type="xs:decimal"/>
            <xs:element minOccurs="0" name="AgencyRentCovenants_CustomFieldDecimalValue2_Item6" type="xs:decimal"/>
            <xs:element minOccurs="0" name="AgencyRentCovenants_CustomFieldDecimalValue2_Item7" type="xs:decimal"/>
            <xs:element minOccurs="0" name="AgencyRentCovenants_CustomFieldDecimalValue2_Item8" type="xs:decimal"/>
            <xs:element minOccurs="0" name="AgencyRentCovenants_CustomFieldDecimalValue2_Item9" type="xs:decimal"/>
            <xs:element minOccurs="0" name="AgencyRentCovenants_CustomFieldDecimalValue2_Item10" type="xs:decimal"/>
            <xs:element minOccurs="0" name="AgencyRentCovenants_CustomFieldDecimalValue3_Item1" type="xs:decimal"/>
            <xs:element minOccurs="0" name="AgencyRentCovenants_CustomFieldDecimalValue3_Item2" type="xs:decimal"/>
            <xs:element minOccurs="0" name="AgencyRentCovenants_CustomFieldDecimalValue3_Item3" type="xs:decimal"/>
            <xs:element minOccurs="0" name="AgencyRentCovenants_CustomFieldDecimalValue3_Item4" type="xs:decimal"/>
            <xs:element minOccurs="0" name="AgencyRentCovenants_CustomFieldDecimalValue3_Item5" type="xs:decimal"/>
            <xs:element minOccurs="0" name="AgencyRentCovenants_CustomFieldDecimalValue3_Item6" type="xs:decimal"/>
            <xs:element minOccurs="0" name="AgencyRentCovenants_CustomFieldDecimalValue3_Item7" type="xs:decimal"/>
            <xs:element minOccurs="0" name="AgencyRentCovenants_CustomFieldDecimalValue3_Item8" type="xs:decimal"/>
            <xs:element minOccurs="0" name="AgencyRentCovenants_CustomFieldDecimalValue3_Item9" type="xs:decimal"/>
            <xs:element minOccurs="0" name="AgencyRentCovenants_CustomFieldDecimalValue3_Item10" type="xs:decimal"/>
            <xs:element minOccurs="0" name="AgencyRentCovenants_CustomFieldDecimalValue4_Item1" type="xs:decimal"/>
            <xs:element minOccurs="0" name="AgencyRentCovenants_CustomFieldDecimalValue4_Item2" type="xs:decimal"/>
            <xs:element minOccurs="0" name="AgencyRentCovenants_CustomFieldDecimalValue4_Item3" type="xs:decimal"/>
            <xs:element minOccurs="0" name="AgencyRentCovenants_CustomFieldDecimalValue4_Item4" type="xs:decimal"/>
            <xs:element minOccurs="0" name="AgencyRentCovenants_CustomFieldDecimalValue4_Item5" type="xs:decimal"/>
            <xs:element minOccurs="0" name="AgencyRentCovenants_CustomFieldDecimalValue4_Item6" type="xs:decimal"/>
            <xs:element minOccurs="0" name="AgencyRentCovenants_CustomFieldDecimalValue4_Item7" type="xs:decimal"/>
            <xs:element minOccurs="0" name="AgencyRentCovenants_CustomFieldDecimalValue4_Item8" type="xs:decimal"/>
            <xs:element minOccurs="0" name="AgencyRentCovenants_CustomFieldDecimalValue4_Item9" type="xs:decimal"/>
            <xs:element minOccurs="0" name="AgencyRentCovenants_CustomFieldDecimalValue4_Item10" type="xs:decimal"/>
            <xs:element minOccurs="0" name="AgencyRentCovenants_CustomFieldDecimalValue5_Item1" type="xs:decimal"/>
            <xs:element minOccurs="0" name="AgencyRentCovenants_CustomFieldDecimalValue5_Item2" type="xs:decimal"/>
            <xs:element minOccurs="0" name="AgencyRentCovenants_CustomFieldDecimalValue5_Item3" type="xs:decimal"/>
            <xs:element minOccurs="0" name="AgencyRentCovenants_CustomFieldDecimalValue5_Item4" type="xs:decimal"/>
            <xs:element minOccurs="0" name="AgencyRentCovenants_CustomFieldDecimalValue5_Item5" type="xs:decimal"/>
            <xs:element minOccurs="0" name="AgencyRentCovenants_CustomFieldDecimalValue5_Item6" type="xs:decimal"/>
            <xs:element minOccurs="0" name="AgencyRentCovenants_CustomFieldDecimalValue5_Item7" type="xs:decimal"/>
            <xs:element minOccurs="0" name="AgencyRentCovenants_CustomFieldDecimalValue5_Item8" type="xs:decimal"/>
            <xs:element minOccurs="0" name="AgencyRentCovenants_CustomFieldDecimalValue5_Item9" type="xs:decimal"/>
            <xs:element minOccurs="0" name="AgencyRentCovenants_CustomFieldDecimalValue5_Item10" type="xs:decimal"/>
            <xs:element minOccurs="0" name="AgencyRentCovenants_CustomFieldNumericValue1_Item1" type="xs:decimal"/>
            <xs:element minOccurs="0" name="AgencyRentCovenants_CustomFieldNumericValue1_Item2" type="xs:decimal"/>
            <xs:element minOccurs="0" name="AgencyRentCovenants_CustomFieldNumericValue1_Item3" type="xs:decimal"/>
            <xs:element minOccurs="0" name="AgencyRentCovenants_CustomFieldNumericValue1_Item4" type="xs:decimal"/>
            <xs:element minOccurs="0" name="AgencyRentCovenants_CustomFieldNumericValue1_Item5" type="xs:decimal"/>
            <xs:element minOccurs="0" name="AgencyRentCovenants_CustomFieldNumericValue1_Item6" type="xs:decimal"/>
            <xs:element minOccurs="0" name="AgencyRentCovenants_CustomFieldNumericValue1_Item7" type="xs:decimal"/>
            <xs:element minOccurs="0" name="AgencyRentCovenants_CustomFieldNumericValue1_Item8" type="xs:decimal"/>
            <xs:element minOccurs="0" name="AgencyRentCovenants_CustomFieldNumericValue1_Item9" type="xs:decimal"/>
            <xs:element minOccurs="0" name="AgencyRentCovenants_CustomFieldNumericValue1_Item10" type="xs:decimal"/>
            <xs:element minOccurs="0" name="AgencyRentCovenants_CustomFieldNumericValue2_Item1" type="xs:decimal"/>
            <xs:element minOccurs="0" name="AgencyRentCovenants_CustomFieldNumericValue2_Item2" type="xs:decimal"/>
            <xs:element minOccurs="0" name="AgencyRentCovenants_CustomFieldNumericValue2_Item3" type="xs:decimal"/>
            <xs:element minOccurs="0" name="AgencyRentCovenants_CustomFieldNumericValue2_Item4" type="xs:decimal"/>
            <xs:element minOccurs="0" name="AgencyRentCovenants_CustomFieldNumericValue2_Item5" type="xs:decimal"/>
            <xs:element minOccurs="0" name="AgencyRentCovenants_CustomFieldNumericValue2_Item6" type="xs:decimal"/>
            <xs:element minOccurs="0" name="AgencyRentCovenants_CustomFieldNumericValue2_Item7" type="xs:decimal"/>
            <xs:element minOccurs="0" name="AgencyRentCovenants_CustomFieldNumericValue2_Item8" type="xs:decimal"/>
            <xs:element minOccurs="0" name="AgencyRentCovenants_CustomFieldNumericValue2_Item9" type="xs:decimal"/>
            <xs:element minOccurs="0" name="AgencyRentCovenants_CustomFieldNumericValue2_Item10" type="xs:decimal"/>
            <xs:element minOccurs="0" name="AgencyRentCovenants_CustomFieldNumericValue3_Item1" type="xs:decimal"/>
            <xs:element minOccurs="0" name="AgencyRentCovenants_CustomFieldNumericValue3_Item2" type="xs:decimal"/>
            <xs:element minOccurs="0" name="AgencyRentCovenants_CustomFieldNumericValue3_Item3" type="xs:decimal"/>
            <xs:element minOccurs="0" name="AgencyRentCovenants_CustomFieldNumericValue3_Item4" type="xs:decimal"/>
            <xs:element minOccurs="0" name="AgencyRentCovenants_CustomFieldNumericValue3_Item5" type="xs:decimal"/>
            <xs:element minOccurs="0" name="AgencyRentCovenants_CustomFieldNumericValue3_Item6" type="xs:decimal"/>
            <xs:element minOccurs="0" name="AgencyRentCovenants_CustomFieldNumericValue3_Item7" type="xs:decimal"/>
            <xs:element minOccurs="0" name="AgencyRentCovenants_CustomFieldNumericValue3_Item8" type="xs:decimal"/>
            <xs:element minOccurs="0" name="AgencyRentCovenants_CustomFieldNumericValue3_Item9" type="xs:decimal"/>
            <xs:element minOccurs="0" name="AgencyRentCovenants_CustomFieldNumericValue3_Item10" type="xs:decimal"/>
            <xs:element minOccurs="0" name="AgencyRentCovenants_CustomFieldNumericValue4_Item1" type="xs:decimal"/>
            <xs:element minOccurs="0" name="AgencyRentCovenants_CustomFieldNumericValue4_Item2" type="xs:decimal"/>
            <xs:element minOccurs="0" name="AgencyRentCovenants_CustomFieldNumericValue4_Item3" type="xs:decimal"/>
            <xs:element minOccurs="0" name="AgencyRentCovenants_CustomFieldNumericValue4_Item4" type="xs:decimal"/>
            <xs:element minOccurs="0" name="AgencyRentCovenants_CustomFieldNumericValue4_Item5" type="xs:decimal"/>
            <xs:element minOccurs="0" name="AgencyRentCovenants_CustomFieldNumericValue4_Item6" type="xs:decimal"/>
            <xs:element minOccurs="0" name="AgencyRentCovenants_CustomFieldNumericValue4_Item7" type="xs:decimal"/>
            <xs:element minOccurs="0" name="AgencyRentCovenants_CustomFieldNumericValue4_Item8" type="xs:decimal"/>
            <xs:element minOccurs="0" name="AgencyRentCovenants_CustomFieldNumericValue4_Item9" type="xs:decimal"/>
            <xs:element minOccurs="0" name="AgencyRentCovenants_CustomFieldNumericValue4_Item10" type="xs:decimal"/>
            <xs:element minOccurs="0" name="AgencyRentCovenants_CustomFieldNumericValue5_Item1" type="xs:decimal"/>
            <xs:element minOccurs="0" name="AgencyRentCovenants_CustomFieldNumericValue5_Item2" type="xs:decimal"/>
            <xs:element minOccurs="0" name="AgencyRentCovenants_CustomFieldNumericValue5_Item3" type="xs:decimal"/>
            <xs:element minOccurs="0" name="AgencyRentCovenants_CustomFieldNumericValue5_Item4" type="xs:decimal"/>
            <xs:element minOccurs="0" name="AgencyRentCovenants_CustomFieldNumericValue5_Item5" type="xs:decimal"/>
            <xs:element minOccurs="0" name="AgencyRentCovenants_CustomFieldNumericValue5_Item6" type="xs:decimal"/>
            <xs:element minOccurs="0" name="AgencyRentCovenants_CustomFieldNumericValue5_Item7" type="xs:decimal"/>
            <xs:element minOccurs="0" name="AgencyRentCovenants_CustomFieldNumericValue5_Item8" type="xs:decimal"/>
            <xs:element minOccurs="0" name="AgencyRentCovenants_CustomFieldNumericValue5_Item9" type="xs:decimal"/>
            <xs:element minOccurs="0" name="AgencyRentCovenants_CustomFieldNumericValue5_Item10" type="xs:decimal"/>
            <xs:element minOccurs="0" name="AgencyRentCovenants_CustomFieldTextValue1_Item1" type="xs:string"/>
            <xs:element minOccurs="0" name="AgencyRentCovenants_CustomFieldTextValue1_Item2" type="xs:string"/>
            <xs:element minOccurs="0" name="AgencyRentCovenants_CustomFieldTextValue1_Item3" type="xs:string"/>
            <xs:element minOccurs="0" name="AgencyRentCovenants_CustomFieldTextValue1_Item4" type="xs:string"/>
            <xs:element minOccurs="0" name="AgencyRentCovenants_CustomFieldTextValue1_Item5" type="xs:string"/>
            <xs:element minOccurs="0" name="AgencyRentCovenants_CustomFieldTextValue1_Item6" type="xs:string"/>
            <xs:element minOccurs="0" name="AgencyRentCovenants_CustomFieldTextValue1_Item7" type="xs:string"/>
            <xs:element minOccurs="0" name="AgencyRentCovenants_CustomFieldTextValue1_Item8" type="xs:string"/>
            <xs:element minOccurs="0" name="AgencyRentCovenants_CustomFieldTextValue1_Item9" type="xs:string"/>
            <xs:element minOccurs="0" name="AgencyRentCovenants_CustomFieldTextValue1_Item10" type="xs:string"/>
            <xs:element minOccurs="0" name="AgencyRentCovenants_CustomFieldTextValue10_Item1" type="xs:string"/>
            <xs:element minOccurs="0" name="AgencyRentCovenants_CustomFieldTextValue10_Item2" type="xs:string"/>
            <xs:element minOccurs="0" name="AgencyRentCovenants_CustomFieldTextValue10_Item3" type="xs:string"/>
            <xs:element minOccurs="0" name="AgencyRentCovenants_CustomFieldTextValue10_Item4" type="xs:string"/>
            <xs:element minOccurs="0" name="AgencyRentCovenants_CustomFieldTextValue10_Item5" type="xs:string"/>
            <xs:element minOccurs="0" name="AgencyRentCovenants_CustomFieldTextValue10_Item6" type="xs:string"/>
            <xs:element minOccurs="0" name="AgencyRentCovenants_CustomFieldTextValue10_Item7" type="xs:string"/>
            <xs:element minOccurs="0" name="AgencyRentCovenants_CustomFieldTextValue10_Item8" type="xs:string"/>
            <xs:element minOccurs="0" name="AgencyRentCovenants_CustomFieldTextValue10_Item9" type="xs:string"/>
            <xs:element minOccurs="0" name="AgencyRentCovenants_CustomFieldTextValue10_Item10" type="xs:string"/>
            <xs:element minOccurs="0" name="AgencyRentCovenants_CustomFieldTextValue11_Item1" type="xs:string"/>
            <xs:element minOccurs="0" name="AgencyRentCovenants_CustomFieldTextValue11_Item2" type="xs:string"/>
            <xs:element minOccurs="0" name="AgencyRentCovenants_CustomFieldTextValue11_Item3" type="xs:string"/>
            <xs:element minOccurs="0" name="AgencyRentCovenants_CustomFieldTextValue11_Item4" type="xs:string"/>
            <xs:element minOccurs="0" name="AgencyRentCovenants_CustomFieldTextValue11_Item5" type="xs:string"/>
            <xs:element minOccurs="0" name="AgencyRentCovenants_CustomFieldTextValue11_Item6" type="xs:string"/>
            <xs:element minOccurs="0" name="AgencyRentCovenants_CustomFieldTextValue11_Item7" type="xs:string"/>
            <xs:element minOccurs="0" name="AgencyRentCovenants_CustomFieldTextValue11_Item8" type="xs:string"/>
            <xs:element minOccurs="0" name="AgencyRentCovenants_CustomFieldTextValue11_Item9" type="xs:string"/>
            <xs:element minOccurs="0" name="AgencyRentCovenants_CustomFieldTextValue11_Item10" type="xs:string"/>
            <xs:element minOccurs="0" name="AgencyRentCovenants_CustomFieldTextValue12_Item1" type="xs:string"/>
            <xs:element minOccurs="0" name="AgencyRentCovenants_CustomFieldTextValue12_Item2" type="xs:string"/>
            <xs:element minOccurs="0" name="AgencyRentCovenants_CustomFieldTextValue12_Item3" type="xs:string"/>
            <xs:element minOccurs="0" name="AgencyRentCovenants_CustomFieldTextValue12_Item4" type="xs:string"/>
            <xs:element minOccurs="0" name="AgencyRentCovenants_CustomFieldTextValue12_Item5" type="xs:string"/>
            <xs:element minOccurs="0" name="AgencyRentCovenants_CustomFieldTextValue12_Item6" type="xs:string"/>
            <xs:element minOccurs="0" name="AgencyRentCovenants_CustomFieldTextValue12_Item7" type="xs:string"/>
            <xs:element minOccurs="0" name="AgencyRentCovenants_CustomFieldTextValue12_Item8" type="xs:string"/>
            <xs:element minOccurs="0" name="AgencyRentCovenants_CustomFieldTextValue12_Item9" type="xs:string"/>
            <xs:element minOccurs="0" name="AgencyRentCovenants_CustomFieldTextValue12_Item10" type="xs:string"/>
            <xs:element minOccurs="0" name="AgencyRentCovenants_CustomFieldTextValue13_Item1" type="xs:string"/>
            <xs:element minOccurs="0" name="AgencyRentCovenants_CustomFieldTextValue13_Item2" type="xs:string"/>
            <xs:element minOccurs="0" name="AgencyRentCovenants_CustomFieldTextValue13_Item3" type="xs:string"/>
            <xs:element minOccurs="0" name="AgencyRentCovenants_CustomFieldTextValue13_Item4" type="xs:string"/>
            <xs:element minOccurs="0" name="AgencyRentCovenants_CustomFieldTextValue13_Item5" type="xs:string"/>
            <xs:element minOccurs="0" name="AgencyRentCovenants_CustomFieldTextValue13_Item6" type="xs:string"/>
            <xs:element minOccurs="0" name="AgencyRentCovenants_CustomFieldTextValue13_Item7" type="xs:string"/>
            <xs:element minOccurs="0" name="AgencyRentCovenants_CustomFieldTextValue13_Item8" type="xs:string"/>
            <xs:element minOccurs="0" name="AgencyRentCovenants_CustomFieldTextValue13_Item9" type="xs:string"/>
            <xs:element minOccurs="0" name="AgencyRentCovenants_CustomFieldTextValue13_Item10" type="xs:string"/>
            <xs:element minOccurs="0" name="AgencyRentCovenants_CustomFieldTextValue14_Item1" type="xs:string"/>
            <xs:element minOccurs="0" name="AgencyRentCovenants_CustomFieldTextValue14_Item2" type="xs:string"/>
            <xs:element minOccurs="0" name="AgencyRentCovenants_CustomFieldTextValue14_Item3" type="xs:string"/>
            <xs:element minOccurs="0" name="AgencyRentCovenants_CustomFieldTextValue14_Item4" type="xs:string"/>
            <xs:element minOccurs="0" name="AgencyRentCovenants_CustomFieldTextValue14_Item5" type="xs:string"/>
            <xs:element minOccurs="0" name="AgencyRentCovenants_CustomFieldTextValue14_Item6" type="xs:string"/>
            <xs:element minOccurs="0" name="AgencyRentCovenants_CustomFieldTextValue14_Item7" type="xs:string"/>
            <xs:element minOccurs="0" name="AgencyRentCovenants_CustomFieldTextValue14_Item8" type="xs:string"/>
            <xs:element minOccurs="0" name="AgencyRentCovenants_CustomFieldTextValue14_Item9" type="xs:string"/>
            <xs:element minOccurs="0" name="AgencyRentCovenants_CustomFieldTextValue14_Item10" type="xs:string"/>
            <xs:element minOccurs="0" name="AgencyRentCovenants_CustomFieldTextValue15_Item1" type="xs:string"/>
            <xs:element minOccurs="0" name="AgencyRentCovenants_CustomFieldTextValue15_Item2" type="xs:string"/>
            <xs:element minOccurs="0" name="AgencyRentCovenants_CustomFieldTextValue15_Item3" type="xs:string"/>
            <xs:element minOccurs="0" name="AgencyRentCovenants_CustomFieldTextValue15_Item4" type="xs:string"/>
            <xs:element minOccurs="0" name="AgencyRentCovenants_CustomFieldTextValue15_Item5" type="xs:string"/>
            <xs:element minOccurs="0" name="AgencyRentCovenants_CustomFieldTextValue15_Item6" type="xs:string"/>
            <xs:element minOccurs="0" name="AgencyRentCovenants_CustomFieldTextValue15_Item7" type="xs:string"/>
            <xs:element minOccurs="0" name="AgencyRentCovenants_CustomFieldTextValue15_Item8" type="xs:string"/>
            <xs:element minOccurs="0" name="AgencyRentCovenants_CustomFieldTextValue15_Item9" type="xs:string"/>
            <xs:element minOccurs="0" name="AgencyRentCovenants_CustomFieldTextValue15_Item10" type="xs:string"/>
            <xs:element minOccurs="0" name="AgencyRentCovenants_CustomFieldTextValue2_Item1" type="xs:string"/>
            <xs:element minOccurs="0" name="AgencyRentCovenants_CustomFieldTextValue2_Item2" type="xs:string"/>
            <xs:element minOccurs="0" name="AgencyRentCovenants_CustomFieldTextValue2_Item3" type="xs:string"/>
            <xs:element minOccurs="0" name="AgencyRentCovenants_CustomFieldTextValue2_Item4" type="xs:string"/>
            <xs:element minOccurs="0" name="AgencyRentCovenants_CustomFieldTextValue2_Item5" type="xs:string"/>
            <xs:element minOccurs="0" name="AgencyRentCovenants_CustomFieldTextValue2_Item6" type="xs:string"/>
            <xs:element minOccurs="0" name="AgencyRentCovenants_CustomFieldTextValue2_Item7" type="xs:string"/>
            <xs:element minOccurs="0" name="AgencyRentCovenants_CustomFieldTextValue2_Item8" type="xs:string"/>
            <xs:element minOccurs="0" name="AgencyRentCovenants_CustomFieldTextValue2_Item9" type="xs:string"/>
            <xs:element minOccurs="0" name="AgencyRentCovenants_CustomFieldTextValue2_Item10" type="xs:string"/>
            <xs:element minOccurs="0" name="AgencyRentCovenants_CustomFieldTextValue3_Item1" type="xs:string"/>
            <xs:element minOccurs="0" name="AgencyRentCovenants_CustomFieldTextValue3_Item2" type="xs:string"/>
            <xs:element minOccurs="0" name="AgencyRentCovenants_CustomFieldTextValue3_Item3" type="xs:string"/>
            <xs:element minOccurs="0" name="AgencyRentCovenants_CustomFieldTextValue3_Item4" type="xs:string"/>
            <xs:element minOccurs="0" name="AgencyRentCovenants_CustomFieldTextValue3_Item5" type="xs:string"/>
            <xs:element minOccurs="0" name="AgencyRentCovenants_CustomFieldTextValue3_Item6" type="xs:string"/>
            <xs:element minOccurs="0" name="AgencyRentCovenants_CustomFieldTextValue3_Item7" type="xs:string"/>
            <xs:element minOccurs="0" name="AgencyRentCovenants_CustomFieldTextValue3_Item8" type="xs:string"/>
            <xs:element minOccurs="0" name="AgencyRentCovenants_CustomFieldTextValue3_Item9" type="xs:string"/>
            <xs:element minOccurs="0" name="AgencyRentCovenants_CustomFieldTextValue3_Item10" type="xs:string"/>
            <xs:element minOccurs="0" name="AgencyRentCovenants_CustomFieldTextValue4_Item1" type="xs:string"/>
            <xs:element minOccurs="0" name="AgencyRentCovenants_CustomFieldTextValue4_Item2" type="xs:string"/>
            <xs:element minOccurs="0" name="AgencyRentCovenants_CustomFieldTextValue4_Item3" type="xs:string"/>
            <xs:element minOccurs="0" name="AgencyRentCovenants_CustomFieldTextValue4_Item4" type="xs:string"/>
            <xs:element minOccurs="0" name="AgencyRentCovenants_CustomFieldTextValue4_Item5" type="xs:string"/>
            <xs:element minOccurs="0" name="AgencyRentCovenants_CustomFieldTextValue4_Item6" type="xs:string"/>
            <xs:element minOccurs="0" name="AgencyRentCovenants_CustomFieldTextValue4_Item7" type="xs:string"/>
            <xs:element minOccurs="0" name="AgencyRentCovenants_CustomFieldTextValue4_Item8" type="xs:string"/>
            <xs:element minOccurs="0" name="AgencyRentCovenants_CustomFieldTextValue4_Item9" type="xs:string"/>
            <xs:element minOccurs="0" name="AgencyRentCovenants_CustomFieldTextValue4_Item10" type="xs:string"/>
            <xs:element minOccurs="0" name="AgencyRentCovenants_CustomFieldTextValue5_Item1" type="xs:string"/>
            <xs:element minOccurs="0" name="AgencyRentCovenants_CustomFieldTextValue5_Item2" type="xs:string"/>
            <xs:element minOccurs="0" name="AgencyRentCovenants_CustomFieldTextValue5_Item3" type="xs:string"/>
            <xs:element minOccurs="0" name="AgencyRentCovenants_CustomFieldTextValue5_Item4" type="xs:string"/>
            <xs:element minOccurs="0" name="AgencyRentCovenants_CustomFieldTextValue5_Item5" type="xs:string"/>
            <xs:element minOccurs="0" name="AgencyRentCovenants_CustomFieldTextValue5_Item6" type="xs:string"/>
            <xs:element minOccurs="0" name="AgencyRentCovenants_CustomFieldTextValue5_Item7" type="xs:string"/>
            <xs:element minOccurs="0" name="AgencyRentCovenants_CustomFieldTextValue5_Item8" type="xs:string"/>
            <xs:element minOccurs="0" name="AgencyRentCovenants_CustomFieldTextValue5_Item9" type="xs:string"/>
            <xs:element minOccurs="0" name="AgencyRentCovenants_CustomFieldTextValue5_Item10" type="xs:string"/>
            <xs:element minOccurs="0" name="AgencyRentCovenants_CustomFieldTextValue6_Item1" type="xs:string"/>
            <xs:element minOccurs="0" name="AgencyRentCovenants_CustomFieldTextValue6_Item2" type="xs:string"/>
            <xs:element minOccurs="0" name="AgencyRentCovenants_CustomFieldTextValue6_Item3" type="xs:string"/>
            <xs:element minOccurs="0" name="AgencyRentCovenants_CustomFieldTextValue6_Item4" type="xs:string"/>
            <xs:element minOccurs="0" name="AgencyRentCovenants_CustomFieldTextValue6_Item5" type="xs:string"/>
            <xs:element minOccurs="0" name="AgencyRentCovenants_CustomFieldTextValue6_Item6" type="xs:string"/>
            <xs:element minOccurs="0" name="AgencyRentCovenants_CustomFieldTextValue6_Item7" type="xs:string"/>
            <xs:element minOccurs="0" name="AgencyRentCovenants_CustomFieldTextValue6_Item8" type="xs:string"/>
            <xs:element minOccurs="0" name="AgencyRentCovenants_CustomFieldTextValue6_Item9" type="xs:string"/>
            <xs:element minOccurs="0" name="AgencyRentCovenants_CustomFieldTextValue6_Item10" type="xs:string"/>
            <xs:element minOccurs="0" name="AgencyRentCovenants_CustomFieldTextValue7_Item1" type="xs:string"/>
            <xs:element minOccurs="0" name="AgencyRentCovenants_CustomFieldTextValue7_Item2" type="xs:string"/>
            <xs:element minOccurs="0" name="AgencyRentCovenants_CustomFieldTextValue7_Item3" type="xs:string"/>
            <xs:element minOccurs="0" name="AgencyRentCovenants_CustomFieldTextValue7_Item4" type="xs:string"/>
            <xs:element minOccurs="0" name="AgencyRentCovenants_CustomFieldTextValue7_Item5" type="xs:string"/>
            <xs:element minOccurs="0" name="AgencyRentCovenants_CustomFieldTextValue7_Item6" type="xs:string"/>
            <xs:element minOccurs="0" name="AgencyRentCovenants_CustomFieldTextValue7_Item7" type="xs:string"/>
            <xs:element minOccurs="0" name="AgencyRentCovenants_CustomFieldTextValue7_Item8" type="xs:string"/>
            <xs:element minOccurs="0" name="AgencyRentCovenants_CustomFieldTextValue7_Item9" type="xs:string"/>
            <xs:element minOccurs="0" name="AgencyRentCovenants_CustomFieldTextValue7_Item10" type="xs:string"/>
            <xs:element minOccurs="0" name="AgencyRentCovenants_CustomFieldTextValue8_Item1" type="xs:string"/>
            <xs:element minOccurs="0" name="AgencyRentCovenants_CustomFieldTextValue8_Item2" type="xs:string"/>
            <xs:element minOccurs="0" name="AgencyRentCovenants_CustomFieldTextValue8_Item3" type="xs:string"/>
            <xs:element minOccurs="0" name="AgencyRentCovenants_CustomFieldTextValue8_Item4" type="xs:string"/>
            <xs:element minOccurs="0" name="AgencyRentCovenants_CustomFieldTextValue8_Item5" type="xs:string"/>
            <xs:element minOccurs="0" name="AgencyRentCovenants_CustomFieldTextValue8_Item6" type="xs:string"/>
            <xs:element minOccurs="0" name="AgencyRentCovenants_CustomFieldTextValue8_Item7" type="xs:string"/>
            <xs:element minOccurs="0" name="AgencyRentCovenants_CustomFieldTextValue8_Item8" type="xs:string"/>
            <xs:element minOccurs="0" name="AgencyRentCovenants_CustomFieldTextValue8_Item9" type="xs:string"/>
            <xs:element minOccurs="0" name="AgencyRentCovenants_CustomFieldTextValue8_Item10" type="xs:string"/>
            <xs:element minOccurs="0" name="AgencyRentCovenants_CustomFieldTextValue9_Item1" type="xs:string"/>
            <xs:element minOccurs="0" name="AgencyRentCovenants_CustomFieldTextValue9_Item2" type="xs:string"/>
            <xs:element minOccurs="0" name="AgencyRentCovenants_CustomFieldTextValue9_Item3" type="xs:string"/>
            <xs:element minOccurs="0" name="AgencyRentCovenants_CustomFieldTextValue9_Item4" type="xs:string"/>
            <xs:element minOccurs="0" name="AgencyRentCovenants_CustomFieldTextValue9_Item5" type="xs:string"/>
            <xs:element minOccurs="0" name="AgencyRentCovenants_CustomFieldTextValue9_Item6" type="xs:string"/>
            <xs:element minOccurs="0" name="AgencyRentCovenants_CustomFieldTextValue9_Item7" type="xs:string"/>
            <xs:element minOccurs="0" name="AgencyRentCovenants_CustomFieldTextValue9_Item8" type="xs:string"/>
            <xs:element minOccurs="0" name="AgencyRentCovenants_CustomFieldTextValue9_Item9" type="xs:string"/>
            <xs:element minOccurs="0" name="AgencyRentCovenants_CustomFieldTextValue9_Item10" type="xs:string"/>
            <xs:element minOccurs="0" name="AgencyRentCovenants_MaximumAmount_Item1" type="xs:decimal"/>
            <xs:element minOccurs="0" name="AgencyRentCovenants_MaximumAmount_Item2" type="xs:decimal"/>
            <xs:element minOccurs="0" name="AgencyRentCovenants_MaximumAmount_Item3" type="xs:decimal"/>
            <xs:element minOccurs="0" name="AgencyRentCovenants_MaximumAmount_Item4" type="xs:decimal"/>
            <xs:element minOccurs="0" name="AgencyRentCovenants_MaximumAmount_Item5" type="xs:decimal"/>
            <xs:element minOccurs="0" name="AgencyRentCovenants_MaximumAmount_Item6" type="xs:decimal"/>
            <xs:element minOccurs="0" name="AgencyRentCovenants_MaximumAmount_Item7" type="xs:decimal"/>
            <xs:element minOccurs="0" name="AgencyRentCovenants_MaximumAmount_Item8" type="xs:decimal"/>
            <xs:element minOccurs="0" name="AgencyRentCovenants_MaximumAmount_Item9" type="xs:decimal"/>
            <xs:element minOccurs="0" name="AgencyRentCovenants_MaximumAmount_Item10" type="xs:decimal"/>
            <xs:element minOccurs="0" name="AgencyRentCovenants_NumberOfUnits_Item1" type="xs:int"/>
            <xs:element minOccurs="0" name="AgencyRentCovenants_NumberOfUnits_Item2" type="xs:int"/>
            <xs:element minOccurs="0" name="AgencyRentCovenants_NumberOfUnits_Item3" type="xs:int"/>
            <xs:element minOccurs="0" name="AgencyRentCovenants_NumberOfUnits_Item4" type="xs:int"/>
            <xs:element minOccurs="0" name="AgencyRentCovenants_NumberOfUnits_Item5" type="xs:int"/>
            <xs:element minOccurs="0" name="AgencyRentCovenants_NumberOfUnits_Item6" type="xs:int"/>
            <xs:element minOccurs="0" name="AgencyRentCovenants_NumberOfUnits_Item7" type="xs:int"/>
            <xs:element minOccurs="0" name="AgencyRentCovenants_NumberOfUnits_Item8" type="xs:int"/>
            <xs:element minOccurs="0" name="AgencyRentCovenants_NumberOfUnits_Item9" type="xs:int"/>
            <xs:element minOccurs="0" name="AgencyRentCovenants_NumberOfUnits_Item10" type="xs:int"/>
            <xs:element minOccurs="0" name="AgencyRentCovenants_PercentOfAMGI-1_Item1" type="xs:decimal"/>
            <xs:element minOccurs="0" name="AgencyRentCovenants_PercentOfAMGI-1_Item2" type="xs:decimal"/>
            <xs:element minOccurs="0" name="AgencyRentCovenants_PercentOfAMGI-1_Item3" type="xs:decimal"/>
            <xs:element minOccurs="0" name="AgencyRentCovenants_PercentOfAMGI-1_Item4" type="xs:decimal"/>
            <xs:element minOccurs="0" name="AgencyRentCovenants_PercentOfAMGI-1_Item5" type="xs:decimal"/>
            <xs:element minOccurs="0" name="AgencyRentCovenants_PercentOfAMGI-1_Item6" type="xs:decimal"/>
            <xs:element minOccurs="0" name="AgencyRentCovenants_PercentOfAMGI-1_Item7" type="xs:decimal"/>
            <xs:element minOccurs="0" name="AgencyRentCovenants_PercentOfAMGI-1_Item8" type="xs:decimal"/>
            <xs:element minOccurs="0" name="AgencyRentCovenants_PercentOfAMGI-1_Item9" type="xs:decimal"/>
            <xs:element minOccurs="0" name="AgencyRentCovenants_PercentOfAMGI-1_Item10" type="xs:decimal"/>
            <xs:element minOccurs="0" name="AgencyRentCovenants_PercentOfAMGI-2_Item1" type="xs:decimal"/>
            <xs:element minOccurs="0" name="AgencyRentCovenants_PercentOfAMGI-2_Item2" type="xs:decimal"/>
            <xs:element minOccurs="0" name="AgencyRentCovenants_PercentOfAMGI-2_Item3" type="xs:decimal"/>
            <xs:element minOccurs="0" name="AgencyRentCovenants_PercentOfAMGI-2_Item4" type="xs:decimal"/>
            <xs:element minOccurs="0" name="AgencyRentCovenants_PercentOfAMGI-2_Item5" type="xs:decimal"/>
            <xs:element minOccurs="0" name="AgencyRentCovenants_PercentOfAMGI-2_Item6" type="xs:decimal"/>
            <xs:element minOccurs="0" name="AgencyRentCovenants_PercentOfAMGI-2_Item7" type="xs:decimal"/>
            <xs:element minOccurs="0" name="AgencyRentCovenants_PercentOfAMGI-2_Item8" type="xs:decimal"/>
            <xs:element minOccurs="0" name="AgencyRentCovenants_PercentOfAMGI-2_Item9" type="xs:decimal"/>
            <xs:element minOccurs="0" name="AgencyRentCovenants_PercentOfAMGI-2_Item10" type="xs:decimal"/>
            <xs:element minOccurs="0" name="AppliancesAndAmenities_Basketball" type="xs:boolean"/>
            <xs:element minOccurs="0" name="AppliancesAndAmenities_BBQArea" type="xs:boolean"/>
            <xs:element minOccurs="0" name="AppliancesAndAmenities_ChildCare" type="xs:boolean"/>
            <xs:element minOccurs="0" name="AppliancesAndAmenities_CommonLaundryArea" type="xs:boolean"/>
            <xs:element minOccurs="0" name="AppliancesAndAmenities_CommunityRoom" type="xs:boolean"/>
            <xs:element minOccurs="0" name="AppliancesAndAmenities_CustomFieldBitValue1" type="xs:boolean"/>
            <xs:element minOccurs="0" name="AppliancesAndAmenities_CustomFieldBitValue2" type="xs:boolean"/>
            <xs:element minOccurs="0" name="AppliancesAndAmenities_CustomFieldBitValue3" type="xs:boolean"/>
            <xs:element minOccurs="0" name="AppliancesAndAmenities_CustomFieldBitValue4" type="xs:boolean"/>
            <xs:element minOccurs="0" name="AppliancesAndAmenities_CustomFieldBitValue5" type="xs:boolean"/>
            <xs:element minOccurs="0" name="AppliancesAndAmenities_CustomFieldDateValue1" type="xs:date"/>
            <xs:element minOccurs="0" name="AppliancesAndAmenities_CustomFieldDateValue2" type="xs:date"/>
            <xs:element minOccurs="0" name="AppliancesAndAmenities_CustomFieldDateValue3" type="xs:date"/>
            <xs:element minOccurs="0" name="AppliancesAndAmenities_CustomFieldDateValue4" type="xs:date"/>
            <xs:element minOccurs="0" name="AppliancesAndAmenities_CustomFieldDateValue5" type="xs:date"/>
            <xs:element minOccurs="0" name="AppliancesAndAmenities_CustomFieldDecimalValue1" type="xs:decimal"/>
            <xs:element minOccurs="0" name="AppliancesAndAmenities_CustomFieldDecimalValue2" type="xs:decimal"/>
            <xs:element minOccurs="0" name="AppliancesAndAmenities_CustomFieldDecimalValue3" type="xs:decimal"/>
            <xs:element minOccurs="0" name="AppliancesAndAmenities_CustomFieldDecimalValue4" type="xs:decimal"/>
            <xs:element minOccurs="0" name="AppliancesAndAmenities_CustomFieldDecimalValue5" type="xs:decimal"/>
            <xs:element minOccurs="0" name="AppliancesAndAmenities_CustomFieldNumericValue1" type="xs:decimal"/>
            <xs:element minOccurs="0" name="AppliancesAndAmenities_CustomFieldNumericValue2" type="xs:decimal"/>
            <xs:element minOccurs="0" name="AppliancesAndAmenities_CustomFieldNumericValue3" type="xs:decimal"/>
            <xs:element minOccurs="0" name="AppliancesAndAmenities_CustomFieldNumericValue4" type="xs:decimal"/>
            <xs:element minOccurs="0" name="AppliancesAndAmenities_CustomFieldNumericValue5" type="xs:decimal"/>
            <xs:element minOccurs="0" name="AppliancesAndAmenities_CustomFieldTextValue1" type="xs:string"/>
            <xs:element minOccurs="0" name="AppliancesAndAmenities_CustomFieldTextValue10" type="xs:string"/>
            <xs:element minOccurs="0" name="AppliancesAndAmenities_CustomFieldTextValue11" type="xs:string"/>
            <xs:element minOccurs="0" name="AppliancesAndAmenities_CustomFieldTextValue12" type="xs:string"/>
            <xs:element minOccurs="0" name="AppliancesAndAmenities_CustomFieldTextValue13" type="xs:string"/>
            <xs:element minOccurs="0" name="AppliancesAndAmenities_CustomFieldTextValue14" type="xs:string"/>
            <xs:element minOccurs="0" name="AppliancesAndAmenities_CustomFieldTextValue15" type="xs:string"/>
            <xs:element minOccurs="0" name="AppliancesAndAmenities_CustomFieldTextValue2" type="xs:string"/>
            <xs:element minOccurs="0" name="AppliancesAndAmenities_CustomFieldTextValue3" type="xs:string"/>
            <xs:element minOccurs="0" name="AppliancesAndAmenities_CustomFieldTextValue4" type="xs:string"/>
            <xs:element minOccurs="0" name="AppliancesAndAmenities_CustomFieldTextValue5" type="xs:string"/>
            <xs:element minOccurs="0" name="AppliancesAndAmenities_CustomFieldTextValue6" type="xs:string"/>
            <xs:element minOccurs="0" name="AppliancesAndAmenities_CustomFieldTextValue7" type="xs:string"/>
            <xs:element minOccurs="0" name="AppliancesAndAmenities_CustomFieldTextValue8" type="xs:string"/>
            <xs:element minOccurs="0" name="AppliancesAndAmenities_CustomFieldTextValue9" type="xs:string"/>
            <xs:element minOccurs="0" name="AppliancesAndAmenities_Gated" type="xs:boolean"/>
            <xs:element minOccurs="0" name="AppliancesAndAmenities_LowIncomeUnitsAirConditioner" type="xs:boolean"/>
            <xs:element minOccurs="0" name="AppliancesAndAmenities_LowIncomeUnitsDishWasher" type="xs:boolean"/>
            <xs:element minOccurs="0" name="AppliancesAndAmenities_LowIncomeUnitsDisposal" type="xs:boolean"/>
            <xs:element minOccurs="0" name="AppliancesAndAmenities_LowIncomeUnitsKitchenExhaustFan" type="xs:boolean"/>
            <xs:element minOccurs="0" name="AppliancesAndAmenities_LowIncomeUnitsOther" type="xs:string"/>
            <xs:element minOccurs="0" name="AppliancesAndAmenities_LowIncomeUnitsRange" type="xs:boolean"/>
            <xs:element minOccurs="0" name="AppliancesAndAmenities_LowIncomeUnitsRefrigerator" type="xs:boolean"/>
            <xs:element minOccurs="0" name="AppliancesAndAmenities_LowIncomeUnitsWasherDryerHookUps" type="xs:boolean"/>
            <xs:element minOccurs="0" name="AppliancesAndAmenities_MarketRateUnitsAirConditioner" type="xs:boolean"/>
            <xs:element minOccurs="0" name="AppliancesAndAmenities_MarketRateUnitsDishWasher" type="xs:boolean"/>
            <xs:element minOccurs="0" name="AppliancesAndAmenities_MarketRateUnitsDisposal" type="xs:boolean"/>
            <xs:element minOccurs="0" name="AppliancesAndAmenities_MarketRateUnitsKitchenExhaustFan" type="xs:boolean"/>
            <xs:element minOccurs="0" name="AppliancesAndAmenities_MarketRateUnitsOther" type="xs:string"/>
            <xs:element minOccurs="0" name="AppliancesAndAmenities_MarketRateUnitsRange" type="xs:boolean"/>
            <xs:element minOccurs="0" name="AppliancesAndAmenities_MarketRateUnitsRefrigerator" type="xs:boolean"/>
            <xs:element minOccurs="0" name="AppliancesAndAmenities_MarketRateUnitsWasherDryerHookUps" type="xs:boolean"/>
            <xs:element minOccurs="0" name="AppliancesAndAmenities_NumberOfCarPorts" type="xs:int"/>
            <xs:element minOccurs="0" name="AppliancesAndAmenities_NumberOfGarages" type="xs:int"/>
            <xs:element minOccurs="0" name="AppliancesAndAmenities_NumberOfPools" type="xs:int"/>
            <xs:element minOccurs="0" name="AppliancesAndAmenities_Other" type="xs:string"/>
            <xs:element minOccurs="0" name="AppliancesAndAmenities_PicnicArea" type="xs:boolean"/>
            <xs:element minOccurs="0" name="AppliancesAndAmenities_Playground" type="xs:boolean"/>
            <xs:element minOccurs="0" name="AppliancesAndAmenities_Security" type="xs:boolean"/>
            <xs:element minOccurs="0" name="AppliancesAndAmenities_TenantServices" type="xs:boolean"/>
            <xs:element minOccurs="0" name="AppliancesAndAmenities_Tennis" type="xs:boolean"/>
            <xs:element minOccurs="0" name="AppliancesAndAmenities_Volleyball" type="xs:boolean"/>
            <xs:element minOccurs="0" name="Application_StaffReviewer_Name" type="xs:string"/>
            <xs:element minOccurs="0" name="BuildingAcquisition_AcquisitionCost_Item1" type="xs:decimal"/>
            <xs:element minOccurs="0" name="BuildingAcquisition_AcquisitionCost_Item2" type="xs:decimal"/>
            <xs:element minOccurs="0" name="BuildingAcquisition_AcquisitionCost_Item3" type="xs:decimal"/>
            <xs:element minOccurs="0" name="BuildingAcquisition_AcquisitionCost_Item4" type="xs:decimal"/>
            <xs:element minOccurs="0" name="BuildingAcquisition_AcquisitionCost_Item5" type="xs:decimal"/>
            <xs:element minOccurs="0" name="BuildingAcquisition_AcquisitionCost_Item6" type="xs:decimal"/>
            <xs:element minOccurs="0" name="BuildingAcquisition_AcquisitionCost_Item7" type="xs:decimal"/>
            <xs:element minOccurs="0" name="BuildingAcquisition_AcquisitionCost_Item8" type="xs:decimal"/>
            <xs:element minOccurs="0" name="BuildingAcquisition_AcquisitionCost_Item9" type="xs:decimal"/>
            <xs:element minOccurs="0" name="BuildingAcquisition_AcquisitionCost_Item10" type="xs:decimal"/>
            <xs:element minOccurs="0" name="BuildingAcquisition_Address_Item1" type="xs:string"/>
            <xs:element minOccurs="0" name="BuildingAcquisition_Address_Item2" type="xs:string"/>
            <xs:element minOccurs="0" name="BuildingAcquisition_Address_Item3" type="xs:string"/>
            <xs:element minOccurs="0" name="BuildingAcquisition_Address_Item4" type="xs:string"/>
            <xs:element minOccurs="0" name="BuildingAcquisition_Address_Item5" type="xs:string"/>
            <xs:element minOccurs="0" name="BuildingAcquisition_Address_Item6" type="xs:string"/>
            <xs:element minOccurs="0" name="BuildingAcquisition_Address_Item7" type="xs:string"/>
            <xs:element minOccurs="0" name="BuildingAcquisition_Address_Item8" type="xs:string"/>
            <xs:element minOccurs="0" name="BuildingAcquisition_Address_Item9" type="xs:string"/>
            <xs:element minOccurs="0" name="BuildingAcquisition_Address_Item10" type="xs:string"/>
            <xs:element minOccurs="0" name="BuildingAcquisition_BuildingAcquisitionControlTypeID_Item1" type="xs:int"/>
            <xs:element minOccurs="0" name="BuildingAcquisition_BuildingAcquisitionControlTypeID_Item2" type="xs:int"/>
            <xs:element minOccurs="0" name="BuildingAcquisition_BuildingAcquisitionControlTypeID_Item3" type="xs:int"/>
            <xs:element minOccurs="0" name="BuildingAcquisition_BuildingAcquisitionControlTypeID_Item4" type="xs:int"/>
            <xs:element minOccurs="0" name="BuildingAcquisition_BuildingAcquisitionControlTypeID_Item5" type="xs:int"/>
            <xs:element minOccurs="0" name="BuildingAcquisition_BuildingAcquisitionControlTypeID_Item6" type="xs:int"/>
            <xs:element minOccurs="0" name="BuildingAcquisition_BuildingAcquisitionControlTypeID_Item7" type="xs:int"/>
            <xs:element minOccurs="0" name="BuildingAcquisition_BuildingAcquisitionControlTypeID_Item8" type="xs:int"/>
            <xs:element minOccurs="0" name="BuildingAcquisition_BuildingAcquisitionControlTypeID_Item9" type="xs:int"/>
            <xs:element minOccurs="0" name="BuildingAcquisition_BuildingAcquisitionControlTypeID_Item10" type="xs:int"/>
            <xs:element minOccurs="0" name="BuildingAcquisition_CustomFieldBitValue1_Item1" type="xs:boolean"/>
            <xs:element minOccurs="0" name="BuildingAcquisition_CustomFieldBitValue1_Item2" type="xs:boolean"/>
            <xs:element minOccurs="0" name="BuildingAcquisition_CustomFieldBitValue1_Item3" type="xs:boolean"/>
            <xs:element minOccurs="0" name="BuildingAcquisition_CustomFieldBitValue1_Item4" type="xs:boolean"/>
            <xs:element minOccurs="0" name="BuildingAcquisition_CustomFieldBitValue1_Item5" type="xs:boolean"/>
            <xs:element minOccurs="0" name="BuildingAcquisition_CustomFieldBitValue1_Item6" type="xs:boolean"/>
            <xs:element minOccurs="0" name="BuildingAcquisition_CustomFieldBitValue1_Item7" type="xs:boolean"/>
            <xs:element minOccurs="0" name="BuildingAcquisition_CustomFieldBitValue1_Item8" type="xs:boolean"/>
            <xs:element minOccurs="0" name="BuildingAcquisition_CustomFieldBitValue1_Item9" type="xs:boolean"/>
            <xs:element minOccurs="0" name="BuildingAcquisition_CustomFieldBitValue1_Item10" type="xs:boolean"/>
            <xs:element minOccurs="0" name="BuildingAcquisition_CustomFieldBitValue2_Item1" type="xs:boolean"/>
            <xs:element minOccurs="0" name="BuildingAcquisition_CustomFieldBitValue2_Item2" type="xs:boolean"/>
            <xs:element minOccurs="0" name="BuildingAcquisition_CustomFieldBitValue2_Item3" type="xs:boolean"/>
            <xs:element minOccurs="0" name="BuildingAcquisition_CustomFieldBitValue2_Item4" type="xs:boolean"/>
            <xs:element minOccurs="0" name="BuildingAcquisition_CustomFieldBitValue2_Item5" type="xs:boolean"/>
            <xs:element minOccurs="0" name="BuildingAcquisition_CustomFieldBitValue2_Item6" type="xs:boolean"/>
            <xs:element minOccurs="0" name="BuildingAcquisition_CustomFieldBitValue2_Item7" type="xs:boolean"/>
            <xs:element minOccurs="0" name="BuildingAcquisition_CustomFieldBitValue2_Item8" type="xs:boolean"/>
            <xs:element minOccurs="0" name="BuildingAcquisition_CustomFieldBitValue2_Item9" type="xs:boolean"/>
            <xs:element minOccurs="0" name="BuildingAcquisition_CustomFieldBitValue2_Item10" type="xs:boolean"/>
            <xs:element minOccurs="0" name="BuildingAcquisition_CustomFieldBitValue3_Item1" type="xs:boolean"/>
            <xs:element minOccurs="0" name="BuildingAcquisition_CustomFieldBitValue3_Item2" type="xs:boolean"/>
            <xs:element minOccurs="0" name="BuildingAcquisition_CustomFieldBitValue3_Item3" type="xs:boolean"/>
            <xs:element minOccurs="0" name="BuildingAcquisition_CustomFieldBitValue3_Item4" type="xs:boolean"/>
            <xs:element minOccurs="0" name="BuildingAcquisition_CustomFieldBitValue3_Item5" type="xs:boolean"/>
            <xs:element minOccurs="0" name="BuildingAcquisition_CustomFieldBitValue3_Item6" type="xs:boolean"/>
            <xs:element minOccurs="0" name="BuildingAcquisition_CustomFieldBitValue3_Item7" type="xs:boolean"/>
            <xs:element minOccurs="0" name="BuildingAcquisition_CustomFieldBitValue3_Item8" type="xs:boolean"/>
            <xs:element minOccurs="0" name="BuildingAcquisition_CustomFieldBitValue3_Item9" type="xs:boolean"/>
            <xs:element minOccurs="0" name="BuildingAcquisition_CustomFieldBitValue3_Item10" type="xs:boolean"/>
            <xs:element minOccurs="0" name="BuildingAcquisition_CustomFieldBitValue4_Item1" type="xs:boolean"/>
            <xs:element minOccurs="0" name="BuildingAcquisition_CustomFieldBitValue4_Item2" type="xs:boolean"/>
            <xs:element minOccurs="0" name="BuildingAcquisition_CustomFieldBitValue4_Item3" type="xs:boolean"/>
            <xs:element minOccurs="0" name="BuildingAcquisition_CustomFieldBitValue4_Item4" type="xs:boolean"/>
            <xs:element minOccurs="0" name="BuildingAcquisition_CustomFieldBitValue4_Item5" type="xs:boolean"/>
            <xs:element minOccurs="0" name="BuildingAcquisition_CustomFieldBitValue4_Item6" type="xs:boolean"/>
            <xs:element minOccurs="0" name="BuildingAcquisition_CustomFieldBitValue4_Item7" type="xs:boolean"/>
            <xs:element minOccurs="0" name="BuildingAcquisition_CustomFieldBitValue4_Item8" type="xs:boolean"/>
            <xs:element minOccurs="0" name="BuildingAcquisition_CustomFieldBitValue4_Item9" type="xs:boolean"/>
            <xs:element minOccurs="0" name="BuildingAcquisition_CustomFieldBitValue4_Item10" type="xs:boolean"/>
            <xs:element minOccurs="0" name="BuildingAcquisition_CustomFieldBitValue5_Item1" type="xs:boolean"/>
            <xs:element minOccurs="0" name="BuildingAcquisition_CustomFieldBitValue5_Item2" type="xs:boolean"/>
            <xs:element minOccurs="0" name="BuildingAcquisition_CustomFieldBitValue5_Item3" type="xs:boolean"/>
            <xs:element minOccurs="0" name="BuildingAcquisition_CustomFieldBitValue5_Item4" type="xs:boolean"/>
            <xs:element minOccurs="0" name="BuildingAcquisition_CustomFieldBitValue5_Item5" type="xs:boolean"/>
            <xs:element minOccurs="0" name="BuildingAcquisition_CustomFieldBitValue5_Item6" type="xs:boolean"/>
            <xs:element minOccurs="0" name="BuildingAcquisition_CustomFieldBitValue5_Item7" type="xs:boolean"/>
            <xs:element minOccurs="0" name="BuildingAcquisition_CustomFieldBitValue5_Item8" type="xs:boolean"/>
            <xs:element minOccurs="0" name="BuildingAcquisition_CustomFieldBitValue5_Item9" type="xs:boolean"/>
            <xs:element minOccurs="0" name="BuildingAcquisition_CustomFieldBitValue5_Item10" type="xs:boolean"/>
            <xs:element minOccurs="0" name="BuildingAcquisition_CustomFieldDateValue1_Item1" type="xs:date"/>
            <xs:element minOccurs="0" name="BuildingAcquisition_CustomFieldDateValue1_Item2" type="xs:date"/>
            <xs:element minOccurs="0" name="BuildingAcquisition_CustomFieldDateValue1_Item3" type="xs:date"/>
            <xs:element minOccurs="0" name="BuildingAcquisition_CustomFieldDateValue1_Item4" type="xs:date"/>
            <xs:element minOccurs="0" name="BuildingAcquisition_CustomFieldDateValue1_Item5" type="xs:date"/>
            <xs:element minOccurs="0" name="BuildingAcquisition_CustomFieldDateValue1_Item6" type="xs:date"/>
            <xs:element minOccurs="0" name="BuildingAcquisition_CustomFieldDateValue1_Item7" type="xs:date"/>
            <xs:element minOccurs="0" name="BuildingAcquisition_CustomFieldDateValue1_Item8" type="xs:date"/>
            <xs:element minOccurs="0" name="BuildingAcquisition_CustomFieldDateValue1_Item9" type="xs:date"/>
            <xs:element minOccurs="0" name="BuildingAcquisition_CustomFieldDateValue1_Item10" type="xs:date"/>
            <xs:element minOccurs="0" name="BuildingAcquisition_CustomFieldDateValue2_Item1" type="xs:date"/>
            <xs:element minOccurs="0" name="BuildingAcquisition_CustomFieldDateValue2_Item2" type="xs:date"/>
            <xs:element minOccurs="0" name="BuildingAcquisition_CustomFieldDateValue2_Item3" type="xs:date"/>
            <xs:element minOccurs="0" name="BuildingAcquisition_CustomFieldDateValue2_Item4" type="xs:date"/>
            <xs:element minOccurs="0" name="BuildingAcquisition_CustomFieldDateValue2_Item5" type="xs:date"/>
            <xs:element minOccurs="0" name="BuildingAcquisition_CustomFieldDateValue2_Item6" type="xs:date"/>
            <xs:element minOccurs="0" name="BuildingAcquisition_CustomFieldDateValue2_Item7" type="xs:date"/>
            <xs:element minOccurs="0" name="BuildingAcquisition_CustomFieldDateValue2_Item8" type="xs:date"/>
            <xs:element minOccurs="0" name="BuildingAcquisition_CustomFieldDateValue2_Item9" type="xs:date"/>
            <xs:element minOccurs="0" name="BuildingAcquisition_CustomFieldDateValue2_Item10" type="xs:date"/>
            <xs:element minOccurs="0" name="BuildingAcquisition_CustomFieldDateValue3_Item1" type="xs:date"/>
            <xs:element minOccurs="0" name="BuildingAcquisition_CustomFieldDateValue3_Item2" type="xs:date"/>
            <xs:element minOccurs="0" name="BuildingAcquisition_CustomFieldDateValue3_Item3" type="xs:date"/>
            <xs:element minOccurs="0" name="BuildingAcquisition_CustomFieldDateValue3_Item4" type="xs:date"/>
            <xs:element minOccurs="0" name="BuildingAcquisition_CustomFieldDateValue3_Item5" type="xs:date"/>
            <xs:element minOccurs="0" name="BuildingAcquisition_CustomFieldDateValue3_Item6" type="xs:date"/>
            <xs:element minOccurs="0" name="BuildingAcquisition_CustomFieldDateValue3_Item7" type="xs:date"/>
            <xs:element minOccurs="0" name="BuildingAcquisition_CustomFieldDateValue3_Item8" type="xs:date"/>
            <xs:element minOccurs="0" name="BuildingAcquisition_CustomFieldDateValue3_Item9" type="xs:date"/>
            <xs:element minOccurs="0" name="BuildingAcquisition_CustomFieldDateValue3_Item10" type="xs:date"/>
            <xs:element minOccurs="0" name="BuildingAcquisition_CustomFieldDateValue4_Item1" type="xs:date"/>
            <xs:element minOccurs="0" name="BuildingAcquisition_CustomFieldDateValue4_Item2" type="xs:date"/>
            <xs:element minOccurs="0" name="BuildingAcquisition_CustomFieldDateValue4_Item3" type="xs:date"/>
            <xs:element minOccurs="0" name="BuildingAcquisition_CustomFieldDateValue4_Item4" type="xs:date"/>
            <xs:element minOccurs="0" name="BuildingAcquisition_CustomFieldDateValue4_Item5" type="xs:date"/>
            <xs:element minOccurs="0" name="BuildingAcquisition_CustomFieldDateValue4_Item6" type="xs:date"/>
            <xs:element minOccurs="0" name="BuildingAcquisition_CustomFieldDateValue4_Item7" type="xs:date"/>
            <xs:element minOccurs="0" name="BuildingAcquisition_CustomFieldDateValue4_Item8" type="xs:date"/>
            <xs:element minOccurs="0" name="BuildingAcquisition_CustomFieldDateValue4_Item9" type="xs:date"/>
            <xs:element minOccurs="0" name="BuildingAcquisition_CustomFieldDateValue4_Item10" type="xs:date"/>
            <xs:element minOccurs="0" name="BuildingAcquisition_CustomFieldDateValue5_Item1" type="xs:date"/>
            <xs:element minOccurs="0" name="BuildingAcquisition_CustomFieldDateValue5_Item2" type="xs:date"/>
            <xs:element minOccurs="0" name="BuildingAcquisition_CustomFieldDateValue5_Item3" type="xs:date"/>
            <xs:element minOccurs="0" name="BuildingAcquisition_CustomFieldDateValue5_Item4" type="xs:date"/>
            <xs:element minOccurs="0" name="BuildingAcquisition_CustomFieldDateValue5_Item5" type="xs:date"/>
            <xs:element minOccurs="0" name="BuildingAcquisition_CustomFieldDateValue5_Item6" type="xs:date"/>
            <xs:element minOccurs="0" name="BuildingAcquisition_CustomFieldDateValue5_Item7" type="xs:date"/>
            <xs:element minOccurs="0" name="BuildingAcquisition_CustomFieldDateValue5_Item8" type="xs:date"/>
            <xs:element minOccurs="0" name="BuildingAcquisition_CustomFieldDateValue5_Item9" type="xs:date"/>
            <xs:element minOccurs="0" name="BuildingAcquisition_CustomFieldDateValue5_Item10" type="xs:date"/>
            <xs:element minOccurs="0" name="BuildingAcquisition_CustomFieldDecimalValue1_Item1" type="xs:decimal"/>
            <xs:element minOccurs="0" name="BuildingAcquisition_CustomFieldDecimalValue1_Item2" type="xs:decimal"/>
            <xs:element minOccurs="0" name="BuildingAcquisition_CustomFieldDecimalValue1_Item3" type="xs:decimal"/>
            <xs:element minOccurs="0" name="BuildingAcquisition_CustomFieldDecimalValue1_Item4" type="xs:decimal"/>
            <xs:element minOccurs="0" name="BuildingAcquisition_CustomFieldDecimalValue1_Item5" type="xs:decimal"/>
            <xs:element minOccurs="0" name="BuildingAcquisition_CustomFieldDecimalValue1_Item6" type="xs:decimal"/>
            <xs:element minOccurs="0" name="BuildingAcquisition_CustomFieldDecimalValue1_Item7" type="xs:decimal"/>
            <xs:element minOccurs="0" name="BuildingAcquisition_CustomFieldDecimalValue1_Item8" type="xs:decimal"/>
            <xs:element minOccurs="0" name="BuildingAcquisition_CustomFieldDecimalValue1_Item9" type="xs:decimal"/>
            <xs:element minOccurs="0" name="BuildingAcquisition_CustomFieldDecimalValue1_Item10" type="xs:decimal"/>
            <xs:element minOccurs="0" name="BuildingAcquisition_CustomFieldDecimalValue2_Item1" type="xs:decimal"/>
            <xs:element minOccurs="0" name="BuildingAcquisition_CustomFieldDecimalValue2_Item2" type="xs:decimal"/>
            <xs:element minOccurs="0" name="BuildingAcquisition_CustomFieldDecimalValue2_Item3" type="xs:decimal"/>
            <xs:element minOccurs="0" name="BuildingAcquisition_CustomFieldDecimalValue2_Item4" type="xs:decimal"/>
            <xs:element minOccurs="0" name="BuildingAcquisition_CustomFieldDecimalValue2_Item5" type="xs:decimal"/>
            <xs:element minOccurs="0" name="BuildingAcquisition_CustomFieldDecimalValue2_Item6" type="xs:decimal"/>
            <xs:element minOccurs="0" name="BuildingAcquisition_CustomFieldDecimalValue2_Item7" type="xs:decimal"/>
            <xs:element minOccurs="0" name="BuildingAcquisition_CustomFieldDecimalValue2_Item8" type="xs:decimal"/>
            <xs:element minOccurs="0" name="BuildingAcquisition_CustomFieldDecimalValue2_Item9" type="xs:decimal"/>
            <xs:element minOccurs="0" name="BuildingAcquisition_CustomFieldDecimalValue2_Item10" type="xs:decimal"/>
            <xs:element minOccurs="0" name="BuildingAcquisition_CustomFieldDecimalValue3_Item1" type="xs:decimal"/>
            <xs:element minOccurs="0" name="BuildingAcquisition_CustomFieldDecimalValue3_Item2" type="xs:decimal"/>
            <xs:element minOccurs="0" name="BuildingAcquisition_CustomFieldDecimalValue3_Item3" type="xs:decimal"/>
            <xs:element minOccurs="0" name="BuildingAcquisition_CustomFieldDecimalValue3_Item4" type="xs:decimal"/>
            <xs:element minOccurs="0" name="BuildingAcquisition_CustomFieldDecimalValue3_Item5" type="xs:decimal"/>
            <xs:element minOccurs="0" name="BuildingAcquisition_CustomFieldDecimalValue3_Item6" type="xs:decimal"/>
            <xs:element minOccurs="0" name="BuildingAcquisition_CustomFieldDecimalValue3_Item7" type="xs:decimal"/>
            <xs:element minOccurs="0" name="BuildingAcquisition_CustomFieldDecimalValue3_Item8" type="xs:decimal"/>
            <xs:element minOccurs="0" name="BuildingAcquisition_CustomFieldDecimalValue3_Item9" type="xs:decimal"/>
            <xs:element minOccurs="0" name="BuildingAcquisition_CustomFieldDecimalValue3_Item10" type="xs:decimal"/>
            <xs:element minOccurs="0" name="BuildingAcquisition_CustomFieldDecimalValue4_Item1" type="xs:decimal"/>
            <xs:element minOccurs="0" name="BuildingAcquisition_CustomFieldDecimalValue4_Item2" type="xs:decimal"/>
            <xs:element minOccurs="0" name="BuildingAcquisition_CustomFieldDecimalValue4_Item3" type="xs:decimal"/>
            <xs:element minOccurs="0" name="BuildingAcquisition_CustomFieldDecimalValue4_Item4" type="xs:decimal"/>
            <xs:element minOccurs="0" name="BuildingAcquisition_CustomFieldDecimalValue4_Item5" type="xs:decimal"/>
            <xs:element minOccurs="0" name="BuildingAcquisition_CustomFieldDecimalValue4_Item6" type="xs:decimal"/>
            <xs:element minOccurs="0" name="BuildingAcquisition_CustomFieldDecimalValue4_Item7" type="xs:decimal"/>
            <xs:element minOccurs="0" name="BuildingAcquisition_CustomFieldDecimalValue4_Item8" type="xs:decimal"/>
            <xs:element minOccurs="0" name="BuildingAcquisition_CustomFieldDecimalValue4_Item9" type="xs:decimal"/>
            <xs:element minOccurs="0" name="BuildingAcquisition_CustomFieldDecimalValue4_Item10" type="xs:decimal"/>
            <xs:element minOccurs="0" name="BuildingAcquisition_CustomFieldDecimalValue5_Item1" type="xs:decimal"/>
            <xs:element minOccurs="0" name="BuildingAcquisition_CustomFieldDecimalValue5_Item2" type="xs:decimal"/>
            <xs:element minOccurs="0" name="BuildingAcquisition_CustomFieldDecimalValue5_Item3" type="xs:decimal"/>
            <xs:element minOccurs="0" name="BuildingAcquisition_CustomFieldDecimalValue5_Item4" type="xs:decimal"/>
            <xs:element minOccurs="0" name="BuildingAcquisition_CustomFieldDecimalValue5_Item5" type="xs:decimal"/>
            <xs:element minOccurs="0" name="BuildingAcquisition_CustomFieldDecimalValue5_Item6" type="xs:decimal"/>
            <xs:element minOccurs="0" name="BuildingAcquisition_CustomFieldDecimalValue5_Item7" type="xs:decimal"/>
            <xs:element minOccurs="0" name="BuildingAcquisition_CustomFieldDecimalValue5_Item8" type="xs:decimal"/>
            <xs:element minOccurs="0" name="BuildingAcquisition_CustomFieldDecimalValue5_Item9" type="xs:decimal"/>
            <xs:element minOccurs="0" name="BuildingAcquisition_CustomFieldDecimalValue5_Item10" type="xs:decimal"/>
            <xs:element minOccurs="0" name="BuildingAcquisition_CustomFieldNumericValue1_Item1" type="xs:decimal"/>
            <xs:element minOccurs="0" name="BuildingAcquisition_CustomFieldNumericValue1_Item2" type="xs:decimal"/>
            <xs:element minOccurs="0" name="BuildingAcquisition_CustomFieldNumericValue1_Item3" type="xs:decimal"/>
            <xs:element minOccurs="0" name="BuildingAcquisition_CustomFieldNumericValue1_Item4" type="xs:decimal"/>
            <xs:element minOccurs="0" name="BuildingAcquisition_CustomFieldNumericValue1_Item5" type="xs:decimal"/>
            <xs:element minOccurs="0" name="BuildingAcquisition_CustomFieldNumericValue1_Item6" type="xs:decimal"/>
            <xs:element minOccurs="0" name="BuildingAcquisition_CustomFieldNumericValue1_Item7" type="xs:decimal"/>
            <xs:element minOccurs="0" name="BuildingAcquisition_CustomFieldNumericValue1_Item8" type="xs:decimal"/>
            <xs:element minOccurs="0" name="BuildingAcquisition_CustomFieldNumericValue1_Item9" type="xs:decimal"/>
            <xs:element minOccurs="0" name="BuildingAcquisition_CustomFieldNumericValue1_Item10" type="xs:decimal"/>
            <xs:element minOccurs="0" name="BuildingAcquisition_CustomFieldNumericValue2_Item1" type="xs:decimal"/>
            <xs:element minOccurs="0" name="BuildingAcquisition_CustomFieldNumericValue2_Item2" type="xs:decimal"/>
            <xs:element minOccurs="0" name="BuildingAcquisition_CustomFieldNumericValue2_Item3" type="xs:decimal"/>
            <xs:element minOccurs="0" name="BuildingAcquisition_CustomFieldNumericValue2_Item4" type="xs:decimal"/>
            <xs:element minOccurs="0" name="BuildingAcquisition_CustomFieldNumericValue2_Item5" type="xs:decimal"/>
            <xs:element minOccurs="0" name="BuildingAcquisition_CustomFieldNumericValue2_Item6" type="xs:decimal"/>
            <xs:element minOccurs="0" name="BuildingAcquisition_CustomFieldNumericValue2_Item7" type="xs:decimal"/>
            <xs:element minOccurs="0" name="BuildingAcquisition_CustomFieldNumericValue2_Item8" type="xs:decimal"/>
            <xs:element minOccurs="0" name="BuildingAcquisition_CustomFieldNumericValue2_Item9" type="xs:decimal"/>
            <xs:element minOccurs="0" name="BuildingAcquisition_CustomFieldNumericValue2_Item10" type="xs:decimal"/>
            <xs:element minOccurs="0" name="BuildingAcquisition_CustomFieldNumericValue3_Item1" type="xs:decimal"/>
            <xs:element minOccurs="0" name="BuildingAcquisition_CustomFieldNumericValue3_Item2" type="xs:decimal"/>
            <xs:element minOccurs="0" name="BuildingAcquisition_CustomFieldNumericValue3_Item3" type="xs:decimal"/>
            <xs:element minOccurs="0" name="BuildingAcquisition_CustomFieldNumericValue3_Item4" type="xs:decimal"/>
            <xs:element minOccurs="0" name="BuildingAcquisition_CustomFieldNumericValue3_Item5" type="xs:decimal"/>
            <xs:element minOccurs="0" name="BuildingAcquisition_CustomFieldNumericValue3_Item6" type="xs:decimal"/>
            <xs:element minOccurs="0" name="BuildingAcquisition_CustomFieldNumericValue3_Item7" type="xs:decimal"/>
            <xs:element minOccurs="0" name="BuildingAcquisition_CustomFieldNumericValue3_Item8" type="xs:decimal"/>
            <xs:element minOccurs="0" name="BuildingAcquisition_CustomFieldNumericValue3_Item9" type="xs:decimal"/>
            <xs:element minOccurs="0" name="BuildingAcquisition_CustomFieldNumericValue3_Item10" type="xs:decimal"/>
            <xs:element minOccurs="0" name="BuildingAcquisition_CustomFieldNumericValue4_Item1" type="xs:decimal"/>
            <xs:element minOccurs="0" name="BuildingAcquisition_CustomFieldNumericValue4_Item2" type="xs:decimal"/>
            <xs:element minOccurs="0" name="BuildingAcquisition_CustomFieldNumericValue4_Item3" type="xs:decimal"/>
            <xs:element minOccurs="0" name="BuildingAcquisition_CustomFieldNumericValue4_Item4" type="xs:decimal"/>
            <xs:element minOccurs="0" name="BuildingAcquisition_CustomFieldNumericValue4_Item5" type="xs:decimal"/>
            <xs:element minOccurs="0" name="BuildingAcquisition_CustomFieldNumericValue4_Item6" type="xs:decimal"/>
            <xs:element minOccurs="0" name="BuildingAcquisition_CustomFieldNumericValue4_Item7" type="xs:decimal"/>
            <xs:element minOccurs="0" name="BuildingAcquisition_CustomFieldNumericValue4_Item8" type="xs:decimal"/>
            <xs:element minOccurs="0" name="BuildingAcquisition_CustomFieldNumericValue4_Item9" type="xs:decimal"/>
            <xs:element minOccurs="0" name="BuildingAcquisition_CustomFieldNumericValue4_Item10" type="xs:decimal"/>
            <xs:element minOccurs="0" name="BuildingAcquisition_CustomFieldNumericValue5_Item1" type="xs:decimal"/>
            <xs:element minOccurs="0" name="BuildingAcquisition_CustomFieldNumericValue5_Item2" type="xs:decimal"/>
            <xs:element minOccurs="0" name="BuildingAcquisition_CustomFieldNumericValue5_Item3" type="xs:decimal"/>
            <xs:element minOccurs="0" name="BuildingAcquisition_CustomFieldNumericValue5_Item4" type="xs:decimal"/>
            <xs:element minOccurs="0" name="BuildingAcquisition_CustomFieldNumericValue5_Item5" type="xs:decimal"/>
            <xs:element minOccurs="0" name="BuildingAcquisition_CustomFieldNumericValue5_Item6" type="xs:decimal"/>
            <xs:element minOccurs="0" name="BuildingAcquisition_CustomFieldNumericValue5_Item7" type="xs:decimal"/>
            <xs:element minOccurs="0" name="BuildingAcquisition_CustomFieldNumericValue5_Item8" type="xs:decimal"/>
            <xs:element minOccurs="0" name="BuildingAcquisition_CustomFieldNumericValue5_Item9" type="xs:decimal"/>
            <xs:element minOccurs="0" name="BuildingAcquisition_CustomFieldNumericValue5_Item10" type="xs:decimal"/>
            <xs:element minOccurs="0" name="BuildingAcquisition_CustomFieldTextValue1_Item1" type="xs:string"/>
            <xs:element minOccurs="0" name="BuildingAcquisition_CustomFieldTextValue1_Item2" type="xs:string"/>
            <xs:element minOccurs="0" name="BuildingAcquisition_CustomFieldTextValue1_Item3" type="xs:string"/>
            <xs:element minOccurs="0" name="BuildingAcquisition_CustomFieldTextValue1_Item4" type="xs:string"/>
            <xs:element minOccurs="0" name="BuildingAcquisition_CustomFieldTextValue1_Item5" type="xs:string"/>
            <xs:element minOccurs="0" name="BuildingAcquisition_CustomFieldTextValue1_Item6" type="xs:string"/>
            <xs:element minOccurs="0" name="BuildingAcquisition_CustomFieldTextValue1_Item7" type="xs:string"/>
            <xs:element minOccurs="0" name="BuildingAcquisition_CustomFieldTextValue1_Item8" type="xs:string"/>
            <xs:element minOccurs="0" name="BuildingAcquisition_CustomFieldTextValue1_Item9" type="xs:string"/>
            <xs:element minOccurs="0" name="BuildingAcquisition_CustomFieldTextValue1_Item10" type="xs:string"/>
            <xs:element minOccurs="0" name="BuildingAcquisition_CustomFieldTextValue10_Item1" type="xs:string"/>
            <xs:element minOccurs="0" name="BuildingAcquisition_CustomFieldTextValue10_Item2" type="xs:string"/>
            <xs:element minOccurs="0" name="BuildingAcquisition_CustomFieldTextValue10_Item3" type="xs:string"/>
            <xs:element minOccurs="0" name="BuildingAcquisition_CustomFieldTextValue10_Item4" type="xs:string"/>
            <xs:element minOccurs="0" name="BuildingAcquisition_CustomFieldTextValue10_Item5" type="xs:string"/>
            <xs:element minOccurs="0" name="BuildingAcquisition_CustomFieldTextValue10_Item6" type="xs:string"/>
            <xs:element minOccurs="0" name="BuildingAcquisition_CustomFieldTextValue10_Item7" type="xs:string"/>
            <xs:element minOccurs="0" name="BuildingAcquisition_CustomFieldTextValue10_Item8" type="xs:string"/>
            <xs:element minOccurs="0" name="BuildingAcquisition_CustomFieldTextValue10_Item9" type="xs:string"/>
            <xs:element minOccurs="0" name="BuildingAcquisition_CustomFieldTextValue10_Item10" type="xs:string"/>
            <xs:element minOccurs="0" name="BuildingAcquisition_CustomFieldTextValue11_Item1" type="xs:string"/>
            <xs:element minOccurs="0" name="BuildingAcquisition_CustomFieldTextValue11_Item2" type="xs:string"/>
            <xs:element minOccurs="0" name="BuildingAcquisition_CustomFieldTextValue11_Item3" type="xs:string"/>
            <xs:element minOccurs="0" name="BuildingAcquisition_CustomFieldTextValue11_Item4" type="xs:string"/>
            <xs:element minOccurs="0" name="BuildingAcquisition_CustomFieldTextValue11_Item5" type="xs:string"/>
            <xs:element minOccurs="0" name="BuildingAcquisition_CustomFieldTextValue11_Item6" type="xs:string"/>
            <xs:element minOccurs="0" name="BuildingAcquisition_CustomFieldTextValue11_Item7" type="xs:string"/>
            <xs:element minOccurs="0" name="BuildingAcquisition_CustomFieldTextValue11_Item8" type="xs:string"/>
            <xs:element minOccurs="0" name="BuildingAcquisition_CustomFieldTextValue11_Item9" type="xs:string"/>
            <xs:element minOccurs="0" name="BuildingAcquisition_CustomFieldTextValue11_Item10" type="xs:string"/>
            <xs:element minOccurs="0" name="BuildingAcquisition_CustomFieldTextValue12_Item1" type="xs:string"/>
            <xs:element minOccurs="0" name="BuildingAcquisition_CustomFieldTextValue12_Item2" type="xs:string"/>
            <xs:element minOccurs="0" name="BuildingAcquisition_CustomFieldTextValue12_Item3" type="xs:string"/>
            <xs:element minOccurs="0" name="BuildingAcquisition_CustomFieldTextValue12_Item4" type="xs:string"/>
            <xs:element minOccurs="0" name="BuildingAcquisition_CustomFieldTextValue12_Item5" type="xs:string"/>
            <xs:element minOccurs="0" name="BuildingAcquisition_CustomFieldTextValue12_Item6" type="xs:string"/>
            <xs:element minOccurs="0" name="BuildingAcquisition_CustomFieldTextValue12_Item7" type="xs:string"/>
            <xs:element minOccurs="0" name="BuildingAcquisition_CustomFieldTextValue12_Item8" type="xs:string"/>
            <xs:element minOccurs="0" name="BuildingAcquisition_CustomFieldTextValue12_Item9" type="xs:string"/>
            <xs:element minOccurs="0" name="BuildingAcquisition_CustomFieldTextValue12_Item10" type="xs:string"/>
            <xs:element minOccurs="0" name="BuildingAcquisition_CustomFieldTextValue13_Item1" type="xs:string"/>
            <xs:element minOccurs="0" name="BuildingAcquisition_CustomFieldTextValue13_Item2" type="xs:string"/>
            <xs:element minOccurs="0" name="BuildingAcquisition_CustomFieldTextValue13_Item3" type="xs:string"/>
            <xs:element minOccurs="0" name="BuildingAcquisition_CustomFieldTextValue13_Item4" type="xs:string"/>
            <xs:element minOccurs="0" name="BuildingAcquisition_CustomFieldTextValue13_Item5" type="xs:string"/>
            <xs:element minOccurs="0" name="BuildingAcquisition_CustomFieldTextValue13_Item6" type="xs:string"/>
            <xs:element minOccurs="0" name="BuildingAcquisition_CustomFieldTextValue13_Item7" type="xs:string"/>
            <xs:element minOccurs="0" name="BuildingAcquisition_CustomFieldTextValue13_Item8" type="xs:string"/>
            <xs:element minOccurs="0" name="BuildingAcquisition_CustomFieldTextValue13_Item9" type="xs:string"/>
            <xs:element minOccurs="0" name="BuildingAcquisition_CustomFieldTextValue13_Item10" type="xs:string"/>
            <xs:element minOccurs="0" name="BuildingAcquisition_CustomFieldTextValue14_Item1" type="xs:string"/>
            <xs:element minOccurs="0" name="BuildingAcquisition_CustomFieldTextValue14_Item2" type="xs:string"/>
            <xs:element minOccurs="0" name="BuildingAcquisition_CustomFieldTextValue14_Item3" type="xs:string"/>
            <xs:element minOccurs="0" name="BuildingAcquisition_CustomFieldTextValue14_Item4" type="xs:string"/>
            <xs:element minOccurs="0" name="BuildingAcquisition_CustomFieldTextValue14_Item5" type="xs:string"/>
            <xs:element minOccurs="0" name="BuildingAcquisition_CustomFieldTextValue14_Item6" type="xs:string"/>
            <xs:element minOccurs="0" name="BuildingAcquisition_CustomFieldTextValue14_Item7" type="xs:string"/>
            <xs:element minOccurs="0" name="BuildingAcquisition_CustomFieldTextValue14_Item8" type="xs:string"/>
            <xs:element minOccurs="0" name="BuildingAcquisition_CustomFieldTextValue14_Item9" type="xs:string"/>
            <xs:element minOccurs="0" name="BuildingAcquisition_CustomFieldTextValue14_Item10" type="xs:string"/>
            <xs:element minOccurs="0" name="BuildingAcquisition_CustomFieldTextValue15_Item1" type="xs:string"/>
            <xs:element minOccurs="0" name="BuildingAcquisition_CustomFieldTextValue15_Item2" type="xs:string"/>
            <xs:element minOccurs="0" name="BuildingAcquisition_CustomFieldTextValue15_Item3" type="xs:string"/>
            <xs:element minOccurs="0" name="BuildingAcquisition_CustomFieldTextValue15_Item4" type="xs:string"/>
            <xs:element minOccurs="0" name="BuildingAcquisition_CustomFieldTextValue15_Item5" type="xs:string"/>
            <xs:element minOccurs="0" name="BuildingAcquisition_CustomFieldTextValue15_Item6" type="xs:string"/>
            <xs:element minOccurs="0" name="BuildingAcquisition_CustomFieldTextValue15_Item7" type="xs:string"/>
            <xs:element minOccurs="0" name="BuildingAcquisition_CustomFieldTextValue15_Item8" type="xs:string"/>
            <xs:element minOccurs="0" name="BuildingAcquisition_CustomFieldTextValue15_Item9" type="xs:string"/>
            <xs:element minOccurs="0" name="BuildingAcquisition_CustomFieldTextValue15_Item10" type="xs:string"/>
            <xs:element minOccurs="0" name="BuildingAcquisition_CustomFieldTextValue2_Item1" type="xs:string"/>
            <xs:element minOccurs="0" name="BuildingAcquisition_CustomFieldTextValue2_Item2" type="xs:string"/>
            <xs:element minOccurs="0" name="BuildingAcquisition_CustomFieldTextValue2_Item3" type="xs:string"/>
            <xs:element minOccurs="0" name="BuildingAcquisition_CustomFieldTextValue2_Item4" type="xs:string"/>
            <xs:element minOccurs="0" name="BuildingAcquisition_CustomFieldTextValue2_Item5" type="xs:string"/>
            <xs:element minOccurs="0" name="BuildingAcquisition_CustomFieldTextValue2_Item6" type="xs:string"/>
            <xs:element minOccurs="0" name="BuildingAcquisition_CustomFieldTextValue2_Item7" type="xs:string"/>
            <xs:element minOccurs="0" name="BuildingAcquisition_CustomFieldTextValue2_Item8" type="xs:string"/>
            <xs:element minOccurs="0" name="BuildingAcquisition_CustomFieldTextValue2_Item9" type="xs:string"/>
            <xs:element minOccurs="0" name="BuildingAcquisition_CustomFieldTextValue2_Item10" type="xs:string"/>
            <xs:element minOccurs="0" name="BuildingAcquisition_CustomFieldTextValue3_Item1" type="xs:string"/>
            <xs:element minOccurs="0" name="BuildingAcquisition_CustomFieldTextValue3_Item2" type="xs:string"/>
            <xs:element minOccurs="0" name="BuildingAcquisition_CustomFieldTextValue3_Item3" type="xs:string"/>
            <xs:element minOccurs="0" name="BuildingAcquisition_CustomFieldTextValue3_Item4" type="xs:string"/>
            <xs:element minOccurs="0" name="BuildingAcquisition_CustomFieldTextValue3_Item5" type="xs:string"/>
            <xs:element minOccurs="0" name="BuildingAcquisition_CustomFieldTextValue3_Item6" type="xs:string"/>
            <xs:element minOccurs="0" name="BuildingAcquisition_CustomFieldTextValue3_Item7" type="xs:string"/>
            <xs:element minOccurs="0" name="BuildingAcquisition_CustomFieldTextValue3_Item8" type="xs:string"/>
            <xs:element minOccurs="0" name="BuildingAcquisition_CustomFieldTextValue3_Item9" type="xs:string"/>
            <xs:element minOccurs="0" name="BuildingAcquisition_CustomFieldTextValue3_Item10" type="xs:string"/>
            <xs:element minOccurs="0" name="BuildingAcquisition_CustomFieldTextValue4_Item1" type="xs:string"/>
            <xs:element minOccurs="0" name="BuildingAcquisition_CustomFieldTextValue4_Item2" type="xs:string"/>
            <xs:element minOccurs="0" name="BuildingAcquisition_CustomFieldTextValue4_Item3" type="xs:string"/>
            <xs:element minOccurs="0" name="BuildingAcquisition_CustomFieldTextValue4_Item4" type="xs:string"/>
            <xs:element minOccurs="0" name="BuildingAcquisition_CustomFieldTextValue4_Item5" type="xs:string"/>
            <xs:element minOccurs="0" name="BuildingAcquisition_CustomFieldTextValue4_Item6" type="xs:string"/>
            <xs:element minOccurs="0" name="BuildingAcquisition_CustomFieldTextValue4_Item7" type="xs:string"/>
            <xs:element minOccurs="0" name="BuildingAcquisition_CustomFieldTextValue4_Item8" type="xs:string"/>
            <xs:element minOccurs="0" name="BuildingAcquisition_CustomFieldTextValue4_Item9" type="xs:string"/>
            <xs:element minOccurs="0" name="BuildingAcquisition_CustomFieldTextValue4_Item10" type="xs:string"/>
            <xs:element minOccurs="0" name="BuildingAcquisition_CustomFieldTextValue5_Item1" type="xs:string"/>
            <xs:element minOccurs="0" name="BuildingAcquisition_CustomFieldTextValue5_Item2" type="xs:string"/>
            <xs:element minOccurs="0" name="BuildingAcquisition_CustomFieldTextValue5_Item3" type="xs:string"/>
            <xs:element minOccurs="0" name="BuildingAcquisition_CustomFieldTextValue5_Item4" type="xs:string"/>
            <xs:element minOccurs="0" name="BuildingAcquisition_CustomFieldTextValue5_Item5" type="xs:string"/>
            <xs:element minOccurs="0" name="BuildingAcquisition_CustomFieldTextValue5_Item6" type="xs:string"/>
            <xs:element minOccurs="0" name="BuildingAcquisition_CustomFieldTextValue5_Item7" type="xs:string"/>
            <xs:element minOccurs="0" name="BuildingAcquisition_CustomFieldTextValue5_Item8" type="xs:string"/>
            <xs:element minOccurs="0" name="BuildingAcquisition_CustomFieldTextValue5_Item9" type="xs:string"/>
            <xs:element minOccurs="0" name="BuildingAcquisition_CustomFieldTextValue5_Item10" type="xs:string"/>
            <xs:element minOccurs="0" name="BuildingAcquisition_CustomFieldTextValue6_Item1" type="xs:string"/>
            <xs:element minOccurs="0" name="BuildingAcquisition_CustomFieldTextValue6_Item2" type="xs:string"/>
            <xs:element minOccurs="0" name="BuildingAcquisition_CustomFieldTextValue6_Item3" type="xs:string"/>
            <xs:element minOccurs="0" name="BuildingAcquisition_CustomFieldTextValue6_Item4" type="xs:string"/>
            <xs:element minOccurs="0" name="BuildingAcquisition_CustomFieldTextValue6_Item5" type="xs:string"/>
            <xs:element minOccurs="0" name="BuildingAcquisition_CustomFieldTextValue6_Item6" type="xs:string"/>
            <xs:element minOccurs="0" name="BuildingAcquisition_CustomFieldTextValue6_Item7" type="xs:string"/>
            <xs:element minOccurs="0" name="BuildingAcquisition_CustomFieldTextValue6_Item8" type="xs:string"/>
            <xs:element minOccurs="0" name="BuildingAcquisition_CustomFieldTextValue6_Item9" type="xs:string"/>
            <xs:element minOccurs="0" name="BuildingAcquisition_CustomFieldTextValue6_Item10" type="xs:string"/>
            <xs:element minOccurs="0" name="BuildingAcquisition_CustomFieldTextValue7_Item1" type="xs:string"/>
            <xs:element minOccurs="0" name="BuildingAcquisition_CustomFieldTextValue7_Item2" type="xs:string"/>
            <xs:element minOccurs="0" name="BuildingAcquisition_CustomFieldTextValue7_Item3" type="xs:string"/>
            <xs:element minOccurs="0" name="BuildingAcquisition_CustomFieldTextValue7_Item4" type="xs:string"/>
            <xs:element minOccurs="0" name="BuildingAcquisition_CustomFieldTextValue7_Item5" type="xs:string"/>
            <xs:element minOccurs="0" name="BuildingAcquisition_CustomFieldTextValue7_Item6" type="xs:string"/>
            <xs:element minOccurs="0" name="BuildingAcquisition_CustomFieldTextValue7_Item7" type="xs:string"/>
            <xs:element minOccurs="0" name="BuildingAcquisition_CustomFieldTextValue7_Item8" type="xs:string"/>
            <xs:element minOccurs="0" name="BuildingAcquisition_CustomFieldTextValue7_Item9" type="xs:string"/>
            <xs:element minOccurs="0" name="BuildingAcquisition_CustomFieldTextValue7_Item10" type="xs:string"/>
            <xs:element minOccurs="0" name="BuildingAcquisition_CustomFieldTextValue8_Item1" type="xs:string"/>
            <xs:element minOccurs="0" name="BuildingAcquisition_CustomFieldTextValue8_Item2" type="xs:string"/>
            <xs:element minOccurs="0" name="BuildingAcquisition_CustomFieldTextValue8_Item3" type="xs:string"/>
            <xs:element minOccurs="0" name="BuildingAcquisition_CustomFieldTextValue8_Item4" type="xs:string"/>
            <xs:element minOccurs="0" name="BuildingAcquisition_CustomFieldTextValue8_Item5" type="xs:string"/>
            <xs:element minOccurs="0" name="BuildingAcquisition_CustomFieldTextValue8_Item6" type="xs:string"/>
            <xs:element minOccurs="0" name="BuildingAcquisition_CustomFieldTextValue8_Item7" type="xs:string"/>
            <xs:element minOccurs="0" name="BuildingAcquisition_CustomFieldTextValue8_Item8" type="xs:string"/>
            <xs:element minOccurs="0" name="BuildingAcquisition_CustomFieldTextValue8_Item9" type="xs:string"/>
            <xs:element minOccurs="0" name="BuildingAcquisition_CustomFieldTextValue8_Item10" type="xs:string"/>
            <xs:element minOccurs="0" name="BuildingAcquisition_CustomFieldTextValue9_Item1" type="xs:string"/>
            <xs:element minOccurs="0" name="BuildingAcquisition_CustomFieldTextValue9_Item2" type="xs:string"/>
            <xs:element minOccurs="0" name="BuildingAcquisition_CustomFieldTextValue9_Item3" type="xs:string"/>
            <xs:element minOccurs="0" name="BuildingAcquisition_CustomFieldTextValue9_Item4" type="xs:string"/>
            <xs:element minOccurs="0" name="BuildingAcquisition_CustomFieldTextValue9_Item5" type="xs:string"/>
            <xs:element minOccurs="0" name="BuildingAcquisition_CustomFieldTextValue9_Item6" type="xs:string"/>
            <xs:element minOccurs="0" name="BuildingAcquisition_CustomFieldTextValue9_Item7" type="xs:string"/>
            <xs:element minOccurs="0" name="BuildingAcquisition_CustomFieldTextValue9_Item8" type="xs:string"/>
            <xs:element minOccurs="0" name="BuildingAcquisition_CustomFieldTextValue9_Item9" type="xs:string"/>
            <xs:element minOccurs="0" name="BuildingAcquisition_CustomFieldTextValue9_Item10" type="xs:string"/>
            <xs:element minOccurs="0" name="BuildingAcquisition_NumberOfUnits_Item1" type="xs:int"/>
            <xs:element minOccurs="0" name="BuildingAcquisition_NumberOfUnits_Item2" type="xs:int"/>
            <xs:element minOccurs="0" name="BuildingAcquisition_NumberOfUnits_Item3" type="xs:int"/>
            <xs:element minOccurs="0" name="BuildingAcquisition_NumberOfUnits_Item4" type="xs:int"/>
            <xs:element minOccurs="0" name="BuildingAcquisition_NumberOfUnits_Item5" type="xs:int"/>
            <xs:element minOccurs="0" name="BuildingAcquisition_NumberOfUnits_Item6" type="xs:int"/>
            <xs:element minOccurs="0" name="BuildingAcquisition_NumberOfUnits_Item7" type="xs:int"/>
            <xs:element minOccurs="0" name="BuildingAcquisition_NumberOfUnits_Item8" type="xs:int"/>
            <xs:element minOccurs="0" name="BuildingAcquisition_NumberOfUnits_Item9" type="xs:int"/>
            <xs:element minOccurs="0" name="BuildingAcquisition_NumberOfUnits_Item10" type="xs:int"/>
            <xs:element minOccurs="0" name="BuildingAcquisition_ProposedAcquisitionDate_Item1" type="xs:date"/>
            <xs:element minOccurs="0" name="BuildingAcquisition_ProposedAcquisitionDate_Item2" type="xs:date"/>
            <xs:element minOccurs="0" name="BuildingAcquisition_ProposedAcquisitionDate_Item3" type="xs:date"/>
            <xs:element minOccurs="0" name="BuildingAcquisition_ProposedAcquisitionDate_Item4" type="xs:date"/>
            <xs:element minOccurs="0" name="BuildingAcquisition_ProposedAcquisitionDate_Item5" type="xs:date"/>
            <xs:element minOccurs="0" name="BuildingAcquisition_ProposedAcquisitionDate_Item6" type="xs:date"/>
            <xs:element minOccurs="0" name="BuildingAcquisition_ProposedAcquisitionDate_Item7" type="xs:date"/>
            <xs:element minOccurs="0" name="BuildingAcquisition_ProposedAcquisitionDate_Item8" type="xs:date"/>
            <xs:element minOccurs="0" name="BuildingAcquisition_ProposedAcquisitionDate_Item9" type="xs:date"/>
            <xs:element minOccurs="0" name="BuildingAcquisition_ProposedAcquisitionDate_Item10" type="xs:date"/>
            <xs:element minOccurs="0" name="BuildingAcquisitionInformation_AcquiredFrom" type="xs:int"/>
            <xs:element minOccurs="0" name="BuildingAcquisitionInformation_AcquiredFromRelatedParty" type="xs:boolean"/>
            <xs:element minOccurs="0" name="BuildingAcquisitionInformation_CustomFieldBitValue1" type="xs:boolean"/>
            <xs:element minOccurs="0" name="BuildingAcquisitionInformation_CustomFieldBitValue2" type="xs:boolean"/>
            <xs:element minOccurs="0" name="BuildingAcquisitionInformation_CustomFieldBitValue3" type="xs:boolean"/>
            <xs:element minOccurs="0" name="BuildingAcquisitionInformation_CustomFieldBitValue4" type="xs:boolean"/>
            <xs:element minOccurs="0" name="BuildingAcquisitionInformation_CustomFieldBitValue5" type="xs:boolean"/>
            <xs:element minOccurs="0" name="BuildingAcquisitionInformation_CustomFieldDateValue1" type="xs:date"/>
            <xs:element minOccurs="0" name="BuildingAcquisitionInformation_CustomFieldDateValue2" type="xs:date"/>
            <xs:element minOccurs="0" name="BuildingAcquisitionInformation_CustomFieldDateValue3" type="xs:date"/>
            <xs:element minOccurs="0" name="BuildingAcquisitionInformation_CustomFieldDateValue4" type="xs:date"/>
            <xs:element minOccurs="0" name="BuildingAcquisitionInformation_CustomFieldDateValue5" type="xs:date"/>
            <xs:element minOccurs="0" name="BuildingAcquisitionInformation_CustomFieldDecimalValue1" type="xs:decimal"/>
            <xs:element minOccurs="0" name="BuildingAcquisitionInformation_CustomFieldDecimalValue2" type="xs:decimal"/>
            <xs:element minOccurs="0" name="BuildingAcquisitionInformation_CustomFieldDecimalValue3" type="xs:decimal"/>
            <xs:element minOccurs="0" name="BuildingAcquisitionInformation_CustomFieldDecimalValue4" type="xs:decimal"/>
            <xs:element minOccurs="0" name="BuildingAcquisitionInformation_CustomFieldDecimalValue5" type="xs:decimal"/>
            <xs:element minOccurs="0" name="BuildingAcquisitionInformation_CustomFieldNumericValue1" type="xs:decimal"/>
            <xs:element minOccurs="0" name="BuildingAcquisitionInformation_CustomFieldNumericValue2" type="xs:decimal"/>
            <xs:element minOccurs="0" name="BuildingAcquisitionInformation_CustomFieldNumericValue3" type="xs:decimal"/>
            <xs:element minOccurs="0" name="BuildingAcquisitionInformation_CustomFieldNumericValue4" type="xs:decimal"/>
            <xs:element minOccurs="0" name="BuildingAcquisitionInformation_CustomFieldNumericValue5" type="xs:decimal"/>
            <xs:element minOccurs="0" name="BuildingAcquisitionInformation_CustomFieldTextValue1" type="xs:string"/>
            <xs:element minOccurs="0" name="BuildingAcquisitionInformation_CustomFieldTextValue10" type="xs:string"/>
            <xs:element minOccurs="0" name="BuildingAcquisitionInformation_CustomFieldTextValue11" type="xs:string"/>
            <xs:element minOccurs="0" name="BuildingAcquisitionInformation_CustomFieldTextValue12" type="xs:string"/>
            <xs:element minOccurs="0" name="BuildingAcquisitionInformation_CustomFieldTextValue13" type="xs:string"/>
            <xs:element minOccurs="0" name="BuildingAcquisitionInformation_CustomFieldTextValue14" type="xs:string"/>
            <xs:element minOccurs="0" name="BuildingAcquisitionInformation_CustomFieldTextValue15" type="xs:string"/>
            <xs:element minOccurs="0" name="BuildingAcquisitionInformation_CustomFieldTextValue2" type="xs:string"/>
            <xs:element minOccurs="0" name="BuildingAcquisitionInformation_CustomFieldTextValue3" type="xs:string"/>
            <xs:element minOccurs="0" name="BuildingAcquisitionInformation_CustomFieldTextValue4" type="xs:string"/>
            <xs:element minOccurs="0" name="BuildingAcquisitionInformation_CustomFieldTextValue5" type="xs:string"/>
            <xs:element minOccurs="0" name="BuildingAcquisitionInformation_CustomFieldTextValue6" type="xs:string"/>
            <xs:element minOccurs="0" name="BuildingAcquisitionInformation_CustomFieldTextValue7" type="xs:string"/>
            <xs:element minOccurs="0" name="BuildingAcquisitionInformation_CustomFieldTextValue8" type="xs:string"/>
            <xs:element minOccurs="0" name="BuildingAcquisitionInformation_CustomFieldTextValue9" type="xs:string"/>
            <xs:element minOccurs="0" name="BuildingAcquisitionInformation_HaveAnyRelocationOrDisplacementOfTenants" type="xs:boolean"/>
            <xs:element minOccurs="0" name="ConstructionFinancing_Amount_Item1" type="xs:decimal"/>
            <xs:element minOccurs="0" name="ConstructionFinancing_Amount_Item2" type="xs:decimal"/>
            <xs:element minOccurs="0" name="ConstructionFinancing_Amount_Item3" type="xs:decimal"/>
            <xs:element minOccurs="0" name="ConstructionFinancing_Amount_Item4" type="xs:decimal"/>
            <xs:element minOccurs="0" name="ConstructionFinancing_Amount_Item5" type="xs:decimal"/>
            <xs:element minOccurs="0" name="ConstructionFinancing_Amount_Item6" type="xs:decimal"/>
            <xs:element minOccurs="0" name="ConstructionFinancing_Amount_Item7" type="xs:decimal"/>
            <xs:element minOccurs="0" name="ConstructionFinancing_Amount_Item8" type="xs:decimal"/>
            <xs:element minOccurs="0" name="ConstructionFinancing_Amount_Item9" type="xs:decimal"/>
            <xs:element minOccurs="0" name="ConstructionFinancing_Amount_Item10" type="xs:decimal"/>
            <xs:element minOccurs="0" name="ConstructionFinancing_ContactPersonName_Item1" type="xs:string"/>
            <xs:element minOccurs="0" name="ConstructionFinancing_ContactPersonName_Item2" type="xs:string"/>
            <xs:element minOccurs="0" name="ConstructionFinancing_ContactPersonName_Item3" type="xs:string"/>
            <xs:element minOccurs="0" name="ConstructionFinancing_ContactPersonName_Item4" type="xs:string"/>
            <xs:element minOccurs="0" name="ConstructionFinancing_ContactPersonName_Item5" type="xs:string"/>
            <xs:element minOccurs="0" name="ConstructionFinancing_ContactPersonName_Item6" type="xs:string"/>
            <xs:element minOccurs="0" name="ConstructionFinancing_ContactPersonName_Item7" type="xs:string"/>
            <xs:element minOccurs="0" name="ConstructionFinancing_ContactPersonName_Item8" type="xs:string"/>
            <xs:element minOccurs="0" name="ConstructionFinancing_ContactPersonName_Item9" type="xs:string"/>
            <xs:element minOccurs="0" name="ConstructionFinancing_ContactPersonName_Item10" type="xs:string"/>
            <xs:element minOccurs="0" name="ConstructionFinancing_ContactPersonTelephone_Item1" type="xs:string"/>
            <xs:element minOccurs="0" name="ConstructionFinancing_ContactPersonTelephone_Item2" type="xs:string"/>
            <xs:element minOccurs="0" name="ConstructionFinancing_ContactPersonTelephone_Item3" type="xs:string"/>
            <xs:element minOccurs="0" name="ConstructionFinancing_ContactPersonTelephone_Item4" type="xs:string"/>
            <xs:element minOccurs="0" name="ConstructionFinancing_ContactPersonTelephone_Item5" type="xs:string"/>
            <xs:element minOccurs="0" name="ConstructionFinancing_ContactPersonTelephone_Item6" type="xs:string"/>
            <xs:element minOccurs="0" name="ConstructionFinancing_ContactPersonTelephone_Item7" type="xs:string"/>
            <xs:element minOccurs="0" name="ConstructionFinancing_ContactPersonTelephone_Item8" type="xs:string"/>
            <xs:element minOccurs="0" name="ConstructionFinancing_ContactPersonTelephone_Item9" type="xs:string"/>
            <xs:element minOccurs="0" name="ConstructionFinancing_ContactPersonTelephone_Item10" type="xs:string"/>
            <xs:element minOccurs="0" name="ConstructionFinancing_CustomFieldBitValue1_Item1" type="xs:boolean"/>
            <xs:element minOccurs="0" name="ConstructionFinancing_CustomFieldBitValue1_Item2" type="xs:boolean"/>
            <xs:element minOccurs="0" name="ConstructionFinancing_CustomFieldBitValue1_Item3" type="xs:boolean"/>
            <xs:element minOccurs="0" name="ConstructionFinancing_CustomFieldBitValue1_Item4" type="xs:boolean"/>
            <xs:element minOccurs="0" name="ConstructionFinancing_CustomFieldBitValue1_Item5" type="xs:boolean"/>
            <xs:element minOccurs="0" name="ConstructionFinancing_CustomFieldBitValue1_Item6" type="xs:boolean"/>
            <xs:element minOccurs="0" name="ConstructionFinancing_CustomFieldBitValue1_Item7" type="xs:boolean"/>
            <xs:element minOccurs="0" name="ConstructionFinancing_CustomFieldBitValue1_Item8" type="xs:boolean"/>
            <xs:element minOccurs="0" name="ConstructionFinancing_CustomFieldBitValue1_Item9" type="xs:boolean"/>
            <xs:element minOccurs="0" name="ConstructionFinancing_CustomFieldBitValue1_Item10" type="xs:boolean"/>
            <xs:element minOccurs="0" name="ConstructionFinancing_CustomFieldBitValue2_Item1" type="xs:boolean"/>
            <xs:element minOccurs="0" name="ConstructionFinancing_CustomFieldBitValue2_Item2" type="xs:boolean"/>
            <xs:element minOccurs="0" name="ConstructionFinancing_CustomFieldBitValue2_Item3" type="xs:boolean"/>
            <xs:element minOccurs="0" name="ConstructionFinancing_CustomFieldBitValue2_Item4" type="xs:boolean"/>
            <xs:element minOccurs="0" name="ConstructionFinancing_CustomFieldBitValue2_Item5" type="xs:boolean"/>
            <xs:element minOccurs="0" name="ConstructionFinancing_CustomFieldBitValue2_Item6" type="xs:boolean"/>
            <xs:element minOccurs="0" name="ConstructionFinancing_CustomFieldBitValue2_Item7" type="xs:boolean"/>
            <xs:element minOccurs="0" name="ConstructionFinancing_CustomFieldBitValue2_Item8" type="xs:boolean"/>
            <xs:element minOccurs="0" name="ConstructionFinancing_CustomFieldBitValue2_Item9" type="xs:boolean"/>
            <xs:element minOccurs="0" name="ConstructionFinancing_CustomFieldBitValue2_Item10" type="xs:boolean"/>
            <xs:element minOccurs="0" name="ConstructionFinancing_CustomFieldBitValue3_Item1" type="xs:boolean"/>
            <xs:element minOccurs="0" name="ConstructionFinancing_CustomFieldBitValue3_Item2" type="xs:boolean"/>
            <xs:element minOccurs="0" name="ConstructionFinancing_CustomFieldBitValue3_Item3" type="xs:boolean"/>
            <xs:element minOccurs="0" name="ConstructionFinancing_CustomFieldBitValue3_Item4" type="xs:boolean"/>
            <xs:element minOccurs="0" name="ConstructionFinancing_CustomFieldBitValue3_Item5" type="xs:boolean"/>
            <xs:element minOccurs="0" name="ConstructionFinancing_CustomFieldBitValue3_Item6" type="xs:boolean"/>
            <xs:element minOccurs="0" name="ConstructionFinancing_CustomFieldBitValue3_Item7" type="xs:boolean"/>
            <xs:element minOccurs="0" name="ConstructionFinancing_CustomFieldBitValue3_Item8" type="xs:boolean"/>
            <xs:element minOccurs="0" name="ConstructionFinancing_CustomFieldBitValue3_Item9" type="xs:boolean"/>
            <xs:element minOccurs="0" name="ConstructionFinancing_CustomFieldBitValue3_Item10" type="xs:boolean"/>
            <xs:element minOccurs="0" name="ConstructionFinancing_CustomFieldBitValue4_Item1" type="xs:boolean"/>
            <xs:element minOccurs="0" name="ConstructionFinancing_CustomFieldBitValue4_Item2" type="xs:boolean"/>
            <xs:element minOccurs="0" name="ConstructionFinancing_CustomFieldBitValue4_Item3" type="xs:boolean"/>
            <xs:element minOccurs="0" name="ConstructionFinancing_CustomFieldBitValue4_Item4" type="xs:boolean"/>
            <xs:element minOccurs="0" name="ConstructionFinancing_CustomFieldBitValue4_Item5" type="xs:boolean"/>
            <xs:element minOccurs="0" name="ConstructionFinancing_CustomFieldBitValue4_Item6" type="xs:boolean"/>
            <xs:element minOccurs="0" name="ConstructionFinancing_CustomFieldBitValue4_Item7" type="xs:boolean"/>
            <xs:element minOccurs="0" name="ConstructionFinancing_CustomFieldBitValue4_Item8" type="xs:boolean"/>
            <xs:element minOccurs="0" name="ConstructionFinancing_CustomFieldBitValue4_Item9" type="xs:boolean"/>
            <xs:element minOccurs="0" name="ConstructionFinancing_CustomFieldBitValue4_Item10" type="xs:boolean"/>
            <xs:element minOccurs="0" name="ConstructionFinancing_CustomFieldBitValue5_Item1" type="xs:boolean"/>
            <xs:element minOccurs="0" name="ConstructionFinancing_CustomFieldBitValue5_Item2" type="xs:boolean"/>
            <xs:element minOccurs="0" name="ConstructionFinancing_CustomFieldBitValue5_Item3" type="xs:boolean"/>
            <xs:element minOccurs="0" name="ConstructionFinancing_CustomFieldBitValue5_Item4" type="xs:boolean"/>
            <xs:element minOccurs="0" name="ConstructionFinancing_CustomFieldBitValue5_Item5" type="xs:boolean"/>
            <xs:element minOccurs="0" name="ConstructionFinancing_CustomFieldBitValue5_Item6" type="xs:boolean"/>
            <xs:element minOccurs="0" name="ConstructionFinancing_CustomFieldBitValue5_Item7" type="xs:boolean"/>
            <xs:element minOccurs="0" name="ConstructionFinancing_CustomFieldBitValue5_Item8" type="xs:boolean"/>
            <xs:element minOccurs="0" name="ConstructionFinancing_CustomFieldBitValue5_Item9" type="xs:boolean"/>
            <xs:element minOccurs="0" name="ConstructionFinancing_CustomFieldBitValue5_Item10" type="xs:boolean"/>
            <xs:element minOccurs="0" name="ConstructionFinancing_CustomFieldDateValue1_Item1" type="xs:date"/>
            <xs:element minOccurs="0" name="ConstructionFinancing_CustomFieldDateValue1_Item2" type="xs:date"/>
            <xs:element minOccurs="0" name="ConstructionFinancing_CustomFieldDateValue1_Item3" type="xs:date"/>
            <xs:element minOccurs="0" name="ConstructionFinancing_CustomFieldDateValue1_Item4" type="xs:date"/>
            <xs:element minOccurs="0" name="ConstructionFinancing_CustomFieldDateValue1_Item5" type="xs:date"/>
            <xs:element minOccurs="0" name="ConstructionFinancing_CustomFieldDateValue1_Item6" type="xs:date"/>
            <xs:element minOccurs="0" name="ConstructionFinancing_CustomFieldDateValue1_Item7" type="xs:date"/>
            <xs:element minOccurs="0" name="ConstructionFinancing_CustomFieldDateValue1_Item8" type="xs:date"/>
            <xs:element minOccurs="0" name="ConstructionFinancing_CustomFieldDateValue1_Item9" type="xs:date"/>
            <xs:element minOccurs="0" name="ConstructionFinancing_CustomFieldDateValue1_Item10" type="xs:date"/>
            <xs:element minOccurs="0" name="ConstructionFinancing_CustomFieldDateValue2_Item1" type="xs:date"/>
            <xs:element minOccurs="0" name="ConstructionFinancing_CustomFieldDateValue2_Item2" type="xs:date"/>
            <xs:element minOccurs="0" name="ConstructionFinancing_CustomFieldDateValue2_Item3" type="xs:date"/>
            <xs:element minOccurs="0" name="ConstructionFinancing_CustomFieldDateValue2_Item4" type="xs:date"/>
            <xs:element minOccurs="0" name="ConstructionFinancing_CustomFieldDateValue2_Item5" type="xs:date"/>
            <xs:element minOccurs="0" name="ConstructionFinancing_CustomFieldDateValue2_Item6" type="xs:date"/>
            <xs:element minOccurs="0" name="ConstructionFinancing_CustomFieldDateValue2_Item7" type="xs:date"/>
            <xs:element minOccurs="0" name="ConstructionFinancing_CustomFieldDateValue2_Item8" type="xs:date"/>
            <xs:element minOccurs="0" name="ConstructionFinancing_CustomFieldDateValue2_Item9" type="xs:date"/>
            <xs:element minOccurs="0" name="ConstructionFinancing_CustomFieldDateValue2_Item10" type="xs:date"/>
            <xs:element minOccurs="0" name="ConstructionFinancing_CustomFieldDateValue3_Item1" type="xs:date"/>
            <xs:element minOccurs="0" name="ConstructionFinancing_CustomFieldDateValue3_Item2" type="xs:date"/>
            <xs:element minOccurs="0" name="ConstructionFinancing_CustomFieldDateValue3_Item3" type="xs:date"/>
            <xs:element minOccurs="0" name="ConstructionFinancing_CustomFieldDateValue3_Item4" type="xs:date"/>
            <xs:element minOccurs="0" name="ConstructionFinancing_CustomFieldDateValue3_Item5" type="xs:date"/>
            <xs:element minOccurs="0" name="ConstructionFinancing_CustomFieldDateValue3_Item6" type="xs:date"/>
            <xs:element minOccurs="0" name="ConstructionFinancing_CustomFieldDateValue3_Item7" type="xs:date"/>
            <xs:element minOccurs="0" name="ConstructionFinancing_CustomFieldDateValue3_Item8" type="xs:date"/>
            <xs:element minOccurs="0" name="ConstructionFinancing_CustomFieldDateValue3_Item9" type="xs:date"/>
            <xs:element minOccurs="0" name="ConstructionFinancing_CustomFieldDateValue3_Item10" type="xs:date"/>
            <xs:element minOccurs="0" name="ConstructionFinancing_CustomFieldDateValue4_Item1" type="xs:date"/>
            <xs:element minOccurs="0" name="ConstructionFinancing_CustomFieldDateValue4_Item2" type="xs:date"/>
            <xs:element minOccurs="0" name="ConstructionFinancing_CustomFieldDateValue4_Item3" type="xs:date"/>
            <xs:element minOccurs="0" name="ConstructionFinancing_CustomFieldDateValue4_Item4" type="xs:date"/>
            <xs:element minOccurs="0" name="ConstructionFinancing_CustomFieldDateValue4_Item5" type="xs:date"/>
            <xs:element minOccurs="0" name="ConstructionFinancing_CustomFieldDateValue4_Item6" type="xs:date"/>
            <xs:element minOccurs="0" name="ConstructionFinancing_CustomFieldDateValue4_Item7" type="xs:date"/>
            <xs:element minOccurs="0" name="ConstructionFinancing_CustomFieldDateValue4_Item8" type="xs:date"/>
            <xs:element minOccurs="0" name="ConstructionFinancing_CustomFieldDateValue4_Item9" type="xs:date"/>
            <xs:element minOccurs="0" name="ConstructionFinancing_CustomFieldDateValue4_Item10" type="xs:date"/>
            <xs:element minOccurs="0" name="ConstructionFinancing_CustomFieldDateValue5_Item1" type="xs:date"/>
            <xs:element minOccurs="0" name="ConstructionFinancing_CustomFieldDateValue5_Item2" type="xs:date"/>
            <xs:element minOccurs="0" name="ConstructionFinancing_CustomFieldDateValue5_Item3" type="xs:date"/>
            <xs:element minOccurs="0" name="ConstructionFinancing_CustomFieldDateValue5_Item4" type="xs:date"/>
            <xs:element minOccurs="0" name="ConstructionFinancing_CustomFieldDateValue5_Item5" type="xs:date"/>
            <xs:element minOccurs="0" name="ConstructionFinancing_CustomFieldDateValue5_Item6" type="xs:date"/>
            <xs:element minOccurs="0" name="ConstructionFinancing_CustomFieldDateValue5_Item7" type="xs:date"/>
            <xs:element minOccurs="0" name="ConstructionFinancing_CustomFieldDateValue5_Item8" type="xs:date"/>
            <xs:element minOccurs="0" name="ConstructionFinancing_CustomFieldDateValue5_Item9" type="xs:date"/>
            <xs:element minOccurs="0" name="ConstructionFinancing_CustomFieldDateValue5_Item10" type="xs:date"/>
            <xs:element minOccurs="0" name="ConstructionFinancing_CustomFieldDecimalValue1_Item1" type="xs:decimal"/>
            <xs:element minOccurs="0" name="ConstructionFinancing_CustomFieldDecimalValue1_Item2" type="xs:decimal"/>
            <xs:element minOccurs="0" name="ConstructionFinancing_CustomFieldDecimalValue1_Item3" type="xs:decimal"/>
            <xs:element minOccurs="0" name="ConstructionFinancing_CustomFieldDecimalValue1_Item4" type="xs:decimal"/>
            <xs:element minOccurs="0" name="ConstructionFinancing_CustomFieldDecimalValue1_Item5" type="xs:decimal"/>
            <xs:element minOccurs="0" name="ConstructionFinancing_CustomFieldDecimalValue1_Item6" type="xs:decimal"/>
            <xs:element minOccurs="0" name="ConstructionFinancing_CustomFieldDecimalValue1_Item7" type="xs:decimal"/>
            <xs:element minOccurs="0" name="ConstructionFinancing_CustomFieldDecimalValue1_Item8" type="xs:decimal"/>
            <xs:element minOccurs="0" name="ConstructionFinancing_CustomFieldDecimalValue1_Item9" type="xs:decimal"/>
            <xs:element minOccurs="0" name="ConstructionFinancing_CustomFieldDecimalValue1_Item10" type="xs:decimal"/>
            <xs:element minOccurs="0" name="ConstructionFinancing_CustomFieldDecimalValue2_Item1" type="xs:decimal"/>
            <xs:element minOccurs="0" name="ConstructionFinancing_CustomFieldDecimalValue2_Item2" type="xs:decimal"/>
            <xs:element minOccurs="0" name="ConstructionFinancing_CustomFieldDecimalValue2_Item3" type="xs:decimal"/>
            <xs:element minOccurs="0" name="ConstructionFinancing_CustomFieldDecimalValue2_Item4" type="xs:decimal"/>
            <xs:element minOccurs="0" name="ConstructionFinancing_CustomFieldDecimalValue2_Item5" type="xs:decimal"/>
            <xs:element minOccurs="0" name="ConstructionFinancing_CustomFieldDecimalValue2_Item6" type="xs:decimal"/>
            <xs:element minOccurs="0" name="ConstructionFinancing_CustomFieldDecimalValue2_Item7" type="xs:decimal"/>
            <xs:element minOccurs="0" name="ConstructionFinancing_CustomFieldDecimalValue2_Item8" type="xs:decimal"/>
            <xs:element minOccurs="0" name="ConstructionFinancing_CustomFieldDecimalValue2_Item9" type="xs:decimal"/>
            <xs:element minOccurs="0" name="ConstructionFinancing_CustomFieldDecimalValue2_Item10" type="xs:decimal"/>
            <xs:element minOccurs="0" name="ConstructionFinancing_CustomFieldDecimalValue3_Item1" type="xs:decimal"/>
            <xs:element minOccurs="0" name="ConstructionFinancing_CustomFieldDecimalValue3_Item2" type="xs:decimal"/>
            <xs:element minOccurs="0" name="ConstructionFinancing_CustomFieldDecimalValue3_Item3" type="xs:decimal"/>
            <xs:element minOccurs="0" name="ConstructionFinancing_CustomFieldDecimalValue3_Item4" type="xs:decimal"/>
            <xs:element minOccurs="0" name="ConstructionFinancing_CustomFieldDecimalValue3_Item5" type="xs:decimal"/>
            <xs:element minOccurs="0" name="ConstructionFinancing_CustomFieldDecimalValue3_Item6" type="xs:decimal"/>
            <xs:element minOccurs="0" name="ConstructionFinancing_CustomFieldDecimalValue3_Item7" type="xs:decimal"/>
            <xs:element minOccurs="0" name="ConstructionFinancing_CustomFieldDecimalValue3_Item8" type="xs:decimal"/>
            <xs:element minOccurs="0" name="ConstructionFinancing_CustomFieldDecimalValue3_Item9" type="xs:decimal"/>
            <xs:element minOccurs="0" name="ConstructionFinancing_CustomFieldDecimalValue3_Item10" type="xs:decimal"/>
            <xs:element minOccurs="0" name="ConstructionFinancing_CustomFieldDecimalValue4_Item1" type="xs:decimal"/>
            <xs:element minOccurs="0" name="ConstructionFinancing_CustomFieldDecimalValue4_Item2" type="xs:decimal"/>
            <xs:element minOccurs="0" name="ConstructionFinancing_CustomFieldDecimalValue4_Item3" type="xs:decimal"/>
            <xs:element minOccurs="0" name="ConstructionFinancing_CustomFieldDecimalValue4_Item4" type="xs:decimal"/>
            <xs:element minOccurs="0" name="ConstructionFinancing_CustomFieldDecimalValue4_Item5" type="xs:decimal"/>
            <xs:element minOccurs="0" name="ConstructionFinancing_CustomFieldDecimalValue4_Item6" type="xs:decimal"/>
            <xs:element minOccurs="0" name="ConstructionFinancing_CustomFieldDecimalValue4_Item7" type="xs:decimal"/>
            <xs:element minOccurs="0" name="ConstructionFinancing_CustomFieldDecimalValue4_Item8" type="xs:decimal"/>
            <xs:element minOccurs="0" name="ConstructionFinancing_CustomFieldDecimalValue4_Item9" type="xs:decimal"/>
            <xs:element minOccurs="0" name="ConstructionFinancing_CustomFieldDecimalValue4_Item10" type="xs:decimal"/>
            <xs:element minOccurs="0" name="ConstructionFinancing_CustomFieldDecimalValue5_Item1" type="xs:decimal"/>
            <xs:element minOccurs="0" name="ConstructionFinancing_CustomFieldDecimalValue5_Item2" type="xs:decimal"/>
            <xs:element minOccurs="0" name="ConstructionFinancing_CustomFieldDecimalValue5_Item3" type="xs:decimal"/>
            <xs:element minOccurs="0" name="ConstructionFinancing_CustomFieldDecimalValue5_Item4" type="xs:decimal"/>
            <xs:element minOccurs="0" name="ConstructionFinancing_CustomFieldDecimalValue5_Item5" type="xs:decimal"/>
            <xs:element minOccurs="0" name="ConstructionFinancing_CustomFieldDecimalValue5_Item6" type="xs:decimal"/>
            <xs:element minOccurs="0" name="ConstructionFinancing_CustomFieldDecimalValue5_Item7" type="xs:decimal"/>
            <xs:element minOccurs="0" name="ConstructionFinancing_CustomFieldDecimalValue5_Item8" type="xs:decimal"/>
            <xs:element minOccurs="0" name="ConstructionFinancing_CustomFieldDecimalValue5_Item9" type="xs:decimal"/>
            <xs:element minOccurs="0" name="ConstructionFinancing_CustomFieldDecimalValue5_Item10" type="xs:decimal"/>
            <xs:element minOccurs="0" name="ConstructionFinancing_CustomFieldNumericValue1_Item1" type="xs:decimal"/>
            <xs:element minOccurs="0" name="ConstructionFinancing_CustomFieldNumericValue1_Item2" type="xs:decimal"/>
            <xs:element minOccurs="0" name="ConstructionFinancing_CustomFieldNumericValue1_Item3" type="xs:decimal"/>
            <xs:element minOccurs="0" name="ConstructionFinancing_CustomFieldNumericValue1_Item4" type="xs:decimal"/>
            <xs:element minOccurs="0" name="ConstructionFinancing_CustomFieldNumericValue1_Item5" type="xs:decimal"/>
            <xs:element minOccurs="0" name="ConstructionFinancing_CustomFieldNumericValue1_Item6" type="xs:decimal"/>
            <xs:element minOccurs="0" name="ConstructionFinancing_CustomFieldNumericValue1_Item7" type="xs:decimal"/>
            <xs:element minOccurs="0" name="ConstructionFinancing_CustomFieldNumericValue1_Item8" type="xs:decimal"/>
            <xs:element minOccurs="0" name="ConstructionFinancing_CustomFieldNumericValue1_Item9" type="xs:decimal"/>
            <xs:element minOccurs="0" name="ConstructionFinancing_CustomFieldNumericValue1_Item10" type="xs:decimal"/>
            <xs:element minOccurs="0" name="ConstructionFinancing_CustomFieldNumericValue2_Item1" type="xs:decimal"/>
            <xs:element minOccurs="0" name="ConstructionFinancing_CustomFieldNumericValue2_Item2" type="xs:decimal"/>
            <xs:element minOccurs="0" name="ConstructionFinancing_CustomFieldNumericValue2_Item3" type="xs:decimal"/>
            <xs:element minOccurs="0" name="ConstructionFinancing_CustomFieldNumericValue2_Item4" type="xs:decimal"/>
            <xs:element minOccurs="0" name="ConstructionFinancing_CustomFieldNumericValue2_Item5" type="xs:decimal"/>
            <xs:element minOccurs="0" name="ConstructionFinancing_CustomFieldNumericValue2_Item6" type="xs:decimal"/>
            <xs:element minOccurs="0" name="ConstructionFinancing_CustomFieldNumericValue2_Item7" type="xs:decimal"/>
            <xs:element minOccurs="0" name="ConstructionFinancing_CustomFieldNumericValue2_Item8" type="xs:decimal"/>
            <xs:element minOccurs="0" name="ConstructionFinancing_CustomFieldNumericValue2_Item9" type="xs:decimal"/>
            <xs:element minOccurs="0" name="ConstructionFinancing_CustomFieldNumericValue2_Item10" type="xs:decimal"/>
            <xs:element minOccurs="0" name="ConstructionFinancing_CustomFieldNumericValue3_Item1" type="xs:decimal"/>
            <xs:element minOccurs="0" name="ConstructionFinancing_CustomFieldNumericValue3_Item2" type="xs:decimal"/>
            <xs:element minOccurs="0" name="ConstructionFinancing_CustomFieldNumericValue3_Item3" type="xs:decimal"/>
            <xs:element minOccurs="0" name="ConstructionFinancing_CustomFieldNumericValue3_Item4" type="xs:decimal"/>
            <xs:element minOccurs="0" name="ConstructionFinancing_CustomFieldNumericValue3_Item5" type="xs:decimal"/>
            <xs:element minOccurs="0" name="ConstructionFinancing_CustomFieldNumericValue3_Item6" type="xs:decimal"/>
            <xs:element minOccurs="0" name="ConstructionFinancing_CustomFieldNumericValue3_Item7" type="xs:decimal"/>
            <xs:element minOccurs="0" name="ConstructionFinancing_CustomFieldNumericValue3_Item8" type="xs:decimal"/>
            <xs:element minOccurs="0" name="ConstructionFinancing_CustomFieldNumericValue3_Item9" type="xs:decimal"/>
            <xs:element minOccurs="0" name="ConstructionFinancing_CustomFieldNumericValue3_Item10" type="xs:decimal"/>
            <xs:element minOccurs="0" name="ConstructionFinancing_CustomFieldNumericValue4_Item1" type="xs:decimal"/>
            <xs:element minOccurs="0" name="ConstructionFinancing_CustomFieldNumericValue4_Item2" type="xs:decimal"/>
            <xs:element minOccurs="0" name="ConstructionFinancing_CustomFieldNumericValue4_Item3" type="xs:decimal"/>
            <xs:element minOccurs="0" name="ConstructionFinancing_CustomFieldNumericValue4_Item4" type="xs:decimal"/>
            <xs:element minOccurs="0" name="ConstructionFinancing_CustomFieldNumericValue4_Item5" type="xs:decimal"/>
            <xs:element minOccurs="0" name="ConstructionFinancing_CustomFieldNumericValue4_Item6" type="xs:decimal"/>
            <xs:element minOccurs="0" name="ConstructionFinancing_CustomFieldNumericValue4_Item7" type="xs:decimal"/>
            <xs:element minOccurs="0" name="ConstructionFinancing_CustomFieldNumericValue4_Item8" type="xs:decimal"/>
            <xs:element minOccurs="0" name="ConstructionFinancing_CustomFieldNumericValue4_Item9" type="xs:decimal"/>
            <xs:element minOccurs="0" name="ConstructionFinancing_CustomFieldNumericValue4_Item10" type="xs:decimal"/>
            <xs:element minOccurs="0" name="ConstructionFinancing_CustomFieldNumericValue5_Item1" type="xs:decimal"/>
            <xs:element minOccurs="0" name="ConstructionFinancing_CustomFieldNumericValue5_Item2" type="xs:decimal"/>
            <xs:element minOccurs="0" name="ConstructionFinancing_CustomFieldNumericValue5_Item3" type="xs:decimal"/>
            <xs:element minOccurs="0" name="ConstructionFinancing_CustomFieldNumericValue5_Item4" type="xs:decimal"/>
            <xs:element minOccurs="0" name="ConstructionFinancing_CustomFieldNumericValue5_Item5" type="xs:decimal"/>
            <xs:element minOccurs="0" name="ConstructionFinancing_CustomFieldNumericValue5_Item6" type="xs:decimal"/>
            <xs:element minOccurs="0" name="ConstructionFinancing_CustomFieldNumericValue5_Item7" type="xs:decimal"/>
            <xs:element minOccurs="0" name="ConstructionFinancing_CustomFieldNumericValue5_Item8" type="xs:decimal"/>
            <xs:element minOccurs="0" name="ConstructionFinancing_CustomFieldNumericValue5_Item9" type="xs:decimal"/>
            <xs:element minOccurs="0" name="ConstructionFinancing_CustomFieldNumericValue5_Item10" type="xs:decimal"/>
            <xs:element minOccurs="0" name="ConstructionFinancing_CustomFieldTextValue1_Item1" type="xs:string"/>
            <xs:element minOccurs="0" name="ConstructionFinancing_CustomFieldTextValue1_Item2" type="xs:string"/>
            <xs:element minOccurs="0" name="ConstructionFinancing_CustomFieldTextValue1_Item3" type="xs:string"/>
            <xs:element minOccurs="0" name="ConstructionFinancing_CustomFieldTextValue1_Item4" type="xs:string"/>
            <xs:element minOccurs="0" name="ConstructionFinancing_CustomFieldTextValue1_Item5" type="xs:string"/>
            <xs:element minOccurs="0" name="ConstructionFinancing_CustomFieldTextValue1_Item6" type="xs:string"/>
            <xs:element minOccurs="0" name="ConstructionFinancing_CustomFieldTextValue1_Item7" type="xs:string"/>
            <xs:element minOccurs="0" name="ConstructionFinancing_CustomFieldTextValue1_Item8" type="xs:string"/>
            <xs:element minOccurs="0" name="ConstructionFinancing_CustomFieldTextValue1_Item9" type="xs:string"/>
            <xs:element minOccurs="0" name="ConstructionFinancing_CustomFieldTextValue1_Item10" type="xs:string"/>
            <xs:element minOccurs="0" name="ConstructionFinancing_CustomFieldTextValue10_Item1" type="xs:string"/>
            <xs:element minOccurs="0" name="ConstructionFinancing_CustomFieldTextValue10_Item2" type="xs:string"/>
            <xs:element minOccurs="0" name="ConstructionFinancing_CustomFieldTextValue10_Item3" type="xs:string"/>
            <xs:element minOccurs="0" name="ConstructionFinancing_CustomFieldTextValue10_Item4" type="xs:string"/>
            <xs:element minOccurs="0" name="ConstructionFinancing_CustomFieldTextValue10_Item5" type="xs:string"/>
            <xs:element minOccurs="0" name="ConstructionFinancing_CustomFieldTextValue10_Item6" type="xs:string"/>
            <xs:element minOccurs="0" name="ConstructionFinancing_CustomFieldTextValue10_Item7" type="xs:string"/>
            <xs:element minOccurs="0" name="ConstructionFinancing_CustomFieldTextValue10_Item8" type="xs:string"/>
            <xs:element minOccurs="0" name="ConstructionFinancing_CustomFieldTextValue10_Item9" type="xs:string"/>
            <xs:element minOccurs="0" name="ConstructionFinancing_CustomFieldTextValue10_Item10" type="xs:string"/>
            <xs:element minOccurs="0" name="ConstructionFinancing_CustomFieldTextValue11_Item1" type="xs:string"/>
            <xs:element minOccurs="0" name="ConstructionFinancing_CustomFieldTextValue11_Item2" type="xs:string"/>
            <xs:element minOccurs="0" name="ConstructionFinancing_CustomFieldTextValue11_Item3" type="xs:string"/>
            <xs:element minOccurs="0" name="ConstructionFinancing_CustomFieldTextValue11_Item4" type="xs:string"/>
            <xs:element minOccurs="0" name="ConstructionFinancing_CustomFieldTextValue11_Item5" type="xs:string"/>
            <xs:element minOccurs="0" name="ConstructionFinancing_CustomFieldTextValue11_Item6" type="xs:string"/>
            <xs:element minOccurs="0" name="ConstructionFinancing_CustomFieldTextValue11_Item7" type="xs:string"/>
            <xs:element minOccurs="0" name="ConstructionFinancing_CustomFieldTextValue11_Item8" type="xs:string"/>
            <xs:element minOccurs="0" name="ConstructionFinancing_CustomFieldTextValue11_Item9" type="xs:string"/>
            <xs:element minOccurs="0" name="ConstructionFinancing_CustomFieldTextValue11_Item10" type="xs:string"/>
            <xs:element minOccurs="0" name="ConstructionFinancing_CustomFieldTextValue12_Item1" type="xs:string"/>
            <xs:element minOccurs="0" name="ConstructionFinancing_CustomFieldTextValue12_Item2" type="xs:string"/>
            <xs:element minOccurs="0" name="ConstructionFinancing_CustomFieldTextValue12_Item3" type="xs:string"/>
            <xs:element minOccurs="0" name="ConstructionFinancing_CustomFieldTextValue12_Item4" type="xs:string"/>
            <xs:element minOccurs="0" name="ConstructionFinancing_CustomFieldTextValue12_Item5" type="xs:string"/>
            <xs:element minOccurs="0" name="ConstructionFinancing_CustomFieldTextValue12_Item6" type="xs:string"/>
            <xs:element minOccurs="0" name="ConstructionFinancing_CustomFieldTextValue12_Item7" type="xs:string"/>
            <xs:element minOccurs="0" name="ConstructionFinancing_CustomFieldTextValue12_Item8" type="xs:string"/>
            <xs:element minOccurs="0" name="ConstructionFinancing_CustomFieldTextValue12_Item9" type="xs:string"/>
            <xs:element minOccurs="0" name="ConstructionFinancing_CustomFieldTextValue12_Item10" type="xs:string"/>
            <xs:element minOccurs="0" name="ConstructionFinancing_CustomFieldTextValue13_Item1" type="xs:string"/>
            <xs:element minOccurs="0" name="ConstructionFinancing_CustomFieldTextValue13_Item2" type="xs:string"/>
            <xs:element minOccurs="0" name="ConstructionFinancing_CustomFieldTextValue13_Item3" type="xs:string"/>
            <xs:element minOccurs="0" name="ConstructionFinancing_CustomFieldTextValue13_Item4" type="xs:string"/>
            <xs:element minOccurs="0" name="ConstructionFinancing_CustomFieldTextValue13_Item5" type="xs:string"/>
            <xs:element minOccurs="0" name="ConstructionFinancing_CustomFieldTextValue13_Item6" type="xs:string"/>
            <xs:element minOccurs="0" name="ConstructionFinancing_CustomFieldTextValue13_Item7" type="xs:string"/>
            <xs:element minOccurs="0" name="ConstructionFinancing_CustomFieldTextValue13_Item8" type="xs:string"/>
            <xs:element minOccurs="0" name="ConstructionFinancing_CustomFieldTextValue13_Item9" type="xs:string"/>
            <xs:element minOccurs="0" name="ConstructionFinancing_CustomFieldTextValue13_Item10" type="xs:string"/>
            <xs:element minOccurs="0" name="ConstructionFinancing_CustomFieldTextValue14_Item1" type="xs:string"/>
            <xs:element minOccurs="0" name="ConstructionFinancing_CustomFieldTextValue14_Item2" type="xs:string"/>
            <xs:element minOccurs="0" name="ConstructionFinancing_CustomFieldTextValue14_Item3" type="xs:string"/>
            <xs:element minOccurs="0" name="ConstructionFinancing_CustomFieldTextValue14_Item4" type="xs:string"/>
            <xs:element minOccurs="0" name="ConstructionFinancing_CustomFieldTextValue14_Item5" type="xs:string"/>
            <xs:element minOccurs="0" name="ConstructionFinancing_CustomFieldTextValue14_Item6" type="xs:string"/>
            <xs:element minOccurs="0" name="ConstructionFinancing_CustomFieldTextValue14_Item7" type="xs:string"/>
            <xs:element minOccurs="0" name="ConstructionFinancing_CustomFieldTextValue14_Item8" type="xs:string"/>
            <xs:element minOccurs="0" name="ConstructionFinancing_CustomFieldTextValue14_Item9" type="xs:string"/>
            <xs:element minOccurs="0" name="ConstructionFinancing_CustomFieldTextValue14_Item10" type="xs:string"/>
            <xs:element minOccurs="0" name="ConstructionFinancing_CustomFieldTextValue15_Item1" type="xs:string"/>
            <xs:element minOccurs="0" name="ConstructionFinancing_CustomFieldTextValue15_Item2" type="xs:string"/>
            <xs:element minOccurs="0" name="ConstructionFinancing_CustomFieldTextValue15_Item3" type="xs:string"/>
            <xs:element minOccurs="0" name="ConstructionFinancing_CustomFieldTextValue15_Item4" type="xs:string"/>
            <xs:element minOccurs="0" name="ConstructionFinancing_CustomFieldTextValue15_Item5" type="xs:string"/>
            <xs:element minOccurs="0" name="ConstructionFinancing_CustomFieldTextValue15_Item6" type="xs:string"/>
            <xs:element minOccurs="0" name="ConstructionFinancing_CustomFieldTextValue15_Item7" type="xs:string"/>
            <xs:element minOccurs="0" name="ConstructionFinancing_CustomFieldTextValue15_Item8" type="xs:string"/>
            <xs:element minOccurs="0" name="ConstructionFinancing_CustomFieldTextValue15_Item9" type="xs:string"/>
            <xs:element minOccurs="0" name="ConstructionFinancing_CustomFieldTextValue15_Item10" type="xs:string"/>
            <xs:element minOccurs="0" name="ConstructionFinancing_CustomFieldTextValue2_Item1" type="xs:string"/>
            <xs:element minOccurs="0" name="ConstructionFinancing_CustomFieldTextValue2_Item2" type="xs:string"/>
            <xs:element minOccurs="0" name="ConstructionFinancing_CustomFieldTextValue2_Item3" type="xs:string"/>
            <xs:element minOccurs="0" name="ConstructionFinancing_CustomFieldTextValue2_Item4" type="xs:string"/>
            <xs:element minOccurs="0" name="ConstructionFinancing_CustomFieldTextValue2_Item5" type="xs:string"/>
            <xs:element minOccurs="0" name="ConstructionFinancing_CustomFieldTextValue2_Item6" type="xs:string"/>
            <xs:element minOccurs="0" name="ConstructionFinancing_CustomFieldTextValue2_Item7" type="xs:string"/>
            <xs:element minOccurs="0" name="ConstructionFinancing_CustomFieldTextValue2_Item8" type="xs:string"/>
            <xs:element minOccurs="0" name="ConstructionFinancing_CustomFieldTextValue2_Item9" type="xs:string"/>
            <xs:element minOccurs="0" name="ConstructionFinancing_CustomFieldTextValue2_Item10" type="xs:string"/>
            <xs:element minOccurs="0" name="ConstructionFinancing_CustomFieldTextValue3_Item1" type="xs:string"/>
            <xs:element minOccurs="0" name="ConstructionFinancing_CustomFieldTextValue3_Item2" type="xs:string"/>
            <xs:element minOccurs="0" name="ConstructionFinancing_CustomFieldTextValue3_Item3" type="xs:string"/>
            <xs:element minOccurs="0" name="ConstructionFinancing_CustomFieldTextValue3_Item4" type="xs:string"/>
            <xs:element minOccurs="0" name="ConstructionFinancing_CustomFieldTextValue3_Item5" type="xs:string"/>
            <xs:element minOccurs="0" name="ConstructionFinancing_CustomFieldTextValue3_Item6" type="xs:string"/>
            <xs:element minOccurs="0" name="ConstructionFinancing_CustomFieldTextValue3_Item7" type="xs:string"/>
            <xs:element minOccurs="0" name="ConstructionFinancing_CustomFieldTextValue3_Item8" type="xs:string"/>
            <xs:element minOccurs="0" name="ConstructionFinancing_CustomFieldTextValue3_Item9" type="xs:string"/>
            <xs:element minOccurs="0" name="ConstructionFinancing_CustomFieldTextValue3_Item10" type="xs:string"/>
            <xs:element minOccurs="0" name="ConstructionFinancing_CustomFieldTextValue4_Item1" type="xs:string"/>
            <xs:element minOccurs="0" name="ConstructionFinancing_CustomFieldTextValue4_Item2" type="xs:string"/>
            <xs:element minOccurs="0" name="ConstructionFinancing_CustomFieldTextValue4_Item3" type="xs:string"/>
            <xs:element minOccurs="0" name="ConstructionFinancing_CustomFieldTextValue4_Item4" type="xs:string"/>
            <xs:element minOccurs="0" name="ConstructionFinancing_CustomFieldTextValue4_Item5" type="xs:string"/>
            <xs:element minOccurs="0" name="ConstructionFinancing_CustomFieldTextValue4_Item6" type="xs:string"/>
            <xs:element minOccurs="0" name="ConstructionFinancing_CustomFieldTextValue4_Item7" type="xs:string"/>
            <xs:element minOccurs="0" name="ConstructionFinancing_CustomFieldTextValue4_Item8" type="xs:string"/>
            <xs:element minOccurs="0" name="ConstructionFinancing_CustomFieldTextValue4_Item9" type="xs:string"/>
            <xs:element minOccurs="0" name="ConstructionFinancing_CustomFieldTextValue4_Item10" type="xs:string"/>
            <xs:element minOccurs="0" name="ConstructionFinancing_CustomFieldTextValue5_Item1" type="xs:string"/>
            <xs:element minOccurs="0" name="ConstructionFinancing_CustomFieldTextValue5_Item2" type="xs:string"/>
            <xs:element minOccurs="0" name="ConstructionFinancing_CustomFieldTextValue5_Item3" type="xs:string"/>
            <xs:element minOccurs="0" name="ConstructionFinancing_CustomFieldTextValue5_Item4" type="xs:string"/>
            <xs:element minOccurs="0" name="ConstructionFinancing_CustomFieldTextValue5_Item5" type="xs:string"/>
            <xs:element minOccurs="0" name="ConstructionFinancing_CustomFieldTextValue5_Item6" type="xs:string"/>
            <xs:element minOccurs="0" name="ConstructionFinancing_CustomFieldTextValue5_Item7" type="xs:string"/>
            <xs:element minOccurs="0" name="ConstructionFinancing_CustomFieldTextValue5_Item8" type="xs:string"/>
            <xs:element minOccurs="0" name="ConstructionFinancing_CustomFieldTextValue5_Item9" type="xs:string"/>
            <xs:element minOccurs="0" name="ConstructionFinancing_CustomFieldTextValue5_Item10" type="xs:string"/>
            <xs:element minOccurs="0" name="ConstructionFinancing_CustomFieldTextValue6_Item1" type="xs:string"/>
            <xs:element minOccurs="0" name="ConstructionFinancing_CustomFieldTextValue6_Item2" type="xs:string"/>
            <xs:element minOccurs="0" name="ConstructionFinancing_CustomFieldTextValue6_Item3" type="xs:string"/>
            <xs:element minOccurs="0" name="ConstructionFinancing_CustomFieldTextValue6_Item4" type="xs:string"/>
            <xs:element minOccurs="0" name="ConstructionFinancing_CustomFieldTextValue6_Item5" type="xs:string"/>
            <xs:element minOccurs="0" name="ConstructionFinancing_CustomFieldTextValue6_Item6" type="xs:string"/>
            <xs:element minOccurs="0" name="ConstructionFinancing_CustomFieldTextValue6_Item7" type="xs:string"/>
            <xs:element minOccurs="0" name="ConstructionFinancing_CustomFieldTextValue6_Item8" type="xs:string"/>
            <xs:element minOccurs="0" name="ConstructionFinancing_CustomFieldTextValue6_Item9" type="xs:string"/>
            <xs:element minOccurs="0" name="ConstructionFinancing_CustomFieldTextValue6_Item10" type="xs:string"/>
            <xs:element minOccurs="0" name="ConstructionFinancing_CustomFieldTextValue7_Item1" type="xs:string"/>
            <xs:element minOccurs="0" name="ConstructionFinancing_CustomFieldTextValue7_Item2" type="xs:string"/>
            <xs:element minOccurs="0" name="ConstructionFinancing_CustomFieldTextValue7_Item3" type="xs:string"/>
            <xs:element minOccurs="0" name="ConstructionFinancing_CustomFieldTextValue7_Item4" type="xs:string"/>
            <xs:element minOccurs="0" name="ConstructionFinancing_CustomFieldTextValue7_Item5" type="xs:string"/>
            <xs:element minOccurs="0" name="ConstructionFinancing_CustomFieldTextValue7_Item6" type="xs:string"/>
            <xs:element minOccurs="0" name="ConstructionFinancing_CustomFieldTextValue7_Item7" type="xs:string"/>
            <xs:element minOccurs="0" name="ConstructionFinancing_CustomFieldTextValue7_Item8" type="xs:string"/>
            <xs:element minOccurs="0" name="ConstructionFinancing_CustomFieldTextValue7_Item9" type="xs:string"/>
            <xs:element minOccurs="0" name="ConstructionFinancing_CustomFieldTextValue7_Item10" type="xs:string"/>
            <xs:element minOccurs="0" name="ConstructionFinancing_CustomFieldTextValue8_Item1" type="xs:string"/>
            <xs:element minOccurs="0" name="ConstructionFinancing_CustomFieldTextValue8_Item2" type="xs:string"/>
            <xs:element minOccurs="0" name="ConstructionFinancing_CustomFieldTextValue8_Item3" type="xs:string"/>
            <xs:element minOccurs="0" name="ConstructionFinancing_CustomFieldTextValue8_Item4" type="xs:string"/>
            <xs:element minOccurs="0" name="ConstructionFinancing_CustomFieldTextValue8_Item5" type="xs:string"/>
            <xs:element minOccurs="0" name="ConstructionFinancing_CustomFieldTextValue8_Item6" type="xs:string"/>
            <xs:element minOccurs="0" name="ConstructionFinancing_CustomFieldTextValue8_Item7" type="xs:string"/>
            <xs:element minOccurs="0" name="ConstructionFinancing_CustomFieldTextValue8_Item8" type="xs:string"/>
            <xs:element minOccurs="0" name="ConstructionFinancing_CustomFieldTextValue8_Item9" type="xs:string"/>
            <xs:element minOccurs="0" name="ConstructionFinancing_CustomFieldTextValue8_Item10" type="xs:string"/>
            <xs:element minOccurs="0" name="ConstructionFinancing_CustomFieldTextValue9_Item1" type="xs:string"/>
            <xs:element minOccurs="0" name="ConstructionFinancing_CustomFieldTextValue9_Item2" type="xs:string"/>
            <xs:element minOccurs="0" name="ConstructionFinancing_CustomFieldTextValue9_Item3" type="xs:string"/>
            <xs:element minOccurs="0" name="ConstructionFinancing_CustomFieldTextValue9_Item4" type="xs:string"/>
            <xs:element minOccurs="0" name="ConstructionFinancing_CustomFieldTextValue9_Item5" type="xs:string"/>
            <xs:element minOccurs="0" name="ConstructionFinancing_CustomFieldTextValue9_Item6" type="xs:string"/>
            <xs:element minOccurs="0" name="ConstructionFinancing_CustomFieldTextValue9_Item7" type="xs:string"/>
            <xs:element minOccurs="0" name="ConstructionFinancing_CustomFieldTextValue9_Item8" type="xs:string"/>
            <xs:element minOccurs="0" name="ConstructionFinancing_CustomFieldTextValue9_Item9" type="xs:string"/>
            <xs:element minOccurs="0" name="ConstructionFinancing_CustomFieldTextValue9_Item10" type="xs:string"/>
            <xs:element minOccurs="0" name="ConstructionFinancing_FinanceType_FinanceType_Item1" type="xs:string"/>
            <xs:element minOccurs="0" name="ConstructionFinancing_FinanceType_FinanceType_Item2" type="xs:string"/>
            <xs:element minOccurs="0" name="ConstructionFinancing_FinanceType_FinanceType_Item3" type="xs:string"/>
            <xs:element minOccurs="0" name="ConstructionFinancing_FinanceType_FinanceType_Item4" type="xs:string"/>
            <xs:element minOccurs="0" name="ConstructionFinancing_FinanceType_FinanceType_Item5" type="xs:string"/>
            <xs:element minOccurs="0" name="ConstructionFinancing_FinanceType_FinanceType_Item6" type="xs:string"/>
            <xs:element minOccurs="0" name="ConstructionFinancing_FinanceType_FinanceType_Item7" type="xs:string"/>
            <xs:element minOccurs="0" name="ConstructionFinancing_FinanceType_FinanceType_Item8" type="xs:string"/>
            <xs:element minOccurs="0" name="ConstructionFinancing_FinanceType_FinanceType_Item9" type="xs:string"/>
            <xs:element minOccurs="0" name="ConstructionFinancing_FinanceType_FinanceType_Item10" type="xs:string"/>
            <xs:element minOccurs="0" name="ConstructionFinancing_FinancingSourceType_Type_Item1" type="xs:string"/>
            <xs:element minOccurs="0" name="ConstructionFinancing_FinancingSourceType_Type_Item2" type="xs:string"/>
            <xs:element minOccurs="0" name="ConstructionFinancing_FinancingSourceType_Type_Item3" type="xs:string"/>
            <xs:element minOccurs="0" name="ConstructionFinancing_FinancingSourceType_Type_Item4" type="xs:string"/>
            <xs:element minOccurs="0" name="ConstructionFinancing_FinancingSourceType_Type_Item5" type="xs:string"/>
            <xs:element minOccurs="0" name="ConstructionFinancing_FinancingSourceType_Type_Item6" type="xs:string"/>
            <xs:element minOccurs="0" name="ConstructionFinancing_FinancingSourceType_Type_Item7" type="xs:string"/>
            <xs:element minOccurs="0" name="ConstructionFinancing_FinancingSourceType_Type_Item8" type="xs:string"/>
            <xs:element minOccurs="0" name="ConstructionFinancing_FinancingSourceType_Type_Item9" type="xs:string"/>
            <xs:element minOccurs="0" name="ConstructionFinancing_FinancingSourceType_Type_Item10" type="xs:string"/>
            <xs:element minOccurs="0" name="ConstructionFinancing_InterestRate_Item1" type="xs:decimal"/>
            <xs:element minOccurs="0" name="ConstructionFinancing_InterestRate_Item2" type="xs:decimal"/>
            <xs:element minOccurs="0" name="ConstructionFinancing_InterestRate_Item3" type="xs:decimal"/>
            <xs:element minOccurs="0" name="ConstructionFinancing_InterestRate_Item4" type="xs:decimal"/>
            <xs:element minOccurs="0" name="ConstructionFinancing_InterestRate_Item5" type="xs:decimal"/>
            <xs:element minOccurs="0" name="ConstructionFinancing_InterestRate_Item6" type="xs:decimal"/>
            <xs:element minOccurs="0" name="ConstructionFinancing_InterestRate_Item7" type="xs:decimal"/>
            <xs:element minOccurs="0" name="ConstructionFinancing_InterestRate_Item8" type="xs:decimal"/>
            <xs:element minOccurs="0" name="ConstructionFinancing_InterestRate_Item9" type="xs:decimal"/>
            <xs:element minOccurs="0" name="ConstructionFinancing_InterestRate_Item10" type="xs:decimal"/>
            <xs:element minOccurs="0" name="ConstructionFinancing_LoanFee_x0025__Item1" type="xs:decimal"/>
            <xs:element minOccurs="0" name="ConstructionFinancing_LoanFee_x0025__Item2" type="xs:decimal"/>
            <xs:element minOccurs="0" name="ConstructionFinancing_LoanFee_x0025__Item3" type="xs:decimal"/>
            <xs:element minOccurs="0" name="ConstructionFinancing_LoanFee_x0025__Item4" type="xs:decimal"/>
            <xs:element minOccurs="0" name="ConstructionFinancing_LoanFee_x0025__Item5" type="xs:decimal"/>
            <xs:element minOccurs="0" name="ConstructionFinancing_LoanFee_x0025__Item6" type="xs:decimal"/>
            <xs:element minOccurs="0" name="ConstructionFinancing_LoanFee_x0025__Item7" type="xs:decimal"/>
            <xs:element minOccurs="0" name="ConstructionFinancing_LoanFee_x0025__Item8" type="xs:decimal"/>
            <xs:element minOccurs="0" name="ConstructionFinancing_LoanFee_x0025__Item9" type="xs:decimal"/>
            <xs:element minOccurs="0" name="ConstructionFinancing_LoanFee_x0025__Item10" type="xs:decimal"/>
            <xs:element minOccurs="0" name="ConstructionFinancing_ProviderName_Item1" type="xs:string"/>
            <xs:element minOccurs="0" name="ConstructionFinancing_ProviderName_Item2" type="xs:string"/>
            <xs:element minOccurs="0" name="ConstructionFinancing_ProviderName_Item3" type="xs:string"/>
            <xs:element minOccurs="0" name="ConstructionFinancing_ProviderName_Item4" type="xs:string"/>
            <xs:element minOccurs="0" name="ConstructionFinancing_ProviderName_Item5" type="xs:string"/>
            <xs:element minOccurs="0" name="ConstructionFinancing_ProviderName_Item6" type="xs:string"/>
            <xs:element minOccurs="0" name="ConstructionFinancing_ProviderName_Item7" type="xs:string"/>
            <xs:element minOccurs="0" name="ConstructionFinancing_ProviderName_Item8" type="xs:string"/>
            <xs:element minOccurs="0" name="ConstructionFinancing_ProviderName_Item9" type="xs:string"/>
            <xs:element minOccurs="0" name="ConstructionFinancing_ProviderName_Item10" type="xs:string"/>
            <xs:element minOccurs="0" name="Contractor_ActualDollarsSpent_Item1" type="xs:decimal"/>
            <xs:element minOccurs="0" name="Contractor_ActualDollarsSpent_Item2" type="xs:decimal"/>
            <xs:element minOccurs="0" name="Contractor_ActualDollarsSpent_Item3" type="xs:decimal"/>
            <xs:element minOccurs="0" name="Contractor_ActualDollarsSpent_Item4" type="xs:decimal"/>
            <xs:element minOccurs="0" name="Contractor_ActualDollarsSpent_Item5" type="xs:decimal"/>
            <xs:element minOccurs="0" name="Contractor_ActualDollarsSpent_Item6" type="xs:decimal"/>
            <xs:element minOccurs="0" name="Contractor_ActualDollarsSpent_Item7" type="xs:decimal"/>
            <xs:element minOccurs="0" name="Contractor_ActualDollarsSpent_Item8" type="xs:decimal"/>
            <xs:element minOccurs="0" name="Contractor_ActualDollarsSpent_Item9" type="xs:decimal"/>
            <xs:element minOccurs="0" name="Contractor_ActualDollarsSpent_Item10" type="xs:decimal"/>
            <xs:element minOccurs="0" name="Contractor_ActualHoursWorked_Item1" type="xs:int"/>
            <xs:element minOccurs="0" name="Contractor_ActualHoursWorked_Item2" type="xs:int"/>
            <xs:element minOccurs="0" name="Contractor_ActualHoursWorked_Item3" type="xs:int"/>
            <xs:element minOccurs="0" name="Contractor_ActualHoursWorked_Item4" type="xs:int"/>
            <xs:element minOccurs="0" name="Contractor_ActualHoursWorked_Item5" type="xs:int"/>
            <xs:element minOccurs="0" name="Contractor_ActualHoursWorked_Item6" type="xs:int"/>
            <xs:element minOccurs="0" name="Contractor_ActualHoursWorked_Item7" type="xs:int"/>
            <xs:element minOccurs="0" name="Contractor_ActualHoursWorked_Item8" type="xs:int"/>
            <xs:element minOccurs="0" name="Contractor_ActualHoursWorked_Item9" type="xs:int"/>
            <xs:element minOccurs="0" name="Contractor_ActualHoursWorked_Item10" type="xs:int"/>
            <xs:element minOccurs="0" name="Contractor_ActualPercentOfHoursWorked_Item1" type="xs:decimal"/>
            <xs:element minOccurs="0" name="Contractor_ActualPercentOfHoursWorked_Item2" type="xs:decimal"/>
            <xs:element minOccurs="0" name="Contractor_ActualPercentOfHoursWorked_Item3" type="xs:decimal"/>
            <xs:element minOccurs="0" name="Contractor_ActualPercentOfHoursWorked_Item4" type="xs:decimal"/>
            <xs:element minOccurs="0" name="Contractor_ActualPercentOfHoursWorked_Item5" type="xs:decimal"/>
            <xs:element minOccurs="0" name="Contractor_ActualPercentOfHoursWorked_Item6" type="xs:decimal"/>
            <xs:element minOccurs="0" name="Contractor_ActualPercentOfHoursWorked_Item7" type="xs:decimal"/>
            <xs:element minOccurs="0" name="Contractor_ActualPercentOfHoursWorked_Item8" type="xs:decimal"/>
            <xs:element minOccurs="0" name="Contractor_ActualPercentOfHoursWorked_Item9" type="xs:decimal"/>
            <xs:element minOccurs="0" name="Contractor_ActualPercentOfHoursWorked_Item10" type="xs:decimal"/>
            <xs:element minOccurs="0" name="Contractor_CapacityType_Description_Item1" type="xs:string"/>
            <xs:element minOccurs="0" name="Contractor_CapacityType_Description_Item2" type="xs:string"/>
            <xs:element minOccurs="0" name="Contractor_CapacityType_Description_Item3" type="xs:string"/>
            <xs:element minOccurs="0" name="Contractor_CapacityType_Description_Item4" type="xs:string"/>
            <xs:element minOccurs="0" name="Contractor_CapacityType_Description_Item5" type="xs:string"/>
            <xs:element minOccurs="0" name="Contractor_CapacityType_Description_Item6" type="xs:string"/>
            <xs:element minOccurs="0" name="Contractor_CapacityType_Description_Item7" type="xs:string"/>
            <xs:element minOccurs="0" name="Contractor_CapacityType_Description_Item8" type="xs:string"/>
            <xs:element minOccurs="0" name="Contractor_CapacityType_Description_Item9" type="xs:string"/>
            <xs:element minOccurs="0" name="Contractor_CapacityType_Description_Item10" type="xs:string"/>
            <xs:element minOccurs="0" name="Contractor_ContractedDollars_Item1" type="xs:decimal"/>
            <xs:element minOccurs="0" name="Contractor_ContractedDollars_Item2" type="xs:decimal"/>
            <xs:element minOccurs="0" name="Contractor_ContractedDollars_Item3" type="xs:decimal"/>
            <xs:element minOccurs="0" name="Contractor_ContractedDollars_Item4" type="xs:decimal"/>
            <xs:element minOccurs="0" name="Contractor_ContractedDollars_Item5" type="xs:decimal"/>
            <xs:element minOccurs="0" name="Contractor_ContractedDollars_Item6" type="xs:decimal"/>
            <xs:element minOccurs="0" name="Contractor_ContractedDollars_Item7" type="xs:decimal"/>
            <xs:element minOccurs="0" name="Contractor_ContractedDollars_Item8" type="xs:decimal"/>
            <xs:element minOccurs="0" name="Contractor_ContractedDollars_Item9" type="xs:decimal"/>
            <xs:element minOccurs="0" name="Contractor_ContractedDollars_Item10" type="xs:decimal"/>
            <xs:element minOccurs="0" name="Contractor_CustomFieldBitValue1_Item1" type="xs:boolean"/>
            <xs:element minOccurs="0" name="Contractor_CustomFieldBitValue1_Item2" type="xs:boolean"/>
            <xs:element minOccurs="0" name="Contractor_CustomFieldBitValue1_Item3" type="xs:boolean"/>
            <xs:element minOccurs="0" name="Contractor_CustomFieldBitValue1_Item4" type="xs:boolean"/>
            <xs:element minOccurs="0" name="Contractor_CustomFieldBitValue1_Item5" type="xs:boolean"/>
            <xs:element minOccurs="0" name="Contractor_CustomFieldBitValue1_Item6" type="xs:boolean"/>
            <xs:element minOccurs="0" name="Contractor_CustomFieldBitValue1_Item7" type="xs:boolean"/>
            <xs:element minOccurs="0" name="Contractor_CustomFieldBitValue1_Item8" type="xs:boolean"/>
            <xs:element minOccurs="0" name="Contractor_CustomFieldBitValue1_Item9" type="xs:boolean"/>
            <xs:element minOccurs="0" name="Contractor_CustomFieldBitValue1_Item10" type="xs:boolean"/>
            <xs:element minOccurs="0" name="Contractor_CustomFieldBitValue2_Item1" type="xs:boolean"/>
            <xs:element minOccurs="0" name="Contractor_CustomFieldBitValue2_Item2" type="xs:boolean"/>
            <xs:element minOccurs="0" name="Contractor_CustomFieldBitValue2_Item3" type="xs:boolean"/>
            <xs:element minOccurs="0" name="Contractor_CustomFieldBitValue2_Item4" type="xs:boolean"/>
            <xs:element minOccurs="0" name="Contractor_CustomFieldBitValue2_Item5" type="xs:boolean"/>
            <xs:element minOccurs="0" name="Contractor_CustomFieldBitValue2_Item6" type="xs:boolean"/>
            <xs:element minOccurs="0" name="Contractor_CustomFieldBitValue2_Item7" type="xs:boolean"/>
            <xs:element minOccurs="0" name="Contractor_CustomFieldBitValue2_Item8" type="xs:boolean"/>
            <xs:element minOccurs="0" name="Contractor_CustomFieldBitValue2_Item9" type="xs:boolean"/>
            <xs:element minOccurs="0" name="Contractor_CustomFieldBitValue2_Item10" type="xs:boolean"/>
            <xs:element minOccurs="0" name="Contractor_CustomFieldBitValue3_Item1" type="xs:boolean"/>
            <xs:element minOccurs="0" name="Contractor_CustomFieldBitValue3_Item2" type="xs:boolean"/>
            <xs:element minOccurs="0" name="Contractor_CustomFieldBitValue3_Item3" type="xs:boolean"/>
            <xs:element minOccurs="0" name="Contractor_CustomFieldBitValue3_Item4" type="xs:boolean"/>
            <xs:element minOccurs="0" name="Contractor_CustomFieldBitValue3_Item5" type="xs:boolean"/>
            <xs:element minOccurs="0" name="Contractor_CustomFieldBitValue3_Item6" type="xs:boolean"/>
            <xs:element minOccurs="0" name="Contractor_CustomFieldBitValue3_Item7" type="xs:boolean"/>
            <xs:element minOccurs="0" name="Contractor_CustomFieldBitValue3_Item8" type="xs:boolean"/>
            <xs:element minOccurs="0" name="Contractor_CustomFieldBitValue3_Item9" type="xs:boolean"/>
            <xs:element minOccurs="0" name="Contractor_CustomFieldBitValue3_Item10" type="xs:boolean"/>
            <xs:element minOccurs="0" name="Contractor_CustomFieldBitValue4_Item1" type="xs:boolean"/>
            <xs:element minOccurs="0" name="Contractor_CustomFieldBitValue4_Item2" type="xs:boolean"/>
            <xs:element minOccurs="0" name="Contractor_CustomFieldBitValue4_Item3" type="xs:boolean"/>
            <xs:element minOccurs="0" name="Contractor_CustomFieldBitValue4_Item4" type="xs:boolean"/>
            <xs:element minOccurs="0" name="Contractor_CustomFieldBitValue4_Item5" type="xs:boolean"/>
            <xs:element minOccurs="0" name="Contractor_CustomFieldBitValue4_Item6" type="xs:boolean"/>
            <xs:element minOccurs="0" name="Contractor_CustomFieldBitValue4_Item7" type="xs:boolean"/>
            <xs:element minOccurs="0" name="Contractor_CustomFieldBitValue4_Item8" type="xs:boolean"/>
            <xs:element minOccurs="0" name="Contractor_CustomFieldBitValue4_Item9" type="xs:boolean"/>
            <xs:element minOccurs="0" name="Contractor_CustomFieldBitValue4_Item10" type="xs:boolean"/>
            <xs:element minOccurs="0" name="Contractor_CustomFieldBitValue5_Item1" type="xs:boolean"/>
            <xs:element minOccurs="0" name="Contractor_CustomFieldBitValue5_Item2" type="xs:boolean"/>
            <xs:element minOccurs="0" name="Contractor_CustomFieldBitValue5_Item3" type="xs:boolean"/>
            <xs:element minOccurs="0" name="Contractor_CustomFieldBitValue5_Item4" type="xs:boolean"/>
            <xs:element minOccurs="0" name="Contractor_CustomFieldBitValue5_Item5" type="xs:boolean"/>
            <xs:element minOccurs="0" name="Contractor_CustomFieldBitValue5_Item6" type="xs:boolean"/>
            <xs:element minOccurs="0" name="Contractor_CustomFieldBitValue5_Item7" type="xs:boolean"/>
            <xs:element minOccurs="0" name="Contractor_CustomFieldBitValue5_Item8" type="xs:boolean"/>
            <xs:element minOccurs="0" name="Contractor_CustomFieldBitValue5_Item9" type="xs:boolean"/>
            <xs:element minOccurs="0" name="Contractor_CustomFieldBitValue5_Item10" type="xs:boolean"/>
            <xs:element minOccurs="0" name="Contractor_CustomFieldDateValue1_Item1" type="xs:date"/>
            <xs:element minOccurs="0" name="Contractor_CustomFieldDateValue1_Item2" type="xs:date"/>
            <xs:element minOccurs="0" name="Contractor_CustomFieldDateValue1_Item3" type="xs:date"/>
            <xs:element minOccurs="0" name="Contractor_CustomFieldDateValue1_Item4" type="xs:date"/>
            <xs:element minOccurs="0" name="Contractor_CustomFieldDateValue1_Item5" type="xs:date"/>
            <xs:element minOccurs="0" name="Contractor_CustomFieldDateValue1_Item6" type="xs:date"/>
            <xs:element minOccurs="0" name="Contractor_CustomFieldDateValue1_Item7" type="xs:date"/>
            <xs:element minOccurs="0" name="Contractor_CustomFieldDateValue1_Item8" type="xs:date"/>
            <xs:element minOccurs="0" name="Contractor_CustomFieldDateValue1_Item9" type="xs:date"/>
            <xs:element minOccurs="0" name="Contractor_CustomFieldDateValue1_Item10" type="xs:date"/>
            <xs:element minOccurs="0" name="Contractor_CustomFieldDateValue2_Item1" type="xs:date"/>
            <xs:element minOccurs="0" name="Contractor_CustomFieldDateValue2_Item2" type="xs:date"/>
            <xs:element minOccurs="0" name="Contractor_CustomFieldDateValue2_Item3" type="xs:date"/>
            <xs:element minOccurs="0" name="Contractor_CustomFieldDateValue2_Item4" type="xs:date"/>
            <xs:element minOccurs="0" name="Contractor_CustomFieldDateValue2_Item5" type="xs:date"/>
            <xs:element minOccurs="0" name="Contractor_CustomFieldDateValue2_Item6" type="xs:date"/>
            <xs:element minOccurs="0" name="Contractor_CustomFieldDateValue2_Item7" type="xs:date"/>
            <xs:element minOccurs="0" name="Contractor_CustomFieldDateValue2_Item8" type="xs:date"/>
            <xs:element minOccurs="0" name="Contractor_CustomFieldDateValue2_Item9" type="xs:date"/>
            <xs:element minOccurs="0" name="Contractor_CustomFieldDateValue2_Item10" type="xs:date"/>
            <xs:element minOccurs="0" name="Contractor_CustomFieldDateValue3_Item1" type="xs:date"/>
            <xs:element minOccurs="0" name="Contractor_CustomFieldDateValue3_Item2" type="xs:date"/>
            <xs:element minOccurs="0" name="Contractor_CustomFieldDateValue3_Item3" type="xs:date"/>
            <xs:element minOccurs="0" name="Contractor_CustomFieldDateValue3_Item4" type="xs:date"/>
            <xs:element minOccurs="0" name="Contractor_CustomFieldDateValue3_Item5" type="xs:date"/>
            <xs:element minOccurs="0" name="Contractor_CustomFieldDateValue3_Item6" type="xs:date"/>
            <xs:element minOccurs="0" name="Contractor_CustomFieldDateValue3_Item7" type="xs:date"/>
            <xs:element minOccurs="0" name="Contractor_CustomFieldDateValue3_Item8" type="xs:date"/>
            <xs:element minOccurs="0" name="Contractor_CustomFieldDateValue3_Item9" type="xs:date"/>
            <xs:element minOccurs="0" name="Contractor_CustomFieldDateValue3_Item10" type="xs:date"/>
            <xs:element minOccurs="0" name="Contractor_CustomFieldDateValue4_Item1" type="xs:date"/>
            <xs:element minOccurs="0" name="Contractor_CustomFieldDateValue4_Item2" type="xs:date"/>
            <xs:element minOccurs="0" name="Contractor_CustomFieldDateValue4_Item3" type="xs:date"/>
            <xs:element minOccurs="0" name="Contractor_CustomFieldDateValue4_Item4" type="xs:date"/>
            <xs:element minOccurs="0" name="Contractor_CustomFieldDateValue4_Item5" type="xs:date"/>
            <xs:element minOccurs="0" name="Contractor_CustomFieldDateValue4_Item6" type="xs:date"/>
            <xs:element minOccurs="0" name="Contractor_CustomFieldDateValue4_Item7" type="xs:date"/>
            <xs:element minOccurs="0" name="Contractor_CustomFieldDateValue4_Item8" type="xs:date"/>
            <xs:element minOccurs="0" name="Contractor_CustomFieldDateValue4_Item9" type="xs:date"/>
            <xs:element minOccurs="0" name="Contractor_CustomFieldDateValue4_Item10" type="xs:date"/>
            <xs:element minOccurs="0" name="Contractor_CustomFieldDateValue5_Item1" type="xs:date"/>
            <xs:element minOccurs="0" name="Contractor_CustomFieldDateValue5_Item2" type="xs:date"/>
            <xs:element minOccurs="0" name="Contractor_CustomFieldDateValue5_Item3" type="xs:date"/>
            <xs:element minOccurs="0" name="Contractor_CustomFieldDateValue5_Item4" type="xs:date"/>
            <xs:element minOccurs="0" name="Contractor_CustomFieldDateValue5_Item5" type="xs:date"/>
            <xs:element minOccurs="0" name="Contractor_CustomFieldDateValue5_Item6" type="xs:date"/>
            <xs:element minOccurs="0" name="Contractor_CustomFieldDateValue5_Item7" type="xs:date"/>
            <xs:element minOccurs="0" name="Contractor_CustomFieldDateValue5_Item8" type="xs:date"/>
            <xs:element minOccurs="0" name="Contractor_CustomFieldDateValue5_Item9" type="xs:date"/>
            <xs:element minOccurs="0" name="Contractor_CustomFieldDateValue5_Item10" type="xs:date"/>
            <xs:element minOccurs="0" name="Contractor_CustomFieldDecimalValue1_Item1" type="xs:decimal"/>
            <xs:element minOccurs="0" name="Contractor_CustomFieldDecimalValue1_Item2" type="xs:decimal"/>
            <xs:element minOccurs="0" name="Contractor_CustomFieldDecimalValue1_Item3" type="xs:decimal"/>
            <xs:element minOccurs="0" name="Contractor_CustomFieldDecimalValue1_Item4" type="xs:decimal"/>
            <xs:element minOccurs="0" name="Contractor_CustomFieldDecimalValue1_Item5" type="xs:decimal"/>
            <xs:element minOccurs="0" name="Contractor_CustomFieldDecimalValue1_Item6" type="xs:decimal"/>
            <xs:element minOccurs="0" name="Contractor_CustomFieldDecimalValue1_Item7" type="xs:decimal"/>
            <xs:element minOccurs="0" name="Contractor_CustomFieldDecimalValue1_Item8" type="xs:decimal"/>
            <xs:element minOccurs="0" name="Contractor_CustomFieldDecimalValue1_Item9" type="xs:decimal"/>
            <xs:element minOccurs="0" name="Contractor_CustomFieldDecimalValue1_Item10" type="xs:decimal"/>
            <xs:element minOccurs="0" name="Contractor_CustomFieldDecimalValue2_Item1" type="xs:decimal"/>
            <xs:element minOccurs="0" name="Contractor_CustomFieldDecimalValue2_Item2" type="xs:decimal"/>
            <xs:element minOccurs="0" name="Contractor_CustomFieldDecimalValue2_Item3" type="xs:decimal"/>
            <xs:element minOccurs="0" name="Contractor_CustomFieldDecimalValue2_Item4" type="xs:decimal"/>
            <xs:element minOccurs="0" name="Contractor_CustomFieldDecimalValue2_Item5" type="xs:decimal"/>
            <xs:element minOccurs="0" name="Contractor_CustomFieldDecimalValue2_Item6" type="xs:decimal"/>
            <xs:element minOccurs="0" name="Contractor_CustomFieldDecimalValue2_Item7" type="xs:decimal"/>
            <xs:element minOccurs="0" name="Contractor_CustomFieldDecimalValue2_Item8" type="xs:decimal"/>
            <xs:element minOccurs="0" name="Contractor_CustomFieldDecimalValue2_Item9" type="xs:decimal"/>
            <xs:element minOccurs="0" name="Contractor_CustomFieldDecimalValue2_Item10" type="xs:decimal"/>
            <xs:element minOccurs="0" name="Contractor_CustomFieldDecimalValue3_Item1" type="xs:decimal"/>
            <xs:element minOccurs="0" name="Contractor_CustomFieldDecimalValue3_Item2" type="xs:decimal"/>
            <xs:element minOccurs="0" name="Contractor_CustomFieldDecimalValue3_Item3" type="xs:decimal"/>
            <xs:element minOccurs="0" name="Contractor_CustomFieldDecimalValue3_Item4" type="xs:decimal"/>
            <xs:element minOccurs="0" name="Contractor_CustomFieldDecimalValue3_Item5" type="xs:decimal"/>
            <xs:element minOccurs="0" name="Contractor_CustomFieldDecimalValue3_Item6" type="xs:decimal"/>
            <xs:element minOccurs="0" name="Contractor_CustomFieldDecimalValue3_Item7" type="xs:decimal"/>
            <xs:element minOccurs="0" name="Contractor_CustomFieldDecimalValue3_Item8" type="xs:decimal"/>
            <xs:element minOccurs="0" name="Contractor_CustomFieldDecimalValue3_Item9" type="xs:decimal"/>
            <xs:element minOccurs="0" name="Contractor_CustomFieldDecimalValue3_Item10" type="xs:decimal"/>
            <xs:element minOccurs="0" name="Contractor_CustomFieldDecimalValue4_Item1" type="xs:decimal"/>
            <xs:element minOccurs="0" name="Contractor_CustomFieldDecimalValue4_Item2" type="xs:decimal"/>
            <xs:element minOccurs="0" name="Contractor_CustomFieldDecimalValue4_Item3" type="xs:decimal"/>
            <xs:element minOccurs="0" name="Contractor_CustomFieldDecimalValue4_Item4" type="xs:decimal"/>
            <xs:element minOccurs="0" name="Contractor_CustomFieldDecimalValue4_Item5" type="xs:decimal"/>
            <xs:element minOccurs="0" name="Contractor_CustomFieldDecimalValue4_Item6" type="xs:decimal"/>
            <xs:element minOccurs="0" name="Contractor_CustomFieldDecimalValue4_Item7" type="xs:decimal"/>
            <xs:element minOccurs="0" name="Contractor_CustomFieldDecimalValue4_Item8" type="xs:decimal"/>
            <xs:element minOccurs="0" name="Contractor_CustomFieldDecimalValue4_Item9" type="xs:decimal"/>
            <xs:element minOccurs="0" name="Contractor_CustomFieldDecimalValue4_Item10" type="xs:decimal"/>
            <xs:element minOccurs="0" name="Contractor_CustomFieldDecimalValue5_Item1" type="xs:decimal"/>
            <xs:element minOccurs="0" name="Contractor_CustomFieldDecimalValue5_Item2" type="xs:decimal"/>
            <xs:element minOccurs="0" name="Contractor_CustomFieldDecimalValue5_Item3" type="xs:decimal"/>
            <xs:element minOccurs="0" name="Contractor_CustomFieldDecimalValue5_Item4" type="xs:decimal"/>
            <xs:element minOccurs="0" name="Contractor_CustomFieldDecimalValue5_Item5" type="xs:decimal"/>
            <xs:element minOccurs="0" name="Contractor_CustomFieldDecimalValue5_Item6" type="xs:decimal"/>
            <xs:element minOccurs="0" name="Contractor_CustomFieldDecimalValue5_Item7" type="xs:decimal"/>
            <xs:element minOccurs="0" name="Contractor_CustomFieldDecimalValue5_Item8" type="xs:decimal"/>
            <xs:element minOccurs="0" name="Contractor_CustomFieldDecimalValue5_Item9" type="xs:decimal"/>
            <xs:element minOccurs="0" name="Contractor_CustomFieldDecimalValue5_Item10" type="xs:decimal"/>
            <xs:element minOccurs="0" name="Contractor_CustomFieldNumericValue1_Item1" type="xs:decimal"/>
            <xs:element minOccurs="0" name="Contractor_CustomFieldNumericValue1_Item2" type="xs:decimal"/>
            <xs:element minOccurs="0" name="Contractor_CustomFieldNumericValue1_Item3" type="xs:decimal"/>
            <xs:element minOccurs="0" name="Contractor_CustomFieldNumericValue1_Item4" type="xs:decimal"/>
            <xs:element minOccurs="0" name="Contractor_CustomFieldNumericValue1_Item5" type="xs:decimal"/>
            <xs:element minOccurs="0" name="Contractor_CustomFieldNumericValue1_Item6" type="xs:decimal"/>
            <xs:element minOccurs="0" name="Contractor_CustomFieldNumericValue1_Item7" type="xs:decimal"/>
            <xs:element minOccurs="0" name="Contractor_CustomFieldNumericValue1_Item8" type="xs:decimal"/>
            <xs:element minOccurs="0" name="Contractor_CustomFieldNumericValue1_Item9" type="xs:decimal"/>
            <xs:element minOccurs="0" name="Contractor_CustomFieldNumericValue1_Item10" type="xs:decimal"/>
            <xs:element minOccurs="0" name="Contractor_CustomFieldNumericValue2_Item1" type="xs:decimal"/>
            <xs:element minOccurs="0" name="Contractor_CustomFieldNumericValue2_Item2" type="xs:decimal"/>
            <xs:element minOccurs="0" name="Contractor_CustomFieldNumericValue2_Item3" type="xs:decimal"/>
            <xs:element minOccurs="0" name="Contractor_CustomFieldNumericValue2_Item4" type="xs:decimal"/>
            <xs:element minOccurs="0" name="Contractor_CustomFieldNumericValue2_Item5" type="xs:decimal"/>
            <xs:element minOccurs="0" name="Contractor_CustomFieldNumericValue2_Item6" type="xs:decimal"/>
            <xs:element minOccurs="0" name="Contractor_CustomFieldNumericValue2_Item7" type="xs:decimal"/>
            <xs:element minOccurs="0" name="Contractor_CustomFieldNumericValue2_Item8" type="xs:decimal"/>
            <xs:element minOccurs="0" name="Contractor_CustomFieldNumericValue2_Item9" type="xs:decimal"/>
            <xs:element minOccurs="0" name="Contractor_CustomFieldNumericValue2_Item10" type="xs:decimal"/>
            <xs:element minOccurs="0" name="Contractor_CustomFieldNumericValue3_Item1" type="xs:decimal"/>
            <xs:element minOccurs="0" name="Contractor_CustomFieldNumericValue3_Item2" type="xs:decimal"/>
            <xs:element minOccurs="0" name="Contractor_CustomFieldNumericValue3_Item3" type="xs:decimal"/>
            <xs:element minOccurs="0" name="Contractor_CustomFieldNumericValue3_Item4" type="xs:decimal"/>
            <xs:element minOccurs="0" name="Contractor_CustomFieldNumericValue3_Item5" type="xs:decimal"/>
            <xs:element minOccurs="0" name="Contractor_CustomFieldNumericValue3_Item6" type="xs:decimal"/>
            <xs:element minOccurs="0" name="Contractor_CustomFieldNumericValue3_Item7" type="xs:decimal"/>
            <xs:element minOccurs="0" name="Contractor_CustomFieldNumericValue3_Item8" type="xs:decimal"/>
            <xs:element minOccurs="0" name="Contractor_CustomFieldNumericValue3_Item9" type="xs:decimal"/>
            <xs:element minOccurs="0" name="Contractor_CustomFieldNumericValue3_Item10" type="xs:decimal"/>
            <xs:element minOccurs="0" name="Contractor_CustomFieldNumericValue4_Item1" type="xs:decimal"/>
            <xs:element minOccurs="0" name="Contractor_CustomFieldNumericValue4_Item2" type="xs:decimal"/>
            <xs:element minOccurs="0" name="Contractor_CustomFieldNumericValue4_Item3" type="xs:decimal"/>
            <xs:element minOccurs="0" name="Contractor_CustomFieldNumericValue4_Item4" type="xs:decimal"/>
            <xs:element minOccurs="0" name="Contractor_CustomFieldNumericValue4_Item5" type="xs:decimal"/>
            <xs:element minOccurs="0" name="Contractor_CustomFieldNumericValue4_Item6" type="xs:decimal"/>
            <xs:element minOccurs="0" name="Contractor_CustomFieldNumericValue4_Item7" type="xs:decimal"/>
            <xs:element minOccurs="0" name="Contractor_CustomFieldNumericValue4_Item8" type="xs:decimal"/>
            <xs:element minOccurs="0" name="Contractor_CustomFieldNumericValue4_Item9" type="xs:decimal"/>
            <xs:element minOccurs="0" name="Contractor_CustomFieldNumericValue4_Item10" type="xs:decimal"/>
            <xs:element minOccurs="0" name="Contractor_CustomFieldNumericValue5_Item1" type="xs:decimal"/>
            <xs:element minOccurs="0" name="Contractor_CustomFieldNumericValue5_Item2" type="xs:decimal"/>
            <xs:element minOccurs="0" name="Contractor_CustomFieldNumericValue5_Item3" type="xs:decimal"/>
            <xs:element minOccurs="0" name="Contractor_CustomFieldNumericValue5_Item4" type="xs:decimal"/>
            <xs:element minOccurs="0" name="Contractor_CustomFieldNumericValue5_Item5" type="xs:decimal"/>
            <xs:element minOccurs="0" name="Contractor_CustomFieldNumericValue5_Item6" type="xs:decimal"/>
            <xs:element minOccurs="0" name="Contractor_CustomFieldNumericValue5_Item7" type="xs:decimal"/>
            <xs:element minOccurs="0" name="Contractor_CustomFieldNumericValue5_Item8" type="xs:decimal"/>
            <xs:element minOccurs="0" name="Contractor_CustomFieldNumericValue5_Item9" type="xs:decimal"/>
            <xs:element minOccurs="0" name="Contractor_CustomFieldNumericValue5_Item10" type="xs:decimal"/>
            <xs:element minOccurs="0" name="Contractor_CustomFieldTextValue1_Item1" type="xs:string"/>
            <xs:element minOccurs="0" name="Contractor_CustomFieldTextValue1_Item2" type="xs:string"/>
            <xs:element minOccurs="0" name="Contractor_CustomFieldTextValue1_Item3" type="xs:string"/>
            <xs:element minOccurs="0" name="Contractor_CustomFieldTextValue1_Item4" type="xs:string"/>
            <xs:element minOccurs="0" name="Contractor_CustomFieldTextValue1_Item5" type="xs:string"/>
            <xs:element minOccurs="0" name="Contractor_CustomFieldTextValue1_Item6" type="xs:string"/>
            <xs:element minOccurs="0" name="Contractor_CustomFieldTextValue1_Item7" type="xs:string"/>
            <xs:element minOccurs="0" name="Contractor_CustomFieldTextValue1_Item8" type="xs:string"/>
            <xs:element minOccurs="0" name="Contractor_CustomFieldTextValue1_Item9" type="xs:string"/>
            <xs:element minOccurs="0" name="Contractor_CustomFieldTextValue1_Item10" type="xs:string"/>
            <xs:element minOccurs="0" name="Contractor_CustomFieldTextValue10_Item1" type="xs:string"/>
            <xs:element minOccurs="0" name="Contractor_CustomFieldTextValue10_Item2" type="xs:string"/>
            <xs:element minOccurs="0" name="Contractor_CustomFieldTextValue10_Item3" type="xs:string"/>
            <xs:element minOccurs="0" name="Contractor_CustomFieldTextValue10_Item4" type="xs:string"/>
            <xs:element minOccurs="0" name="Contractor_CustomFieldTextValue10_Item5" type="xs:string"/>
            <xs:element minOccurs="0" name="Contractor_CustomFieldTextValue10_Item6" type="xs:string"/>
            <xs:element minOccurs="0" name="Contractor_CustomFieldTextValue10_Item7" type="xs:string"/>
            <xs:element minOccurs="0" name="Contractor_CustomFieldTextValue10_Item8" type="xs:string"/>
            <xs:element minOccurs="0" name="Contractor_CustomFieldTextValue10_Item9" type="xs:string"/>
            <xs:element minOccurs="0" name="Contractor_CustomFieldTextValue10_Item10" type="xs:string"/>
            <xs:element minOccurs="0" name="Contractor_CustomFieldTextValue11_Item1" type="xs:string"/>
            <xs:element minOccurs="0" name="Contractor_CustomFieldTextValue11_Item2" type="xs:string"/>
            <xs:element minOccurs="0" name="Contractor_CustomFieldTextValue11_Item3" type="xs:string"/>
            <xs:element minOccurs="0" name="Contractor_CustomFieldTextValue11_Item4" type="xs:string"/>
            <xs:element minOccurs="0" name="Contractor_CustomFieldTextValue11_Item5" type="xs:string"/>
            <xs:element minOccurs="0" name="Contractor_CustomFieldTextValue11_Item6" type="xs:string"/>
            <xs:element minOccurs="0" name="Contractor_CustomFieldTextValue11_Item7" type="xs:string"/>
            <xs:element minOccurs="0" name="Contractor_CustomFieldTextValue11_Item8" type="xs:string"/>
            <xs:element minOccurs="0" name="Contractor_CustomFieldTextValue11_Item9" type="xs:string"/>
            <xs:element minOccurs="0" name="Contractor_CustomFieldTextValue11_Item10" type="xs:string"/>
            <xs:element minOccurs="0" name="Contractor_CustomFieldTextValue12_Item1" type="xs:string"/>
            <xs:element minOccurs="0" name="Contractor_CustomFieldTextValue12_Item2" type="xs:string"/>
            <xs:element minOccurs="0" name="Contractor_CustomFieldTextValue12_Item3" type="xs:string"/>
            <xs:element minOccurs="0" name="Contractor_CustomFieldTextValue12_Item4" type="xs:string"/>
            <xs:element minOccurs="0" name="Contractor_CustomFieldTextValue12_Item5" type="xs:string"/>
            <xs:element minOccurs="0" name="Contractor_CustomFieldTextValue12_Item6" type="xs:string"/>
            <xs:element minOccurs="0" name="Contractor_CustomFieldTextValue12_Item7" type="xs:string"/>
            <xs:element minOccurs="0" name="Contractor_CustomFieldTextValue12_Item8" type="xs:string"/>
            <xs:element minOccurs="0" name="Contractor_CustomFieldTextValue12_Item9" type="xs:string"/>
            <xs:element minOccurs="0" name="Contractor_CustomFieldTextValue12_Item10" type="xs:string"/>
            <xs:element minOccurs="0" name="Contractor_CustomFieldTextValue13_Item1" type="xs:string"/>
            <xs:element minOccurs="0" name="Contractor_CustomFieldTextValue13_Item2" type="xs:string"/>
            <xs:element minOccurs="0" name="Contractor_CustomFieldTextValue13_Item3" type="xs:string"/>
            <xs:element minOccurs="0" name="Contractor_CustomFieldTextValue13_Item4" type="xs:string"/>
            <xs:element minOccurs="0" name="Contractor_CustomFieldTextValue13_Item5" type="xs:string"/>
            <xs:element minOccurs="0" name="Contractor_CustomFieldTextValue13_Item6" type="xs:string"/>
            <xs:element minOccurs="0" name="Contractor_CustomFieldTextValue13_Item7" type="xs:string"/>
            <xs:element minOccurs="0" name="Contractor_CustomFieldTextValue13_Item8" type="xs:string"/>
            <xs:element minOccurs="0" name="Contractor_CustomFieldTextValue13_Item9" type="xs:string"/>
            <xs:element minOccurs="0" name="Contractor_CustomFieldTextValue13_Item10" type="xs:string"/>
            <xs:element minOccurs="0" name="Contractor_CustomFieldTextValue14_Item1" type="xs:string"/>
            <xs:element minOccurs="0" name="Contractor_CustomFieldTextValue14_Item2" type="xs:string"/>
            <xs:element minOccurs="0" name="Contractor_CustomFieldTextValue14_Item3" type="xs:string"/>
            <xs:element minOccurs="0" name="Contractor_CustomFieldTextValue14_Item4" type="xs:string"/>
            <xs:element minOccurs="0" name="Contractor_CustomFieldTextValue14_Item5" type="xs:string"/>
            <xs:element minOccurs="0" name="Contractor_CustomFieldTextValue14_Item6" type="xs:string"/>
            <xs:element minOccurs="0" name="Contractor_CustomFieldTextValue14_Item7" type="xs:string"/>
            <xs:element minOccurs="0" name="Contractor_CustomFieldTextValue14_Item8" type="xs:string"/>
            <xs:element minOccurs="0" name="Contractor_CustomFieldTextValue14_Item9" type="xs:string"/>
            <xs:element minOccurs="0" name="Contractor_CustomFieldTextValue14_Item10" type="xs:string"/>
            <xs:element minOccurs="0" name="Contractor_CustomFieldTextValue15_Item1" type="xs:string"/>
            <xs:element minOccurs="0" name="Contractor_CustomFieldTextValue15_Item2" type="xs:string"/>
            <xs:element minOccurs="0" name="Contractor_CustomFieldTextValue15_Item3" type="xs:string"/>
            <xs:element minOccurs="0" name="Contractor_CustomFieldTextValue15_Item4" type="xs:string"/>
            <xs:element minOccurs="0" name="Contractor_CustomFieldTextValue15_Item5" type="xs:string"/>
            <xs:element minOccurs="0" name="Contractor_CustomFieldTextValue15_Item6" type="xs:string"/>
            <xs:element minOccurs="0" name="Contractor_CustomFieldTextValue15_Item7" type="xs:string"/>
            <xs:element minOccurs="0" name="Contractor_CustomFieldTextValue15_Item8" type="xs:string"/>
            <xs:element minOccurs="0" name="Contractor_CustomFieldTextValue15_Item9" type="xs:string"/>
            <xs:element minOccurs="0" name="Contractor_CustomFieldTextValue15_Item10" type="xs:string"/>
            <xs:element minOccurs="0" name="Contractor_CustomFieldTextValue2_Item1" type="xs:string"/>
            <xs:element minOccurs="0" name="Contractor_CustomFieldTextValue2_Item2" type="xs:string"/>
            <xs:element minOccurs="0" name="Contractor_CustomFieldTextValue2_Item3" type="xs:string"/>
            <xs:element minOccurs="0" name="Contractor_CustomFieldTextValue2_Item4" type="xs:string"/>
            <xs:element minOccurs="0" name="Contractor_CustomFieldTextValue2_Item5" type="xs:string"/>
            <xs:element minOccurs="0" name="Contractor_CustomFieldTextValue2_Item6" type="xs:string"/>
            <xs:element minOccurs="0" name="Contractor_CustomFieldTextValue2_Item7" type="xs:string"/>
            <xs:element minOccurs="0" name="Contractor_CustomFieldTextValue2_Item8" type="xs:string"/>
            <xs:element minOccurs="0" name="Contractor_CustomFieldTextValue2_Item9" type="xs:string"/>
            <xs:element minOccurs="0" name="Contractor_CustomFieldTextValue2_Item10" type="xs:string"/>
            <xs:element minOccurs="0" name="Contractor_CustomFieldTextValue3_Item1" type="xs:string"/>
            <xs:element minOccurs="0" name="Contractor_CustomFieldTextValue3_Item2" type="xs:string"/>
            <xs:element minOccurs="0" name="Contractor_CustomFieldTextValue3_Item3" type="xs:string"/>
            <xs:element minOccurs="0" name="Contractor_CustomFieldTextValue3_Item4" type="xs:string"/>
            <xs:element minOccurs="0" name="Contractor_CustomFieldTextValue3_Item5" type="xs:string"/>
            <xs:element minOccurs="0" name="Contractor_CustomFieldTextValue3_Item6" type="xs:string"/>
            <xs:element minOccurs="0" name="Contractor_CustomFieldTextValue3_Item7" type="xs:string"/>
            <xs:element minOccurs="0" name="Contractor_CustomFieldTextValue3_Item8" type="xs:string"/>
            <xs:element minOccurs="0" name="Contractor_CustomFieldTextValue3_Item9" type="xs:string"/>
            <xs:element minOccurs="0" name="Contractor_CustomFieldTextValue3_Item10" type="xs:string"/>
            <xs:element minOccurs="0" name="Contractor_CustomFieldTextValue4_Item1" type="xs:string"/>
            <xs:element minOccurs="0" name="Contractor_CustomFieldTextValue4_Item2" type="xs:string"/>
            <xs:element minOccurs="0" name="Contractor_CustomFieldTextValue4_Item3" type="xs:string"/>
            <xs:element minOccurs="0" name="Contractor_CustomFieldTextValue4_Item4" type="xs:string"/>
            <xs:element minOccurs="0" name="Contractor_CustomFieldTextValue4_Item5" type="xs:string"/>
            <xs:element minOccurs="0" name="Contractor_CustomFieldTextValue4_Item6" type="xs:string"/>
            <xs:element minOccurs="0" name="Contractor_CustomFieldTextValue4_Item7" type="xs:string"/>
            <xs:element minOccurs="0" name="Contractor_CustomFieldTextValue4_Item8" type="xs:string"/>
            <xs:element minOccurs="0" name="Contractor_CustomFieldTextValue4_Item9" type="xs:string"/>
            <xs:element minOccurs="0" name="Contractor_CustomFieldTextValue4_Item10" type="xs:string"/>
            <xs:element minOccurs="0" name="Contractor_CustomFieldTextValue5_Item1" type="xs:string"/>
            <xs:element minOccurs="0" name="Contractor_CustomFieldTextValue5_Item2" type="xs:string"/>
            <xs:element minOccurs="0" name="Contractor_CustomFieldTextValue5_Item3" type="xs:string"/>
            <xs:element minOccurs="0" name="Contractor_CustomFieldTextValue5_Item4" type="xs:string"/>
            <xs:element minOccurs="0" name="Contractor_CustomFieldTextValue5_Item5" type="xs:string"/>
            <xs:element minOccurs="0" name="Contractor_CustomFieldTextValue5_Item6" type="xs:string"/>
            <xs:element minOccurs="0" name="Contractor_CustomFieldTextValue5_Item7" type="xs:string"/>
            <xs:element minOccurs="0" name="Contractor_CustomFieldTextValue5_Item8" type="xs:string"/>
            <xs:element minOccurs="0" name="Contractor_CustomFieldTextValue5_Item9" type="xs:string"/>
            <xs:element minOccurs="0" name="Contractor_CustomFieldTextValue5_Item10" type="xs:string"/>
            <xs:element minOccurs="0" name="Contractor_CustomFieldTextValue6_Item1" type="xs:string"/>
            <xs:element minOccurs="0" name="Contractor_CustomFieldTextValue6_Item2" type="xs:string"/>
            <xs:element minOccurs="0" name="Contractor_CustomFieldTextValue6_Item3" type="xs:string"/>
            <xs:element minOccurs="0" name="Contractor_CustomFieldTextValue6_Item4" type="xs:string"/>
            <xs:element minOccurs="0" name="Contractor_CustomFieldTextValue6_Item5" type="xs:string"/>
            <xs:element minOccurs="0" name="Contractor_CustomFieldTextValue6_Item6" type="xs:string"/>
            <xs:element minOccurs="0" name="Contractor_CustomFieldTextValue6_Item7" type="xs:string"/>
            <xs:element minOccurs="0" name="Contractor_CustomFieldTextValue6_Item8" type="xs:string"/>
            <xs:element minOccurs="0" name="Contractor_CustomFieldTextValue6_Item9" type="xs:string"/>
            <xs:element minOccurs="0" name="Contractor_CustomFieldTextValue6_Item10" type="xs:string"/>
            <xs:element minOccurs="0" name="Contractor_CustomFieldTextValue7_Item1" type="xs:string"/>
            <xs:element minOccurs="0" name="Contractor_CustomFieldTextValue7_Item2" type="xs:string"/>
            <xs:element minOccurs="0" name="Contractor_CustomFieldTextValue7_Item3" type="xs:string"/>
            <xs:element minOccurs="0" name="Contractor_CustomFieldTextValue7_Item4" type="xs:string"/>
            <xs:element minOccurs="0" name="Contractor_CustomFieldTextValue7_Item5" type="xs:string"/>
            <xs:element minOccurs="0" name="Contractor_CustomFieldTextValue7_Item6" type="xs:string"/>
            <xs:element minOccurs="0" name="Contractor_CustomFieldTextValue7_Item7" type="xs:string"/>
            <xs:element minOccurs="0" name="Contractor_CustomFieldTextValue7_Item8" type="xs:string"/>
            <xs:element minOccurs="0" name="Contractor_CustomFieldTextValue7_Item9" type="xs:string"/>
            <xs:element minOccurs="0" name="Contractor_CustomFieldTextValue7_Item10" type="xs:string"/>
            <xs:element minOccurs="0" name="Contractor_CustomFieldTextValue8_Item1" type="xs:string"/>
            <xs:element minOccurs="0" name="Contractor_CustomFieldTextValue8_Item2" type="xs:string"/>
            <xs:element minOccurs="0" name="Contractor_CustomFieldTextValue8_Item3" type="xs:string"/>
            <xs:element minOccurs="0" name="Contractor_CustomFieldTextValue8_Item4" type="xs:string"/>
            <xs:element minOccurs="0" name="Contractor_CustomFieldTextValue8_Item5" type="xs:string"/>
            <xs:element minOccurs="0" name="Contractor_CustomFieldTextValue8_Item6" type="xs:string"/>
            <xs:element minOccurs="0" name="Contractor_CustomFieldTextValue8_Item7" type="xs:string"/>
            <xs:element minOccurs="0" name="Contractor_CustomFieldTextValue8_Item8" type="xs:string"/>
            <xs:element minOccurs="0" name="Contractor_CustomFieldTextValue8_Item9" type="xs:string"/>
            <xs:element minOccurs="0" name="Contractor_CustomFieldTextValue8_Item10" type="xs:string"/>
            <xs:element minOccurs="0" name="Contractor_CustomFieldTextValue9_Item1" type="xs:string"/>
            <xs:element minOccurs="0" name="Contractor_CustomFieldTextValue9_Item2" type="xs:string"/>
            <xs:element minOccurs="0" name="Contractor_CustomFieldTextValue9_Item3" type="xs:string"/>
            <xs:element minOccurs="0" name="Contractor_CustomFieldTextValue9_Item4" type="xs:string"/>
            <xs:element minOccurs="0" name="Contractor_CustomFieldTextValue9_Item5" type="xs:string"/>
            <xs:element minOccurs="0" name="Contractor_CustomFieldTextValue9_Item6" type="xs:string"/>
            <xs:element minOccurs="0" name="Contractor_CustomFieldTextValue9_Item7" type="xs:string"/>
            <xs:element minOccurs="0" name="Contractor_CustomFieldTextValue9_Item8" type="xs:string"/>
            <xs:element minOccurs="0" name="Contractor_CustomFieldTextValue9_Item9" type="xs:string"/>
            <xs:element minOccurs="0" name="Contractor_CustomFieldTextValue9_Item10" type="xs:string"/>
            <xs:element minOccurs="0" name="Contractor_NumberOfContracts_Item1" type="xs:int"/>
            <xs:element minOccurs="0" name="Contractor_NumberOfContracts_Item2" type="xs:int"/>
            <xs:element minOccurs="0" name="Contractor_NumberOfContracts_Item3" type="xs:int"/>
            <xs:element minOccurs="0" name="Contractor_NumberOfContracts_Item4" type="xs:int"/>
            <xs:element minOccurs="0" name="Contractor_NumberOfContracts_Item5" type="xs:int"/>
            <xs:element minOccurs="0" name="Contractor_NumberOfContracts_Item6" type="xs:int"/>
            <xs:element minOccurs="0" name="Contractor_NumberOfContracts_Item7" type="xs:int"/>
            <xs:element minOccurs="0" name="Contractor_NumberOfContracts_Item8" type="xs:int"/>
            <xs:element minOccurs="0" name="Contractor_NumberOfContracts_Item9" type="xs:int"/>
            <xs:element minOccurs="0" name="Contractor_NumberOfContracts_Item10" type="xs:int"/>
            <xs:element minOccurs="0" name="Contractor_PlannedDollars_Item1" type="xs:decimal"/>
            <xs:element minOccurs="0" name="Contractor_PlannedDollars_Item2" type="xs:decimal"/>
            <xs:element minOccurs="0" name="Contractor_PlannedDollars_Item3" type="xs:decimal"/>
            <xs:element minOccurs="0" name="Contractor_PlannedDollars_Item4" type="xs:decimal"/>
            <xs:element minOccurs="0" name="Contractor_PlannedDollars_Item5" type="xs:decimal"/>
            <xs:element minOccurs="0" name="Contractor_PlannedDollars_Item6" type="xs:decimal"/>
            <xs:element minOccurs="0" name="Contractor_PlannedDollars_Item7" type="xs:decimal"/>
            <xs:element minOccurs="0" name="Contractor_PlannedDollars_Item8" type="xs:decimal"/>
            <xs:element minOccurs="0" name="Contractor_PlannedDollars_Item9" type="xs:decimal"/>
            <xs:element minOccurs="0" name="Contractor_PlannedDollars_Item10" type="xs:decimal"/>
            <xs:element minOccurs="0" name="Contractor_PlannedHoursWorked_Item1" type="xs:int"/>
            <xs:element minOccurs="0" name="Contractor_PlannedHoursWorked_Item2" type="xs:int"/>
            <xs:element minOccurs="0" name="Contractor_PlannedHoursWorked_Item3" type="xs:int"/>
            <xs:element minOccurs="0" name="Contractor_PlannedHoursWorked_Item4" type="xs:int"/>
            <xs:element minOccurs="0" name="Contractor_PlannedHoursWorked_Item5" type="xs:int"/>
            <xs:element minOccurs="0" name="Contractor_PlannedHoursWorked_Item6" type="xs:int"/>
            <xs:element minOccurs="0" name="Contractor_PlannedHoursWorked_Item7" type="xs:int"/>
            <xs:element minOccurs="0" name="Contractor_PlannedHoursWorked_Item8" type="xs:int"/>
            <xs:element minOccurs="0" name="Contractor_PlannedHoursWorked_Item9" type="xs:int"/>
            <xs:element minOccurs="0" name="Contractor_PlannedHoursWorked_Item10" type="xs:int"/>
            <xs:element minOccurs="0" name="Contractor_PlannedPercentOfHoursWorked_Item1" type="xs:decimal"/>
            <xs:element minOccurs="0" name="Contractor_PlannedPercentOfHoursWorked_Item2" type="xs:decimal"/>
            <xs:element minOccurs="0" name="Contractor_PlannedPercentOfHoursWorked_Item3" type="xs:decimal"/>
            <xs:element minOccurs="0" name="Contractor_PlannedPercentOfHoursWorked_Item4" type="xs:decimal"/>
            <xs:element minOccurs="0" name="Contractor_PlannedPercentOfHoursWorked_Item5" type="xs:decimal"/>
            <xs:element minOccurs="0" name="Contractor_PlannedPercentOfHoursWorked_Item6" type="xs:decimal"/>
            <xs:element minOccurs="0" name="Contractor_PlannedPercentOfHoursWorked_Item7" type="xs:decimal"/>
            <xs:element minOccurs="0" name="Contractor_PlannedPercentOfHoursWorked_Item8" type="xs:decimal"/>
            <xs:element minOccurs="0" name="Contractor_PlannedPercentOfHoursWorked_Item9" type="xs:decimal"/>
            <xs:element minOccurs="0" name="Contractor_PlannedPercentOfHoursWorked_Item10" type="xs:decimal"/>
            <xs:element minOccurs="0" name="DevCostsAcquisitionCosts_AcquisitionCostsCustomField1" type="xs:decimal"/>
            <xs:element minOccurs="0" name="DevCostsAcquisitionCosts_AcquisitionCostsCustomField130_x0025_PV" type="xs:decimal"/>
            <xs:element minOccurs="0" name="DevCostsAcquisitionCosts_AcquisitionCostsCustomField170_x0025_PV" type="xs:decimal"/>
            <xs:element minOccurs="0" name="DevCostsAcquisitionCosts_AcquisitionCostsCustomField1DisbursedToDate" type="xs:decimal"/>
            <xs:element minOccurs="0" name="DevCostsAcquisitionCosts_AcquisitionCostsCustomField1PerUnit" type="xs:decimal"/>
            <xs:element minOccurs="0" name="DevCostsAcquisitionCosts_AcquisitionCostsCustomField2" type="xs:decimal"/>
            <xs:element minOccurs="0" name="DevCostsAcquisitionCosts_AcquisitionCostsCustomField230_x0025_PV" type="xs:decimal"/>
            <xs:element minOccurs="0" name="DevCostsAcquisitionCosts_AcquisitionCostsCustomField270_x0025_PV" type="xs:decimal"/>
            <xs:element minOccurs="0" name="DevCostsAcquisitionCosts_AcquisitionCostsCustomField2DisbursedToDate" type="xs:decimal"/>
            <xs:element minOccurs="0" name="DevCostsAcquisitionCosts_AcquisitionCostsCustomField2PerUnit" type="xs:decimal"/>
            <xs:element minOccurs="0" name="DevCostsAcquisitionCosts_AcquisitionCostsCustomField3" type="xs:decimal"/>
            <xs:element minOccurs="0" name="DevCostsAcquisitionCosts_AcquisitionCostsCustomField330_x0025_PV" type="xs:decimal"/>
            <xs:element minOccurs="0" name="DevCostsAcquisitionCosts_AcquisitionCostsCustomField370_x0025_PV" type="xs:decimal"/>
            <xs:element minOccurs="0" name="DevCostsAcquisitionCosts_AcquisitionCostsCustomField3DisbursedToDate" type="xs:decimal"/>
            <xs:element minOccurs="0" name="DevCostsAcquisitionCosts_AcquisitionCostsCustomField3PerUnit" type="xs:decimal"/>
            <xs:element minOccurs="0" name="DevCostsAcquisitionCosts_ExistingStructures" type="xs:decimal"/>
            <xs:element minOccurs="0" name="DevCostsAcquisitionCosts_ExistingStructures30_x0025_PV" type="xs:decimal"/>
            <xs:element minOccurs="0" name="DevCostsAcquisitionCosts_ExistingStructures70_x0025_PV" type="xs:decimal"/>
            <xs:element minOccurs="0" name="DevCostsAcquisitionCosts_ExistingStructuresDisbursedToDate" type="xs:decimal"/>
            <xs:element minOccurs="0" name="DevCostsAcquisitionCosts_ExistingStructuresPerUnit" type="xs:decimal"/>
            <xs:element minOccurs="0" name="DevCostsAcquisitionCosts_Land" type="xs:decimal"/>
            <xs:element minOccurs="0" name="DevCostsAcquisitionCosts_Land30_x0025_PV" type="xs:decimal"/>
            <xs:element minOccurs="0" name="DevCostsAcquisitionCosts_Land70_x0025_PV" type="xs:decimal"/>
            <xs:element minOccurs="0" name="DevCostsAcquisitionCosts_LandDisbursedToDate" type="xs:decimal"/>
            <xs:element minOccurs="0" name="DevCostsAcquisitionCosts_LandPerUnit" type="xs:decimal"/>
            <xs:element minOccurs="0" name="DevCostsAcquisitionCosts_OtherAcquisitionCosts" type="xs:decimal"/>
            <xs:element minOccurs="0" name="DevCostsAcquisitionCosts_OtherAcquisitionCosts30_x0025_PV" type="xs:decimal"/>
            <xs:element minOccurs="0" name="DevCostsAcquisitionCosts_OtherAcquisitionCosts70_x0025_PV" type="xs:decimal"/>
            <xs:element minOccurs="0" name="DevCostsAcquisitionCosts_OtherAcquisitionCostsDisbursedToDate" type="xs:decimal"/>
            <xs:element minOccurs="0" name="DevCostsAcquisitionCosts_OtherAcquisitionCostsPerUnit" type="xs:decimal"/>
            <xs:element minOccurs="0" name="DevCostsConstInterimCosts_ConstructionInsurance" type="xs:decimal"/>
            <xs:element minOccurs="0" name="DevCostsConstInterimCosts_ConstructionInsurance30_x0025_PV" type="xs:decimal"/>
            <xs:element minOccurs="0" name="DevCostsConstInterimCosts_ConstructionInsurance70_x0025_PV" type="xs:decimal"/>
            <xs:element minOccurs="0" name="DevCostsConstInterimCosts_ConstructionInsuranceDisbursedToDate" type="xs:decimal"/>
            <xs:element minOccurs="0" name="DevCostsConstInterimCosts_ConstructionInsurancesPerUnit" type="xs:decimal"/>
            <xs:element minOccurs="0" name="DevCostsConstInterimCosts_ConstructionInterimCostsCustomField1" type="xs:decimal"/>
            <xs:element minOccurs="0" name="DevCostsConstInterimCosts_ConstructionInterimCostsCustomField130_x0025_PV" type="xs:decimal"/>
            <xs:element minOccurs="0" name="DevCostsConstInterimCosts_ConstructionInterimCostsCustomField170_x0025_PV" type="xs:decimal"/>
            <xs:element minOccurs="0" name="DevCostsConstInterimCosts_ConstructionInterimCostsCustomField1DisbursedToDate" type="xs:decimal"/>
            <xs:element minOccurs="0" name="DevCostsConstInterimCosts_ConstructionInterimCostsCustomField1PerUnit" type="xs:decimal"/>
            <xs:element minOccurs="0" name="DevCostsConstInterimCosts_ConstructionInterimCostsCustomField2" type="xs:decimal"/>
            <xs:element minOccurs="0" name="DevCostsConstInterimCosts_ConstructionInterimCostsCustomField230_x0025_PV" type="xs:decimal"/>
            <xs:element minOccurs="0" name="DevCostsConstInterimCosts_ConstructionInterimCostsCustomField270_x0025_PV" type="xs:decimal"/>
            <xs:element minOccurs="0" name="DevCostsConstInterimCosts_ConstructionInterimCostsCustomField2DisbursedToDate" type="xs:decimal"/>
            <xs:element minOccurs="0" name="DevCostsConstInterimCosts_ConstructionInterimCostsCustomField2PerUnit" type="xs:decimal"/>
            <xs:element minOccurs="0" name="DevCostsConstInterimCosts_ConstructionInterimCostsCustomField3" type="xs:decimal"/>
            <xs:element minOccurs="0" name="DevCostsConstInterimCosts_ConstructionInterimCostsCustomField330_x0025_PV" type="xs:decimal"/>
            <xs:element minOccurs="0" name="DevCostsConstInterimCosts_ConstructionInterimCostsCustomField370_x0025_PV" type="xs:decimal"/>
            <xs:element minOccurs="0" name="DevCostsConstInterimCosts_ConstructionInterimCostsCustomField3DisbursedToDate" type="xs:decimal"/>
            <xs:element minOccurs="0" name="DevCostsConstInterimCosts_ConstructionInterimCostsCustomField3PerUnit" type="xs:decimal"/>
            <xs:element minOccurs="0" name="DevCostsConstInterimCosts_PerformanceBondPremium" type="xs:decimal"/>
            <xs:element minOccurs="0" name="DevCostsConstInterimCosts_PerformanceBondPremium30_x0025_PV" type="xs:decimal"/>
            <xs:element minOccurs="0" name="DevCostsConstInterimCosts_PerformanceBondPremium70_x0025_PV" type="xs:decimal"/>
            <xs:element minOccurs="0" name="DevCostsConstInterimCosts_PerformanceBondPremiumDisbursedToDate" type="xs:decimal"/>
            <xs:element minOccurs="0" name="DevCostsConstInterimCosts_PerformanceBondPremiumPerUnit" type="xs:decimal"/>
            <xs:element minOccurs="0" name="DevCostsConstInterimCosts_PermittingFees" type="xs:decimal"/>
            <xs:element minOccurs="0" name="DevCostsConstInterimCosts_PermittingFees30_x0025_PV" type="xs:decimal"/>
            <xs:element minOccurs="0" name="DevCostsConstInterimCosts_PermittingFees70_x0025_PV" type="xs:decimal"/>
            <xs:element minOccurs="0" name="DevCostsConstInterimCosts_PermittingFeesDisbursedToDate" type="xs:decimal"/>
            <xs:element minOccurs="0" name="DevCostsConstInterimCosts_PermittingFeesPerUnit" type="xs:decimal"/>
            <xs:element minOccurs="0" name="DevCostsConstInterimCosts_TapFeesandImpactFees" type="xs:decimal"/>
            <xs:element minOccurs="0" name="DevCostsConstInterimCosts_TapFeesandImpactFees30_x0025_PV" type="xs:decimal"/>
            <xs:element minOccurs="0" name="DevCostsConstInterimCosts_TapFeesandImpactFees70_x0025_PV" type="xs:decimal"/>
            <xs:element minOccurs="0" name="DevCostsConstInterimCosts_TapFeesandImpactFeesDisbursedToDate" type="xs:decimal"/>
            <xs:element minOccurs="0" name="DevCostsConstInterimCosts_TapFeesandImpactFeesPerUnit" type="xs:decimal"/>
            <xs:element minOccurs="0" name="DevCostsConstInterimCosts_Taxes" type="xs:decimal"/>
            <xs:element minOccurs="0" name="DevCostsConstInterimCosts_Taxes30_x0025_PV" type="xs:decimal"/>
            <xs:element minOccurs="0" name="DevCostsConstInterimCosts_Taxes70_x0025_PV" type="xs:decimal"/>
            <xs:element minOccurs="0" name="DevCostsConstInterimCosts_TaxesDisbursedToDate" type="xs:decimal"/>
            <xs:element minOccurs="0" name="DevCostsConstInterimCosts_TaxesPerUnit" type="xs:decimal"/>
            <xs:element minOccurs="0" name="DevCostsConstructionFinancing_ConstructionFinancingCustomField1" type="xs:decimal"/>
            <xs:element minOccurs="0" name="DevCostsConstructionFinancing_ConstructionFinancingCustomField130_x0025_PV" type="xs:decimal"/>
            <xs:element minOccurs="0" name="DevCostsConstructionFinancing_ConstructionFinancingCustomField170_x0025_PV" type="xs:decimal"/>
            <xs:element minOccurs="0" name="DevCostsConstructionFinancing_ConstructionFinancingCustomField1DisbursedToDate" type="xs:decimal"/>
            <xs:element minOccurs="0" name="DevCostsConstructionFinancing_ConstructionFinancingCustomField1PerUnit" type="xs:decimal"/>
            <xs:element minOccurs="0" name="DevCostsConstructionFinancing_ConstructionFinancingCustomField2" type="xs:decimal"/>
            <xs:element minOccurs="0" name="DevCostsConstructionFinancing_ConstructionFinancingCustomField230_x0025_PV" type="xs:decimal"/>
            <xs:element minOccurs="0" name="DevCostsConstructionFinancing_ConstructionFinancingCustomField270_x0025_PV" type="xs:decimal"/>
            <xs:element minOccurs="0" name="DevCostsConstructionFinancing_ConstructionFinancingCustomField2DisbursedToDate" type="xs:decimal"/>
            <xs:element minOccurs="0" name="DevCostsConstructionFinancing_ConstructionFinancingCustomField2PerUnit" type="xs:decimal"/>
            <xs:element minOccurs="0" name="DevCostsConstructionFinancing_ConstructionFinancingCustomField3" type="xs:decimal"/>
            <xs:element minOccurs="0" name="DevCostsConstructionFinancing_ConstructionFinancingCustomField330_x0025_PV" type="xs:decimal"/>
            <xs:element minOccurs="0" name="DevCostsConstructionFinancing_ConstructionFinancingCustomField370_x0025_PV" type="xs:decimal"/>
            <xs:element minOccurs="0" name="DevCostsConstructionFinancing_ConstructionFinancingCustomField3DisbursedToDate" type="xs:decimal"/>
            <xs:element minOccurs="0" name="DevCostsConstructionFinancing_ConstructionFinancingCustomField3PerUnit" type="xs:decimal"/>
            <xs:element minOccurs="0" name="DevCostsConstructionFinancing_ConstructionLoanCreditReport" type="xs:decimal"/>
            <xs:element minOccurs="0" name="DevCostsConstructionFinancing_ConstructionLoanCreditReport30_x0025_PV" type="xs:decimal"/>
            <xs:element minOccurs="0" name="DevCostsConstructionFinancing_ConstructionLoanCreditReport70_x0025_PV" type="xs:decimal"/>
            <xs:element minOccurs="0" name="DevCostsConstructionFinancing_ConstructionLoanCreditReportDisbursedToDate" type="xs:decimal"/>
            <xs:element minOccurs="0" name="DevCostsConstructionFinancing_ConstructionLoanCreditReportPerUnit" type="xs:decimal"/>
            <xs:element minOccurs="0" name="DevCostsConstructionFinancing_ConstructionLoanInterestPaid" type="xs:decimal"/>
            <xs:element minOccurs="0" name="DevCostsConstructionFinancing_ConstructionLoanInterestPaid30_x0025_PV" type="xs:decimal"/>
            <xs:element minOccurs="0" name="DevCostsConstructionFinancing_ConstructionLoanInterestPaid70_x0025_PV" type="xs:decimal"/>
            <xs:element minOccurs="0" name="DevCostsConstructionFinancing_ConstructionLoanInterestPaidDisbursedToDate" type="xs:decimal"/>
            <xs:element minOccurs="0" name="DevCostsConstructionFinancing_ConstructionLoanInterestPaidPerUnit" type="xs:decimal"/>
            <xs:element minOccurs="0" name="DevCostsConstructionFinancing_ConstructionLoanLegalFees" type="xs:decimal"/>
            <xs:element minOccurs="0" name="DevCostsConstructionFinancing_ConstructionLoanLegalFees30_x0025_PV" type="xs:decimal"/>
            <xs:element minOccurs="0" name="DevCostsConstructionFinancing_ConstructionLoanLegalFees70_x0025_PV" type="xs:decimal"/>
            <xs:element minOccurs="0" name="DevCostsConstructionFinancing_ConstructionLoanLegalFeesDisbursedToDate" type="xs:decimal"/>
            <xs:element minOccurs="0" name="DevCostsConstructionFinancing_ConstructionLoanLegalFeesPerUnit" type="xs:decimal"/>
            <xs:element minOccurs="0" name="DevCostsConstructionFinancing_ConstructionLoanOriginationFee" type="xs:decimal"/>
            <xs:element minOccurs="0" name="DevCostsConstructionFinancing_ConstructionLoanOriginationFee30_x0025_PV" type="xs:decimal"/>
            <xs:element minOccurs="0" name="DevCostsConstructionFinancing_ConstructionLoanOriginationFee70_x0025_PV" type="xs:decimal"/>
            <xs:element minOccurs="0" name="DevCostsConstructionFinancing_ConstructionLoanOriginationFeeDisbursedToDate" type="xs:decimal"/>
            <xs:element minOccurs="0" name="DevCostsConstructionFinancing_ConstructionLoanOriginationFeePerUnit" type="xs:decimal"/>
            <xs:element minOccurs="0" name="DevCostsConstructionFinancing_InspectionFees" type="xs:decimal"/>
            <xs:element minOccurs="0" name="DevCostsConstructionFinancing_InspectionFees30_x0025_PV" type="xs:decimal"/>
            <xs:element minOccurs="0" name="DevCostsConstructionFinancing_InspectionFees70_x0025_PV" type="xs:decimal"/>
            <xs:element minOccurs="0" name="DevCostsConstructionFinancing_InspectionFeesDisbursedToDate" type="xs:decimal"/>
            <xs:element minOccurs="0" name="DevCostsConstructionFinancing_InspectionFeesPerUnit" type="xs:decimal"/>
            <xs:element minOccurs="0" name="DevCostsConstructionFinancing_OtherInterimFinancingCosts" type="xs:decimal"/>
            <xs:element minOccurs="0" name="DevCostsConstructionFinancing_OtherInterimFinancingCosts30_x0025_PV" type="xs:decimal"/>
            <xs:element minOccurs="0" name="DevCostsConstructionFinancing_OtherInterimFinancingCosts70_x0025_PV" type="xs:decimal"/>
            <xs:element minOccurs="0" name="DevCostsConstructionFinancing_OtherInterimFinancingCostsDisbursedToDate" type="xs:decimal"/>
            <xs:element minOccurs="0" name="DevCostsConstructionFinancing_OtherInterimFinancingCostsPerUnit" type="xs:decimal"/>
            <xs:element minOccurs="0" name="DevCostsConstructionFinancing_TitleandRecordingCostsForConstructionLoan" type="xs:decimal"/>
            <xs:element minOccurs="0" name="DevCostsConstructionFinancing_TitleandRecordingCostsForConstructionLoan30_x0025_PV" type="xs:decimal"/>
            <xs:element minOccurs="0" name="DevCostsConstructionFinancing_TitleandRecordingCostsForConstructionLoan70_x0025_PV" type="xs:decimal"/>
            <xs:element minOccurs="0" name="DevCostsConstructionFinancing_TitleandRecordingCostsForConstructionLoanDisbursedToDate" type="xs:decimal"/>
            <xs:element minOccurs="0" name="DevCostsConstructionFinancing_TitleandRecordingCostsForConstructionLoanPerUnit" type="xs:decimal"/>
            <xs:element minOccurs="0" name="DevCostsConstructionRehabCosts_AccessoryStructures" type="xs:decimal"/>
            <xs:element minOccurs="0" name="DevCostsConstructionRehabCosts_AccessoryStructures30_x0025_PV" type="xs:decimal"/>
            <xs:element minOccurs="0" name="DevCostsConstructionRehabCosts_AccessoryStructures70_x0025_PV" type="xs:decimal"/>
            <xs:element minOccurs="0" name="DevCostsConstructionRehabCosts_AccessoryStructuresDisbursedToDate" type="xs:decimal"/>
            <xs:element minOccurs="0" name="DevCostsConstructionRehabCosts_AccessoryStructuresPerUnit" type="xs:decimal"/>
            <xs:element minOccurs="0" name="DevCostsConstructionRehabCosts_ConstructionContingency" type="xs:decimal"/>
            <xs:element minOccurs="0" name="DevCostsConstructionRehabCosts_ConstructionContingency30_x0025_PV" type="xs:decimal"/>
            <xs:element minOccurs="0" name="DevCostsConstructionRehabCosts_ConstructionContingency70_x0025_PV" type="xs:decimal"/>
            <xs:element minOccurs="0" name="DevCostsConstructionRehabCosts_ConstructionContingencyDisbursedToDate" type="xs:decimal"/>
            <xs:element minOccurs="0" name="DevCostsConstructionRehabCosts_ConstructionContingencyPerUnit" type="xs:decimal"/>
            <xs:element minOccurs="0" name="DevCostsConstructionRehabCosts_ConstructionRehabilitationCostsCustomField1" type="xs:decimal"/>
            <xs:element minOccurs="0" name="DevCostsConstructionRehabCosts_ConstructionRehabilitationCostsCustomField130_x0025_PV" type="xs:decimal"/>
            <xs:element minOccurs="0" name="DevCostsConstructionRehabCosts_ConstructionRehabilitationCostsCustomField170_x0025_PV" type="xs:decimal"/>
            <xs:element minOccurs="0" name="DevCostsConstructionRehabCosts_ConstructionRehabilitationCostsCustomField1DisbursedToDate" type="xs:decimal"/>
            <xs:element minOccurs="0" name="DevCostsConstructionRehabCosts_ConstructionRehabilitationCostsCustomField1PerUnit" type="xs:decimal"/>
            <xs:element minOccurs="0" name="DevCostsConstructionRehabCosts_ConstructionRehabilitationCostsCustomField2" type="xs:decimal"/>
            <xs:element minOccurs="0" name="DevCostsConstructionRehabCosts_ConstructionRehabilitationCostsCustomField230_x0025_PV" type="xs:decimal"/>
            <xs:element minOccurs="0" name="DevCostsConstructionRehabCosts_ConstructionRehabilitationCostsCustomField270_x0025_PV" type="xs:decimal"/>
            <xs:element minOccurs="0" name="DevCostsConstructionRehabCosts_ConstructionRehabilitationCostsCustomField2DisbursedToDate" type="xs:decimal"/>
            <xs:element minOccurs="0" name="DevCostsConstructionRehabCosts_ConstructionRehabilitationCostsCustomField2PerUnit" type="xs:decimal"/>
            <xs:element minOccurs="0" name="DevCostsConstructionRehabCosts_ConstructionRehabilitationCostsCustomField3" type="xs:decimal"/>
            <xs:element minOccurs="0" name="DevCostsConstructionRehabCosts_ConstructionRehabilitationCostsCustomField330_x0025_PV" type="xs:decimal"/>
            <xs:element minOccurs="0" name="DevCostsConstructionRehabCosts_ConstructionRehabilitationCostsCustomField370_x0025_PV" type="xs:decimal"/>
            <xs:element minOccurs="0" name="DevCostsConstructionRehabCosts_ConstructionRehabilitationCostsCustomField3DisbursedToDate" type="xs:decimal"/>
            <xs:element minOccurs="0" name="DevCostsConstructionRehabCosts_ConstructionRehabilitationCostsCustomField3PerUnit" type="xs:decimal"/>
            <xs:element minOccurs="0" name="DevCostsConstructionRehabCosts_FurnishingAppliances" type="xs:decimal"/>
            <xs:element minOccurs="0" name="DevCostsConstructionRehabCosts_FurnishingAppliances30_x0025_PV" type="xs:decimal"/>
            <xs:element minOccurs="0" name="DevCostsConstructionRehabCosts_FurnishingAppliances70_x0025_PV" type="xs:decimal"/>
            <xs:element minOccurs="0" name="DevCostsConstructionRehabCosts_FurnishingAppliancesDisbursedToDate" type="xs:decimal"/>
            <xs:element minOccurs="0" name="DevCostsConstructionRehabCosts_FurnishingAppliancesPerUnit" type="xs:decimal"/>
            <xs:element minOccurs="0" name="DevCostsConstructionRehabCosts_NewConstruction" type="xs:decimal"/>
            <xs:element minOccurs="0" name="DevCostsConstructionRehabCosts_NewConstruction30_x0025_PV" type="xs:decimal"/>
            <xs:element minOccurs="0" name="DevCostsConstructionRehabCosts_NewConstruction70_x0025_PV" type="xs:decimal"/>
            <xs:element minOccurs="0" name="DevCostsConstructionRehabCosts_NewConstructionDisbursedToDate" type="xs:decimal"/>
            <xs:element minOccurs="0" name="DevCostsConstructionRehabCosts_NewConstructionPerUnit" type="xs:decimal"/>
            <xs:element minOccurs="0" name="DevCostsConstructionRehabCosts_OtherConstructionRehabilitationCosts" type="xs:decimal"/>
            <xs:element minOccurs="0" name="DevCostsConstructionRehabCosts_OtherConstructionRehabilitationCosts30_x0025_PV" type="xs:decimal"/>
            <xs:element minOccurs="0" name="DevCostsConstructionRehabCosts_OtherConstructionRehabilitationCosts70_x0025_PV" type="xs:decimal"/>
            <xs:element minOccurs="0" name="DevCostsConstructionRehabCosts_OtherConstructionRehabilitationCostsDisbursedToDate" type="xs:decimal"/>
            <xs:element minOccurs="0" name="DevCostsConstructionRehabCosts_OtherConstructionRehabilitationCostsPerUnit" type="xs:decimal"/>
            <xs:element minOccurs="0" name="DevCostsConstructionRehabCosts_Rehabilitation" type="xs:decimal"/>
            <xs:element minOccurs="0" name="DevCostsConstructionRehabCosts_Rehabilitation30_x0025_PV" type="xs:decimal"/>
            <xs:element minOccurs="0" name="DevCostsConstructionRehabCosts_Rehabilitation70_x0025_PV" type="xs:decimal"/>
            <xs:element minOccurs="0" name="DevCostsConstructionRehabCosts_RehabilitationDisbursedToDate" type="xs:decimal"/>
            <xs:element minOccurs="0" name="DevCostsConstructionRehabCosts_RehabilitationPerUnit" type="xs:decimal"/>
            <xs:element minOccurs="0" name="DevCostsDeveloperFees_DeveloperOverhead" type="xs:decimal"/>
            <xs:element minOccurs="0" name="DevCostsDeveloperFees_DeveloperOverhead30_x0025_PV" type="xs:decimal"/>
            <xs:element minOccurs="0" name="DevCostsDeveloperFees_DeveloperOverhead70_x0025_PV" type="xs:decimal"/>
            <xs:element minOccurs="0" name="DevCostsDeveloperFees_DeveloperOverheadDisbursedToDate" type="xs:decimal"/>
            <xs:element minOccurs="0" name="DevCostsDeveloperFees_DeveloperOverheadPerUnit" type="xs:decimal"/>
            <xs:element minOccurs="0" name="DevCostsDeveloperFees_DevelopersFee" type="xs:decimal"/>
            <xs:element minOccurs="0" name="DevCostsDeveloperFees_DevelopersFee30_x0025_PV" type="xs:decimal"/>
            <xs:element minOccurs="0" name="DevCostsDeveloperFees_DevelopersFee70_x0025_PV" type="xs:decimal"/>
            <xs:element minOccurs="0" name="DevCostsDeveloperFees_DevelopersFeeDisbursedToDate" type="xs:decimal"/>
            <xs:element minOccurs="0" name="DevCostsDeveloperFees_DevelopersFeePerUnit" type="xs:decimal"/>
            <xs:element minOccurs="0" name="DevCostsDeveloperFees_DevelopersFeesCustomField1" type="xs:decimal"/>
            <xs:element minOccurs="0" name="DevCostsDeveloperFees_DevelopersFeesCustomField130_x0025_PV" type="xs:decimal"/>
            <xs:element minOccurs="0" name="DevCostsDeveloperFees_DevelopersFeesCustomField170_x0025_PV" type="xs:decimal"/>
            <xs:element minOccurs="0" name="DevCostsDeveloperFees_DevelopersFeesCustomField1DisbursedToDate" type="xs:decimal"/>
            <xs:element minOccurs="0" name="DevCostsDeveloperFees_DevelopersFeesCustomField1PerUnit" type="xs:decimal"/>
            <xs:element minOccurs="0" name="DevCostsDeveloperFees_DevelopersFeesCustomField2" type="xs:decimal"/>
            <xs:element minOccurs="0" name="DevCostsDeveloperFees_DevelopersFeesCustomField230_x0025_PV" type="xs:decimal"/>
            <xs:element minOccurs="0" name="DevCostsDeveloperFees_DevelopersFeesCustomField270_x0025_PV" type="xs:decimal"/>
            <xs:element minOccurs="0" name="DevCostsDeveloperFees_DevelopersFeesCustomField2DisbursedToDate" type="xs:decimal"/>
            <xs:element minOccurs="0" name="DevCostsDeveloperFees_DevelopersFeesCustomField2PerUnit" type="xs:decimal"/>
            <xs:element minOccurs="0" name="DevCostsDeveloperFees_DevelopersFeesCustomField3" type="xs:decimal"/>
            <xs:element minOccurs="0" name="DevCostsDeveloperFees_DevelopersFeesCustomField330_x0025_PV" type="xs:decimal"/>
            <xs:element minOccurs="0" name="DevCostsDeveloperFees_DevelopersFeesCustomField370_x0025_PV" type="xs:decimal"/>
            <xs:element minOccurs="0" name="DevCostsDeveloperFees_DevelopersFeesCustomField3DisbursedToDate" type="xs:decimal"/>
            <xs:element minOccurs="0" name="DevCostsDeveloperFees_DevelopersFeesCustomField3PerUnit" type="xs:decimal"/>
            <xs:element minOccurs="0" name="DevCostsDeveloperFees_ProjectConsultantFees" type="xs:decimal"/>
            <xs:element minOccurs="0" name="DevCostsDeveloperFees_ProjectConsultantFees30_x0025_PV" type="xs:decimal"/>
            <xs:element minOccurs="0" name="DevCostsDeveloperFees_ProjectConsultantFees70_x0025_PV" type="xs:decimal"/>
            <xs:element minOccurs="0" name="DevCostsDeveloperFees_ProjectConsultantFeesDisbursedToDate" type="xs:decimal"/>
            <xs:element minOccurs="0" name="DevCostsDeveloperFees_ProjectConsultantFeesPerUnit" type="xs:decimal"/>
            <xs:element minOccurs="0" name="DevCostsGenReqContractorFees_BuilderProfit" type="xs:decimal"/>
            <xs:element minOccurs="0" name="DevCostsGenReqContractorFees_BuilderProfit30_x0025_PV" type="xs:decimal"/>
            <xs:element minOccurs="0" name="DevCostsGenReqContractorFees_BuilderProfit70_x0025_PV" type="xs:decimal"/>
            <xs:element minOccurs="0" name="DevCostsGenReqContractorFees_BuilderProfitDisbursedToDate" type="xs:decimal"/>
            <xs:element minOccurs="0" name="DevCostsGenReqContractorFees_BuilderProfitPerUnit" type="xs:decimal"/>
            <xs:element minOccurs="0" name="DevCostsGenReqContractorFees_BuildersOverhead" type="xs:decimal"/>
            <xs:element minOccurs="0" name="DevCostsGenReqContractorFees_BuildersOverhead30_x0025_PV" type="xs:decimal"/>
            <xs:element minOccurs="0" name="DevCostsGenReqContractorFees_BuildersOverhead70_x0025_PV" type="xs:decimal"/>
            <xs:element minOccurs="0" name="DevCostsGenReqContractorFees_BuildersOverheadDisbursedToDate" type="xs:decimal"/>
            <xs:element minOccurs="0" name="DevCostsGenReqContractorFees_BuildersOverheadPerUnit" type="xs:decimal"/>
            <xs:element minOccurs="0" name="DevCostsGenReqContractorFees_GeneralRequirements" type="xs:decimal"/>
            <xs:element minOccurs="0" name="DevCostsGenReqContractorFees_GeneralRequirements30_x0025_PV" type="xs:decimal"/>
            <xs:element minOccurs="0" name="DevCostsGenReqContractorFees_GeneralRequirements70_x0025_PV" type="xs:decimal"/>
            <xs:element minOccurs="0" name="DevCostsGenReqContractorFees_GeneralRequirementsDisbursedToDate" type="xs:decimal"/>
            <xs:element minOccurs="0" name="DevCostsGenReqContractorFees_GeneralRequirementsPerUnit" type="xs:decimal"/>
            <xs:element minOccurs="0" name="DevCostsGenReqContractorFees_GenReqContractorFeesCustomField1" type="xs:decimal"/>
            <xs:element minOccurs="0" name="DevCostsGenReqContractorFees_GenReqContractorFeesCustomField130_x0025_PV" type="xs:decimal"/>
            <xs:element minOccurs="0" name="DevCostsGenReqContractorFees_GenReqContractorFeesCustomField170_x0025_PV" type="xs:decimal"/>
            <xs:element minOccurs="0" name="DevCostsGenReqContractorFees_GenReqContractorFeesCustomField1DisbursedToDate" type="xs:decimal"/>
            <xs:element minOccurs="0" name="DevCostsGenReqContractorFees_GenReqContractorFeesCustomField1PerUnit" type="xs:decimal"/>
            <xs:element minOccurs="0" name="DevCostsGenReqContractorFees_GenReqContractorFeesCustomField2" type="xs:decimal"/>
            <xs:element minOccurs="0" name="DevCostsGenReqContractorFees_GenReqContractorFeesCustomField230_x0025_PV" type="xs:decimal"/>
            <xs:element minOccurs="0" name="DevCostsGenReqContractorFees_GenReqContractorFeesCustomField270_x0025_PV" type="xs:decimal"/>
            <xs:element minOccurs="0" name="DevCostsGenReqContractorFees_GenReqContractorFeesCustomField2DisbursedToDate" type="xs:decimal"/>
            <xs:element minOccurs="0" name="DevCostsGenReqContractorFees_GenReqContractorFeesCustomField2PerUnit" type="xs:decimal"/>
            <xs:element minOccurs="0" name="DevCostsGenReqContractorFees_GenReqContractorFeesCustomField3" type="xs:decimal"/>
            <xs:element minOccurs="0" name="DevCostsGenReqContractorFees_GenReqContractorFeesCustomField330_x0025_PV" type="xs:decimal"/>
            <xs:element minOccurs="0" name="DevCostsGenReqContractorFees_GenReqContractorFeesCustomField370_x0025_PV" type="xs:decimal"/>
            <xs:element minOccurs="0" name="DevCostsGenReqContractorFees_GenReqContractorFeesCustomField3DisbursedToDate" type="xs:decimal"/>
            <xs:element minOccurs="0" name="DevCostsGenReqContractorFees_GenReqContractorFeesCustomField3PerUnit" type="xs:decimal"/>
            <xs:element minOccurs="0" name="DevCostsOtherDevelopmentCosts_OtherDevelopmentCost1" type="xs:decimal"/>
            <xs:element minOccurs="0" name="DevCostsOtherDevelopmentCosts_OtherDevelopmentCost10" type="xs:decimal"/>
            <xs:element minOccurs="0" name="DevCostsOtherDevelopmentCosts_OtherDevelopmentCost1030_x0025_PV" type="xs:decimal"/>
            <xs:element minOccurs="0" name="DevCostsOtherDevelopmentCosts_OtherDevelopmentCost1070_x0025_PV" type="xs:decimal"/>
            <xs:element minOccurs="0" name="DevCostsOtherDevelopmentCosts_OtherDevelopmentCost10DisbursedToDate" type="xs:decimal"/>
            <xs:element minOccurs="0" name="DevCostsOtherDevelopmentCosts_OtherDevelopmentCost10PerUnit" type="xs:decimal"/>
            <xs:element minOccurs="0" name="DevCostsOtherDevelopmentCosts_OtherDevelopmentCost10Source" type="xs:string"/>
            <xs:element minOccurs="0" name="DevCostsOtherDevelopmentCosts_OtherDevelopmentCost130_x0025_PV" type="xs:decimal"/>
            <xs:element minOccurs="0" name="DevCostsOtherDevelopmentCosts_OtherDevelopmentCost170_x0025_PV" type="xs:decimal"/>
            <xs:element minOccurs="0" name="DevCostsOtherDevelopmentCosts_OtherDevelopmentCost1DisbursedToDate" type="xs:decimal"/>
            <xs:element minOccurs="0" name="DevCostsOtherDevelopmentCosts_OtherDevelopmentCost1PerUnit" type="xs:decimal"/>
            <xs:element minOccurs="0" name="DevCostsOtherDevelopmentCosts_OtherDevelopmentCost1Source" type="xs:string"/>
            <xs:element minOccurs="0" name="DevCostsOtherDevelopmentCosts_OtherDevelopmentCost2" type="xs:decimal"/>
            <xs:element minOccurs="0" name="DevCostsOtherDevelopmentCosts_OtherDevelopmentCost230_x0025_PV" type="xs:decimal"/>
            <xs:element minOccurs="0" name="DevCostsOtherDevelopmentCosts_OtherDevelopmentCost270_x0025_PV" type="xs:decimal"/>
            <xs:element minOccurs="0" name="DevCostsOtherDevelopmentCosts_OtherDevelopmentCost2DisbursedToDate" type="xs:decimal"/>
            <xs:element minOccurs="0" name="DevCostsOtherDevelopmentCosts_OtherDevelopmentCost2PerUnit" type="xs:decimal"/>
            <xs:element minOccurs="0" name="DevCostsOtherDevelopmentCosts_OtherDevelopmentCost2Source" type="xs:string"/>
            <xs:element minOccurs="0" name="DevCostsOtherDevelopmentCosts_OtherDevelopmentCost3" type="xs:decimal"/>
            <xs:element minOccurs="0" name="DevCostsOtherDevelopmentCosts_OtherDevelopmentCost330_x0025_PV" type="xs:decimal"/>
            <xs:element minOccurs="0" name="DevCostsOtherDevelopmentCosts_OtherDevelopmentCost370_x0025_PV" type="xs:decimal"/>
            <xs:element minOccurs="0" name="DevCostsOtherDevelopmentCosts_OtherDevelopmentCost3DisbursedToDate" type="xs:decimal"/>
            <xs:element minOccurs="0" name="DevCostsOtherDevelopmentCosts_OtherDevelopmentCost3PerUnit" type="xs:decimal"/>
            <xs:element minOccurs="0" name="DevCostsOtherDevelopmentCosts_OtherDevelopmentCost3Source" type="xs:string"/>
            <xs:element minOccurs="0" name="DevCostsOtherDevelopmentCosts_OtherDevelopmentCost4" type="xs:decimal"/>
            <xs:element minOccurs="0" name="DevCostsOtherDevelopmentCosts_OtherDevelopmentCost430_x0025_PV" type="xs:decimal"/>
            <xs:element minOccurs="0" name="DevCostsOtherDevelopmentCosts_OtherDevelopmentCost470_x0025_PV" type="xs:decimal"/>
            <xs:element minOccurs="0" name="DevCostsOtherDevelopmentCosts_OtherDevelopmentCost4DisbursedToDate" type="xs:decimal"/>
            <xs:element minOccurs="0" name="DevCostsOtherDevelopmentCosts_OtherDevelopmentCost4PerUnit" type="xs:decimal"/>
            <xs:element minOccurs="0" name="DevCostsOtherDevelopmentCosts_OtherDevelopmentCost4Source" type="xs:string"/>
            <xs:element minOccurs="0" name="DevCostsOtherDevelopmentCosts_OtherDevelopmentCost5" type="xs:decimal"/>
            <xs:element minOccurs="0" name="DevCostsOtherDevelopmentCosts_OtherDevelopmentCost530_x0025_PV" type="xs:decimal"/>
            <xs:element minOccurs="0" name="DevCostsOtherDevelopmentCosts_OtherDevelopmentCost570_x0025_PV" type="xs:decimal"/>
            <xs:element minOccurs="0" name="DevCostsOtherDevelopmentCosts_OtherDevelopmentCost5DisbursedToDate" type="xs:decimal"/>
            <xs:element minOccurs="0" name="DevCostsOtherDevelopmentCosts_OtherDevelopmentCost5PerUnit" type="xs:decimal"/>
            <xs:element minOccurs="0" name="DevCostsOtherDevelopmentCosts_OtherDevelopmentCost5Source" type="xs:string"/>
            <xs:element minOccurs="0" name="DevCostsOtherDevelopmentCosts_OtherDevelopmentCost6" type="xs:decimal"/>
            <xs:element minOccurs="0" name="DevCostsOtherDevelopmentCosts_OtherDevelopmentCost630_x0025_PV" type="xs:decimal"/>
            <xs:element minOccurs="0" name="DevCostsOtherDevelopmentCosts_OtherDevelopmentCost670_x0025_PV" type="xs:decimal"/>
            <xs:element minOccurs="0" name="DevCostsOtherDevelopmentCosts_OtherDevelopmentCost6DisbursedToDate" type="xs:decimal"/>
            <xs:element minOccurs="0" name="DevCostsOtherDevelopmentCosts_OtherDevelopmentCost6PerUnit" type="xs:decimal"/>
            <xs:element minOccurs="0" name="DevCostsOtherDevelopmentCosts_OtherDevelopmentCost6Source" type="xs:string"/>
            <xs:element minOccurs="0" name="DevCostsOtherDevelopmentCosts_OtherDevelopmentCost7" type="xs:decimal"/>
            <xs:element minOccurs="0" name="DevCostsOtherDevelopmentCosts_OtherDevelopmentCost730_x0025_PV" type="xs:decimal"/>
            <xs:element minOccurs="0" name="DevCostsOtherDevelopmentCosts_OtherDevelopmentCost770_x0025_PV" type="xs:decimal"/>
            <xs:element minOccurs="0" name="DevCostsOtherDevelopmentCosts_OtherDevelopmentCost7DisbursedToDate" type="xs:decimal"/>
            <xs:element minOccurs="0" name="DevCostsOtherDevelopmentCosts_OtherDevelopmentCost7PerUnit" type="xs:decimal"/>
            <xs:element minOccurs="0" name="DevCostsOtherDevelopmentCosts_OtherDevelopmentCost7Source" type="xs:string"/>
            <xs:element minOccurs="0" name="DevCostsOtherDevelopmentCosts_OtherDevelopmentCost8" type="xs:decimal"/>
            <xs:element minOccurs="0" name="DevCostsOtherDevelopmentCosts_OtherDevelopmentCost830_x0025_PV" type="xs:decimal"/>
            <xs:element minOccurs="0" name="DevCostsOtherDevelopmentCosts_OtherDevelopmentCost870_x0025_PV" type="xs:decimal"/>
            <xs:element minOccurs="0" name="DevCostsOtherDevelopmentCosts_OtherDevelopmentCost8DisbursedToDate" type="xs:decimal"/>
            <xs:element minOccurs="0" name="DevCostsOtherDevelopmentCosts_OtherDevelopmentCost8PerUnit" type="xs:decimal"/>
            <xs:element minOccurs="0" name="DevCostsOtherDevelopmentCosts_OtherDevelopmentCost8Source" type="xs:string"/>
            <xs:element minOccurs="0" name="DevCostsOtherDevelopmentCosts_OtherDevelopmentCost9" type="xs:decimal"/>
            <xs:element minOccurs="0" name="DevCostsOtherDevelopmentCosts_OtherDevelopmentCost930_x0025_PV" type="xs:decimal"/>
            <xs:element minOccurs="0" name="DevCostsOtherDevelopmentCosts_OtherDevelopmentCost970_x0025_PV" type="xs:decimal"/>
            <xs:element minOccurs="0" name="DevCostsOtherDevelopmentCosts_OtherDevelopmentCost9DisbursedToDate" type="xs:decimal"/>
            <xs:element minOccurs="0" name="DevCostsOtherDevelopmentCosts_OtherDevelopmentCost9PerUnit" type="xs:decimal"/>
            <xs:element minOccurs="0" name="DevCostsOtherDevelopmentCosts_OtherDevelopmentCost9Source" type="xs:string"/>
            <xs:element minOccurs="0" name="DevCostsPermanentFinancing_AppraisalFees" type="xs:decimal"/>
            <xs:element minOccurs="0" name="DevCostsPermanentFinancing_AppraisalFees30_x0025_PV" type="xs:decimal"/>
            <xs:element minOccurs="0" name="DevCostsPermanentFinancing_AppraisalFees70_x0025_PV" type="xs:decimal"/>
            <xs:element minOccurs="0" name="DevCostsPermanentFinancing_AppraisalFeesDisbursedToDate" type="xs:decimal"/>
            <xs:element minOccurs="0" name="DevCostsPermanentFinancing_AppraisalFeesPerUnit" type="xs:decimal"/>
            <xs:element minOccurs="0" name="DevCostsPermanentFinancing_BondPremium" type="xs:decimal"/>
            <xs:element minOccurs="0" name="DevCostsPermanentFinancing_BondPremium30_x0025_PV" type="xs:decimal"/>
            <xs:element minOccurs="0" name="DevCostsPermanentFinancing_BondPremium70_x0025_PV" type="xs:decimal"/>
            <xs:element minOccurs="0" name="DevCostsPermanentFinancing_BondPremiumDisbursedToDate" type="xs:decimal"/>
            <xs:element minOccurs="0" name="DevCostsPermanentFinancing_BondPremiumPerUnit" type="xs:decimal"/>
            <xs:element minOccurs="0" name="DevCostsPermanentFinancing_CounselsFee" type="xs:decimal"/>
            <xs:element minOccurs="0" name="DevCostsPermanentFinancing_CounselsFee30_x0025_PV" type="xs:decimal"/>
            <xs:element minOccurs="0" name="DevCostsPermanentFinancing_CounselsFee70_x0025_PV" type="xs:decimal"/>
            <xs:element minOccurs="0" name="DevCostsPermanentFinancing_CounselsFeeDisbursedToDate" type="xs:decimal"/>
            <xs:element minOccurs="0" name="DevCostsPermanentFinancing_CounselsFeePerUnit" type="xs:decimal"/>
            <xs:element minOccurs="0" name="DevCostsPermanentFinancing_CreditEnhancement" type="xs:decimal"/>
            <xs:element minOccurs="0" name="DevCostsPermanentFinancing_CreditEnhancement30_x0025_PV" type="xs:decimal"/>
            <xs:element minOccurs="0" name="DevCostsPermanentFinancing_CreditEnhancement70_x0025_PV" type="xs:decimal"/>
            <xs:element minOccurs="0" name="DevCostsPermanentFinancing_CreditEnhancementDisbursedToDate" type="xs:decimal"/>
            <xs:element minOccurs="0" name="DevCostsPermanentFinancing_CreditEnhancementPerUnit" type="xs:decimal"/>
            <xs:element minOccurs="0" name="DevCostsPermanentFinancing_CreditReport" type="xs:decimal"/>
            <xs:element minOccurs="0" name="DevCostsPermanentFinancing_CreditReport30_x0025_PV" type="xs:decimal"/>
            <xs:element minOccurs="0" name="DevCostsPermanentFinancing_CreditReport70_x0025_PV" type="xs:decimal"/>
            <xs:element minOccurs="0" name="DevCostsPermanentFinancing_CreditReportDisbursedToDate" type="xs:decimal"/>
            <xs:element minOccurs="0" name="DevCostsPermanentFinancing_CreditReportPerUnit" type="xs:decimal"/>
            <xs:element minOccurs="0" name="DevCostsPermanentFinancing_LendersCounselFee" type="xs:decimal"/>
            <xs:element minOccurs="0" name="DevCostsPermanentFinancing_LendersCounselFee30_x0025_PV" type="xs:decimal"/>
            <xs:element minOccurs="0" name="DevCostsPermanentFinancing_LendersCounselFee70_x0025_PV" type="xs:decimal"/>
            <xs:element minOccurs="0" name="DevCostsPermanentFinancing_LendersCounselFeeDisbursedToDate" type="xs:decimal"/>
            <xs:element minOccurs="0" name="DevCostsPermanentFinancing_LendersCounselFeePerUnit" type="xs:decimal"/>
            <xs:element minOccurs="0" name="DevCostsPermanentFinancing_MortgageBrokerFees" type="xs:decimal"/>
            <xs:element minOccurs="0" name="DevCostsPermanentFinancing_MortgageBrokerFees30_x0025_PV" type="xs:decimal"/>
            <xs:element minOccurs="0" name="DevCostsPermanentFinancing_MortgageBrokerFees70_x0025_PV" type="xs:decimal"/>
            <xs:element minOccurs="0" name="DevCostsPermanentFinancing_MortgageBrokerFeesDisbursedToDate" type="xs:decimal"/>
            <xs:element minOccurs="0" name="DevCostsPermanentFinancing_MortgageBrokerFeesPerUnit" type="xs:decimal"/>
            <xs:element minOccurs="0" name="DevCostsPermanentFinancing_OtherPermanentFinancingFeesandExpenses" type="xs:decimal"/>
            <xs:element minOccurs="0" name="DevCostsPermanentFinancing_OtherPermanentFinancingFeesandExpenses30_x0025_PV" type="xs:decimal"/>
            <xs:element minOccurs="0" name="DevCostsPermanentFinancing_OtherPermanentFinancingFeesandExpenses70_x0025_PV" type="xs:decimal"/>
            <xs:element minOccurs="0" name="DevCostsPermanentFinancing_OtherPermanentFinancingFeesandExpensesDisbursedToDate" type="xs:decimal"/>
            <xs:element minOccurs="0" name="DevCostsPermanentFinancing_OtherPermanentFinancingFeesandExpensesPerUnit" type="xs:decimal"/>
            <xs:element minOccurs="0" name="DevCostsPermanentFinancing_PermanentFinancingCustomField1" type="xs:decimal"/>
            <xs:element minOccurs="0" name="DevCostsPermanentFinancing_PermanentFinancingCustomField130_x0025_PV" type="xs:decimal"/>
            <xs:element minOccurs="0" name="DevCostsPermanentFinancing_PermanentFinancingCustomField170_x0025_PV" type="xs:decimal"/>
            <xs:element minOccurs="0" name="DevCostsPermanentFinancing_PermanentFinancingCustomField1DisbursedToDate" type="xs:decimal"/>
            <xs:element minOccurs="0" name="DevCostsPermanentFinancing_PermanentFinancingCustomField1PerUnit" type="xs:decimal"/>
            <xs:element minOccurs="0" name="DevCostsPermanentFinancing_PermanentFinancingCustomField2" type="xs:decimal"/>
            <xs:element minOccurs="0" name="DevCostsPermanentFinancing_PermanentFinancingCustomField230_x0025_PV" type="xs:decimal"/>
            <xs:element minOccurs="0" name="DevCostsPermanentFinancing_PermanentFinancingCustomField270_x0025_PV" type="xs:decimal"/>
            <xs:element minOccurs="0" name="DevCostsPermanentFinancing_PermanentFinancingCustomField2DisbursedToDate" type="xs:decimal"/>
            <xs:element minOccurs="0" name="DevCostsPermanentFinancing_PermanentFinancingCustomField2PerUnit" type="xs:decimal"/>
            <xs:element minOccurs="0" name="DevCostsPermanentFinancing_PermanentFinancingCustomField3" type="xs:decimal"/>
            <xs:element minOccurs="0" name="DevCostsPermanentFinancing_PermanentFinancingCustomField330_x0025_PV" type="xs:decimal"/>
            <xs:element minOccurs="0" name="DevCostsPermanentFinancing_PermanentFinancingCustomField370_x0025_PV" type="xs:decimal"/>
            <xs:element minOccurs="0" name="DevCostsPermanentFinancing_PermanentFinancingCustomField3DisbursedToDate" type="xs:decimal"/>
            <xs:element minOccurs="0" name="DevCostsPermanentFinancing_PermanentFinancingCustomField3PerUnit" type="xs:decimal"/>
            <xs:element minOccurs="0" name="DevCostsPermanentFinancing_PermanentLoanOriginationFee" type="xs:decimal"/>
            <xs:element minOccurs="0" name="DevCostsPermanentFinancing_PermanentLoanOriginationFee30_x0025_PV" type="xs:decimal"/>
            <xs:element minOccurs="0" name="DevCostsPermanentFinancing_PermanentLoanOriginationFee70_x0025_PV" type="xs:decimal"/>
            <xs:element minOccurs="0" name="DevCostsPermanentFinancing_PermanentLoanOriginationFeeDisbursedToDate" type="xs:decimal"/>
            <xs:element minOccurs="0" name="DevCostsPermanentFinancing_PermanentLoanOriginationFeePerUnit" type="xs:decimal"/>
            <xs:element minOccurs="0" name="DevCostsPermanentFinancing_TitleandRecordingCostsForPermanentFinancing" type="xs:decimal"/>
            <xs:element minOccurs="0" name="DevCostsPermanentFinancing_TitleandRecordingCostsForPermanentFinancing30_x0025_PV" type="xs:decimal"/>
            <xs:element minOccurs="0" name="DevCostsPermanentFinancing_TitleandRecordingCostsForPermanentFinancing70_x0025_PV" type="xs:decimal"/>
            <xs:element minOccurs="0" name="DevCostsPermanentFinancing_TitleandRecordingCostsForPermanentFinancingDisbursedToDate" type="xs:decimal"/>
            <xs:element minOccurs="0" name="DevCostsPermanentFinancing_TitleandRecordingCostsForPermanentFinancingPerUnit" type="xs:decimal"/>
            <xs:element minOccurs="0" name="DevCostsProfessionalFees_ArchitectFeeConstructionSupervision" type="xs:decimal"/>
            <xs:element minOccurs="0" name="DevCostsProfessionalFees_ArchitectFeeConstructionSupervision30_x0025_PV" type="xs:decimal"/>
            <xs:element minOccurs="0" name="DevCostsProfessionalFees_ArchitectFeeConstructionSupervision70_x0025_PV" type="xs:decimal"/>
            <xs:element minOccurs="0" name="DevCostsProfessionalFees_ArchitectFeeConstructionSupervisionDisbursedToDate" type="xs:decimal"/>
            <xs:element minOccurs="0" name="DevCostsProfessionalFees_ArchitectFeeConstructionSupervisionPerUnit" type="xs:decimal"/>
            <xs:element minOccurs="0" name="DevCostsProfessionalFees_ArchitectFeeDesign" type="xs:decimal"/>
            <xs:element minOccurs="0" name="DevCostsProfessionalFees_ArchitectFeeDesign30_x0025_PV" type="xs:decimal"/>
            <xs:element minOccurs="0" name="DevCostsProfessionalFees_ArchitectFeeDesign70_x0025_PV" type="xs:decimal"/>
            <xs:element minOccurs="0" name="DevCostsProfessionalFees_ArchitectFeeDesignDisbursedToDate" type="xs:decimal"/>
            <xs:element minOccurs="0" name="DevCostsProfessionalFees_ArchitectFeeDesignPerUnit" type="xs:decimal"/>
            <xs:element minOccurs="0" name="DevCostsProfessionalFees_EngineeringFees" type="xs:decimal"/>
            <xs:element minOccurs="0" name="DevCostsProfessionalFees_EngineeringFees30_x0025_PV" type="xs:decimal"/>
            <xs:element minOccurs="0" name="DevCostsProfessionalFees_EngineeringFees70_x0025_PV" type="xs:decimal"/>
            <xs:element minOccurs="0" name="DevCostsProfessionalFees_EngineeringFeesDisbursedToDate" type="xs:decimal"/>
            <xs:element minOccurs="0" name="DevCostsProfessionalFees_EngineeringFeesPerUnit" type="xs:decimal"/>
            <xs:element minOccurs="0" name="DevCostsProfessionalFees_OtherProfessionalFees" type="xs:decimal"/>
            <xs:element minOccurs="0" name="DevCostsProfessionalFees_OtherProfessionalFees30_x0025_PV" type="xs:decimal"/>
            <xs:element minOccurs="0" name="DevCostsProfessionalFees_OtherProfessionalFees70_x0025_PV" type="xs:decimal"/>
            <xs:element minOccurs="0" name="DevCostsProfessionalFees_OtherProfessionalFeesDisbursedToDate" type="xs:decimal"/>
            <xs:element minOccurs="0" name="DevCostsProfessionalFees_OtherProfessionalFeesPerUnit" type="xs:decimal"/>
            <xs:element minOccurs="0" name="DevCostsProfessionalFees_ProfessionalFeesCustomField1" type="xs:decimal"/>
            <xs:element minOccurs="0" name="DevCostsProfessionalFees_ProfessionalFeesCustomField130_x0025_PV" type="xs:decimal"/>
            <xs:element minOccurs="0" name="DevCostsProfessionalFees_ProfessionalFeesCustomField170_x0025_PV" type="xs:decimal"/>
            <xs:element minOccurs="0" name="DevCostsProfessionalFees_ProfessionalFeesCustomField1DisbursedToDate" type="xs:decimal"/>
            <xs:element minOccurs="0" name="DevCostsProfessionalFees_ProfessionalFeesCustomField1PerUnit" type="xs:decimal"/>
            <xs:element minOccurs="0" name="DevCostsProfessionalFees_ProfessionalFeesCustomField2" type="xs:decimal"/>
            <xs:element minOccurs="0" name="DevCostsProfessionalFees_ProfessionalFeesCustomField230_x0025_PV" type="xs:decimal"/>
            <xs:element minOccurs="0" name="DevCostsProfessionalFees_ProfessionalFeesCustomField270_x0025_PV" type="xs:decimal"/>
            <xs:element minOccurs="0" name="DevCostsProfessionalFees_ProfessionalFeesCustomField2DisbursedToDate" type="xs:decimal"/>
            <xs:element minOccurs="0" name="DevCostsProfessionalFees_ProfessionalFeesCustomField2PerUnit" type="xs:decimal"/>
            <xs:element minOccurs="0" name="DevCostsProfessionalFees_ProfessionalFeesCustomField3" type="xs:decimal"/>
            <xs:element minOccurs="0" name="DevCostsProfessionalFees_ProfessionalFeesCustomField330_x0025_PV" type="xs:decimal"/>
            <xs:element minOccurs="0" name="DevCostsProfessionalFees_ProfessionalFeesCustomField370_x0025_PV" type="xs:decimal"/>
            <xs:element minOccurs="0" name="DevCostsProfessionalFees_ProfessionalFeesCustomField3DisbursedToDate" type="xs:decimal"/>
            <xs:element minOccurs="0" name="DevCostsProfessionalFees_ProfessionalFeesCustomField3PerUnit" type="xs:decimal"/>
            <xs:element minOccurs="0" name="DevCostsProfessionalFees_RealEstateAttorneyFees" type="xs:decimal"/>
            <xs:element minOccurs="0" name="DevCostsProfessionalFees_RealEstateAttorneyFees30_x0025_PV" type="xs:decimal"/>
            <xs:element minOccurs="0" name="DevCostsProfessionalFees_RealEstateAttorneyFees70_x0025_PV" type="xs:decimal"/>
            <xs:element minOccurs="0" name="DevCostsProfessionalFees_RealEstateAttorneyFeesDisbursedToDate" type="xs:decimal"/>
            <xs:element minOccurs="0" name="DevCostsProfessionalFees_RealEstateAttorneyFeesPerUnit" type="xs:decimal"/>
            <xs:element minOccurs="0" name="DevCostsProfessionalFees_Survey" type="xs:decimal"/>
            <xs:element minOccurs="0" name="DevCostsProfessionalFees_Survey30_x0025_PV" type="xs:decimal"/>
            <xs:element minOccurs="0" name="DevCostsProfessionalFees_Survey70_x0025_PV" type="xs:decimal"/>
            <xs:element minOccurs="0" name="DevCostsProfessionalFees_SurveyDisbursedToDate" type="xs:decimal"/>
            <xs:element minOccurs="0" name="DevCostsProfessionalFees_SurveyPerUnit" type="xs:decimal"/>
            <xs:element minOccurs="0" name="DevCostsProjectAdminAndMgmntCosts_Insurance" type="xs:decimal"/>
            <xs:element minOccurs="0" name="DevCostsProjectAdminAndMgmntCosts_Insurance30_x0025_PV" type="xs:decimal"/>
            <xs:element minOccurs="0" name="DevCostsProjectAdminAndMgmntCosts_Insurance70_x0025_PV" type="xs:decimal"/>
            <xs:element minOccurs="0" name="DevCostsProjectAdminAndMgmntCosts_InsuranceDisbursedToDate" type="xs:decimal"/>
            <xs:element minOccurs="0" name="DevCostsProjectAdminAndMgmntCosts_InsurancePerUnit" type="xs:decimal"/>
            <xs:element minOccurs="0" name="DevCostsProjectAdminAndMgmntCosts_MarketingManagement" type="xs:decimal"/>
            <xs:element minOccurs="0" name="DevCostsProjectAdminAndMgmntCosts_MarketingManagement30_x0025_PV" type="xs:decimal"/>
            <xs:element minOccurs="0" name="DevCostsProjectAdminAndMgmntCosts_MarketingManagement70_x0025_PV" type="xs:decimal"/>
            <xs:element minOccurs="0" name="DevCostsProjectAdminAndMgmntCosts_MarketingManagementDisbursedToDate" type="xs:decimal"/>
            <xs:element minOccurs="0" name="DevCostsProjectAdminAndMgmntCosts_MarketingManagementPerUnit" type="xs:decimal"/>
            <xs:element minOccurs="0" name="DevCostsProjectAdminAndMgmntCosts_OperatingExpenses" type="xs:decimal"/>
            <xs:element minOccurs="0" name="DevCostsProjectAdminAndMgmntCosts_OperatingExpenses30_x0025_PV" type="xs:decimal"/>
            <xs:element minOccurs="0" name="DevCostsProjectAdminAndMgmntCosts_OperatingExpenses70_x0025_PV" type="xs:decimal"/>
            <xs:element minOccurs="0" name="DevCostsProjectAdminAndMgmntCosts_OperatingExpensesDisbursedToDate" type="xs:decimal"/>
            <xs:element minOccurs="0" name="DevCostsProjectAdminAndMgmntCosts_OperatingExpensesPerUnit" type="xs:decimal"/>
            <xs:element minOccurs="0" name="DevCostsProjectAdminAndMgmntCosts_OtherProjectAdministrationandManagementCosts" type="xs:decimal"/>
            <xs:element minOccurs="0" name="DevCostsProjectAdminAndMgmntCosts_OtherProjectAdministrationandManagementCosts30_x0025_PV" type="xs:decimal"/>
            <xs:element minOccurs="0" name="DevCostsProjectAdminAndMgmntCosts_OtherProjectAdministrationandManagementCosts70_x0025_PV" type="xs:decimal"/>
            <xs:element minOccurs="0" name="DevCostsProjectAdminAndMgmntCosts_OtherProjectAdministrationandManagementCostsDisbursedToDate" type="xs:decimal"/>
            <xs:element minOccurs="0" name="DevCostsProjectAdminAndMgmntCosts_OtherProjectAdministrationandManagementCostsPerUnit" type="xs:decimal"/>
            <xs:element minOccurs="0" name="DevCostsProjectAdminAndMgmntCosts_ProjectAdministrationAndManagementCostsCustomField1" type="xs:decimal"/>
            <xs:element minOccurs="0" name="DevCostsProjectAdminAndMgmntCosts_ProjectAdministrationAndManagementCostsCustomField130_x0025_PV" type="xs:decimal"/>
            <xs:element minOccurs="0" name="DevCostsProjectAdminAndMgmntCosts_ProjectAdministrationAndManagementCostsCustomField170_x0025_PV" type="xs:decimal"/>
            <xs:element minOccurs="0" name="DevCostsProjectAdminAndMgmntCosts_ProjectAdministrationAndManagementCostsCustomField1DisbursedToDate" type="xs:decimal"/>
            <xs:element minOccurs="0" name="DevCostsProjectAdminAndMgmntCosts_ProjectAdministrationAndManagementCostsCustomField1PerUnit" type="xs:decimal"/>
            <xs:element minOccurs="0" name="DevCostsProjectAdminAndMgmntCosts_ProjectAdministrationAndManagementCostsCustomField2" type="xs:decimal"/>
            <xs:element minOccurs="0" name="DevCostsProjectAdminAndMgmntCosts_ProjectAdministrationAndManagementCostsCustomField230_x0025_PV" type="xs:decimal"/>
            <xs:element minOccurs="0" name="DevCostsProjectAdminAndMgmntCosts_ProjectAdministrationAndManagementCostsCustomField270_x0025_PV" type="xs:decimal"/>
            <xs:element minOccurs="0" name="DevCostsProjectAdminAndMgmntCosts_ProjectAdministrationAndManagementCostsCustomField2DisbursedToDate" type="xs:decimal"/>
            <xs:element minOccurs="0" name="DevCostsProjectAdminAndMgmntCosts_ProjectAdministrationAndManagementCostsCustomField2PerUnit" type="xs:decimal"/>
            <xs:element minOccurs="0" name="DevCostsProjectAdminAndMgmntCosts_ProjectAdministrationAndManagementCostsCustomField3" type="xs:decimal"/>
            <xs:element minOccurs="0" name="DevCostsProjectAdminAndMgmntCosts_ProjectAdministrationAndManagementCostsCustomField330_x0025_PV" type="xs:decimal"/>
            <xs:element minOccurs="0" name="DevCostsProjectAdminAndMgmntCosts_ProjectAdministrationAndManagementCostsCustomField370_x0025_PV" type="xs:decimal"/>
            <xs:element minOccurs="0" name="DevCostsProjectAdminAndMgmntCosts_ProjectAdministrationAndManagementCostsCustomField3DisbursedToDate" type="xs:decimal"/>
            <xs:element minOccurs="0" name="DevCostsProjectAdminAndMgmntCosts_ProjectAdministrationAndManagementCostsCustomField3PerUnit" type="xs:decimal"/>
            <xs:element minOccurs="0" name="DevCostsProjectReserves_OperatingReserve" type="xs:decimal"/>
            <xs:element minOccurs="0" name="DevCostsProjectReserves_OperatingReserve30_x0025_PV" type="xs:decimal"/>
            <xs:element minOccurs="0" name="DevCostsProjectReserves_OperatingReserve70_x0025_PV" type="xs:decimal"/>
            <xs:element minOccurs="0" name="DevCostsProjectReserves_OperatingReserveDisbursedToDate" type="xs:decimal"/>
            <xs:element minOccurs="0" name="DevCostsProjectReserves_OperatingReservePerUnit" type="xs:decimal"/>
            <xs:element minOccurs="0" name="DevCostsProjectReserves_OtherProjectReservesCosts" type="xs:decimal"/>
            <xs:element minOccurs="0" name="DevCostsProjectReserves_OtherProjectReservesCosts30_x0025_PV" type="xs:decimal"/>
            <xs:element minOccurs="0" name="DevCostsProjectReserves_OtherProjectReservesCosts70_x0025_PV" type="xs:decimal"/>
            <xs:element minOccurs="0" name="DevCostsProjectReserves_OtherProjectReservesCostsDisbursedToDate" type="xs:decimal"/>
            <xs:element minOccurs="0" name="DevCostsProjectReserves_OtherProjectReservesCostsPerUnit" type="xs:decimal"/>
            <xs:element minOccurs="0" name="DevCostsProjectReserves_ProjectReservesCustomField1" type="xs:decimal"/>
            <xs:element minOccurs="0" name="DevCostsProjectReserves_ProjectReservesCustomField130_x0025_PV" type="xs:decimal"/>
            <xs:element minOccurs="0" name="DevCostsProjectReserves_ProjectReservesCustomField170_x0025_PV" type="xs:decimal"/>
            <xs:element minOccurs="0" name="DevCostsProjectReserves_ProjectReservesCustomField1DisbursedToDate" type="xs:decimal"/>
            <xs:element minOccurs="0" name="DevCostsProjectReserves_ProjectReservesCustomField1PerUnit" type="xs:decimal"/>
            <xs:element minOccurs="0" name="DevCostsProjectReserves_ProjectReservesCustomField2" type="xs:decimal"/>
            <xs:element minOccurs="0" name="DevCostsProjectReserves_ProjectReservesCustomField230_x0025_PV" type="xs:decimal"/>
            <xs:element minOccurs="0" name="DevCostsProjectReserves_ProjectReservesCustomField270_x0025_PV" type="xs:decimal"/>
            <xs:element minOccurs="0" name="DevCostsProjectReserves_ProjectReservesCustomField2DisbursedToDate" type="xs:decimal"/>
            <xs:element minOccurs="0" name="DevCostsProjectReserves_ProjectReservesCustomField2PerUnit" type="xs:decimal"/>
            <xs:element minOccurs="0" name="DevCostsProjectReserves_ProjectReservesCustomField3" type="xs:decimal"/>
            <xs:element minOccurs="0" name="DevCostsProjectReserves_ProjectReservesCustomField330_x0025_PV" type="xs:decimal"/>
            <xs:element minOccurs="0" name="DevCostsProjectReserves_ProjectReservesCustomField370_x0025_PV" type="xs:decimal"/>
            <xs:element minOccurs="0" name="DevCostsProjectReserves_ProjectReservesCustomField3DisbursedToDate" type="xs:decimal"/>
            <xs:element minOccurs="0" name="DevCostsProjectReserves_ProjectReservesCustomField3PerUnit" type="xs:decimal"/>
            <xs:element minOccurs="0" name="DevCostsProjectReserves_RentUpReserve" type="xs:decimal"/>
            <xs:element minOccurs="0" name="DevCostsProjectReserves_RentUpReserve30_x0025_PV" type="xs:decimal"/>
            <xs:element minOccurs="0" name="DevCostsProjectReserves_RentUpReserve70_x0025_PV" type="xs:decimal"/>
            <xs:element minOccurs="0" name="DevCostsProjectReserves_RentUpReserveDisbursedToDate" type="xs:decimal"/>
            <xs:element minOccurs="0" name="DevCostsProjectReserves_RentUpReservePerUnit" type="xs:decimal"/>
            <xs:element minOccurs="0" name="DevCostsProjectReserves_ReplacementReserve" type="xs:decimal"/>
            <xs:element minOccurs="0" name="DevCostsProjectReserves_ReplacementReserve30_x0025_PV" type="xs:decimal"/>
            <xs:element minOccurs="0" name="DevCostsProjectReserves_ReplacementReserve70_x0025_PV" type="xs:decimal"/>
            <xs:element minOccurs="0" name="DevCostsProjectReserves_ReplacementReserveDisbursedToDate" type="xs:decimal"/>
            <xs:element minOccurs="0" name="DevCostsProjectReserves_ReplacementReservePerUnit" type="xs:decimal"/>
            <xs:element minOccurs="0" name="DevCostsSiteWorkCosts_DemolitionClearance" type="xs:decimal"/>
            <xs:element minOccurs="0" name="DevCostsSiteWorkCosts_DemolitionClearance30_x0025_PV" type="xs:decimal"/>
            <xs:element minOccurs="0" name="DevCostsSiteWorkCosts_DemolitionClearance70_x0025_PV" type="xs:decimal"/>
            <xs:element minOccurs="0" name="DevCostsSiteWorkCosts_DemolitionClearanceDisbursedToDate" type="xs:decimal"/>
            <xs:element minOccurs="0" name="DevCostsSiteWorkCosts_DemolitionClearancePerUnit" type="xs:decimal"/>
            <xs:element minOccurs="0" name="DevCostsSiteWorkCosts_Improvements" type="xs:decimal"/>
            <xs:element minOccurs="0" name="DevCostsSiteWorkCosts_Improvements30_x0025_PV" type="xs:decimal"/>
            <xs:element minOccurs="0" name="DevCostsSiteWorkCosts_Improvements70_x0025_PV" type="xs:decimal"/>
            <xs:element minOccurs="0" name="DevCostsSiteWorkCosts_ImprovementsDisbursedToDate" type="xs:decimal"/>
            <xs:element minOccurs="0" name="DevCostsSiteWorkCosts_ImprovementsPerUnit" type="xs:decimal"/>
            <xs:element minOccurs="0" name="DevCostsSiteWorkCosts_OffSiteRemediation" type="xs:decimal"/>
            <xs:element minOccurs="0" name="DevCostsSiteWorkCosts_OffSiteRemediation30_x0025_PV" type="xs:decimal"/>
            <xs:element minOccurs="0" name="DevCostsSiteWorkCosts_OffSiteRemediation70_x0025_PV" type="xs:decimal"/>
            <xs:element minOccurs="0" name="DevCostsSiteWorkCosts_OffSiteRemediationDisbursedToDate" type="xs:decimal"/>
            <xs:element minOccurs="0" name="DevCostsSiteWorkCosts_OffSiteRemediationPerUnit" type="xs:decimal"/>
            <xs:element minOccurs="0" name="DevCostsSiteWorkCosts_OnSiteRemediation" type="xs:decimal"/>
            <xs:element minOccurs="0" name="DevCostsSiteWorkCosts_OnSiteRemediation30_x0025_PV" type="xs:decimal"/>
            <xs:element minOccurs="0" name="DevCostsSiteWorkCosts_OnSiteRemediation70_x0025_PV" type="xs:decimal"/>
            <xs:element minOccurs="0" name="DevCostsSiteWorkCosts_OnSiteRemediationDisbursedToDate" type="xs:decimal"/>
            <xs:element minOccurs="0" name="DevCostsSiteWorkCosts_OnSiteRemediationPerUnit" type="xs:decimal"/>
            <xs:element minOccurs="0" name="DevCostsSiteWorkCosts_OtherSiteWork" type="xs:decimal"/>
            <xs:element minOccurs="0" name="DevCostsSiteWorkCosts_OtherSiteWork30_x0025_PV" type="xs:decimal"/>
            <xs:element minOccurs="0" name="DevCostsSiteWorkCosts_OtherSiteWork70_x0025_PV" type="xs:decimal"/>
            <xs:element minOccurs="0" name="DevCostsSiteWorkCosts_OtherSiteWorkCosts" type="xs:decimal"/>
            <xs:element minOccurs="0" name="DevCostsSiteWorkCosts_OtherSiteWorkCosts30_x0025_PV" type="xs:decimal"/>
            <xs:element minOccurs="0" name="DevCostsSiteWorkCosts_OtherSiteWorkCosts70_x0025_PV" type="xs:decimal"/>
            <xs:element minOccurs="0" name="DevCostsSiteWorkCosts_OtherSiteWorkCostsDisbursedToDate" type="xs:decimal"/>
            <xs:element minOccurs="0" name="DevCostsSiteWorkCosts_OtherSiteWorkCostsPerUnit" type="xs:decimal"/>
            <xs:element minOccurs="0" name="DevCostsSiteWorkCosts_OtherSiteWorkDisbursedToDate" type="xs:decimal"/>
            <xs:element minOccurs="0" name="DevCostsSiteWorkCosts_OtherSiteWorkPerUnit" type="xs:decimal"/>
            <xs:element minOccurs="0" name="DevCostsSiteWorkCosts_SiteWorkCostsCustomField1" type="xs:decimal"/>
            <xs:element minOccurs="0" name="DevCostsSiteWorkCosts_SiteWorkCostsCustomField130_x0025_PV" type="xs:decimal"/>
            <xs:element minOccurs="0" name="DevCostsSiteWorkCosts_SiteWorkCostsCustomField170_x0025_PV" type="xs:decimal"/>
            <xs:element minOccurs="0" name="DevCostsSiteWorkCosts_SiteWorkCostsCustomField1DisbursedToDate" type="xs:decimal"/>
            <xs:element minOccurs="0" name="DevCostsSiteWorkCosts_SiteWorkCostsCustomField1PerUnit" type="xs:decimal"/>
            <xs:element minOccurs="0" name="DevCostsSiteWorkCosts_SiteWorkCostsCustomField2" type="xs:decimal"/>
            <xs:element minOccurs="0" name="DevCostsSiteWorkCosts_SiteWorkCostsCustomField230_x0025_PV" type="xs:decimal"/>
            <xs:element minOccurs="0" name="DevCostsSiteWorkCosts_SiteWorkCostsCustomField270_x0025_PV" type="xs:decimal"/>
            <xs:element minOccurs="0" name="DevCostsSiteWorkCosts_SiteWorkCostsCustomField2DisbursedToDate" type="xs:decimal"/>
            <xs:element minOccurs="0" name="DevCostsSiteWorkCosts_SiteWorkCostsCustomField2PerUnit" type="xs:decimal"/>
            <xs:element minOccurs="0" name="DevCostsSiteWorkCosts_SiteWorkCostsCustomField3" type="xs:decimal"/>
            <xs:element minOccurs="0" name="DevCostsSiteWorkCosts_SiteWorkCostsCustomField330_x0025_PV" type="xs:decimal"/>
            <xs:element minOccurs="0" name="DevCostsSiteWorkCosts_SiteWorkCostsCustomField370_x0025_PV" type="xs:decimal"/>
            <xs:element minOccurs="0" name="DevCostsSiteWorkCosts_SiteWorkCostsCustomField3DisbursedToDate" type="xs:decimal"/>
            <xs:element minOccurs="0" name="DevCostsSiteWorkCosts_SiteWorkCostsCustomField3PerUnit" type="xs:decimal"/>
            <xs:element minOccurs="0" name="DevCostsSoftCosts_ComplianceFees" type="xs:decimal"/>
            <xs:element minOccurs="0" name="DevCostsSoftCosts_ComplianceFees30_x0025_PV" type="xs:decimal"/>
            <xs:element minOccurs="0" name="DevCostsSoftCosts_ComplianceFees70_x0025_PV" type="xs:decimal"/>
            <xs:element minOccurs="0" name="DevCostsSoftCosts_ComplianceFeesDisbursedToDate" type="xs:decimal"/>
            <xs:element minOccurs="0" name="DevCostsSoftCosts_ComplianceFeesPerUnit" type="xs:decimal"/>
            <xs:element minOccurs="0" name="DevCostsSoftCosts_CostCertification" type="xs:decimal"/>
            <xs:element minOccurs="0" name="DevCostsSoftCosts_CostCertification30_x0025_PV" type="xs:decimal"/>
            <xs:element minOccurs="0" name="DevCostsSoftCosts_CostCertification70_x0025_PV" type="xs:decimal"/>
            <xs:element minOccurs="0" name="DevCostsSoftCosts_CostCertificationDisbursedToDate" type="xs:decimal"/>
            <xs:element minOccurs="0" name="DevCostsSoftCosts_CostCertificationPerUnit" type="xs:decimal"/>
            <xs:element minOccurs="0" name="DevCostsSoftCosts_EnvironmentalStudy" type="xs:decimal"/>
            <xs:element minOccurs="0" name="DevCostsSoftCosts_EnvironmentalStudy30_x0025_PV" type="xs:decimal"/>
            <xs:element minOccurs="0" name="DevCostsSoftCosts_EnvironmentalStudy70_x0025_PV" type="xs:decimal"/>
            <xs:element minOccurs="0" name="DevCostsSoftCosts_EnvironmentalStudyDisbursedToDate" type="xs:decimal"/>
            <xs:element minOccurs="0" name="DevCostsSoftCosts_EnvironmentalStudyPerUnit" type="xs:decimal"/>
            <xs:element minOccurs="0" name="DevCostsSoftCosts_FeasibilityStudy" type="xs:decimal"/>
            <xs:element minOccurs="0" name="DevCostsSoftCosts_FeasibilityStudy30_x0025_PV" type="xs:decimal"/>
            <xs:element minOccurs="0" name="DevCostsSoftCosts_FeasibilityStudy70_x0025_PV" type="xs:decimal"/>
            <xs:element minOccurs="0" name="DevCostsSoftCosts_FeasibilityStudyDisbursedToDate" type="xs:decimal"/>
            <xs:element minOccurs="0" name="DevCostsSoftCosts_FeasibilityStudyPerUnit" type="xs:decimal"/>
            <xs:element minOccurs="0" name="DevCostsSoftCosts_MarketStudy" type="xs:decimal"/>
            <xs:element minOccurs="0" name="DevCostsSoftCosts_MarketStudy30_x0025_PV" type="xs:decimal"/>
            <xs:element minOccurs="0" name="DevCostsSoftCosts_MarketStudy70_x0025_PV" type="xs:decimal"/>
            <xs:element minOccurs="0" name="DevCostsSoftCosts_MarketStudyDisbursedToDate" type="xs:decimal"/>
            <xs:element minOccurs="0" name="DevCostsSoftCosts_MarketStudyPerUnit" type="xs:decimal"/>
            <xs:element minOccurs="0" name="DevCostsSoftCosts_OtherOwnerCosts" type="xs:decimal"/>
            <xs:element minOccurs="0" name="DevCostsSoftCosts_OtherOwnerCosts30_x0025_PV" type="xs:decimal"/>
            <xs:element minOccurs="0" name="DevCostsSoftCosts_OtherOwnerCosts70_x0025_PV" type="xs:decimal"/>
            <xs:element minOccurs="0" name="DevCostsSoftCosts_OtherOwnerCostsDisbursedToDate" type="xs:decimal"/>
            <xs:element minOccurs="0" name="DevCostsSoftCosts_OtherOwnerCostsPerUnit" type="xs:decimal"/>
            <xs:element minOccurs="0" name="DevCostsSoftCosts_SoftCostsCustomField1" type="xs:decimal"/>
            <xs:element minOccurs="0" name="DevCostsSoftCosts_SoftCostsCustomField130_x0025_PV" type="xs:decimal"/>
            <xs:element minOccurs="0" name="DevCostsSoftCosts_SoftCostsCustomField170_x0025_PV" type="xs:decimal"/>
            <xs:element minOccurs="0" name="DevCostsSoftCosts_SoftCostsCustomField1DisbursedToDate" type="xs:decimal"/>
            <xs:element minOccurs="0" name="DevCostsSoftCosts_SoftCostsCustomField1PerUnit" type="xs:decimal"/>
            <xs:element minOccurs="0" name="DevCostsSoftCosts_SoftCostsCustomField2" type="xs:decimal"/>
            <xs:element minOccurs="0" name="DevCostsSoftCosts_SoftCostsCustomField230_x0025_PV" type="xs:decimal"/>
            <xs:element minOccurs="0" name="DevCostsSoftCosts_SoftCostsCustomField270_x0025_PV" type="xs:decimal"/>
            <xs:element minOccurs="0" name="DevCostsSoftCosts_SoftCostsCustomField2DisbursedToDate" type="xs:decimal"/>
            <xs:element minOccurs="0" name="DevCostsSoftCosts_SoftCostsCustomField2PerUnit" type="xs:decimal"/>
            <xs:element minOccurs="0" name="DevCostsSoftCosts_SoftCostsCustomField3" type="xs:decimal"/>
            <xs:element minOccurs="0" name="DevCostsSoftCosts_SoftCostsCustomField330_x0025_PV" type="xs:decimal"/>
            <xs:element minOccurs="0" name="DevCostsSoftCosts_SoftCostsCustomField370_x0025_PV" type="xs:decimal"/>
            <xs:element minOccurs="0" name="DevCostsSoftCosts_SoftCostsCustomField3DisbursedToDate" type="xs:decimal"/>
            <xs:element minOccurs="0" name="DevCostsSoftCosts_SoftCostsCustomField3PerUnit" type="xs:decimal"/>
            <xs:element minOccurs="0" name="DevCostsSoftCosts_TaxCreditFees" type="xs:decimal"/>
            <xs:element minOccurs="0" name="DevCostsSoftCosts_TaxCreditFees30_x0025_PV" type="xs:decimal"/>
            <xs:element minOccurs="0" name="DevCostsSoftCosts_TaxCreditFees70_x0025_PV" type="xs:decimal"/>
            <xs:element minOccurs="0" name="DevCostsSoftCosts_TaxCreditFeesDisbursedToDate" type="xs:decimal"/>
            <xs:element minOccurs="0" name="DevCostsSoftCosts_TaxCreditFeesPerUnit" type="xs:decimal"/>
            <xs:element minOccurs="0" name="DevCostsSoftCosts_TenantRelocationCosts" type="xs:decimal"/>
            <xs:element minOccurs="0" name="DevCostsSoftCosts_TenantRelocationCosts30_x0025_PV" type="xs:decimal"/>
            <xs:element minOccurs="0" name="DevCostsSoftCosts_TenantRelocationCosts70_x0025_PV" type="xs:decimal"/>
            <xs:element minOccurs="0" name="DevCostsSoftCosts_TenantRelocationCostsDisbursedToDate" type="xs:decimal"/>
            <xs:element minOccurs="0" name="DevCostsSoftCosts_TenantRelocationCostsPerUnit" type="xs:decimal"/>
            <xs:element minOccurs="0" name="DevCostsSyndicationCosts_BridgeLoanFees" type="xs:decimal"/>
            <xs:element minOccurs="0" name="DevCostsSyndicationCosts_BridgeLoanFees30_x0025_PV" type="xs:decimal"/>
            <xs:element minOccurs="0" name="DevCostsSyndicationCosts_BridgeLoanFees70_x0025_PV" type="xs:decimal"/>
            <xs:element minOccurs="0" name="DevCostsSyndicationCosts_BridgeLoanFeesDisbursedToDate" type="xs:decimal"/>
            <xs:element minOccurs="0" name="DevCostsSyndicationCosts_BridgeLoanFeesPerUnit" type="xs:decimal"/>
            <xs:element minOccurs="0" name="DevCostsSyndicationCosts_OrganizationalExpenses" type="xs:decimal"/>
            <xs:element minOccurs="0" name="DevCostsSyndicationCosts_OrganizationalExpenses30_x0025_PV" type="xs:decimal"/>
            <xs:element minOccurs="0" name="DevCostsSyndicationCosts_OrganizationalExpenses70_x0025_PV" type="xs:decimal"/>
            <xs:element minOccurs="0" name="DevCostsSyndicationCosts_OrganizationalExpensesDisbursedToDate" type="xs:decimal"/>
            <xs:element minOccurs="0" name="DevCostsSyndicationCosts_OrganizationalExpensesPerUnit" type="xs:decimal"/>
            <xs:element minOccurs="0" name="DevCostsSyndicationCosts_SyndicationCostsCustomField1" type="xs:decimal"/>
            <xs:element minOccurs="0" name="DevCostsSyndicationCosts_SyndicationCostsCustomField130_x0025_PV" type="xs:decimal"/>
            <xs:element minOccurs="0" name="DevCostsSyndicationCosts_SyndicationCostsCustomField170_x0025_PV" type="xs:decimal"/>
            <xs:element minOccurs="0" name="DevCostsSyndicationCosts_SyndicationCostsCustomField1DisbursedToDate" type="xs:decimal"/>
            <xs:element minOccurs="0" name="DevCostsSyndicationCosts_SyndicationCostsCustomField1PerUnit" type="xs:decimal"/>
            <xs:element minOccurs="0" name="DevCostsSyndicationCosts_SyndicationCostsCustomField2" type="xs:decimal"/>
            <xs:element minOccurs="0" name="DevCostsSyndicationCosts_SyndicationCostsCustomField230_x0025_PV" type="xs:decimal"/>
            <xs:element minOccurs="0" name="DevCostsSyndicationCosts_SyndicationCostsCustomField270_x0025_PV" type="xs:decimal"/>
            <xs:element minOccurs="0" name="DevCostsSyndicationCosts_SyndicationCostsCustomField2DisbursedToDate" type="xs:decimal"/>
            <xs:element minOccurs="0" name="DevCostsSyndicationCosts_SyndicationCostsCustomField2PerUnit" type="xs:decimal"/>
            <xs:element minOccurs="0" name="DevCostsSyndicationCosts_SyndicationCostsCustomField3" type="xs:decimal"/>
            <xs:element minOccurs="0" name="DevCostsSyndicationCosts_SyndicationCostsCustomField330_x0025_PV" type="xs:decimal"/>
            <xs:element minOccurs="0" name="DevCostsSyndicationCosts_SyndicationCostsCustomField370_x0025_PV" type="xs:decimal"/>
            <xs:element minOccurs="0" name="DevCostsSyndicationCosts_SyndicationCostsCustomField3DisbursedToDate" type="xs:decimal"/>
            <xs:element minOccurs="0" name="DevCostsSyndicationCosts_SyndicationCostsCustomField3PerUnit" type="xs:decimal"/>
            <xs:element minOccurs="0" name="DevCostsSyndicationCosts_SyndicationFees" type="xs:decimal"/>
            <xs:element minOccurs="0" name="DevCostsSyndicationCosts_SyndicationFees30_x0025_PV" type="xs:decimal"/>
            <xs:element minOccurs="0" name="DevCostsSyndicationCosts_SyndicationFees70_x0025_PV" type="xs:decimal"/>
            <xs:element minOccurs="0" name="DevCostsSyndicationCosts_SyndicationFeesDisbursedToDate" type="xs:decimal"/>
            <xs:element minOccurs="0" name="DevCostsSyndicationCosts_SyndicationFeesPerUnit" type="xs:decimal"/>
            <xs:element minOccurs="0" name="DevCostsSyndicationCosts_TaxOpinion" type="xs:decimal"/>
            <xs:element minOccurs="0" name="DevCostsSyndicationCosts_TaxOpinion30_x0025_PV" type="xs:decimal"/>
            <xs:element minOccurs="0" name="DevCostsSyndicationCosts_TaxOpinion70_x0025_PV" type="xs:decimal"/>
            <xs:element minOccurs="0" name="DevCostsSyndicationCosts_TaxOpinionDisbursedToDate" type="xs:decimal"/>
            <xs:element minOccurs="0" name="DevCostsSyndicationCosts_TaxOpinionPerUnit" type="xs:decimal"/>
            <xs:element minOccurs="0" name="Developer_Contact_City" type="xs:string"/>
            <xs:element minOccurs="0" name="Developer_Contact_County" type="xs:string"/>
            <xs:element minOccurs="0" name="Developer_Contact_Email" type="xs:string"/>
            <xs:element minOccurs="0" name="Developer_Contact_Fax" type="xs:string"/>
            <xs:element minOccurs="0" name="Developer_Contact_FirstName" type="xs:string"/>
            <xs:element minOccurs="0" name="Developer_Contact_LastNameOrBusinessName" type="xs:string"/>
            <xs:element minOccurs="0" name="Developer_Contact_MI" type="xs:string"/>
            <xs:element minOccurs="0" name="Developer_Contact_Phone" type="xs:string"/>
            <xs:element minOccurs="0" name="Developer_Contact_PrimaryStreet" type="xs:string"/>
            <xs:element minOccurs="0" name="Developer_Contact_Salutation" type="xs:string"/>
            <xs:element minOccurs="0" name="Developer_Contact_SecondaryStreet" type="xs:string"/>
            <xs:element minOccurs="0" name="Developer_Contact_State" type="xs:string"/>
            <xs:element minOccurs="0" name="Developer_Contact_TaxID" type="xs:string"/>
            <xs:element minOccurs="0" name="Developer_Contact_Title" type="xs:string"/>
            <xs:element minOccurs="0" name="Developer_Contact_Zip" type="xs:string"/>
            <xs:element minOccurs="0" name="DevelopmentCostsNew_FundingAppId" type="xs:int"/>
            <xs:element minOccurs="0" name="DevelopmentCostsNew_PercentofProjectCompletion" type="xs:decimal"/>
            <xs:element minOccurs="0" name="DevelopmentCostsNew_RevisionNumber" type="xs:int"/>
            <xs:element minOccurs="0" name="DevelopmentCostsNew_StagingPK" type="xs:int"/>
            <xs:element minOccurs="0" name="DevelopmentCostsNew_TC30_x0025_PV" type="xs:decimal"/>
            <xs:element minOccurs="0" name="DevelopmentCostsNew_TC70_x0025_PV" type="xs:decimal"/>
            <xs:element minOccurs="0" name="DevelopmentCostsNew_TCEffectiveDate" type="xs:date"/>
            <xs:element minOccurs="0" name="DevelopmentCostsNew_TotalAmountDisbursedtoDate" type="xs:decimal"/>
            <xs:element minOccurs="0" name="DevelopmentTeam_ArchitectName" type="xs:string"/>
            <xs:element minOccurs="0" name="DevelopmentTeam_ArchitectPhone" type="xs:string"/>
            <xs:element minOccurs="0" name="DevelopmentTeam_ConsultantName" type="xs:string"/>
            <xs:element minOccurs="0" name="DevelopmentTeam_ConsultantPhone" type="xs:string"/>
            <xs:element minOccurs="0" name="DevelopmentTeam_CustomFieldBitValue1" type="xs:boolean"/>
            <xs:element minOccurs="0" name="DevelopmentTeam_CustomFieldBitValue2" type="xs:boolean"/>
            <xs:element minOccurs="0" name="DevelopmentTeam_CustomFieldBitValue3" type="xs:boolean"/>
            <xs:element minOccurs="0" name="DevelopmentTeam_CustomFieldBitValue4" type="xs:boolean"/>
            <xs:element minOccurs="0" name="DevelopmentTeam_CustomFieldBitValue5" type="xs:boolean"/>
            <xs:element minOccurs="0" name="DevelopmentTeam_CustomFieldDateValue1" type="xs:date"/>
            <xs:element minOccurs="0" name="DevelopmentTeam_CustomFieldDateValue2" type="xs:date"/>
            <xs:element minOccurs="0" name="DevelopmentTeam_CustomFieldDateValue3" type="xs:date"/>
            <xs:element minOccurs="0" name="DevelopmentTeam_CustomFieldDateValue4" type="xs:date"/>
            <xs:element minOccurs="0" name="DevelopmentTeam_CustomFieldDateValue5" type="xs:date"/>
            <xs:element minOccurs="0" name="DevelopmentTeam_CustomFieldDecimalValue1" type="xs:decimal"/>
            <xs:element minOccurs="0" name="DevelopmentTeam_CustomFieldDecimalValue2" type="xs:decimal"/>
            <xs:element minOccurs="0" name="DevelopmentTeam_CustomFieldDecimalValue3" type="xs:decimal"/>
            <xs:element minOccurs="0" name="DevelopmentTeam_CustomFieldDecimalValue4" type="xs:decimal"/>
            <xs:element minOccurs="0" name="DevelopmentTeam_CustomFieldDecimalValue5" type="xs:decimal"/>
            <xs:element minOccurs="0" name="DevelopmentTeam_CustomFieldNumericValue1" type="xs:decimal"/>
            <xs:element minOccurs="0" name="DevelopmentTeam_CustomFieldNumericValue2" type="xs:decimal"/>
            <xs:element minOccurs="0" name="DevelopmentTeam_CustomFieldNumericValue3" type="xs:decimal"/>
            <xs:element minOccurs="0" name="DevelopmentTeam_CustomFieldNumericValue4" type="xs:decimal"/>
            <xs:element minOccurs="0" name="DevelopmentTeam_CustomFieldNumericValue5" type="xs:decimal"/>
            <xs:element minOccurs="0" name="DevelopmentTeam_CustomFieldTextValue1" type="xs:string"/>
            <xs:element minOccurs="0" name="DevelopmentTeam_CustomFieldTextValue10" type="xs:string"/>
            <xs:element minOccurs="0" name="DevelopmentTeam_CustomFieldTextValue11" type="xs:string"/>
            <xs:element minOccurs="0" name="DevelopmentTeam_CustomFieldTextValue12" type="xs:string"/>
            <xs:element minOccurs="0" name="DevelopmentTeam_CustomFieldTextValue13" type="xs:string"/>
            <xs:element minOccurs="0" name="DevelopmentTeam_CustomFieldTextValue14" type="xs:string"/>
            <xs:element minOccurs="0" name="DevelopmentTeam_CustomFieldTextValue15" type="xs:string"/>
            <xs:element minOccurs="0" name="DevelopmentTeam_CustomFieldTextValue2" type="xs:string"/>
            <xs:element minOccurs="0" name="DevelopmentTeam_CustomFieldTextValue3" type="xs:string"/>
            <xs:element minOccurs="0" name="DevelopmentTeam_CustomFieldTextValue4" type="xs:string"/>
            <xs:element minOccurs="0" name="DevelopmentTeam_CustomFieldTextValue5" type="xs:string"/>
            <xs:element minOccurs="0" name="DevelopmentTeam_CustomFieldTextValue6" type="xs:string"/>
            <xs:element minOccurs="0" name="DevelopmentTeam_CustomFieldTextValue7" type="xs:string"/>
            <xs:element minOccurs="0" name="DevelopmentTeam_CustomFieldTextValue8" type="xs:string"/>
            <xs:element minOccurs="0" name="DevelopmentTeam_CustomFieldTextValue9" type="xs:string"/>
            <xs:element minOccurs="0" name="DevelopmentTeam_DeveloperName" type="xs:string"/>
            <xs:element minOccurs="0" name="DevelopmentTeam_DeveloperPhone" type="xs:string"/>
            <xs:element minOccurs="0" name="DevelopmentTeam_GeneralContractorName" type="xs:string"/>
            <xs:element minOccurs="0" name="DevelopmentTeam_GeneralContractorPhone" type="xs:string"/>
            <xs:element minOccurs="0" name="DevelopmentTeam_ManagementCompanyName" type="xs:string"/>
            <xs:element minOccurs="0" name="DevelopmentTeam_ManagementCompanyPhone" type="xs:string"/>
            <xs:element minOccurs="0" name="DevelopmentTeam_TaxAccountantName" type="xs:string"/>
            <xs:element minOccurs="0" name="DevelopmentTeam_TaxAccountantPhone" type="xs:string"/>
            <xs:element minOccurs="0" name="DevelopmentTeam_TaxAttorneyName" type="xs:string"/>
            <xs:element minOccurs="0" name="DevelopmentTeam_TaxAttorneyPhone" type="xs:string"/>
            <xs:element minOccurs="0" name="EnergyConservationInformation_CostForEnergyPerformanceRelatedImprovements" type="xs:decimal"/>
            <xs:element minOccurs="0" name="EnergyConservationInformation_ElectricCommonAreaEnergyUseCurrent" type="xs:decimal"/>
            <xs:element minOccurs="0" name="EnergyConservationInformation_ElectricCommonAreaEnergyUseProjected" type="xs:decimal"/>
            <xs:element minOccurs="0" name="EnergyConservationInformation_ElectricResidentialAreaEnergyUseCurrent" type="xs:decimal"/>
            <xs:element minOccurs="0" name="EnergyConservationInformation_ElectricResidentialAreaEnergyUseProjected" type="xs:decimal"/>
            <xs:element minOccurs="0" name="EnergyConservationInformation_EnergyStarComplianceThroughPrescriptivePath" type="xs:boolean"/>
            <xs:element minOccurs="0" name="EnergyConservationInformation_FuelCommonAreaEnergyUseCurrent" type="xs:decimal"/>
            <xs:element minOccurs="0" name="EnergyConservationInformation_FuelCommonAreaEnergyUseProjected" type="xs:decimal"/>
            <xs:element minOccurs="0" name="EnergyConservationInformation_FuelResidentialAreaEnergyUseCurrent" type="xs:decimal"/>
            <xs:element minOccurs="0" name="EnergyConservationInformation_FuelResidentialAreaEnergyUseProjected" type="xs:decimal"/>
            <xs:element minOccurs="0" name="EnergyConservationInformation_NaturalGasCommonAreaEnergyUseCurrent" type="xs:decimal"/>
            <xs:element minOccurs="0" name="EnergyConservationInformation_NaturalGasCommonAreaEnergyUseProjected" type="xs:decimal"/>
            <xs:element minOccurs="0" name="EnergyConservationInformation_NaturalGasResidentialAreaEnergyUseCurrent" type="xs:decimal"/>
            <xs:element minOccurs="0" name="EnergyConservationInformation_NaturalGasResidentialAreaEnergyUseProjected" type="xs:decimal"/>
            <xs:element minOccurs="0" name="EnergyConservationInformation_ProjectedAnnualConsumption" type="xs:decimal"/>
            <xs:element minOccurs="0" name="EnergyConservationInformation_ProjectedAnnualSavings" type="xs:decimal"/>
            <xs:element minOccurs="0" name="EnergyConservationInformation_ProjectedEnergyStarHERSIndexTargetHigh" type="xs:decimal"/>
            <xs:element minOccurs="0" name="EnergyConservationInformation_ProjectedEnergyStarHERSIndexTargetLow" type="xs:decimal"/>
            <xs:element minOccurs="0" name="EnergyConservationInformation_ProjectedEnergyStarPerformanceTarget" type="xs:decimal"/>
            <xs:element minOccurs="0" name="EnergyConservationInformation_ProjectedPaybackPeriod" type="xs:decimal"/>
            <xs:element minOccurs="0" name="EnergyConservationInformation_ProjectedReductionInAnnualConsumption" type="xs:decimal"/>
            <xs:element minOccurs="0" name="EnergyConservationInformation_ProposedHERSIndexTargetHigh" type="xs:decimal"/>
            <xs:element minOccurs="0" name="EnergyConservationInformation_ProposedHERSIndexTargetLow" type="xs:decimal"/>
            <xs:element minOccurs="0" name="EnergyConservationInformation_TotalCurrentConsumption" type="xs:decimal"/>
            <xs:element minOccurs="0" name="FixedExpenses_CustomFieldBitValue1" type="xs:boolean"/>
            <xs:element minOccurs="0" name="FixedExpenses_CustomFieldBitValue2" type="xs:boolean"/>
            <xs:element minOccurs="0" name="FixedExpenses_CustomFieldBitValue3" type="xs:boolean"/>
            <xs:element minOccurs="0" name="FixedExpenses_CustomFieldBitValue4" type="xs:boolean"/>
            <xs:element minOccurs="0" name="FixedExpenses_CustomFieldBitValue5" type="xs:boolean"/>
            <xs:element minOccurs="0" name="FixedExpenses_CustomFieldDateValue1" type="xs:date"/>
            <xs:element minOccurs="0" name="FixedExpenses_CustomFieldDateValue2" type="xs:date"/>
            <xs:element minOccurs="0" name="FixedExpenses_CustomFieldDateValue3" type="xs:date"/>
            <xs:element minOccurs="0" name="FixedExpenses_CustomFieldDateValue4" type="xs:date"/>
            <xs:element minOccurs="0" name="FixedExpenses_CustomFieldDateValue5" type="xs:date"/>
            <xs:element minOccurs="0" name="FixedExpenses_CustomFieldDecimalValue1" type="xs:decimal"/>
            <xs:element minOccurs="0" name="FixedExpenses_CustomFieldDecimalValue2" type="xs:decimal"/>
            <xs:element minOccurs="0" name="FixedExpenses_CustomFieldDecimalValue3" type="xs:decimal"/>
            <xs:element minOccurs="0" name="FixedExpenses_CustomFieldDecimalValue4" type="xs:decimal"/>
            <xs:element minOccurs="0" name="FixedExpenses_CustomFieldDecimalValue5" type="xs:decimal"/>
            <xs:element minOccurs="0" name="FixedExpenses_CustomFieldNumericValue1" type="xs:decimal"/>
            <xs:element minOccurs="0" name="FixedExpenses_CustomFieldNumericValue2" type="xs:decimal"/>
            <xs:element minOccurs="0" name="FixedExpenses_CustomFieldNumericValue3" type="xs:decimal"/>
            <xs:element minOccurs="0" name="FixedExpenses_CustomFieldNumericValue4" type="xs:decimal"/>
            <xs:element minOccurs="0" name="FixedExpenses_CustomFieldNumericValue5" type="xs:decimal"/>
            <xs:element minOccurs="0" name="FixedExpenses_CustomFieldTextValue1" type="xs:string"/>
            <xs:element minOccurs="0" name="FixedExpenses_CustomFieldTextValue10" type="xs:string"/>
            <xs:element minOccurs="0" name="FixedExpenses_CustomFieldTextValue11" type="xs:string"/>
            <xs:element minOccurs="0" name="FixedExpenses_CustomFieldTextValue12" type="xs:string"/>
            <xs:element minOccurs="0" name="FixedExpenses_CustomFieldTextValue13" type="xs:string"/>
            <xs:element minOccurs="0" name="FixedExpenses_CustomFieldTextValue14" type="xs:string"/>
            <xs:element minOccurs="0" name="FixedExpenses_CustomFieldTextValue15" type="xs:string"/>
            <xs:element minOccurs="0" name="FixedExpenses_CustomFieldTextValue2" type="xs:string"/>
            <xs:element minOccurs="0" name="FixedExpenses_CustomFieldTextValue3" type="xs:string"/>
            <xs:element minOccurs="0" name="FixedExpenses_CustomFieldTextValue4" type="xs:string"/>
            <xs:element minOccurs="0" name="FixedExpenses_CustomFieldTextValue5" type="xs:string"/>
            <xs:element minOccurs="0" name="FixedExpenses_CustomFieldTextValue6" type="xs:string"/>
            <xs:element minOccurs="0" name="FixedExpenses_CustomFieldTextValue7" type="xs:string"/>
            <xs:element minOccurs="0" name="FixedExpenses_CustomFieldTextValue8" type="xs:string"/>
            <xs:element minOccurs="0" name="FixedExpenses_CustomFieldTextValue9" type="xs:string"/>
            <xs:element minOccurs="0" name="FixedExpenses_Insurance" type="xs:decimal"/>
            <xs:element minOccurs="0" name="FixedExpenses_Other" type="xs:decimal"/>
            <xs:element minOccurs="0" name="FixedExpenses_OtherDescription" type="xs:string"/>
            <xs:element minOccurs="0" name="FixedExpenses_RealEstateTaxes" type="xs:decimal"/>
            <xs:element minOccurs="0" name="FundsRequested_ProgramFundingSources_Amount" type="xs:decimal"/>
            <xs:element minOccurs="0" name="FundsRequested_ProgramFundingSources_AwardedAmount" type="xs:decimal"/>
            <xs:element minOccurs="0" name="FundsRequested_ProgramFundingSources_RemainingAmount" type="xs:decimal"/>
            <xs:element minOccurs="0" name="FundsRequested_ProgramFundingSources_ReservedAmount" type="xs:decimal"/>
            <xs:element minOccurs="0" name="FundsRequested_SetAside_Amount" type="xs:decimal"/>
            <xs:element minOccurs="0" name="FundsRequested_SetAside_AmountAwarded" type="xs:decimal"/>
            <xs:element minOccurs="0" name="FundsRequested_SetAside_AmountRemaining" type="xs:decimal"/>
            <xs:element minOccurs="0" name="FundsRequested_SetAside_AmountReserved" type="xs:decimal"/>
            <xs:element minOccurs="0" name="FundsRequested_SetAside_Description" type="xs:string"/>
            <xs:element minOccurs="0" name="FundsRequested_SetAside_Name" type="xs:string"/>
            <xs:element minOccurs="0" name="FundsRequested_SetAside_ShortName" type="xs:string"/>
            <xs:element minOccurs="0" name="FundsRequested_SetAsideID" type="xs:int"/>
            <xs:element minOccurs="0" name="GeneralPartnerInformation__x0025_OfOwnership_Item1" type="xs:decimal"/>
            <xs:element minOccurs="0" name="GeneralPartnerInformation__x0025_OfOwnership_Item2" type="xs:decimal"/>
            <xs:element minOccurs="0" name="GeneralPartnerInformation__x0025_OfOwnership_Item3" type="xs:decimal"/>
            <xs:element minOccurs="0" name="GeneralPartnerInformation__x0025_OfOwnership_Item4" type="xs:decimal"/>
            <xs:element minOccurs="0" name="GeneralPartnerInformation__x0025_OfOwnership_Item5" type="xs:decimal"/>
            <xs:element minOccurs="0" name="GeneralPartnerInformation__x0025_OfOwnership_Item6" type="xs:decimal"/>
            <xs:element minOccurs="0" name="GeneralPartnerInformation__x0025_OfOwnership_Item7" type="xs:decimal"/>
            <xs:element minOccurs="0" name="GeneralPartnerInformation__x0025_OfOwnership_Item8" type="xs:decimal"/>
            <xs:element minOccurs="0" name="GeneralPartnerInformation__x0025_OfOwnership_Item9" type="xs:decimal"/>
            <xs:element minOccurs="0" name="GeneralPartnerInformation__x0025_OfOwnership_Item10" type="xs:decimal"/>
            <xs:element minOccurs="0" name="GeneralPartnerInformation_Contacts_City_Item1" type="xs:string"/>
            <xs:element minOccurs="0" name="GeneralPartnerInformation_Contacts_City_Item2" type="xs:string"/>
            <xs:element minOccurs="0" name="GeneralPartnerInformation_Contacts_City_Item3" type="xs:string"/>
            <xs:element minOccurs="0" name="GeneralPartnerInformation_Contacts_City_Item4" type="xs:string"/>
            <xs:element minOccurs="0" name="GeneralPartnerInformation_Contacts_City_Item5" type="xs:string"/>
            <xs:element minOccurs="0" name="GeneralPartnerInformation_Contacts_City_Item6" type="xs:string"/>
            <xs:element minOccurs="0" name="GeneralPartnerInformation_Contacts_City_Item7" type="xs:string"/>
            <xs:element minOccurs="0" name="GeneralPartnerInformation_Contacts_City_Item8" type="xs:string"/>
            <xs:element minOccurs="0" name="GeneralPartnerInformation_Contacts_City_Item9" type="xs:string"/>
            <xs:element minOccurs="0" name="GeneralPartnerInformation_Contacts_City_Item10" type="xs:string"/>
            <xs:element minOccurs="0" name="GeneralPartnerInformation_Contacts_County_Item1" type="xs:string"/>
            <xs:element minOccurs="0" name="GeneralPartnerInformation_Contacts_County_Item2" type="xs:string"/>
            <xs:element minOccurs="0" name="GeneralPartnerInformation_Contacts_County_Item3" type="xs:string"/>
            <xs:element minOccurs="0" name="GeneralPartnerInformation_Contacts_County_Item4" type="xs:string"/>
            <xs:element minOccurs="0" name="GeneralPartnerInformation_Contacts_County_Item5" type="xs:string"/>
            <xs:element minOccurs="0" name="GeneralPartnerInformation_Contacts_County_Item6" type="xs:string"/>
            <xs:element minOccurs="0" name="GeneralPartnerInformation_Contacts_County_Item7" type="xs:string"/>
            <xs:element minOccurs="0" name="GeneralPartnerInformation_Contacts_County_Item8" type="xs:string"/>
            <xs:element minOccurs="0" name="GeneralPartnerInformation_Contacts_County_Item9" type="xs:string"/>
            <xs:element minOccurs="0" name="GeneralPartnerInformation_Contacts_County_Item10" type="xs:string"/>
            <xs:element minOccurs="0" name="GeneralPartnerInformation_Contacts_Email_Item1" type="xs:string"/>
            <xs:element minOccurs="0" name="GeneralPartnerInformation_Contacts_Email_Item2" type="xs:string"/>
            <xs:element minOccurs="0" name="GeneralPartnerInformation_Contacts_Email_Item3" type="xs:string"/>
            <xs:element minOccurs="0" name="GeneralPartnerInformation_Contacts_Email_Item4" type="xs:string"/>
            <xs:element minOccurs="0" name="GeneralPartnerInformation_Contacts_Email_Item5" type="xs:string"/>
            <xs:element minOccurs="0" name="GeneralPartnerInformation_Contacts_Email_Item6" type="xs:string"/>
            <xs:element minOccurs="0" name="GeneralPartnerInformation_Contacts_Email_Item7" type="xs:string"/>
            <xs:element minOccurs="0" name="GeneralPartnerInformation_Contacts_Email_Item8" type="xs:string"/>
            <xs:element minOccurs="0" name="GeneralPartnerInformation_Contacts_Email_Item9" type="xs:string"/>
            <xs:element minOccurs="0" name="GeneralPartnerInformation_Contacts_Email_Item10" type="xs:string"/>
            <xs:element minOccurs="0" name="GeneralPartnerInformation_Contacts_Fax_Item1" type="xs:string"/>
            <xs:element minOccurs="0" name="GeneralPartnerInformation_Contacts_Fax_Item2" type="xs:string"/>
            <xs:element minOccurs="0" name="GeneralPartnerInformation_Contacts_Fax_Item3" type="xs:string"/>
            <xs:element minOccurs="0" name="GeneralPartnerInformation_Contacts_Fax_Item4" type="xs:string"/>
            <xs:element minOccurs="0" name="GeneralPartnerInformation_Contacts_Fax_Item5" type="xs:string"/>
            <xs:element minOccurs="0" name="GeneralPartnerInformation_Contacts_Fax_Item6" type="xs:string"/>
            <xs:element minOccurs="0" name="GeneralPartnerInformation_Contacts_Fax_Item7" type="xs:string"/>
            <xs:element minOccurs="0" name="GeneralPartnerInformation_Contacts_Fax_Item8" type="xs:string"/>
            <xs:element minOccurs="0" name="GeneralPartnerInformation_Contacts_Fax_Item9" type="xs:string"/>
            <xs:element minOccurs="0" name="GeneralPartnerInformation_Contacts_Fax_Item10" type="xs:string"/>
            <xs:element minOccurs="0" name="GeneralPartnerInformation_Contacts_FirstName_Item1" type="xs:string"/>
            <xs:element minOccurs="0" name="GeneralPartnerInformation_Contacts_FirstName_Item2" type="xs:string"/>
            <xs:element minOccurs="0" name="GeneralPartnerInformation_Contacts_FirstName_Item3" type="xs:string"/>
            <xs:element minOccurs="0" name="GeneralPartnerInformation_Contacts_FirstName_Item4" type="xs:string"/>
            <xs:element minOccurs="0" name="GeneralPartnerInformation_Contacts_FirstName_Item5" type="xs:string"/>
            <xs:element minOccurs="0" name="GeneralPartnerInformation_Contacts_FirstName_Item6" type="xs:string"/>
            <xs:element minOccurs="0" name="GeneralPartnerInformation_Contacts_FirstName_Item7" type="xs:string"/>
            <xs:element minOccurs="0" name="GeneralPartnerInformation_Contacts_FirstName_Item8" type="xs:string"/>
            <xs:element minOccurs="0" name="GeneralPartnerInformation_Contacts_FirstName_Item9" type="xs:string"/>
            <xs:element minOccurs="0" name="GeneralPartnerInformation_Contacts_FirstName_Item10" type="xs:string"/>
            <xs:element minOccurs="0" name="GeneralPartnerInformation_Contacts_LastNameOrBusinessName_Item1" type="xs:string"/>
            <xs:element minOccurs="0" name="GeneralPartnerInformation_Contacts_LastNameOrBusinessName_Item2" type="xs:string"/>
            <xs:element minOccurs="0" name="GeneralPartnerInformation_Contacts_LastNameOrBusinessName_Item3" type="xs:string"/>
            <xs:element minOccurs="0" name="GeneralPartnerInformation_Contacts_LastNameOrBusinessName_Item4" type="xs:string"/>
            <xs:element minOccurs="0" name="GeneralPartnerInformation_Contacts_LastNameOrBusinessName_Item5" type="xs:string"/>
            <xs:element minOccurs="0" name="GeneralPartnerInformation_Contacts_LastNameOrBusinessName_Item6" type="xs:string"/>
            <xs:element minOccurs="0" name="GeneralPartnerInformation_Contacts_LastNameOrBusinessName_Item7" type="xs:string"/>
            <xs:element minOccurs="0" name="GeneralPartnerInformation_Contacts_LastNameOrBusinessName_Item8" type="xs:string"/>
            <xs:element minOccurs="0" name="GeneralPartnerInformation_Contacts_LastNameOrBusinessName_Item9" type="xs:string"/>
            <xs:element minOccurs="0" name="GeneralPartnerInformation_Contacts_LastNameOrBusinessName_Item10" type="xs:string"/>
            <xs:element minOccurs="0" name="GeneralPartnerInformation_Contacts_MI_Item1" type="xs:string"/>
            <xs:element minOccurs="0" name="GeneralPartnerInformation_Contacts_MI_Item2" type="xs:string"/>
            <xs:element minOccurs="0" name="GeneralPartnerInformation_Contacts_MI_Item3" type="xs:string"/>
            <xs:element minOccurs="0" name="GeneralPartnerInformation_Contacts_MI_Item4" type="xs:string"/>
            <xs:element minOccurs="0" name="GeneralPartnerInformation_Contacts_MI_Item5" type="xs:string"/>
            <xs:element minOccurs="0" name="GeneralPartnerInformation_Contacts_MI_Item6" type="xs:string"/>
            <xs:element minOccurs="0" name="GeneralPartnerInformation_Contacts_MI_Item7" type="xs:string"/>
            <xs:element minOccurs="0" name="GeneralPartnerInformation_Contacts_MI_Item8" type="xs:string"/>
            <xs:element minOccurs="0" name="GeneralPartnerInformation_Contacts_MI_Item9" type="xs:string"/>
            <xs:element minOccurs="0" name="GeneralPartnerInformation_Contacts_MI_Item10" type="xs:string"/>
            <xs:element minOccurs="0" name="GeneralPartnerInformation_Contacts_Phone_Item1" type="xs:string"/>
            <xs:element minOccurs="0" name="GeneralPartnerInformation_Contacts_Phone_Item2" type="xs:string"/>
            <xs:element minOccurs="0" name="GeneralPartnerInformation_Contacts_Phone_Item3" type="xs:string"/>
            <xs:element minOccurs="0" name="GeneralPartnerInformation_Contacts_Phone_Item4" type="xs:string"/>
            <xs:element minOccurs="0" name="GeneralPartnerInformation_Contacts_Phone_Item5" type="xs:string"/>
            <xs:element minOccurs="0" name="GeneralPartnerInformation_Contacts_Phone_Item6" type="xs:string"/>
            <xs:element minOccurs="0" name="GeneralPartnerInformation_Contacts_Phone_Item7" type="xs:string"/>
            <xs:element minOccurs="0" name="GeneralPartnerInformation_Contacts_Phone_Item8" type="xs:string"/>
            <xs:element minOccurs="0" name="GeneralPartnerInformation_Contacts_Phone_Item9" type="xs:string"/>
            <xs:element minOccurs="0" name="GeneralPartnerInformation_Contacts_Phone_Item10" type="xs:string"/>
            <xs:element minOccurs="0" name="GeneralPartnerInformation_Contacts_PrimaryStreet_Item1" type="xs:string"/>
            <xs:element minOccurs="0" name="GeneralPartnerInformation_Contacts_PrimaryStreet_Item2" type="xs:string"/>
            <xs:element minOccurs="0" name="GeneralPartnerInformation_Contacts_PrimaryStreet_Item3" type="xs:string"/>
            <xs:element minOccurs="0" name="GeneralPartnerInformation_Contacts_PrimaryStreet_Item4" type="xs:string"/>
            <xs:element minOccurs="0" name="GeneralPartnerInformation_Contacts_PrimaryStreet_Item5" type="xs:string"/>
            <xs:element minOccurs="0" name="GeneralPartnerInformation_Contacts_PrimaryStreet_Item6" type="xs:string"/>
            <xs:element minOccurs="0" name="GeneralPartnerInformation_Contacts_PrimaryStreet_Item7" type="xs:string"/>
            <xs:element minOccurs="0" name="GeneralPartnerInformation_Contacts_PrimaryStreet_Item8" type="xs:string"/>
            <xs:element minOccurs="0" name="GeneralPartnerInformation_Contacts_PrimaryStreet_Item9" type="xs:string"/>
            <xs:element minOccurs="0" name="GeneralPartnerInformation_Contacts_PrimaryStreet_Item10" type="xs:string"/>
            <xs:element minOccurs="0" name="GeneralPartnerInformation_Contacts_Salutation_Item1" type="xs:string"/>
            <xs:element minOccurs="0" name="GeneralPartnerInformation_Contacts_Salutation_Item2" type="xs:string"/>
            <xs:element minOccurs="0" name="GeneralPartnerInformation_Contacts_Salutation_Item3" type="xs:string"/>
            <xs:element minOccurs="0" name="GeneralPartnerInformation_Contacts_Salutation_Item4" type="xs:string"/>
            <xs:element minOccurs="0" name="GeneralPartnerInformation_Contacts_Salutation_Item5" type="xs:string"/>
            <xs:element minOccurs="0" name="GeneralPartnerInformation_Contacts_Salutation_Item6" type="xs:string"/>
            <xs:element minOccurs="0" name="GeneralPartnerInformation_Contacts_Salutation_Item7" type="xs:string"/>
            <xs:element minOccurs="0" name="GeneralPartnerInformation_Contacts_Salutation_Item8" type="xs:string"/>
            <xs:element minOccurs="0" name="GeneralPartnerInformation_Contacts_Salutation_Item9" type="xs:string"/>
            <xs:element minOccurs="0" name="GeneralPartnerInformation_Contacts_Salutation_Item10" type="xs:string"/>
            <xs:element minOccurs="0" name="GeneralPartnerInformation_Contacts_SecondaryStreet_Item1" type="xs:string"/>
            <xs:element minOccurs="0" name="GeneralPartnerInformation_Contacts_SecondaryStreet_Item2" type="xs:string"/>
            <xs:element minOccurs="0" name="GeneralPartnerInformation_Contacts_SecondaryStreet_Item3" type="xs:string"/>
            <xs:element minOccurs="0" name="GeneralPartnerInformation_Contacts_SecondaryStreet_Item4" type="xs:string"/>
            <xs:element minOccurs="0" name="GeneralPartnerInformation_Contacts_SecondaryStreet_Item5" type="xs:string"/>
            <xs:element minOccurs="0" name="GeneralPartnerInformation_Contacts_SecondaryStreet_Item6" type="xs:string"/>
            <xs:element minOccurs="0" name="GeneralPartnerInformation_Contacts_SecondaryStreet_Item7" type="xs:string"/>
            <xs:element minOccurs="0" name="GeneralPartnerInformation_Contacts_SecondaryStreet_Item8" type="xs:string"/>
            <xs:element minOccurs="0" name="GeneralPartnerInformation_Contacts_SecondaryStreet_Item9" type="xs:string"/>
            <xs:element minOccurs="0" name="GeneralPartnerInformation_Contacts_SecondaryStreet_Item10" type="xs:string"/>
            <xs:element minOccurs="0" name="GeneralPartnerInformation_Contacts_State_Item1" type="xs:string"/>
            <xs:element minOccurs="0" name="GeneralPartnerInformation_Contacts_State_Item2" type="xs:string"/>
            <xs:element minOccurs="0" name="GeneralPartnerInformation_Contacts_State_Item3" type="xs:string"/>
            <xs:element minOccurs="0" name="GeneralPartnerInformation_Contacts_State_Item4" type="xs:string"/>
            <xs:element minOccurs="0" name="GeneralPartnerInformation_Contacts_State_Item5" type="xs:string"/>
            <xs:element minOccurs="0" name="GeneralPartnerInformation_Contacts_State_Item6" type="xs:string"/>
            <xs:element minOccurs="0" name="GeneralPartnerInformation_Contacts_State_Item7" type="xs:string"/>
            <xs:element minOccurs="0" name="GeneralPartnerInformation_Contacts_State_Item8" type="xs:string"/>
            <xs:element minOccurs="0" name="GeneralPartnerInformation_Contacts_State_Item9" type="xs:string"/>
            <xs:element minOccurs="0" name="GeneralPartnerInformation_Contacts_State_Item10" type="xs:string"/>
            <xs:element minOccurs="0" name="GeneralPartnerInformation_Contacts_TaxId_Item1" type="xs:string"/>
            <xs:element minOccurs="0" name="GeneralPartnerInformation_Contacts_TaxId_Item2" type="xs:string"/>
            <xs:element minOccurs="0" name="GeneralPartnerInformation_Contacts_TaxId_Item3" type="xs:string"/>
            <xs:element minOccurs="0" name="GeneralPartnerInformation_Contacts_TaxId_Item4" type="xs:string"/>
            <xs:element minOccurs="0" name="GeneralPartnerInformation_Contacts_TaxId_Item5" type="xs:string"/>
            <xs:element minOccurs="0" name="GeneralPartnerInformation_Contacts_TaxId_Item6" type="xs:string"/>
            <xs:element minOccurs="0" name="GeneralPartnerInformation_Contacts_TaxId_Item7" type="xs:string"/>
            <xs:element minOccurs="0" name="GeneralPartnerInformation_Contacts_TaxId_Item8" type="xs:string"/>
            <xs:element minOccurs="0" name="GeneralPartnerInformation_Contacts_TaxId_Item9" type="xs:string"/>
            <xs:element minOccurs="0" name="GeneralPartnerInformation_Contacts_TaxId_Item10" type="xs:string"/>
            <xs:element minOccurs="0" name="GeneralPartnerInformation_Contacts_Title_Item1" type="xs:string"/>
            <xs:element minOccurs="0" name="GeneralPartnerInformation_Contacts_Title_Item2" type="xs:string"/>
            <xs:element minOccurs="0" name="GeneralPartnerInformation_Contacts_Title_Item3" type="xs:string"/>
            <xs:element minOccurs="0" name="GeneralPartnerInformation_Contacts_Title_Item4" type="xs:string"/>
            <xs:element minOccurs="0" name="GeneralPartnerInformation_Contacts_Title_Item5" type="xs:string"/>
            <xs:element minOccurs="0" name="GeneralPartnerInformation_Contacts_Title_Item6" type="xs:string"/>
            <xs:element minOccurs="0" name="GeneralPartnerInformation_Contacts_Title_Item7" type="xs:string"/>
            <xs:element minOccurs="0" name="GeneralPartnerInformation_Contacts_Title_Item8" type="xs:string"/>
            <xs:element minOccurs="0" name="GeneralPartnerInformation_Contacts_Title_Item9" type="xs:string"/>
            <xs:element minOccurs="0" name="GeneralPartnerInformation_Contacts_Title_Item10" type="xs:string"/>
            <xs:element minOccurs="0" name="GeneralPartnerInformation_Contacts_Zip_Item1" type="xs:string"/>
            <xs:element minOccurs="0" name="GeneralPartnerInformation_Contacts_Zip_Item2" type="xs:string"/>
            <xs:element minOccurs="0" name="GeneralPartnerInformation_Contacts_Zip_Item3" type="xs:string"/>
            <xs:element minOccurs="0" name="GeneralPartnerInformation_Contacts_Zip_Item4" type="xs:string"/>
            <xs:element minOccurs="0" name="GeneralPartnerInformation_Contacts_Zip_Item5" type="xs:string"/>
            <xs:element minOccurs="0" name="GeneralPartnerInformation_Contacts_Zip_Item6" type="xs:string"/>
            <xs:element minOccurs="0" name="GeneralPartnerInformation_Contacts_Zip_Item7" type="xs:string"/>
            <xs:element minOccurs="0" name="GeneralPartnerInformation_Contacts_Zip_Item8" type="xs:string"/>
            <xs:element minOccurs="0" name="GeneralPartnerInformation_Contacts_Zip_Item9" type="xs:string"/>
            <xs:element minOccurs="0" name="GeneralPartnerInformation_Contacts_Zip_Item10" type="xs:string"/>
            <xs:element minOccurs="0" name="GeneralPartnerInformation_CustomFieldBitValue1_Item1" type="xs:boolean"/>
            <xs:element minOccurs="0" name="GeneralPartnerInformation_CustomFieldBitValue1_Item2" type="xs:boolean"/>
            <xs:element minOccurs="0" name="GeneralPartnerInformation_CustomFieldBitValue1_Item3" type="xs:boolean"/>
            <xs:element minOccurs="0" name="GeneralPartnerInformation_CustomFieldBitValue1_Item4" type="xs:boolean"/>
            <xs:element minOccurs="0" name="GeneralPartnerInformation_CustomFieldBitValue1_Item5" type="xs:boolean"/>
            <xs:element minOccurs="0" name="GeneralPartnerInformation_CustomFieldBitValue1_Item6" type="xs:boolean"/>
            <xs:element minOccurs="0" name="GeneralPartnerInformation_CustomFieldBitValue1_Item7" type="xs:boolean"/>
            <xs:element minOccurs="0" name="GeneralPartnerInformation_CustomFieldBitValue1_Item8" type="xs:boolean"/>
            <xs:element minOccurs="0" name="GeneralPartnerInformation_CustomFieldBitValue1_Item9" type="xs:boolean"/>
            <xs:element minOccurs="0" name="GeneralPartnerInformation_CustomFieldBitValue1_Item10" type="xs:boolean"/>
            <xs:element minOccurs="0" name="GeneralPartnerInformation_CustomFieldBitValue2_Item1" type="xs:boolean"/>
            <xs:element minOccurs="0" name="GeneralPartnerInformation_CustomFieldBitValue2_Item2" type="xs:boolean"/>
            <xs:element minOccurs="0" name="GeneralPartnerInformation_CustomFieldBitValue2_Item3" type="xs:boolean"/>
            <xs:element minOccurs="0" name="GeneralPartnerInformation_CustomFieldBitValue2_Item4" type="xs:boolean"/>
            <xs:element minOccurs="0" name="GeneralPartnerInformation_CustomFieldBitValue2_Item5" type="xs:boolean"/>
            <xs:element minOccurs="0" name="GeneralPartnerInformation_CustomFieldBitValue2_Item6" type="xs:boolean"/>
            <xs:element minOccurs="0" name="GeneralPartnerInformation_CustomFieldBitValue2_Item7" type="xs:boolean"/>
            <xs:element minOccurs="0" name="GeneralPartnerInformation_CustomFieldBitValue2_Item8" type="xs:boolean"/>
            <xs:element minOccurs="0" name="GeneralPartnerInformation_CustomFieldBitValue2_Item9" type="xs:boolean"/>
            <xs:element minOccurs="0" name="GeneralPartnerInformation_CustomFieldBitValue2_Item10" type="xs:boolean"/>
            <xs:element minOccurs="0" name="GeneralPartnerInformation_CustomFieldBitValue3_Item1" type="xs:boolean"/>
            <xs:element minOccurs="0" name="GeneralPartnerInformation_CustomFieldBitValue3_Item2" type="xs:boolean"/>
            <xs:element minOccurs="0" name="GeneralPartnerInformation_CustomFieldBitValue3_Item3" type="xs:boolean"/>
            <xs:element minOccurs="0" name="GeneralPartnerInformation_CustomFieldBitValue3_Item4" type="xs:boolean"/>
            <xs:element minOccurs="0" name="GeneralPartnerInformation_CustomFieldBitValue3_Item5" type="xs:boolean"/>
            <xs:element minOccurs="0" name="GeneralPartnerInformation_CustomFieldBitValue3_Item6" type="xs:boolean"/>
            <xs:element minOccurs="0" name="GeneralPartnerInformation_CustomFieldBitValue3_Item7" type="xs:boolean"/>
            <xs:element minOccurs="0" name="GeneralPartnerInformation_CustomFieldBitValue3_Item8" type="xs:boolean"/>
            <xs:element minOccurs="0" name="GeneralPartnerInformation_CustomFieldBitValue3_Item9" type="xs:boolean"/>
            <xs:element minOccurs="0" name="GeneralPartnerInformation_CustomFieldBitValue3_Item10" type="xs:boolean"/>
            <xs:element minOccurs="0" name="GeneralPartnerInformation_CustomFieldBitValue4_Item1" type="xs:boolean"/>
            <xs:element minOccurs="0" name="GeneralPartnerInformation_CustomFieldBitValue4_Item2" type="xs:boolean"/>
            <xs:element minOccurs="0" name="GeneralPartnerInformation_CustomFieldBitValue4_Item3" type="xs:boolean"/>
            <xs:element minOccurs="0" name="GeneralPartnerInformation_CustomFieldBitValue4_Item4" type="xs:boolean"/>
            <xs:element minOccurs="0" name="GeneralPartnerInformation_CustomFieldBitValue4_Item5" type="xs:boolean"/>
            <xs:element minOccurs="0" name="GeneralPartnerInformation_CustomFieldBitValue4_Item6" type="xs:boolean"/>
            <xs:element minOccurs="0" name="GeneralPartnerInformation_CustomFieldBitValue4_Item7" type="xs:boolean"/>
            <xs:element minOccurs="0" name="GeneralPartnerInformation_CustomFieldBitValue4_Item8" type="xs:boolean"/>
            <xs:element minOccurs="0" name="GeneralPartnerInformation_CustomFieldBitValue4_Item9" type="xs:boolean"/>
            <xs:element minOccurs="0" name="GeneralPartnerInformation_CustomFieldBitValue4_Item10" type="xs:boolean"/>
            <xs:element minOccurs="0" name="GeneralPartnerInformation_CustomFieldBitValue5_Item1" type="xs:boolean"/>
            <xs:element minOccurs="0" name="GeneralPartnerInformation_CustomFieldBitValue5_Item2" type="xs:boolean"/>
            <xs:element minOccurs="0" name="GeneralPartnerInformation_CustomFieldBitValue5_Item3" type="xs:boolean"/>
            <xs:element minOccurs="0" name="GeneralPartnerInformation_CustomFieldBitValue5_Item4" type="xs:boolean"/>
            <xs:element minOccurs="0" name="GeneralPartnerInformation_CustomFieldBitValue5_Item5" type="xs:boolean"/>
            <xs:element minOccurs="0" name="GeneralPartnerInformation_CustomFieldBitValue5_Item6" type="xs:boolean"/>
            <xs:element minOccurs="0" name="GeneralPartnerInformation_CustomFieldBitValue5_Item7" type="xs:boolean"/>
            <xs:element minOccurs="0" name="GeneralPartnerInformation_CustomFieldBitValue5_Item8" type="xs:boolean"/>
            <xs:element minOccurs="0" name="GeneralPartnerInformation_CustomFieldBitValue5_Item9" type="xs:boolean"/>
            <xs:element minOccurs="0" name="GeneralPartnerInformation_CustomFieldBitValue5_Item10" type="xs:boolean"/>
            <xs:element minOccurs="0" name="GeneralPartnerInformation_CustomFieldDateValue1_Item1" type="xs:date"/>
            <xs:element minOccurs="0" name="GeneralPartnerInformation_CustomFieldDateValue1_Item2" type="xs:date"/>
            <xs:element minOccurs="0" name="GeneralPartnerInformation_CustomFieldDateValue1_Item3" type="xs:date"/>
            <xs:element minOccurs="0" name="GeneralPartnerInformation_CustomFieldDateValue1_Item4" type="xs:date"/>
            <xs:element minOccurs="0" name="GeneralPartnerInformation_CustomFieldDateValue1_Item5" type="xs:date"/>
            <xs:element minOccurs="0" name="GeneralPartnerInformation_CustomFieldDateValue1_Item6" type="xs:date"/>
            <xs:element minOccurs="0" name="GeneralPartnerInformation_CustomFieldDateValue1_Item7" type="xs:date"/>
            <xs:element minOccurs="0" name="GeneralPartnerInformation_CustomFieldDateValue1_Item8" type="xs:date"/>
            <xs:element minOccurs="0" name="GeneralPartnerInformation_CustomFieldDateValue1_Item9" type="xs:date"/>
            <xs:element minOccurs="0" name="GeneralPartnerInformation_CustomFieldDateValue1_Item10" type="xs:date"/>
            <xs:element minOccurs="0" name="GeneralPartnerInformation_CustomFieldDateValue2_Item1" type="xs:date"/>
            <xs:element minOccurs="0" name="GeneralPartnerInformation_CustomFieldDateValue2_Item2" type="xs:date"/>
            <xs:element minOccurs="0" name="GeneralPartnerInformation_CustomFieldDateValue2_Item3" type="xs:date"/>
            <xs:element minOccurs="0" name="GeneralPartnerInformation_CustomFieldDateValue2_Item4" type="xs:date"/>
            <xs:element minOccurs="0" name="GeneralPartnerInformation_CustomFieldDateValue2_Item5" type="xs:date"/>
            <xs:element minOccurs="0" name="GeneralPartnerInformation_CustomFieldDateValue2_Item6" type="xs:date"/>
            <xs:element minOccurs="0" name="GeneralPartnerInformation_CustomFieldDateValue2_Item7" type="xs:date"/>
            <xs:element minOccurs="0" name="GeneralPartnerInformation_CustomFieldDateValue2_Item8" type="xs:date"/>
            <xs:element minOccurs="0" name="GeneralPartnerInformation_CustomFieldDateValue2_Item9" type="xs:date"/>
            <xs:element minOccurs="0" name="GeneralPartnerInformation_CustomFieldDateValue2_Item10" type="xs:date"/>
            <xs:element minOccurs="0" name="GeneralPartnerInformation_CustomFieldDateValue3_Item1" type="xs:date"/>
            <xs:element minOccurs="0" name="GeneralPartnerInformation_CustomFieldDateValue3_Item2" type="xs:date"/>
            <xs:element minOccurs="0" name="GeneralPartnerInformation_CustomFieldDateValue3_Item3" type="xs:date"/>
            <xs:element minOccurs="0" name="GeneralPartnerInformation_CustomFieldDateValue3_Item4" type="xs:date"/>
            <xs:element minOccurs="0" name="GeneralPartnerInformation_CustomFieldDateValue3_Item5" type="xs:date"/>
            <xs:element minOccurs="0" name="GeneralPartnerInformation_CustomFieldDateValue3_Item6" type="xs:date"/>
            <xs:element minOccurs="0" name="GeneralPartnerInformation_CustomFieldDateValue3_Item7" type="xs:date"/>
            <xs:element minOccurs="0" name="GeneralPartnerInformation_CustomFieldDateValue3_Item8" type="xs:date"/>
            <xs:element minOccurs="0" name="GeneralPartnerInformation_CustomFieldDateValue3_Item9" type="xs:date"/>
            <xs:element minOccurs="0" name="GeneralPartnerInformation_CustomFieldDateValue3_Item10" type="xs:date"/>
            <xs:element minOccurs="0" name="GeneralPartnerInformation_CustomFieldDateValue4_Item1" type="xs:date"/>
            <xs:element minOccurs="0" name="GeneralPartnerInformation_CustomFieldDateValue4_Item2" type="xs:date"/>
            <xs:element minOccurs="0" name="GeneralPartnerInformation_CustomFieldDateValue4_Item3" type="xs:date"/>
            <xs:element minOccurs="0" name="GeneralPartnerInformation_CustomFieldDateValue4_Item4" type="xs:date"/>
            <xs:element minOccurs="0" name="GeneralPartnerInformation_CustomFieldDateValue4_Item5" type="xs:date"/>
            <xs:element minOccurs="0" name="GeneralPartnerInformation_CustomFieldDateValue4_Item6" type="xs:date"/>
            <xs:element minOccurs="0" name="GeneralPartnerInformation_CustomFieldDateValue4_Item7" type="xs:date"/>
            <xs:element minOccurs="0" name="GeneralPartnerInformation_CustomFieldDateValue4_Item8" type="xs:date"/>
            <xs:element minOccurs="0" name="GeneralPartnerInformation_CustomFieldDateValue4_Item9" type="xs:date"/>
            <xs:element minOccurs="0" name="GeneralPartnerInformation_CustomFieldDateValue4_Item10" type="xs:date"/>
            <xs:element minOccurs="0" name="GeneralPartnerInformation_CustomFieldDateValue5_Item1" type="xs:date"/>
            <xs:element minOccurs="0" name="GeneralPartnerInformation_CustomFieldDateValue5_Item2" type="xs:date"/>
            <xs:element minOccurs="0" name="GeneralPartnerInformation_CustomFieldDateValue5_Item3" type="xs:date"/>
            <xs:element minOccurs="0" name="GeneralPartnerInformation_CustomFieldDateValue5_Item4" type="xs:date"/>
            <xs:element minOccurs="0" name="GeneralPartnerInformation_CustomFieldDateValue5_Item5" type="xs:date"/>
            <xs:element minOccurs="0" name="GeneralPartnerInformation_CustomFieldDateValue5_Item6" type="xs:date"/>
            <xs:element minOccurs="0" name="GeneralPartnerInformation_CustomFieldDateValue5_Item7" type="xs:date"/>
            <xs:element minOccurs="0" name="GeneralPartnerInformation_CustomFieldDateValue5_Item8" type="xs:date"/>
            <xs:element minOccurs="0" name="GeneralPartnerInformation_CustomFieldDateValue5_Item9" type="xs:date"/>
            <xs:element minOccurs="0" name="GeneralPartnerInformation_CustomFieldDateValue5_Item10" type="xs:date"/>
            <xs:element minOccurs="0" name="GeneralPartnerInformation_CustomFieldDecimalValue1_Item1" type="xs:decimal"/>
            <xs:element minOccurs="0" name="GeneralPartnerInformation_CustomFieldDecimalValue1_Item2" type="xs:decimal"/>
            <xs:element minOccurs="0" name="GeneralPartnerInformation_CustomFieldDecimalValue1_Item3" type="xs:decimal"/>
            <xs:element minOccurs="0" name="GeneralPartnerInformation_CustomFieldDecimalValue1_Item4" type="xs:decimal"/>
            <xs:element minOccurs="0" name="GeneralPartnerInformation_CustomFieldDecimalValue1_Item5" type="xs:decimal"/>
            <xs:element minOccurs="0" name="GeneralPartnerInformation_CustomFieldDecimalValue1_Item6" type="xs:decimal"/>
            <xs:element minOccurs="0" name="GeneralPartnerInformation_CustomFieldDecimalValue1_Item7" type="xs:decimal"/>
            <xs:element minOccurs="0" name="GeneralPartnerInformation_CustomFieldDecimalValue1_Item8" type="xs:decimal"/>
            <xs:element minOccurs="0" name="GeneralPartnerInformation_CustomFieldDecimalValue1_Item9" type="xs:decimal"/>
            <xs:element minOccurs="0" name="GeneralPartnerInformation_CustomFieldDecimalValue1_Item10" type="xs:decimal"/>
            <xs:element minOccurs="0" name="GeneralPartnerInformation_CustomFieldDecimalValue2_Item1" type="xs:decimal"/>
            <xs:element minOccurs="0" name="GeneralPartnerInformation_CustomFieldDecimalValue2_Item2" type="xs:decimal"/>
            <xs:element minOccurs="0" name="GeneralPartnerInformation_CustomFieldDecimalValue2_Item3" type="xs:decimal"/>
            <xs:element minOccurs="0" name="GeneralPartnerInformation_CustomFieldDecimalValue2_Item4" type="xs:decimal"/>
            <xs:element minOccurs="0" name="GeneralPartnerInformation_CustomFieldDecimalValue2_Item5" type="xs:decimal"/>
            <xs:element minOccurs="0" name="GeneralPartnerInformation_CustomFieldDecimalValue2_Item6" type="xs:decimal"/>
            <xs:element minOccurs="0" name="GeneralPartnerInformation_CustomFieldDecimalValue2_Item7" type="xs:decimal"/>
            <xs:element minOccurs="0" name="GeneralPartnerInformation_CustomFieldDecimalValue2_Item8" type="xs:decimal"/>
            <xs:element minOccurs="0" name="GeneralPartnerInformation_CustomFieldDecimalValue2_Item9" type="xs:decimal"/>
            <xs:element minOccurs="0" name="GeneralPartnerInformation_CustomFieldDecimalValue2_Item10" type="xs:decimal"/>
            <xs:element minOccurs="0" name="GeneralPartnerInformation_CustomFieldDecimalValue3_Item1" type="xs:decimal"/>
            <xs:element minOccurs="0" name="GeneralPartnerInformation_CustomFieldDecimalValue3_Item2" type="xs:decimal"/>
            <xs:element minOccurs="0" name="GeneralPartnerInformation_CustomFieldDecimalValue3_Item3" type="xs:decimal"/>
            <xs:element minOccurs="0" name="GeneralPartnerInformation_CustomFieldDecimalValue3_Item4" type="xs:decimal"/>
            <xs:element minOccurs="0" name="GeneralPartnerInformation_CustomFieldDecimalValue3_Item5" type="xs:decimal"/>
            <xs:element minOccurs="0" name="GeneralPartnerInformation_CustomFieldDecimalValue3_Item6" type="xs:decimal"/>
            <xs:element minOccurs="0" name="GeneralPartnerInformation_CustomFieldDecimalValue3_Item7" type="xs:decimal"/>
            <xs:element minOccurs="0" name="GeneralPartnerInformation_CustomFieldDecimalValue3_Item8" type="xs:decimal"/>
            <xs:element minOccurs="0" name="GeneralPartnerInformation_CustomFieldDecimalValue3_Item9" type="xs:decimal"/>
            <xs:element minOccurs="0" name="GeneralPartnerInformation_CustomFieldDecimalValue3_Item10" type="xs:decimal"/>
            <xs:element minOccurs="0" name="GeneralPartnerInformation_CustomFieldDecimalValue4_Item1" type="xs:decimal"/>
            <xs:element minOccurs="0" name="GeneralPartnerInformation_CustomFieldDecimalValue4_Item2" type="xs:decimal"/>
            <xs:element minOccurs="0" name="GeneralPartnerInformation_CustomFieldDecimalValue4_Item3" type="xs:decimal"/>
            <xs:element minOccurs="0" name="GeneralPartnerInformation_CustomFieldDecimalValue4_Item4" type="xs:decimal"/>
            <xs:element minOccurs="0" name="GeneralPartnerInformation_CustomFieldDecimalValue4_Item5" type="xs:decimal"/>
            <xs:element minOccurs="0" name="GeneralPartnerInformation_CustomFieldDecimalValue4_Item6" type="xs:decimal"/>
            <xs:element minOccurs="0" name="GeneralPartnerInformation_CustomFieldDecimalValue4_Item7" type="xs:decimal"/>
            <xs:element minOccurs="0" name="GeneralPartnerInformation_CustomFieldDecimalValue4_Item8" type="xs:decimal"/>
            <xs:element minOccurs="0" name="GeneralPartnerInformation_CustomFieldDecimalValue4_Item9" type="xs:decimal"/>
            <xs:element minOccurs="0" name="GeneralPartnerInformation_CustomFieldDecimalValue4_Item10" type="xs:decimal"/>
            <xs:element minOccurs="0" name="GeneralPartnerInformation_CustomFieldDecimalValue5_Item1" type="xs:decimal"/>
            <xs:element minOccurs="0" name="GeneralPartnerInformation_CustomFieldDecimalValue5_Item2" type="xs:decimal"/>
            <xs:element minOccurs="0" name="GeneralPartnerInformation_CustomFieldDecimalValue5_Item3" type="xs:decimal"/>
            <xs:element minOccurs="0" name="GeneralPartnerInformation_CustomFieldDecimalValue5_Item4" type="xs:decimal"/>
            <xs:element minOccurs="0" name="GeneralPartnerInformation_CustomFieldDecimalValue5_Item5" type="xs:decimal"/>
            <xs:element minOccurs="0" name="GeneralPartnerInformation_CustomFieldDecimalValue5_Item6" type="xs:decimal"/>
            <xs:element minOccurs="0" name="GeneralPartnerInformation_CustomFieldDecimalValue5_Item7" type="xs:decimal"/>
            <xs:element minOccurs="0" name="GeneralPartnerInformation_CustomFieldDecimalValue5_Item8" type="xs:decimal"/>
            <xs:element minOccurs="0" name="GeneralPartnerInformation_CustomFieldDecimalValue5_Item9" type="xs:decimal"/>
            <xs:element minOccurs="0" name="GeneralPartnerInformation_CustomFieldDecimalValue5_Item10" type="xs:decimal"/>
            <xs:element minOccurs="0" name="GeneralPartnerInformation_CustomFieldNumericValue1_Item1" type="xs:decimal"/>
            <xs:element minOccurs="0" name="GeneralPartnerInformation_CustomFieldNumericValue1_Item2" type="xs:decimal"/>
            <xs:element minOccurs="0" name="GeneralPartnerInformation_CustomFieldNumericValue1_Item3" type="xs:decimal"/>
            <xs:element minOccurs="0" name="GeneralPartnerInformation_CustomFieldNumericValue1_Item4" type="xs:decimal"/>
            <xs:element minOccurs="0" name="GeneralPartnerInformation_CustomFieldNumericValue1_Item5" type="xs:decimal"/>
            <xs:element minOccurs="0" name="GeneralPartnerInformation_CustomFieldNumericValue1_Item6" type="xs:decimal"/>
            <xs:element minOccurs="0" name="GeneralPartnerInformation_CustomFieldNumericValue1_Item7" type="xs:decimal"/>
            <xs:element minOccurs="0" name="GeneralPartnerInformation_CustomFieldNumericValue1_Item8" type="xs:decimal"/>
            <xs:element minOccurs="0" name="GeneralPartnerInformation_CustomFieldNumericValue1_Item9" type="xs:decimal"/>
            <xs:element minOccurs="0" name="GeneralPartnerInformation_CustomFieldNumericValue1_Item10" type="xs:decimal"/>
            <xs:element minOccurs="0" name="GeneralPartnerInformation_CustomFieldNumericValue2_Item1" type="xs:decimal"/>
            <xs:element minOccurs="0" name="GeneralPartnerInformation_CustomFieldNumericValue2_Item2" type="xs:decimal"/>
            <xs:element minOccurs="0" name="GeneralPartnerInformation_CustomFieldNumericValue2_Item3" type="xs:decimal"/>
            <xs:element minOccurs="0" name="GeneralPartnerInformation_CustomFieldNumericValue2_Item4" type="xs:decimal"/>
            <xs:element minOccurs="0" name="GeneralPartnerInformation_CustomFieldNumericValue2_Item5" type="xs:decimal"/>
            <xs:element minOccurs="0" name="GeneralPartnerInformation_CustomFieldNumericValue2_Item6" type="xs:decimal"/>
            <xs:element minOccurs="0" name="GeneralPartnerInformation_CustomFieldNumericValue2_Item7" type="xs:decimal"/>
            <xs:element minOccurs="0" name="GeneralPartnerInformation_CustomFieldNumericValue2_Item8" type="xs:decimal"/>
            <xs:element minOccurs="0" name="GeneralPartnerInformation_CustomFieldNumericValue2_Item9" type="xs:decimal"/>
            <xs:element minOccurs="0" name="GeneralPartnerInformation_CustomFieldNumericValue2_Item10" type="xs:decimal"/>
            <xs:element minOccurs="0" name="GeneralPartnerInformation_CustomFieldNumericValue3_Item1" type="xs:decimal"/>
            <xs:element minOccurs="0" name="GeneralPartnerInformation_CustomFieldNumericValue3_Item2" type="xs:decimal"/>
            <xs:element minOccurs="0" name="GeneralPartnerInformation_CustomFieldNumericValue3_Item3" type="xs:decimal"/>
            <xs:element minOccurs="0" name="GeneralPartnerInformation_CustomFieldNumericValue3_Item4" type="xs:decimal"/>
            <xs:element minOccurs="0" name="GeneralPartnerInformation_CustomFieldNumericValue3_Item5" type="xs:decimal"/>
            <xs:element minOccurs="0" name="GeneralPartnerInformation_CustomFieldNumericValue3_Item6" type="xs:decimal"/>
            <xs:element minOccurs="0" name="GeneralPartnerInformation_CustomFieldNumericValue3_Item7" type="xs:decimal"/>
            <xs:element minOccurs="0" name="GeneralPartnerInformation_CustomFieldNumericValue3_Item8" type="xs:decimal"/>
            <xs:element minOccurs="0" name="GeneralPartnerInformation_CustomFieldNumericValue3_Item9" type="xs:decimal"/>
            <xs:element minOccurs="0" name="GeneralPartnerInformation_CustomFieldNumericValue3_Item10" type="xs:decimal"/>
            <xs:element minOccurs="0" name="GeneralPartnerInformation_CustomFieldNumericValue4_Item1" type="xs:decimal"/>
            <xs:element minOccurs="0" name="GeneralPartnerInformation_CustomFieldNumericValue4_Item2" type="xs:decimal"/>
            <xs:element minOccurs="0" name="GeneralPartnerInformation_CustomFieldNumericValue4_Item3" type="xs:decimal"/>
            <xs:element minOccurs="0" name="GeneralPartnerInformation_CustomFieldNumericValue4_Item4" type="xs:decimal"/>
            <xs:element minOccurs="0" name="GeneralPartnerInformation_CustomFieldNumericValue4_Item5" type="xs:decimal"/>
            <xs:element minOccurs="0" name="GeneralPartnerInformation_CustomFieldNumericValue4_Item6" type="xs:decimal"/>
            <xs:element minOccurs="0" name="GeneralPartnerInformation_CustomFieldNumericValue4_Item7" type="xs:decimal"/>
            <xs:element minOccurs="0" name="GeneralPartnerInformation_CustomFieldNumericValue4_Item8" type="xs:decimal"/>
            <xs:element minOccurs="0" name="GeneralPartnerInformation_CustomFieldNumericValue4_Item9" type="xs:decimal"/>
            <xs:element minOccurs="0" name="GeneralPartnerInformation_CustomFieldNumericValue4_Item10" type="xs:decimal"/>
            <xs:element minOccurs="0" name="GeneralPartnerInformation_CustomFieldNumericValue5_Item1" type="xs:decimal"/>
            <xs:element minOccurs="0" name="GeneralPartnerInformation_CustomFieldNumericValue5_Item2" type="xs:decimal"/>
            <xs:element minOccurs="0" name="GeneralPartnerInformation_CustomFieldNumericValue5_Item3" type="xs:decimal"/>
            <xs:element minOccurs="0" name="GeneralPartnerInformation_CustomFieldNumericValue5_Item4" type="xs:decimal"/>
            <xs:element minOccurs="0" name="GeneralPartnerInformation_CustomFieldNumericValue5_Item5" type="xs:decimal"/>
            <xs:element minOccurs="0" name="GeneralPartnerInformation_CustomFieldNumericValue5_Item6" type="xs:decimal"/>
            <xs:element minOccurs="0" name="GeneralPartnerInformation_CustomFieldNumericValue5_Item7" type="xs:decimal"/>
            <xs:element minOccurs="0" name="GeneralPartnerInformation_CustomFieldNumericValue5_Item8" type="xs:decimal"/>
            <xs:element minOccurs="0" name="GeneralPartnerInformation_CustomFieldNumericValue5_Item9" type="xs:decimal"/>
            <xs:element minOccurs="0" name="GeneralPartnerInformation_CustomFieldNumericValue5_Item10" type="xs:decimal"/>
            <xs:element minOccurs="0" name="GeneralPartnerInformation_CustomFieldTextValue1_Item1" type="xs:string"/>
            <xs:element minOccurs="0" name="GeneralPartnerInformation_CustomFieldTextValue1_Item2" type="xs:string"/>
            <xs:element minOccurs="0" name="GeneralPartnerInformation_CustomFieldTextValue1_Item3" type="xs:string"/>
            <xs:element minOccurs="0" name="GeneralPartnerInformation_CustomFieldTextValue1_Item4" type="xs:string"/>
            <xs:element minOccurs="0" name="GeneralPartnerInformation_CustomFieldTextValue1_Item5" type="xs:string"/>
            <xs:element minOccurs="0" name="GeneralPartnerInformation_CustomFieldTextValue1_Item6" type="xs:string"/>
            <xs:element minOccurs="0" name="GeneralPartnerInformation_CustomFieldTextValue1_Item7" type="xs:string"/>
            <xs:element minOccurs="0" name="GeneralPartnerInformation_CustomFieldTextValue1_Item8" type="xs:string"/>
            <xs:element minOccurs="0" name="GeneralPartnerInformation_CustomFieldTextValue1_Item9" type="xs:string"/>
            <xs:element minOccurs="0" name="GeneralPartnerInformation_CustomFieldTextValue1_Item10" type="xs:string"/>
            <xs:element minOccurs="0" name="GeneralPartnerInformation_CustomFieldTextValue10_Item1" type="xs:string"/>
            <xs:element minOccurs="0" name="GeneralPartnerInformation_CustomFieldTextValue10_Item2" type="xs:string"/>
            <xs:element minOccurs="0" name="GeneralPartnerInformation_CustomFieldTextValue10_Item3" type="xs:string"/>
            <xs:element minOccurs="0" name="GeneralPartnerInformation_CustomFieldTextValue10_Item4" type="xs:string"/>
            <xs:element minOccurs="0" name="GeneralPartnerInformation_CustomFieldTextValue10_Item5" type="xs:string"/>
            <xs:element minOccurs="0" name="GeneralPartnerInformation_CustomFieldTextValue10_Item6" type="xs:string"/>
            <xs:element minOccurs="0" name="GeneralPartnerInformation_CustomFieldTextValue10_Item7" type="xs:string"/>
            <xs:element minOccurs="0" name="GeneralPartnerInformation_CustomFieldTextValue10_Item8" type="xs:string"/>
            <xs:element minOccurs="0" name="GeneralPartnerInformation_CustomFieldTextValue10_Item9" type="xs:string"/>
            <xs:element minOccurs="0" name="GeneralPartnerInformation_CustomFieldTextValue10_Item10" type="xs:string"/>
            <xs:element minOccurs="0" name="GeneralPartnerInformation_CustomFieldTextValue11_Item1" type="xs:string"/>
            <xs:element minOccurs="0" name="GeneralPartnerInformation_CustomFieldTextValue11_Item2" type="xs:string"/>
            <xs:element minOccurs="0" name="GeneralPartnerInformation_CustomFieldTextValue11_Item3" type="xs:string"/>
            <xs:element minOccurs="0" name="GeneralPartnerInformation_CustomFieldTextValue11_Item4" type="xs:string"/>
            <xs:element minOccurs="0" name="GeneralPartnerInformation_CustomFieldTextValue11_Item5" type="xs:string"/>
            <xs:element minOccurs="0" name="GeneralPartnerInformation_CustomFieldTextValue11_Item6" type="xs:string"/>
            <xs:element minOccurs="0" name="GeneralPartnerInformation_CustomFieldTextValue11_Item7" type="xs:string"/>
            <xs:element minOccurs="0" name="GeneralPartnerInformation_CustomFieldTextValue11_Item8" type="xs:string"/>
            <xs:element minOccurs="0" name="GeneralPartnerInformation_CustomFieldTextValue11_Item9" type="xs:string"/>
            <xs:element minOccurs="0" name="GeneralPartnerInformation_CustomFieldTextValue11_Item10" type="xs:string"/>
            <xs:element minOccurs="0" name="GeneralPartnerInformation_CustomFieldTextValue12_Item1" type="xs:string"/>
            <xs:element minOccurs="0" name="GeneralPartnerInformation_CustomFieldTextValue12_Item2" type="xs:string"/>
            <xs:element minOccurs="0" name="GeneralPartnerInformation_CustomFieldTextValue12_Item3" type="xs:string"/>
            <xs:element minOccurs="0" name="GeneralPartnerInformation_CustomFieldTextValue12_Item4" type="xs:string"/>
            <xs:element minOccurs="0" name="GeneralPartnerInformation_CustomFieldTextValue12_Item5" type="xs:string"/>
            <xs:element minOccurs="0" name="GeneralPartnerInformation_CustomFieldTextValue12_Item6" type="xs:string"/>
            <xs:element minOccurs="0" name="GeneralPartnerInformation_CustomFieldTextValue12_Item7" type="xs:string"/>
            <xs:element minOccurs="0" name="GeneralPartnerInformation_CustomFieldTextValue12_Item8" type="xs:string"/>
            <xs:element minOccurs="0" name="GeneralPartnerInformation_CustomFieldTextValue12_Item9" type="xs:string"/>
            <xs:element minOccurs="0" name="GeneralPartnerInformation_CustomFieldTextValue12_Item10" type="xs:string"/>
            <xs:element minOccurs="0" name="GeneralPartnerInformation_CustomFieldTextValue13_Item1" type="xs:string"/>
            <xs:element minOccurs="0" name="GeneralPartnerInformation_CustomFieldTextValue13_Item2" type="xs:string"/>
            <xs:element minOccurs="0" name="GeneralPartnerInformation_CustomFieldTextValue13_Item3" type="xs:string"/>
            <xs:element minOccurs="0" name="GeneralPartnerInformation_CustomFieldTextValue13_Item4" type="xs:string"/>
            <xs:element minOccurs="0" name="GeneralPartnerInformation_CustomFieldTextValue13_Item5" type="xs:string"/>
            <xs:element minOccurs="0" name="GeneralPartnerInformation_CustomFieldTextValue13_Item6" type="xs:string"/>
            <xs:element minOccurs="0" name="GeneralPartnerInformation_CustomFieldTextValue13_Item7" type="xs:string"/>
            <xs:element minOccurs="0" name="GeneralPartnerInformation_CustomFieldTextValue13_Item8" type="xs:string"/>
            <xs:element minOccurs="0" name="GeneralPartnerInformation_CustomFieldTextValue13_Item9" type="xs:string"/>
            <xs:element minOccurs="0" name="GeneralPartnerInformation_CustomFieldTextValue13_Item10" type="xs:string"/>
            <xs:element minOccurs="0" name="GeneralPartnerInformation_CustomFieldTextValue14_Item1" type="xs:string"/>
            <xs:element minOccurs="0" name="GeneralPartnerInformation_CustomFieldTextValue14_Item2" type="xs:string"/>
            <xs:element minOccurs="0" name="GeneralPartnerInformation_CustomFieldTextValue14_Item3" type="xs:string"/>
            <xs:element minOccurs="0" name="GeneralPartnerInformation_CustomFieldTextValue14_Item4" type="xs:string"/>
            <xs:element minOccurs="0" name="GeneralPartnerInformation_CustomFieldTextValue14_Item5" type="xs:string"/>
            <xs:element minOccurs="0" name="GeneralPartnerInformation_CustomFieldTextValue14_Item6" type="xs:string"/>
            <xs:element minOccurs="0" name="GeneralPartnerInformation_CustomFieldTextValue14_Item7" type="xs:string"/>
            <xs:element minOccurs="0" name="GeneralPartnerInformation_CustomFieldTextValue14_Item8" type="xs:string"/>
            <xs:element minOccurs="0" name="GeneralPartnerInformation_CustomFieldTextValue14_Item9" type="xs:string"/>
            <xs:element minOccurs="0" name="GeneralPartnerInformation_CustomFieldTextValue14_Item10" type="xs:string"/>
            <xs:element minOccurs="0" name="GeneralPartnerInformation_CustomFieldTextValue15_Item1" type="xs:string"/>
            <xs:element minOccurs="0" name="GeneralPartnerInformation_CustomFieldTextValue15_Item2" type="xs:string"/>
            <xs:element minOccurs="0" name="GeneralPartnerInformation_CustomFieldTextValue15_Item3" type="xs:string"/>
            <xs:element minOccurs="0" name="GeneralPartnerInformation_CustomFieldTextValue15_Item4" type="xs:string"/>
            <xs:element minOccurs="0" name="GeneralPartnerInformation_CustomFieldTextValue15_Item5" type="xs:string"/>
            <xs:element minOccurs="0" name="GeneralPartnerInformation_CustomFieldTextValue15_Item6" type="xs:string"/>
            <xs:element minOccurs="0" name="GeneralPartnerInformation_CustomFieldTextValue15_Item7" type="xs:string"/>
            <xs:element minOccurs="0" name="GeneralPartnerInformation_CustomFieldTextValue15_Item8" type="xs:string"/>
            <xs:element minOccurs="0" name="GeneralPartnerInformation_CustomFieldTextValue15_Item9" type="xs:string"/>
            <xs:element minOccurs="0" name="GeneralPartnerInformation_CustomFieldTextValue15_Item10" type="xs:string"/>
            <xs:element minOccurs="0" name="GeneralPartnerInformation_CustomFieldTextValue2_Item1" type="xs:string"/>
            <xs:element minOccurs="0" name="GeneralPartnerInformation_CustomFieldTextValue2_Item2" type="xs:string"/>
            <xs:element minOccurs="0" name="GeneralPartnerInformation_CustomFieldTextValue2_Item3" type="xs:string"/>
            <xs:element minOccurs="0" name="GeneralPartnerInformation_CustomFieldTextValue2_Item4" type="xs:string"/>
            <xs:element minOccurs="0" name="GeneralPartnerInformation_CustomFieldTextValue2_Item5" type="xs:string"/>
            <xs:element minOccurs="0" name="GeneralPartnerInformation_CustomFieldTextValue2_Item6" type="xs:string"/>
            <xs:element minOccurs="0" name="GeneralPartnerInformation_CustomFieldTextValue2_Item7" type="xs:string"/>
            <xs:element minOccurs="0" name="GeneralPartnerInformation_CustomFieldTextValue2_Item8" type="xs:string"/>
            <xs:element minOccurs="0" name="GeneralPartnerInformation_CustomFieldTextValue2_Item9" type="xs:string"/>
            <xs:element minOccurs="0" name="GeneralPartnerInformation_CustomFieldTextValue2_Item10" type="xs:string"/>
            <xs:element minOccurs="0" name="GeneralPartnerInformation_CustomFieldTextValue3_Item1" type="xs:string"/>
            <xs:element minOccurs="0" name="GeneralPartnerInformation_CustomFieldTextValue3_Item2" type="xs:string"/>
            <xs:element minOccurs="0" name="GeneralPartnerInformation_CustomFieldTextValue3_Item3" type="xs:string"/>
            <xs:element minOccurs="0" name="GeneralPartnerInformation_CustomFieldTextValue3_Item4" type="xs:string"/>
            <xs:element minOccurs="0" name="GeneralPartnerInformation_CustomFieldTextValue3_Item5" type="xs:string"/>
            <xs:element minOccurs="0" name="GeneralPartnerInformation_CustomFieldTextValue3_Item6" type="xs:string"/>
            <xs:element minOccurs="0" name="GeneralPartnerInformation_CustomFieldTextValue3_Item7" type="xs:string"/>
            <xs:element minOccurs="0" name="GeneralPartnerInformation_CustomFieldTextValue3_Item8" type="xs:string"/>
            <xs:element minOccurs="0" name="GeneralPartnerInformation_CustomFieldTextValue3_Item9" type="xs:string"/>
            <xs:element minOccurs="0" name="GeneralPartnerInformation_CustomFieldTextValue3_Item10" type="xs:string"/>
            <xs:element minOccurs="0" name="GeneralPartnerInformation_CustomFieldTextValue4_Item1" type="xs:string"/>
            <xs:element minOccurs="0" name="GeneralPartnerInformation_CustomFieldTextValue4_Item2" type="xs:string"/>
            <xs:element minOccurs="0" name="GeneralPartnerInformation_CustomFieldTextValue4_Item3" type="xs:string"/>
            <xs:element minOccurs="0" name="GeneralPartnerInformation_CustomFieldTextValue4_Item4" type="xs:string"/>
            <xs:element minOccurs="0" name="GeneralPartnerInformation_CustomFieldTextValue4_Item5" type="xs:string"/>
            <xs:element minOccurs="0" name="GeneralPartnerInformation_CustomFieldTextValue4_Item6" type="xs:string"/>
            <xs:element minOccurs="0" name="GeneralPartnerInformation_CustomFieldTextValue4_Item7" type="xs:string"/>
            <xs:element minOccurs="0" name="GeneralPartnerInformation_CustomFieldTextValue4_Item8" type="xs:string"/>
            <xs:element minOccurs="0" name="GeneralPartnerInformation_CustomFieldTextValue4_Item9" type="xs:string"/>
            <xs:element minOccurs="0" name="GeneralPartnerInformation_CustomFieldTextValue4_Item10" type="xs:string"/>
            <xs:element minOccurs="0" name="GeneralPartnerInformation_CustomFieldTextValue5_Item1" type="xs:string"/>
            <xs:element minOccurs="0" name="GeneralPartnerInformation_CustomFieldTextValue5_Item2" type="xs:string"/>
            <xs:element minOccurs="0" name="GeneralPartnerInformation_CustomFieldTextValue5_Item3" type="xs:string"/>
            <xs:element minOccurs="0" name="GeneralPartnerInformation_CustomFieldTextValue5_Item4" type="xs:string"/>
            <xs:element minOccurs="0" name="GeneralPartnerInformation_CustomFieldTextValue5_Item5" type="xs:string"/>
            <xs:element minOccurs="0" name="GeneralPartnerInformation_CustomFieldTextValue5_Item6" type="xs:string"/>
            <xs:element minOccurs="0" name="GeneralPartnerInformation_CustomFieldTextValue5_Item7" type="xs:string"/>
            <xs:element minOccurs="0" name="GeneralPartnerInformation_CustomFieldTextValue5_Item8" type="xs:string"/>
            <xs:element minOccurs="0" name="GeneralPartnerInformation_CustomFieldTextValue5_Item9" type="xs:string"/>
            <xs:element minOccurs="0" name="GeneralPartnerInformation_CustomFieldTextValue5_Item10" type="xs:string"/>
            <xs:element minOccurs="0" name="GeneralPartnerInformation_CustomFieldTextValue6_Item1" type="xs:string"/>
            <xs:element minOccurs="0" name="GeneralPartnerInformation_CustomFieldTextValue6_Item2" type="xs:string"/>
            <xs:element minOccurs="0" name="GeneralPartnerInformation_CustomFieldTextValue6_Item3" type="xs:string"/>
            <xs:element minOccurs="0" name="GeneralPartnerInformation_CustomFieldTextValue6_Item4" type="xs:string"/>
            <xs:element minOccurs="0" name="GeneralPartnerInformation_CustomFieldTextValue6_Item5" type="xs:string"/>
            <xs:element minOccurs="0" name="GeneralPartnerInformation_CustomFieldTextValue6_Item6" type="xs:string"/>
            <xs:element minOccurs="0" name="GeneralPartnerInformation_CustomFieldTextValue6_Item7" type="xs:string"/>
            <xs:element minOccurs="0" name="GeneralPartnerInformation_CustomFieldTextValue6_Item8" type="xs:string"/>
            <xs:element minOccurs="0" name="GeneralPartnerInformation_CustomFieldTextValue6_Item9" type="xs:string"/>
            <xs:element minOccurs="0" name="GeneralPartnerInformation_CustomFieldTextValue6_Item10" type="xs:string"/>
            <xs:element minOccurs="0" name="GeneralPartnerInformation_CustomFieldTextValue7_Item1" type="xs:string"/>
            <xs:element minOccurs="0" name="GeneralPartnerInformation_CustomFieldTextValue7_Item2" type="xs:string"/>
            <xs:element minOccurs="0" name="GeneralPartnerInformation_CustomFieldTextValue7_Item3" type="xs:string"/>
            <xs:element minOccurs="0" name="GeneralPartnerInformation_CustomFieldTextValue7_Item4" type="xs:string"/>
            <xs:element minOccurs="0" name="GeneralPartnerInformation_CustomFieldTextValue7_Item5" type="xs:string"/>
            <xs:element minOccurs="0" name="GeneralPartnerInformation_CustomFieldTextValue7_Item6" type="xs:string"/>
            <xs:element minOccurs="0" name="GeneralPartnerInformation_CustomFieldTextValue7_Item7" type="xs:string"/>
            <xs:element minOccurs="0" name="GeneralPartnerInformation_CustomFieldTextValue7_Item8" type="xs:string"/>
            <xs:element minOccurs="0" name="GeneralPartnerInformation_CustomFieldTextValue7_Item9" type="xs:string"/>
            <xs:element minOccurs="0" name="GeneralPartnerInformation_CustomFieldTextValue7_Item10" type="xs:string"/>
            <xs:element minOccurs="0" name="GeneralPartnerInformation_CustomFieldTextValue8_Item1" type="xs:string"/>
            <xs:element minOccurs="0" name="GeneralPartnerInformation_CustomFieldTextValue8_Item2" type="xs:string"/>
            <xs:element minOccurs="0" name="GeneralPartnerInformation_CustomFieldTextValue8_Item3" type="xs:string"/>
            <xs:element minOccurs="0" name="GeneralPartnerInformation_CustomFieldTextValue8_Item4" type="xs:string"/>
            <xs:element minOccurs="0" name="GeneralPartnerInformation_CustomFieldTextValue8_Item5" type="xs:string"/>
            <xs:element minOccurs="0" name="GeneralPartnerInformation_CustomFieldTextValue8_Item6" type="xs:string"/>
            <xs:element minOccurs="0" name="GeneralPartnerInformation_CustomFieldTextValue8_Item7" type="xs:string"/>
            <xs:element minOccurs="0" name="GeneralPartnerInformation_CustomFieldTextValue8_Item8" type="xs:string"/>
            <xs:element minOccurs="0" name="GeneralPartnerInformation_CustomFieldTextValue8_Item9" type="xs:string"/>
            <xs:element minOccurs="0" name="GeneralPartnerInformation_CustomFieldTextValue8_Item10" type="xs:string"/>
            <xs:element minOccurs="0" name="GeneralPartnerInformation_CustomFieldTextValue9_Item1" type="xs:string"/>
            <xs:element minOccurs="0" name="GeneralPartnerInformation_CustomFieldTextValue9_Item2" type="xs:string"/>
            <xs:element minOccurs="0" name="GeneralPartnerInformation_CustomFieldTextValue9_Item3" type="xs:string"/>
            <xs:element minOccurs="0" name="GeneralPartnerInformation_CustomFieldTextValue9_Item4" type="xs:string"/>
            <xs:element minOccurs="0" name="GeneralPartnerInformation_CustomFieldTextValue9_Item5" type="xs:string"/>
            <xs:element minOccurs="0" name="GeneralPartnerInformation_CustomFieldTextValue9_Item6" type="xs:string"/>
            <xs:element minOccurs="0" name="GeneralPartnerInformation_CustomFieldTextValue9_Item7" type="xs:string"/>
            <xs:element minOccurs="0" name="GeneralPartnerInformation_CustomFieldTextValue9_Item8" type="xs:string"/>
            <xs:element minOccurs="0" name="GeneralPartnerInformation_CustomFieldTextValue9_Item9" type="xs:string"/>
            <xs:element minOccurs="0" name="GeneralPartnerInformation_CustomFieldTextValue9_Item10" type="xs:string"/>
            <xs:element minOccurs="0" name="GeneralPartnerInformation_EntityContacts_City_Item1" type="xs:string"/>
            <xs:element minOccurs="0" name="GeneralPartnerInformation_EntityContacts_City_Item2" type="xs:string"/>
            <xs:element minOccurs="0" name="GeneralPartnerInformation_EntityContacts_City_Item3" type="xs:string"/>
            <xs:element minOccurs="0" name="GeneralPartnerInformation_EntityContacts_City_Item4" type="xs:string"/>
            <xs:element minOccurs="0" name="GeneralPartnerInformation_EntityContacts_City_Item5" type="xs:string"/>
            <xs:element minOccurs="0" name="GeneralPartnerInformation_EntityContacts_City_Item6" type="xs:string"/>
            <xs:element minOccurs="0" name="GeneralPartnerInformation_EntityContacts_City_Item7" type="xs:string"/>
            <xs:element minOccurs="0" name="GeneralPartnerInformation_EntityContacts_City_Item8" type="xs:string"/>
            <xs:element minOccurs="0" name="GeneralPartnerInformation_EntityContacts_City_Item9" type="xs:string"/>
            <xs:element minOccurs="0" name="GeneralPartnerInformation_EntityContacts_City_Item10" type="xs:string"/>
            <xs:element minOccurs="0" name="GeneralPartnerInformation_EntityContacts_County_Item1" type="xs:string"/>
            <xs:element minOccurs="0" name="GeneralPartnerInformation_EntityContacts_County_Item2" type="xs:string"/>
            <xs:element minOccurs="0" name="GeneralPartnerInformation_EntityContacts_County_Item3" type="xs:string"/>
            <xs:element minOccurs="0" name="GeneralPartnerInformation_EntityContacts_County_Item4" type="xs:string"/>
            <xs:element minOccurs="0" name="GeneralPartnerInformation_EntityContacts_County_Item5" type="xs:string"/>
            <xs:element minOccurs="0" name="GeneralPartnerInformation_EntityContacts_County_Item6" type="xs:string"/>
            <xs:element minOccurs="0" name="GeneralPartnerInformation_EntityContacts_County_Item7" type="xs:string"/>
            <xs:element minOccurs="0" name="GeneralPartnerInformation_EntityContacts_County_Item8" type="xs:string"/>
            <xs:element minOccurs="0" name="GeneralPartnerInformation_EntityContacts_County_Item9" type="xs:string"/>
            <xs:element minOccurs="0" name="GeneralPartnerInformation_EntityContacts_County_Item10" type="xs:string"/>
            <xs:element minOccurs="0" name="GeneralPartnerInformation_EntityContacts_Email_Item1" type="xs:string"/>
            <xs:element minOccurs="0" name="GeneralPartnerInformation_EntityContacts_Email_Item2" type="xs:string"/>
            <xs:element minOccurs="0" name="GeneralPartnerInformation_EntityContacts_Email_Item3" type="xs:string"/>
            <xs:element minOccurs="0" name="GeneralPartnerInformation_EntityContacts_Email_Item4" type="xs:string"/>
            <xs:element minOccurs="0" name="GeneralPartnerInformation_EntityContacts_Email_Item5" type="xs:string"/>
            <xs:element minOccurs="0" name="GeneralPartnerInformation_EntityContacts_Email_Item6" type="xs:string"/>
            <xs:element minOccurs="0" name="GeneralPartnerInformation_EntityContacts_Email_Item7" type="xs:string"/>
            <xs:element minOccurs="0" name="GeneralPartnerInformation_EntityContacts_Email_Item8" type="xs:string"/>
            <xs:element minOccurs="0" name="GeneralPartnerInformation_EntityContacts_Email_Item9" type="xs:string"/>
            <xs:element minOccurs="0" name="GeneralPartnerInformation_EntityContacts_Email_Item10" type="xs:string"/>
            <xs:element minOccurs="0" name="GeneralPartnerInformation_EntityContacts_Fax_Item1" type="xs:string"/>
            <xs:element minOccurs="0" name="GeneralPartnerInformation_EntityContacts_Fax_Item2" type="xs:string"/>
            <xs:element minOccurs="0" name="GeneralPartnerInformation_EntityContacts_Fax_Item3" type="xs:string"/>
            <xs:element minOccurs="0" name="GeneralPartnerInformation_EntityContacts_Fax_Item4" type="xs:string"/>
            <xs:element minOccurs="0" name="GeneralPartnerInformation_EntityContacts_Fax_Item5" type="xs:string"/>
            <xs:element minOccurs="0" name="GeneralPartnerInformation_EntityContacts_Fax_Item6" type="xs:string"/>
            <xs:element minOccurs="0" name="GeneralPartnerInformation_EntityContacts_Fax_Item7" type="xs:string"/>
            <xs:element minOccurs="0" name="GeneralPartnerInformation_EntityContacts_Fax_Item8" type="xs:string"/>
            <xs:element minOccurs="0" name="GeneralPartnerInformation_EntityContacts_Fax_Item9" type="xs:string"/>
            <xs:element minOccurs="0" name="GeneralPartnerInformation_EntityContacts_Fax_Item10" type="xs:string"/>
            <xs:element minOccurs="0" name="GeneralPartnerInformation_EntityContacts_FirstName_Item1" type="xs:string"/>
            <xs:element minOccurs="0" name="GeneralPartnerInformation_EntityContacts_FirstName_Item2" type="xs:string"/>
            <xs:element minOccurs="0" name="GeneralPartnerInformation_EntityContacts_FirstName_Item3" type="xs:string"/>
            <xs:element minOccurs="0" name="GeneralPartnerInformation_EntityContacts_FirstName_Item4" type="xs:string"/>
            <xs:element minOccurs="0" name="GeneralPartnerInformation_EntityContacts_FirstName_Item5" type="xs:string"/>
            <xs:element minOccurs="0" name="GeneralPartnerInformation_EntityContacts_FirstName_Item6" type="xs:string"/>
            <xs:element minOccurs="0" name="GeneralPartnerInformation_EntityContacts_FirstName_Item7" type="xs:string"/>
            <xs:element minOccurs="0" name="GeneralPartnerInformation_EntityContacts_FirstName_Item8" type="xs:string"/>
            <xs:element minOccurs="0" name="GeneralPartnerInformation_EntityContacts_FirstName_Item9" type="xs:string"/>
            <xs:element minOccurs="0" name="GeneralPartnerInformation_EntityContacts_FirstName_Item10" type="xs:string"/>
            <xs:element minOccurs="0" name="GeneralPartnerInformation_EntityContacts_LastNameOrBusinessName_Item1" type="xs:string"/>
            <xs:element minOccurs="0" name="GeneralPartnerInformation_EntityContacts_LastNameOrBusinessName_Item2" type="xs:string"/>
            <xs:element minOccurs="0" name="GeneralPartnerInformation_EntityContacts_LastNameOrBusinessName_Item3" type="xs:string"/>
            <xs:element minOccurs="0" name="GeneralPartnerInformation_EntityContacts_LastNameOrBusinessName_Item4" type="xs:string"/>
            <xs:element minOccurs="0" name="GeneralPartnerInformation_EntityContacts_LastNameOrBusinessName_Item5" type="xs:string"/>
            <xs:element minOccurs="0" name="GeneralPartnerInformation_EntityContacts_LastNameOrBusinessName_Item6" type="xs:string"/>
            <xs:element minOccurs="0" name="GeneralPartnerInformation_EntityContacts_LastNameOrBusinessName_Item7" type="xs:string"/>
            <xs:element minOccurs="0" name="GeneralPartnerInformation_EntityContacts_LastNameOrBusinessName_Item8" type="xs:string"/>
            <xs:element minOccurs="0" name="GeneralPartnerInformation_EntityContacts_LastNameOrBusinessName_Item9" type="xs:string"/>
            <xs:element minOccurs="0" name="GeneralPartnerInformation_EntityContacts_LastNameOrBusinessName_Item10" type="xs:string"/>
            <xs:element minOccurs="0" name="GeneralPartnerInformation_EntityContacts_MI_Item1" type="xs:string"/>
            <xs:element minOccurs="0" name="GeneralPartnerInformation_EntityContacts_MI_Item2" type="xs:string"/>
            <xs:element minOccurs="0" name="GeneralPartnerInformation_EntityContacts_MI_Item3" type="xs:string"/>
            <xs:element minOccurs="0" name="GeneralPartnerInformation_EntityContacts_MI_Item4" type="xs:string"/>
            <xs:element minOccurs="0" name="GeneralPartnerInformation_EntityContacts_MI_Item5" type="xs:string"/>
            <xs:element minOccurs="0" name="GeneralPartnerInformation_EntityContacts_MI_Item6" type="xs:string"/>
            <xs:element minOccurs="0" name="GeneralPartnerInformation_EntityContacts_MI_Item7" type="xs:string"/>
            <xs:element minOccurs="0" name="GeneralPartnerInformation_EntityContacts_MI_Item8" type="xs:string"/>
            <xs:element minOccurs="0" name="GeneralPartnerInformation_EntityContacts_MI_Item9" type="xs:string"/>
            <xs:element minOccurs="0" name="GeneralPartnerInformation_EntityContacts_MI_Item10" type="xs:string"/>
            <xs:element minOccurs="0" name="GeneralPartnerInformation_EntityContacts_Phone_Item1" type="xs:string"/>
            <xs:element minOccurs="0" name="GeneralPartnerInformation_EntityContacts_Phone_Item2" type="xs:string"/>
            <xs:element minOccurs="0" name="GeneralPartnerInformation_EntityContacts_Phone_Item3" type="xs:string"/>
            <xs:element minOccurs="0" name="GeneralPartnerInformation_EntityContacts_Phone_Item4" type="xs:string"/>
            <xs:element minOccurs="0" name="GeneralPartnerInformation_EntityContacts_Phone_Item5" type="xs:string"/>
            <xs:element minOccurs="0" name="GeneralPartnerInformation_EntityContacts_Phone_Item6" type="xs:string"/>
            <xs:element minOccurs="0" name="GeneralPartnerInformation_EntityContacts_Phone_Item7" type="xs:string"/>
            <xs:element minOccurs="0" name="GeneralPartnerInformation_EntityContacts_Phone_Item8" type="xs:string"/>
            <xs:element minOccurs="0" name="GeneralPartnerInformation_EntityContacts_Phone_Item9" type="xs:string"/>
            <xs:element minOccurs="0" name="GeneralPartnerInformation_EntityContacts_Phone_Item10" type="xs:string"/>
            <xs:element minOccurs="0" name="GeneralPartnerInformation_EntityContacts_PrimaryStreet_Item1" type="xs:string"/>
            <xs:element minOccurs="0" name="GeneralPartnerInformation_EntityContacts_PrimaryStreet_Item2" type="xs:string"/>
            <xs:element minOccurs="0" name="GeneralPartnerInformation_EntityContacts_PrimaryStreet_Item3" type="xs:string"/>
            <xs:element minOccurs="0" name="GeneralPartnerInformation_EntityContacts_PrimaryStreet_Item4" type="xs:string"/>
            <xs:element minOccurs="0" name="GeneralPartnerInformation_EntityContacts_PrimaryStreet_Item5" type="xs:string"/>
            <xs:element minOccurs="0" name="GeneralPartnerInformation_EntityContacts_PrimaryStreet_Item6" type="xs:string"/>
            <xs:element minOccurs="0" name="GeneralPartnerInformation_EntityContacts_PrimaryStreet_Item7" type="xs:string"/>
            <xs:element minOccurs="0" name="GeneralPartnerInformation_EntityContacts_PrimaryStreet_Item8" type="xs:string"/>
            <xs:element minOccurs="0" name="GeneralPartnerInformation_EntityContacts_PrimaryStreet_Item9" type="xs:string"/>
            <xs:element minOccurs="0" name="GeneralPartnerInformation_EntityContacts_PrimaryStreet_Item10" type="xs:string"/>
            <xs:element minOccurs="0" name="GeneralPartnerInformation_EntityContacts_Salutation_Item1" type="xs:string"/>
            <xs:element minOccurs="0" name="GeneralPartnerInformation_EntityContacts_Salutation_Item2" type="xs:string"/>
            <xs:element minOccurs="0" name="GeneralPartnerInformation_EntityContacts_Salutation_Item3" type="xs:string"/>
            <xs:element minOccurs="0" name="GeneralPartnerInformation_EntityContacts_Salutation_Item4" type="xs:string"/>
            <xs:element minOccurs="0" name="GeneralPartnerInformation_EntityContacts_Salutation_Item5" type="xs:string"/>
            <xs:element minOccurs="0" name="GeneralPartnerInformation_EntityContacts_Salutation_Item6" type="xs:string"/>
            <xs:element minOccurs="0" name="GeneralPartnerInformation_EntityContacts_Salutation_Item7" type="xs:string"/>
            <xs:element minOccurs="0" name="GeneralPartnerInformation_EntityContacts_Salutation_Item8" type="xs:string"/>
            <xs:element minOccurs="0" name="GeneralPartnerInformation_EntityContacts_Salutation_Item9" type="xs:string"/>
            <xs:element minOccurs="0" name="GeneralPartnerInformation_EntityContacts_Salutation_Item10" type="xs:string"/>
            <xs:element minOccurs="0" name="GeneralPartnerInformation_EntityContacts_SecondaryStreet_Item1" type="xs:string"/>
            <xs:element minOccurs="0" name="GeneralPartnerInformation_EntityContacts_SecondaryStreet_Item2" type="xs:string"/>
            <xs:element minOccurs="0" name="GeneralPartnerInformation_EntityContacts_SecondaryStreet_Item3" type="xs:string"/>
            <xs:element minOccurs="0" name="GeneralPartnerInformation_EntityContacts_SecondaryStreet_Item4" type="xs:string"/>
            <xs:element minOccurs="0" name="GeneralPartnerInformation_EntityContacts_SecondaryStreet_Item5" type="xs:string"/>
            <xs:element minOccurs="0" name="GeneralPartnerInformation_EntityContacts_SecondaryStreet_Item6" type="xs:string"/>
            <xs:element minOccurs="0" name="GeneralPartnerInformation_EntityContacts_SecondaryStreet_Item7" type="xs:string"/>
            <xs:element minOccurs="0" name="GeneralPartnerInformation_EntityContacts_SecondaryStreet_Item8" type="xs:string"/>
            <xs:element minOccurs="0" name="GeneralPartnerInformation_EntityContacts_SecondaryStreet_Item9" type="xs:string"/>
            <xs:element minOccurs="0" name="GeneralPartnerInformation_EntityContacts_SecondaryStreet_Item10" type="xs:string"/>
            <xs:element minOccurs="0" name="GeneralPartnerInformation_EntityContacts_State_Item1" type="xs:string"/>
            <xs:element minOccurs="0" name="GeneralPartnerInformation_EntityContacts_State_Item2" type="xs:string"/>
            <xs:element minOccurs="0" name="GeneralPartnerInformation_EntityContacts_State_Item3" type="xs:string"/>
            <xs:element minOccurs="0" name="GeneralPartnerInformation_EntityContacts_State_Item4" type="xs:string"/>
            <xs:element minOccurs="0" name="GeneralPartnerInformation_EntityContacts_State_Item5" type="xs:string"/>
            <xs:element minOccurs="0" name="GeneralPartnerInformation_EntityContacts_State_Item6" type="xs:string"/>
            <xs:element minOccurs="0" name="GeneralPartnerInformation_EntityContacts_State_Item7" type="xs:string"/>
            <xs:element minOccurs="0" name="GeneralPartnerInformation_EntityContacts_State_Item8" type="xs:string"/>
            <xs:element minOccurs="0" name="GeneralPartnerInformation_EntityContacts_State_Item9" type="xs:string"/>
            <xs:element minOccurs="0" name="GeneralPartnerInformation_EntityContacts_State_Item10" type="xs:string"/>
            <xs:element minOccurs="0" name="GeneralPartnerInformation_EntityContacts_Title_Item1" type="xs:string"/>
            <xs:element minOccurs="0" name="GeneralPartnerInformation_EntityContacts_Title_Item2" type="xs:string"/>
            <xs:element minOccurs="0" name="GeneralPartnerInformation_EntityContacts_Title_Item3" type="xs:string"/>
            <xs:element minOccurs="0" name="GeneralPartnerInformation_EntityContacts_Title_Item4" type="xs:string"/>
            <xs:element minOccurs="0" name="GeneralPartnerInformation_EntityContacts_Title_Item5" type="xs:string"/>
            <xs:element minOccurs="0" name="GeneralPartnerInformation_EntityContacts_Title_Item6" type="xs:string"/>
            <xs:element minOccurs="0" name="GeneralPartnerInformation_EntityContacts_Title_Item7" type="xs:string"/>
            <xs:element minOccurs="0" name="GeneralPartnerInformation_EntityContacts_Title_Item8" type="xs:string"/>
            <xs:element minOccurs="0" name="GeneralPartnerInformation_EntityContacts_Title_Item9" type="xs:string"/>
            <xs:element minOccurs="0" name="GeneralPartnerInformation_EntityContacts_Title_Item10" type="xs:string"/>
            <xs:element minOccurs="0" name="GeneralPartnerInformation_EntityContacts_Zip_Item1" type="xs:string"/>
            <xs:element minOccurs="0" name="GeneralPartnerInformation_EntityContacts_Zip_Item2" type="xs:string"/>
            <xs:element minOccurs="0" name="GeneralPartnerInformation_EntityContacts_Zip_Item3" type="xs:string"/>
            <xs:element minOccurs="0" name="GeneralPartnerInformation_EntityContacts_Zip_Item4" type="xs:string"/>
            <xs:element minOccurs="0" name="GeneralPartnerInformation_EntityContacts_Zip_Item5" type="xs:string"/>
            <xs:element minOccurs="0" name="GeneralPartnerInformation_EntityContacts_Zip_Item6" type="xs:string"/>
            <xs:element minOccurs="0" name="GeneralPartnerInformation_EntityContacts_Zip_Item7" type="xs:string"/>
            <xs:element minOccurs="0" name="GeneralPartnerInformation_EntityContacts_Zip_Item8" type="xs:string"/>
            <xs:element minOccurs="0" name="GeneralPartnerInformation_EntityContacts_Zip_Item9" type="xs:string"/>
            <xs:element minOccurs="0" name="GeneralPartnerInformation_EntityContacts_Zip_Item10" type="xs:string"/>
            <xs:element minOccurs="0" name="GeneralPartnerInformation_ForProfit_Item1" type="xs:boolean"/>
            <xs:element minOccurs="0" name="GeneralPartnerInformation_ForProfit_Item2" type="xs:boolean"/>
            <xs:element minOccurs="0" name="GeneralPartnerInformation_ForProfit_Item3" type="xs:boolean"/>
            <xs:element minOccurs="0" name="GeneralPartnerInformation_ForProfit_Item4" type="xs:boolean"/>
            <xs:element minOccurs="0" name="GeneralPartnerInformation_ForProfit_Item5" type="xs:boolean"/>
            <xs:element minOccurs="0" name="GeneralPartnerInformation_ForProfit_Item6" type="xs:boolean"/>
            <xs:element minOccurs="0" name="GeneralPartnerInformation_ForProfit_Item7" type="xs:boolean"/>
            <xs:element minOccurs="0" name="GeneralPartnerInformation_ForProfit_Item8" type="xs:boolean"/>
            <xs:element minOccurs="0" name="GeneralPartnerInformation_ForProfit_Item9" type="xs:boolean"/>
            <xs:element minOccurs="0" name="GeneralPartnerInformation_ForProfit_Item10" type="xs:boolean"/>
            <xs:element minOccurs="0" name="HomeProgramInformation_CommunityHousingDevelopmentOrganization" type="xs:boolean"/>
            <xs:element minOccurs="0" name="HomeProgramInformation_CustomFieldBitValue1" type="xs:boolean"/>
            <xs:element minOccurs="0" name="HomeProgramInformation_CustomFieldBitValue2" type="xs:boolean"/>
            <xs:element minOccurs="0" name="HomeProgramInformation_CustomFieldBitValue3" type="xs:boolean"/>
            <xs:element minOccurs="0" name="HomeProgramInformation_CustomFieldBitValue4" type="xs:boolean"/>
            <xs:element minOccurs="0" name="HomeProgramInformation_CustomFieldBitValue5" type="xs:boolean"/>
            <xs:element minOccurs="0" name="HomeProgramInformation_CustomFieldDateValue1" type="xs:date"/>
            <xs:element minOccurs="0" name="HomeProgramInformation_CustomFieldDateValue2" type="xs:date"/>
            <xs:element minOccurs="0" name="HomeProgramInformation_CustomFieldDateValue3" type="xs:date"/>
            <xs:element minOccurs="0" name="HomeProgramInformation_CustomFieldDateValue4" type="xs:date"/>
            <xs:element minOccurs="0" name="HomeProgramInformation_CustomFieldDateValue5" type="xs:date"/>
            <xs:element minOccurs="0" name="HomeProgramInformation_CustomFieldDecimalValue1" type="xs:decimal"/>
            <xs:element minOccurs="0" name="HomeProgramInformation_CustomFieldDecimalValue2" type="xs:decimal"/>
            <xs:element minOccurs="0" name="HomeProgramInformation_CustomFieldDecimalValue3" type="xs:decimal"/>
            <xs:element minOccurs="0" name="HomeProgramInformation_CustomFieldDecimalValue4" type="xs:decimal"/>
            <xs:element minOccurs="0" name="HomeProgramInformation_CustomFieldDecimalValue5" type="xs:decimal"/>
            <xs:element minOccurs="0" name="HomeProgramInformation_CustomFieldNumericValue1" type="xs:decimal"/>
            <xs:element minOccurs="0" name="HomeProgramInformation_CustomFieldNumericValue2" type="xs:decimal"/>
            <xs:element minOccurs="0" name="HomeProgramInformation_CustomFieldNumericValue3" type="xs:decimal"/>
            <xs:element minOccurs="0" name="HomeProgramInformation_CustomFieldNumericValue4" type="xs:decimal"/>
            <xs:element minOccurs="0" name="HomeProgramInformation_CustomFieldNumericValue5" type="xs:decimal"/>
            <xs:element minOccurs="0" name="HomeProgramInformation_CustomFieldTextValue1" type="xs:string"/>
            <xs:element minOccurs="0" name="HomeProgramInformation_CustomFieldTextValue10" type="xs:string"/>
            <xs:element minOccurs="0" name="HomeProgramInformation_CustomFieldTextValue2" type="xs:string"/>
            <xs:element minOccurs="0" name="HomeProgramInformation_CustomFieldTextValue3" type="xs:string"/>
            <xs:element minOccurs="0" name="HomeProgramInformation_CustomFieldTextValue4" type="xs:string"/>
            <xs:element minOccurs="0" name="HomeProgramInformation_CustomFieldTextValue5" type="xs:string"/>
            <xs:element minOccurs="0" name="HomeProgramInformation_CustomFieldTextValue6" type="xs:string"/>
            <xs:element minOccurs="0" name="HomeProgramInformation_CustomFieldTextValue7" type="xs:string"/>
            <xs:element minOccurs="0" name="HomeProgramInformation_CustomFieldTextValue8" type="xs:string"/>
            <xs:element minOccurs="0" name="HomeProgramInformation_CustomFieldTextValue9" type="xs:string"/>
            <xs:element minOccurs="0" name="HomeProgramInformation_IDISProjectNumber" type="xs:string"/>
            <xs:element minOccurs="0" name="HomeProgramInformation_NumberOfHighHomeUnitsPlanned" type="xs:int"/>
            <xs:element minOccurs="0" name="HomeProgramInformation_NumberOfHomeUnitsPlanned" type="xs:int"/>
            <xs:element minOccurs="0" name="HomeProgramInformation_NumberOfLowHomeUnitsPlanned" type="xs:int"/>
            <xs:element minOccurs="0" name="HomeProgramInformation_SubsidyPerUnit" type="xs:decimal"/>
            <xs:element minOccurs="0" name="MaintenanceExpenses_CustomFieldBitValue1" type="xs:boolean"/>
            <xs:element minOccurs="0" name="MaintenanceExpenses_CustomFieldBitValue2" type="xs:boolean"/>
            <xs:element minOccurs="0" name="MaintenanceExpenses_CustomFieldBitValue3" type="xs:boolean"/>
            <xs:element minOccurs="0" name="MaintenanceExpenses_CustomFieldBitValue4" type="xs:boolean"/>
            <xs:element minOccurs="0" name="MaintenanceExpenses_CustomFieldBitValue5" type="xs:boolean"/>
            <xs:element minOccurs="0" name="MaintenanceExpenses_CustomFieldDateValue1" type="xs:date"/>
            <xs:element minOccurs="0" name="MaintenanceExpenses_CustomFieldDateValue2" type="xs:date"/>
            <xs:element minOccurs="0" name="MaintenanceExpenses_CustomFieldDateValue3" type="xs:date"/>
            <xs:element minOccurs="0" name="MaintenanceExpenses_CustomFieldDateValue4" type="xs:date"/>
            <xs:element minOccurs="0" name="MaintenanceExpenses_CustomFieldDateValue5" type="xs:date"/>
            <xs:element minOccurs="0" name="MaintenanceExpenses_CustomFieldDecimalValue1" type="xs:decimal"/>
            <xs:element minOccurs="0" name="MaintenanceExpenses_CustomFieldDecimalValue2" type="xs:decimal"/>
            <xs:element minOccurs="0" name="MaintenanceExpenses_CustomFieldDecimalValue3" type="xs:decimal"/>
            <xs:element minOccurs="0" name="MaintenanceExpenses_CustomFieldDecimalValue4" type="xs:decimal"/>
            <xs:element minOccurs="0" name="MaintenanceExpenses_CustomFieldDecimalValue5" type="xs:decimal"/>
            <xs:element minOccurs="0" name="MaintenanceExpenses_CustomFieldNumericValue1" type="xs:decimal"/>
            <xs:element minOccurs="0" name="MaintenanceExpenses_CustomFieldNumericValue2" type="xs:decimal"/>
            <xs:element minOccurs="0" name="MaintenanceExpenses_CustomFieldNumericValue3" type="xs:decimal"/>
            <xs:element minOccurs="0" name="MaintenanceExpenses_CustomFieldNumericValue4" type="xs:decimal"/>
            <xs:element minOccurs="0" name="MaintenanceExpenses_CustomFieldNumericValue5" type="xs:decimal"/>
            <xs:element minOccurs="0" name="MaintenanceExpenses_CustomFieldTextValue1" type="xs:string"/>
            <xs:element minOccurs="0" name="MaintenanceExpenses_CustomFieldTextValue10" type="xs:string"/>
            <xs:element minOccurs="0" name="MaintenanceExpenses_CustomFieldTextValue11" type="xs:string"/>
            <xs:element minOccurs="0" name="MaintenanceExpenses_CustomFieldTextValue12" type="xs:string"/>
            <xs:element minOccurs="0" name="MaintenanceExpenses_CustomFieldTextValue13" type="xs:string"/>
            <xs:element minOccurs="0" name="MaintenanceExpenses_CustomFieldTextValue14" type="xs:string"/>
            <xs:element minOccurs="0" name="MaintenanceExpenses_CustomFieldTextValue15" type="xs:string"/>
            <xs:element minOccurs="0" name="MaintenanceExpenses_CustomFieldTextValue2" type="xs:string"/>
            <xs:element minOccurs="0" name="MaintenanceExpenses_CustomFieldTextValue3" type="xs:string"/>
            <xs:element minOccurs="0" name="MaintenanceExpenses_CustomFieldTextValue4" type="xs:string"/>
            <xs:element minOccurs="0" name="MaintenanceExpenses_CustomFieldTextValue5" type="xs:string"/>
            <xs:element minOccurs="0" name="MaintenanceExpenses_CustomFieldTextValue6" type="xs:string"/>
            <xs:element minOccurs="0" name="MaintenanceExpenses_CustomFieldTextValue7" type="xs:string"/>
            <xs:element minOccurs="0" name="MaintenanceExpenses_CustomFieldTextValue8" type="xs:string"/>
            <xs:element minOccurs="0" name="MaintenanceExpenses_CustomFieldTextValue9" type="xs:string"/>
            <xs:element minOccurs="0" name="MaintenanceExpenses_Decorating" type="xs:decimal"/>
            <xs:element minOccurs="0" name="MaintenanceExpenses_Elevator" type="xs:decimal"/>
            <xs:element minOccurs="0" name="MaintenanceExpenses_Exterminating" type="xs:decimal"/>
            <xs:element minOccurs="0" name="MaintenanceExpenses_Landscaping" type="xs:decimal"/>
            <xs:element minOccurs="0" name="MaintenanceExpenses_MaintenancePayroll" type="xs:decimal"/>
            <xs:element minOccurs="0" name="MaintenanceExpenses_Other" type="xs:decimal"/>
            <xs:element minOccurs="0" name="MaintenanceExpenses_OtherDescription" type="xs:string"/>
            <xs:element minOccurs="0" name="MaintenanceExpenses_Repairs" type="xs:decimal"/>
            <xs:element minOccurs="0" name="MaintenanceExpenses_SnowRemoval" type="xs:decimal"/>
            <xs:element minOccurs="0" name="MaintenanceExpenses_Supplies" type="xs:decimal"/>
            <xs:element minOccurs="0" name="MaintenanceExpenses_SwimmingPool_x002F_Picnic_x002F_BBQ_x0020_Area" type="xs:decimal"/>
            <xs:element minOccurs="0" name="ManagerInformation_Contact_City" type="xs:string"/>
            <xs:element minOccurs="0" name="ManagerInformation_Contact_County" type="xs:string"/>
            <xs:element minOccurs="0" name="ManagerInformation_Contact_Email" type="xs:string"/>
            <xs:element minOccurs="0" name="ManagerInformation_Contact_Fax" type="xs:string"/>
            <xs:element minOccurs="0" name="ManagerInformation_Contact_FirstName" type="xs:string"/>
            <xs:element minOccurs="0" name="ManagerInformation_Contact_LastNameOrBusinessName" type="xs:string"/>
            <xs:element minOccurs="0" name="ManagerInformation_Contact_MI" type="xs:string"/>
            <xs:element minOccurs="0" name="ManagerInformation_Contact_Phone" type="xs:string"/>
            <xs:element minOccurs="0" name="ManagerInformation_Contact_PrimaryStreet" type="xs:string"/>
            <xs:element minOccurs="0" name="ManagerInformation_Contact_Salutation" type="xs:string"/>
            <xs:element minOccurs="0" name="ManagerInformation_Contact_SecondaryStreet" type="xs:string"/>
            <xs:element minOccurs="0" name="ManagerInformation_Contact_State" type="xs:string"/>
            <xs:element minOccurs="0" name="ManagerInformation_Contact_TaxID" type="xs:string"/>
            <xs:element minOccurs="0" name="ManagerInformation_Contact_Title" type="xs:string"/>
            <xs:element minOccurs="0" name="ManagerInformation_Contact_Zip" type="xs:string"/>
            <xs:element minOccurs="0" name="ManagerInformation_ContactID" type="xs:int"/>
            <xs:element minOccurs="0" name="ManagerInformation_CustomFieldBitValue1" type="xs:boolean"/>
            <xs:element minOccurs="0" name="ManagerInformation_CustomFieldBitValue2" type="xs:boolean"/>
            <xs:element minOccurs="0" name="ManagerInformation_CustomFieldBitValue3" type="xs:boolean"/>
            <xs:element minOccurs="0" name="ManagerInformation_CustomFieldBitValue4" type="xs:boolean"/>
            <xs:element minOccurs="0" name="ManagerInformation_CustomFieldBitValue5" type="xs:boolean"/>
            <xs:element minOccurs="0" name="ManagerInformation_CustomFieldDateValue1" type="xs:date"/>
            <xs:element minOccurs="0" name="ManagerInformation_CustomFieldDateValue2" type="xs:date"/>
            <xs:element minOccurs="0" name="ManagerInformation_CustomFieldDateValue3" type="xs:date"/>
            <xs:element minOccurs="0" name="ManagerInformation_CustomFieldDateValue4" type="xs:date"/>
            <xs:element minOccurs="0" name="ManagerInformation_CustomFieldDateValue5" type="xs:date"/>
            <xs:element minOccurs="0" name="ManagerInformation_CustomFieldDecimalValue1" type="xs:decimal"/>
            <xs:element minOccurs="0" name="ManagerInformation_CustomFieldDecimalValue2" type="xs:decimal"/>
            <xs:element minOccurs="0" name="ManagerInformation_CustomFieldDecimalValue3" type="xs:decimal"/>
            <xs:element minOccurs="0" name="ManagerInformation_CustomFieldDecimalValue4" type="xs:decimal"/>
            <xs:element minOccurs="0" name="ManagerInformation_CustomFieldDecimalValue5" type="xs:decimal"/>
            <xs:element minOccurs="0" name="ManagerInformation_CustomFieldNumericValue1" type="xs:decimal"/>
            <xs:element minOccurs="0" name="ManagerInformation_CustomFieldNumericValue2" type="xs:decimal"/>
            <xs:element minOccurs="0" name="ManagerInformation_CustomFieldNumericValue3" type="xs:decimal"/>
            <xs:element minOccurs="0" name="ManagerInformation_CustomFieldNumericValue4" type="xs:decimal"/>
            <xs:element minOccurs="0" name="ManagerInformation_CustomFieldNumericValue5" type="xs:decimal"/>
            <xs:element minOccurs="0" name="ManagerInformation_CustomFieldTextValue1" type="xs:string"/>
            <xs:element minOccurs="0" name="ManagerInformation_CustomFieldTextValue10" type="xs:string"/>
            <xs:element minOccurs="0" name="ManagerInformation_CustomFieldTextValue11" type="xs:string"/>
            <xs:element minOccurs="0" name="ManagerInformation_CustomFieldTextValue12" type="xs:string"/>
            <xs:element minOccurs="0" name="ManagerInformation_CustomFieldTextValue13" type="xs:string"/>
            <xs:element minOccurs="0" name="ManagerInformation_CustomFieldTextValue14" type="xs:string"/>
            <xs:element minOccurs="0" name="ManagerInformation_CustomFieldTextValue15" type="xs:string"/>
            <xs:element minOccurs="0" name="ManagerInformation_CustomFieldTextValue2" type="xs:string"/>
            <xs:element minOccurs="0" name="ManagerInformation_CustomFieldTextValue3" type="xs:string"/>
            <xs:element minOccurs="0" name="ManagerInformation_CustomFieldTextValue4" type="xs:string"/>
            <xs:element minOccurs="0" name="ManagerInformation_CustomFieldTextValue5" type="xs:string"/>
            <xs:element minOccurs="0" name="ManagerInformation_CustomFieldTextValue6" type="xs:string"/>
            <xs:element minOccurs="0" name="ManagerInformation_CustomFieldTextValue7" type="xs:string"/>
            <xs:element minOccurs="0" name="ManagerInformation_CustomFieldTextValue8" type="xs:string"/>
            <xs:element minOccurs="0" name="ManagerInformation_CustomFieldTextValue9" type="xs:string"/>
            <xs:element minOccurs="0" name="ManagerInformation_EntityContact_City" type="xs:string"/>
            <xs:element minOccurs="0" name="ManagerInformation_EntityContact_County" type="xs:string"/>
            <xs:element minOccurs="0" name="ManagerInformation_EntityContact_Email" type="xs:string"/>
            <xs:element minOccurs="0" name="ManagerInformation_EntityContact_Fax" type="xs:string"/>
            <xs:element minOccurs="0" name="ManagerInformation_EntityContact_FirstName" type="xs:string"/>
            <xs:element minOccurs="0" name="ManagerInformation_EntityContact_LastNameOrBusinessName" type="xs:string"/>
            <xs:element minOccurs="0" name="ManagerInformation_EntityContact_MI" type="xs:string"/>
            <xs:element minOccurs="0" name="ManagerInformation_EntityContact_Phone" type="xs:string"/>
            <xs:element minOccurs="0" name="ManagerInformation_EntityContact_PrimaryStreet" type="xs:string"/>
            <xs:element minOccurs="0" name="ManagerInformation_EntityContact_Salutation" type="xs:string"/>
            <xs:element minOccurs="0" name="ManagerInformation_EntityContact_SecondaryStreet" type="xs:string"/>
            <xs:element minOccurs="0" name="ManagerInformation_EntityContact_State" type="xs:string"/>
            <xs:element minOccurs="0" name="ManagerInformation_EntityContact_TaxID" type="xs:string"/>
            <xs:element minOccurs="0" name="ManagerInformation_EntityContact_Title" type="xs:string"/>
            <xs:element minOccurs="0" name="ManagerInformation_EntityContact_Zip" type="xs:string"/>
            <xs:element minOccurs="0" name="ManagerInformation_EntityContactID" type="xs:int"/>
            <xs:element minOccurs="0" name="NonProfitParticipants_ContactCapacityType_CapacityType_Item1" type="xs:string"/>
            <xs:element minOccurs="0" name="NonProfitParticipants_ContactCapacityType_CapacityType_Item2" type="xs:string"/>
            <xs:element minOccurs="0" name="NonProfitParticipants_ContactCapacityType_CapacityType_Item3" type="xs:string"/>
            <xs:element minOccurs="0" name="NonProfitParticipants_ContactCapacityType_CapacityType_Item4" type="xs:string"/>
            <xs:element minOccurs="0" name="NonProfitParticipants_ContactCapacityType_CapacityType_Item5" type="xs:string"/>
            <xs:element minOccurs="0" name="NonProfitParticipants_ContactCapacityType_CapacityType_Item6" type="xs:string"/>
            <xs:element minOccurs="0" name="NonProfitParticipants_ContactCapacityType_CapacityType_Item7" type="xs:string"/>
            <xs:element minOccurs="0" name="NonProfitParticipants_ContactCapacityType_CapacityType_Item8" type="xs:string"/>
            <xs:element minOccurs="0" name="NonProfitParticipants_ContactCapacityType_CapacityType_Item9" type="xs:string"/>
            <xs:element minOccurs="0" name="NonProfitParticipants_ContactCapacityType_CapacityType_Item10" type="xs:string"/>
            <xs:element minOccurs="0" name="NonProfitParticipants_Contacts_City_Item1" type="xs:string"/>
            <xs:element minOccurs="0" name="NonProfitParticipants_Contacts_City_Item2" type="xs:string"/>
            <xs:element minOccurs="0" name="NonProfitParticipants_Contacts_City_Item3" type="xs:string"/>
            <xs:element minOccurs="0" name="NonProfitParticipants_Contacts_City_Item4" type="xs:string"/>
            <xs:element minOccurs="0" name="NonProfitParticipants_Contacts_City_Item5" type="xs:string"/>
            <xs:element minOccurs="0" name="NonProfitParticipants_Contacts_City_Item6" type="xs:string"/>
            <xs:element minOccurs="0" name="NonProfitParticipants_Contacts_City_Item7" type="xs:string"/>
            <xs:element minOccurs="0" name="NonProfitParticipants_Contacts_City_Item8" type="xs:string"/>
            <xs:element minOccurs="0" name="NonProfitParticipants_Contacts_City_Item9" type="xs:string"/>
            <xs:element minOccurs="0" name="NonProfitParticipants_Contacts_City_Item10" type="xs:string"/>
            <xs:element minOccurs="0" name="NonProfitParticipants_Contacts_County_Item1" type="xs:string"/>
            <xs:element minOccurs="0" name="NonProfitParticipants_Contacts_County_Item2" type="xs:string"/>
            <xs:element minOccurs="0" name="NonProfitParticipants_Contacts_County_Item3" type="xs:string"/>
            <xs:element minOccurs="0" name="NonProfitParticipants_Contacts_County_Item4" type="xs:string"/>
            <xs:element minOccurs="0" name="NonProfitParticipants_Contacts_County_Item5" type="xs:string"/>
            <xs:element minOccurs="0" name="NonProfitParticipants_Contacts_County_Item6" type="xs:string"/>
            <xs:element minOccurs="0" name="NonProfitParticipants_Contacts_County_Item7" type="xs:string"/>
            <xs:element minOccurs="0" name="NonProfitParticipants_Contacts_County_Item8" type="xs:string"/>
            <xs:element minOccurs="0" name="NonProfitParticipants_Contacts_County_Item9" type="xs:string"/>
            <xs:element minOccurs="0" name="NonProfitParticipants_Contacts_County_Item10" type="xs:string"/>
            <xs:element minOccurs="0" name="NonProfitParticipants_Contacts_Email_Item1" type="xs:string"/>
            <xs:element minOccurs="0" name="NonProfitParticipants_Contacts_Email_Item2" type="xs:string"/>
            <xs:element minOccurs="0" name="NonProfitParticipants_Contacts_Email_Item3" type="xs:string"/>
            <xs:element minOccurs="0" name="NonProfitParticipants_Contacts_Email_Item4" type="xs:string"/>
            <xs:element minOccurs="0" name="NonProfitParticipants_Contacts_Email_Item5" type="xs:string"/>
            <xs:element minOccurs="0" name="NonProfitParticipants_Contacts_Email_Item6" type="xs:string"/>
            <xs:element minOccurs="0" name="NonProfitParticipants_Contacts_Email_Item7" type="xs:string"/>
            <xs:element minOccurs="0" name="NonProfitParticipants_Contacts_Email_Item8" type="xs:string"/>
            <xs:element minOccurs="0" name="NonProfitParticipants_Contacts_Email_Item9" type="xs:string"/>
            <xs:element minOccurs="0" name="NonProfitParticipants_Contacts_Email_Item10" type="xs:string"/>
            <xs:element minOccurs="0" name="NonProfitParticipants_Contacts_Fax_Item1" type="xs:string"/>
            <xs:element minOccurs="0" name="NonProfitParticipants_Contacts_Fax_Item2" type="xs:string"/>
            <xs:element minOccurs="0" name="NonProfitParticipants_Contacts_Fax_Item3" type="xs:string"/>
            <xs:element minOccurs="0" name="NonProfitParticipants_Contacts_Fax_Item4" type="xs:string"/>
            <xs:element minOccurs="0" name="NonProfitParticipants_Contacts_Fax_Item5" type="xs:string"/>
            <xs:element minOccurs="0" name="NonProfitParticipants_Contacts_Fax_Item6" type="xs:string"/>
            <xs:element minOccurs="0" name="NonProfitParticipants_Contacts_Fax_Item7" type="xs:string"/>
            <xs:element minOccurs="0" name="NonProfitParticipants_Contacts_Fax_Item8" type="xs:string"/>
            <xs:element minOccurs="0" name="NonProfitParticipants_Contacts_Fax_Item9" type="xs:string"/>
            <xs:element minOccurs="0" name="NonProfitParticipants_Contacts_Fax_Item10" type="xs:string"/>
            <xs:element minOccurs="0" name="NonProfitParticipants_Contacts_FirstName_Item1" type="xs:string"/>
            <xs:element minOccurs="0" name="NonProfitParticipants_Contacts_FirstName_Item2" type="xs:string"/>
            <xs:element minOccurs="0" name="NonProfitParticipants_Contacts_FirstName_Item3" type="xs:string"/>
            <xs:element minOccurs="0" name="NonProfitParticipants_Contacts_FirstName_Item4" type="xs:string"/>
            <xs:element minOccurs="0" name="NonProfitParticipants_Contacts_FirstName_Item5" type="xs:string"/>
            <xs:element minOccurs="0" name="NonProfitParticipants_Contacts_FirstName_Item6" type="xs:string"/>
            <xs:element minOccurs="0" name="NonProfitParticipants_Contacts_FirstName_Item7" type="xs:string"/>
            <xs:element minOccurs="0" name="NonProfitParticipants_Contacts_FirstName_Item8" type="xs:string"/>
            <xs:element minOccurs="0" name="NonProfitParticipants_Contacts_FirstName_Item9" type="xs:string"/>
            <xs:element minOccurs="0" name="NonProfitParticipants_Contacts_FirstName_Item10" type="xs:string"/>
            <xs:element minOccurs="0" name="NonProfitParticipants_Contacts_LastNameOrBusinessName_Item1" type="xs:string"/>
            <xs:element minOccurs="0" name="NonProfitParticipants_Contacts_LastNameOrBusinessName_Item2" type="xs:string"/>
            <xs:element minOccurs="0" name="NonProfitParticipants_Contacts_LastNameOrBusinessName_Item3" type="xs:string"/>
            <xs:element minOccurs="0" name="NonProfitParticipants_Contacts_LastNameOrBusinessName_Item4" type="xs:string"/>
            <xs:element minOccurs="0" name="NonProfitParticipants_Contacts_LastNameOrBusinessName_Item5" type="xs:string"/>
            <xs:element minOccurs="0" name="NonProfitParticipants_Contacts_LastNameOrBusinessName_Item6" type="xs:string"/>
            <xs:element minOccurs="0" name="NonProfitParticipants_Contacts_LastNameOrBusinessName_Item7" type="xs:string"/>
            <xs:element minOccurs="0" name="NonProfitParticipants_Contacts_LastNameOrBusinessName_Item8" type="xs:string"/>
            <xs:element minOccurs="0" name="NonProfitParticipants_Contacts_LastNameOrBusinessName_Item9" type="xs:string"/>
            <xs:element minOccurs="0" name="NonProfitParticipants_Contacts_LastNameOrBusinessName_Item10" type="xs:string"/>
            <xs:element minOccurs="0" name="NonProfitParticipants_Contacts_MI_Item1" type="xs:string"/>
            <xs:element minOccurs="0" name="NonProfitParticipants_Contacts_MI_Item2" type="xs:string"/>
            <xs:element minOccurs="0" name="NonProfitParticipants_Contacts_MI_Item3" type="xs:string"/>
            <xs:element minOccurs="0" name="NonProfitParticipants_Contacts_MI_Item4" type="xs:string"/>
            <xs:element minOccurs="0" name="NonProfitParticipants_Contacts_MI_Item5" type="xs:string"/>
            <xs:element minOccurs="0" name="NonProfitParticipants_Contacts_MI_Item6" type="xs:string"/>
            <xs:element minOccurs="0" name="NonProfitParticipants_Contacts_MI_Item7" type="xs:string"/>
            <xs:element minOccurs="0" name="NonProfitParticipants_Contacts_MI_Item8" type="xs:string"/>
            <xs:element minOccurs="0" name="NonProfitParticipants_Contacts_MI_Item9" type="xs:string"/>
            <xs:element minOccurs="0" name="NonProfitParticipants_Contacts_MI_Item10" type="xs:string"/>
            <xs:element minOccurs="0" name="NonProfitParticipants_Contacts_Phone_Item1" type="xs:string"/>
            <xs:element minOccurs="0" name="NonProfitParticipants_Contacts_Phone_Item2" type="xs:string"/>
            <xs:element minOccurs="0" name="NonProfitParticipants_Contacts_Phone_Item3" type="xs:string"/>
            <xs:element minOccurs="0" name="NonProfitParticipants_Contacts_Phone_Item4" type="xs:string"/>
            <xs:element minOccurs="0" name="NonProfitParticipants_Contacts_Phone_Item5" type="xs:string"/>
            <xs:element minOccurs="0" name="NonProfitParticipants_Contacts_Phone_Item6" type="xs:string"/>
            <xs:element minOccurs="0" name="NonProfitParticipants_Contacts_Phone_Item7" type="xs:string"/>
            <xs:element minOccurs="0" name="NonProfitParticipants_Contacts_Phone_Item8" type="xs:string"/>
            <xs:element minOccurs="0" name="NonProfitParticipants_Contacts_Phone_Item9" type="xs:string"/>
            <xs:element minOccurs="0" name="NonProfitParticipants_Contacts_Phone_Item10" type="xs:string"/>
            <xs:element minOccurs="0" name="NonProfitParticipants_Contacts_PrimaryStreet_Item1" type="xs:string"/>
            <xs:element minOccurs="0" name="NonProfitParticipants_Contacts_PrimaryStreet_Item2" type="xs:string"/>
            <xs:element minOccurs="0" name="NonProfitParticipants_Contacts_PrimaryStreet_Item3" type="xs:string"/>
            <xs:element minOccurs="0" name="NonProfitParticipants_Contacts_PrimaryStreet_Item4" type="xs:string"/>
            <xs:element minOccurs="0" name="NonProfitParticipants_Contacts_PrimaryStreet_Item5" type="xs:string"/>
            <xs:element minOccurs="0" name="NonProfitParticipants_Contacts_PrimaryStreet_Item6" type="xs:string"/>
            <xs:element minOccurs="0" name="NonProfitParticipants_Contacts_PrimaryStreet_Item7" type="xs:string"/>
            <xs:element minOccurs="0" name="NonProfitParticipants_Contacts_PrimaryStreet_Item8" type="xs:string"/>
            <xs:element minOccurs="0" name="NonProfitParticipants_Contacts_PrimaryStreet_Item9" type="xs:string"/>
            <xs:element minOccurs="0" name="NonProfitParticipants_Contacts_PrimaryStreet_Item10" type="xs:string"/>
            <xs:element minOccurs="0" name="NonProfitParticipants_Contacts_Salutation_Item1" type="xs:string"/>
            <xs:element minOccurs="0" name="NonProfitParticipants_Contacts_Salutation_Item2" type="xs:string"/>
            <xs:element minOccurs="0" name="NonProfitParticipants_Contacts_Salutation_Item3" type="xs:string"/>
            <xs:element minOccurs="0" name="NonProfitParticipants_Contacts_Salutation_Item4" type="xs:string"/>
            <xs:element minOccurs="0" name="NonProfitParticipants_Contacts_Salutation_Item5" type="xs:string"/>
            <xs:element minOccurs="0" name="NonProfitParticipants_Contacts_Salutation_Item6" type="xs:string"/>
            <xs:element minOccurs="0" name="NonProfitParticipants_Contacts_Salutation_Item7" type="xs:string"/>
            <xs:element minOccurs="0" name="NonProfitParticipants_Contacts_Salutation_Item8" type="xs:string"/>
            <xs:element minOccurs="0" name="NonProfitParticipants_Contacts_Salutation_Item9" type="xs:string"/>
            <xs:element minOccurs="0" name="NonProfitParticipants_Contacts_Salutation_Item10" type="xs:string"/>
            <xs:element minOccurs="0" name="NonProfitParticipants_Contacts_SecondaryStreet_Item1" type="xs:string"/>
            <xs:element minOccurs="0" name="NonProfitParticipants_Contacts_SecondaryStreet_Item2" type="xs:string"/>
            <xs:element minOccurs="0" name="NonProfitParticipants_Contacts_SecondaryStreet_Item3" type="xs:string"/>
            <xs:element minOccurs="0" name="NonProfitParticipants_Contacts_SecondaryStreet_Item4" type="xs:string"/>
            <xs:element minOccurs="0" name="NonProfitParticipants_Contacts_SecondaryStreet_Item5" type="xs:string"/>
            <xs:element minOccurs="0" name="NonProfitParticipants_Contacts_SecondaryStreet_Item6" type="xs:string"/>
            <xs:element minOccurs="0" name="NonProfitParticipants_Contacts_SecondaryStreet_Item7" type="xs:string"/>
            <xs:element minOccurs="0" name="NonProfitParticipants_Contacts_SecondaryStreet_Item8" type="xs:string"/>
            <xs:element minOccurs="0" name="NonProfitParticipants_Contacts_SecondaryStreet_Item9" type="xs:string"/>
            <xs:element minOccurs="0" name="NonProfitParticipants_Contacts_SecondaryStreet_Item10" type="xs:string"/>
            <xs:element minOccurs="0" name="NonProfitParticipants_Contacts_State_Item1" type="xs:string"/>
            <xs:element minOccurs="0" name="NonProfitParticipants_Contacts_State_Item2" type="xs:string"/>
            <xs:element minOccurs="0" name="NonProfitParticipants_Contacts_State_Item3" type="xs:string"/>
            <xs:element minOccurs="0" name="NonProfitParticipants_Contacts_State_Item4" type="xs:string"/>
            <xs:element minOccurs="0" name="NonProfitParticipants_Contacts_State_Item5" type="xs:string"/>
            <xs:element minOccurs="0" name="NonProfitParticipants_Contacts_State_Item6" type="xs:string"/>
            <xs:element minOccurs="0" name="NonProfitParticipants_Contacts_State_Item7" type="xs:string"/>
            <xs:element minOccurs="0" name="NonProfitParticipants_Contacts_State_Item8" type="xs:string"/>
            <xs:element minOccurs="0" name="NonProfitParticipants_Contacts_State_Item9" type="xs:string"/>
            <xs:element minOccurs="0" name="NonProfitParticipants_Contacts_State_Item10" type="xs:string"/>
            <xs:element minOccurs="0" name="NonProfitParticipants_Contacts_TaxId_Item1" type="xs:string"/>
            <xs:element minOccurs="0" name="NonProfitParticipants_Contacts_TaxId_Item2" type="xs:string"/>
            <xs:element minOccurs="0" name="NonProfitParticipants_Contacts_TaxId_Item3" type="xs:string"/>
            <xs:element minOccurs="0" name="NonProfitParticipants_Contacts_TaxId_Item4" type="xs:string"/>
            <xs:element minOccurs="0" name="NonProfitParticipants_Contacts_TaxId_Item5" type="xs:string"/>
            <xs:element minOccurs="0" name="NonProfitParticipants_Contacts_TaxId_Item6" type="xs:string"/>
            <xs:element minOccurs="0" name="NonProfitParticipants_Contacts_TaxId_Item7" type="xs:string"/>
            <xs:element minOccurs="0" name="NonProfitParticipants_Contacts_TaxId_Item8" type="xs:string"/>
            <xs:element minOccurs="0" name="NonProfitParticipants_Contacts_TaxId_Item9" type="xs:string"/>
            <xs:element minOccurs="0" name="NonProfitParticipants_Contacts_TaxId_Item10" type="xs:string"/>
            <xs:element minOccurs="0" name="NonProfitParticipants_Contacts_Title_Item1" type="xs:string"/>
            <xs:element minOccurs="0" name="NonProfitParticipants_Contacts_Title_Item2" type="xs:string"/>
            <xs:element minOccurs="0" name="NonProfitParticipants_Contacts_Title_Item3" type="xs:string"/>
            <xs:element minOccurs="0" name="NonProfitParticipants_Contacts_Title_Item4" type="xs:string"/>
            <xs:element minOccurs="0" name="NonProfitParticipants_Contacts_Title_Item5" type="xs:string"/>
            <xs:element minOccurs="0" name="NonProfitParticipants_Contacts_Title_Item6" type="xs:string"/>
            <xs:element minOccurs="0" name="NonProfitParticipants_Contacts_Title_Item7" type="xs:string"/>
            <xs:element minOccurs="0" name="NonProfitParticipants_Contacts_Title_Item8" type="xs:string"/>
            <xs:element minOccurs="0" name="NonProfitParticipants_Contacts_Title_Item9" type="xs:string"/>
            <xs:element minOccurs="0" name="NonProfitParticipants_Contacts_Title_Item10" type="xs:string"/>
            <xs:element minOccurs="0" name="NonProfitParticipants_Contacts_Zip_Item1" type="xs:string"/>
            <xs:element minOccurs="0" name="NonProfitParticipants_Contacts_Zip_Item2" type="xs:string"/>
            <xs:element minOccurs="0" name="NonProfitParticipants_Contacts_Zip_Item3" type="xs:string"/>
            <xs:element minOccurs="0" name="NonProfitParticipants_Contacts_Zip_Item4" type="xs:string"/>
            <xs:element minOccurs="0" name="NonProfitParticipants_Contacts_Zip_Item5" type="xs:string"/>
            <xs:element minOccurs="0" name="NonProfitParticipants_Contacts_Zip_Item6" type="xs:string"/>
            <xs:element minOccurs="0" name="NonProfitParticipants_Contacts_Zip_Item7" type="xs:string"/>
            <xs:element minOccurs="0" name="NonProfitParticipants_Contacts_Zip_Item8" type="xs:string"/>
            <xs:element minOccurs="0" name="NonProfitParticipants_Contacts_Zip_Item9" type="xs:string"/>
            <xs:element minOccurs="0" name="NonProfitParticipants_Contacts_Zip_Item10" type="xs:string"/>
            <xs:element minOccurs="0" name="NonProfitParticipants_CustomFieldBitValue1_Item1" type="xs:boolean"/>
            <xs:element minOccurs="0" name="NonProfitParticipants_CustomFieldBitValue1_Item2" type="xs:boolean"/>
            <xs:element minOccurs="0" name="NonProfitParticipants_CustomFieldBitValue1_Item3" type="xs:boolean"/>
            <xs:element minOccurs="0" name="NonProfitParticipants_CustomFieldBitValue1_Item4" type="xs:boolean"/>
            <xs:element minOccurs="0" name="NonProfitParticipants_CustomFieldBitValue1_Item5" type="xs:boolean"/>
            <xs:element minOccurs="0" name="NonProfitParticipants_CustomFieldBitValue1_Item6" type="xs:boolean"/>
            <xs:element minOccurs="0" name="NonProfitParticipants_CustomFieldBitValue1_Item7" type="xs:boolean"/>
            <xs:element minOccurs="0" name="NonProfitParticipants_CustomFieldBitValue1_Item8" type="xs:boolean"/>
            <xs:element minOccurs="0" name="NonProfitParticipants_CustomFieldBitValue1_Item9" type="xs:boolean"/>
            <xs:element minOccurs="0" name="NonProfitParticipants_CustomFieldBitValue1_Item10" type="xs:boolean"/>
            <xs:element minOccurs="0" name="NonProfitParticipants_CustomFieldBitValue2_Item1" type="xs:boolean"/>
            <xs:element minOccurs="0" name="NonProfitParticipants_CustomFieldBitValue2_Item2" type="xs:boolean"/>
            <xs:element minOccurs="0" name="NonProfitParticipants_CustomFieldBitValue2_Item3" type="xs:boolean"/>
            <xs:element minOccurs="0" name="NonProfitParticipants_CustomFieldBitValue2_Item4" type="xs:boolean"/>
            <xs:element minOccurs="0" name="NonProfitParticipants_CustomFieldBitValue2_Item5" type="xs:boolean"/>
            <xs:element minOccurs="0" name="NonProfitParticipants_CustomFieldBitValue2_Item6" type="xs:boolean"/>
            <xs:element minOccurs="0" name="NonProfitParticipants_CustomFieldBitValue2_Item7" type="xs:boolean"/>
            <xs:element minOccurs="0" name="NonProfitParticipants_CustomFieldBitValue2_Item8" type="xs:boolean"/>
            <xs:element minOccurs="0" name="NonProfitParticipants_CustomFieldBitValue2_Item9" type="xs:boolean"/>
            <xs:element minOccurs="0" name="NonProfitParticipants_CustomFieldBitValue2_Item10" type="xs:boolean"/>
            <xs:element minOccurs="0" name="NonProfitParticipants_CustomFieldBitValue3_Item1" type="xs:boolean"/>
            <xs:element minOccurs="0" name="NonProfitParticipants_CustomFieldBitValue3_Item2" type="xs:boolean"/>
            <xs:element minOccurs="0" name="NonProfitParticipants_CustomFieldBitValue3_Item3" type="xs:boolean"/>
            <xs:element minOccurs="0" name="NonProfitParticipants_CustomFieldBitValue3_Item4" type="xs:boolean"/>
            <xs:element minOccurs="0" name="NonProfitParticipants_CustomFieldBitValue3_Item5" type="xs:boolean"/>
            <xs:element minOccurs="0" name="NonProfitParticipants_CustomFieldBitValue3_Item6" type="xs:boolean"/>
            <xs:element minOccurs="0" name="NonProfitParticipants_CustomFieldBitValue3_Item7" type="xs:boolean"/>
            <xs:element minOccurs="0" name="NonProfitParticipants_CustomFieldBitValue3_Item8" type="xs:boolean"/>
            <xs:element minOccurs="0" name="NonProfitParticipants_CustomFieldBitValue3_Item9" type="xs:boolean"/>
            <xs:element minOccurs="0" name="NonProfitParticipants_CustomFieldBitValue3_Item10" type="xs:boolean"/>
            <xs:element minOccurs="0" name="NonProfitParticipants_CustomFieldBitValue4_Item1" type="xs:boolean"/>
            <xs:element minOccurs="0" name="NonProfitParticipants_CustomFieldBitValue4_Item2" type="xs:boolean"/>
            <xs:element minOccurs="0" name="NonProfitParticipants_CustomFieldBitValue4_Item3" type="xs:boolean"/>
            <xs:element minOccurs="0" name="NonProfitParticipants_CustomFieldBitValue4_Item4" type="xs:boolean"/>
            <xs:element minOccurs="0" name="NonProfitParticipants_CustomFieldBitValue4_Item5" type="xs:boolean"/>
            <xs:element minOccurs="0" name="NonProfitParticipants_CustomFieldBitValue4_Item6" type="xs:boolean"/>
            <xs:element minOccurs="0" name="NonProfitParticipants_CustomFieldBitValue4_Item7" type="xs:boolean"/>
            <xs:element minOccurs="0" name="NonProfitParticipants_CustomFieldBitValue4_Item8" type="xs:boolean"/>
            <xs:element minOccurs="0" name="NonProfitParticipants_CustomFieldBitValue4_Item9" type="xs:boolean"/>
            <xs:element minOccurs="0" name="NonProfitParticipants_CustomFieldBitValue4_Item10" type="xs:boolean"/>
            <xs:element minOccurs="0" name="NonProfitParticipants_CustomFieldBitValue5_Item1" type="xs:boolean"/>
            <xs:element minOccurs="0" name="NonProfitParticipants_CustomFieldBitValue5_Item2" type="xs:boolean"/>
            <xs:element minOccurs="0" name="NonProfitParticipants_CustomFieldBitValue5_Item3" type="xs:boolean"/>
            <xs:element minOccurs="0" name="NonProfitParticipants_CustomFieldBitValue5_Item4" type="xs:boolean"/>
            <xs:element minOccurs="0" name="NonProfitParticipants_CustomFieldBitValue5_Item5" type="xs:boolean"/>
            <xs:element minOccurs="0" name="NonProfitParticipants_CustomFieldBitValue5_Item6" type="xs:boolean"/>
            <xs:element minOccurs="0" name="NonProfitParticipants_CustomFieldBitValue5_Item7" type="xs:boolean"/>
            <xs:element minOccurs="0" name="NonProfitParticipants_CustomFieldBitValue5_Item8" type="xs:boolean"/>
            <xs:element minOccurs="0" name="NonProfitParticipants_CustomFieldBitValue5_Item9" type="xs:boolean"/>
            <xs:element minOccurs="0" name="NonProfitParticipants_CustomFieldBitValue5_Item10" type="xs:boolean"/>
            <xs:element minOccurs="0" name="NonProfitParticipants_CustomFieldDateValue1_Item1" type="xs:date"/>
            <xs:element minOccurs="0" name="NonProfitParticipants_CustomFieldDateValue1_Item2" type="xs:date"/>
            <xs:element minOccurs="0" name="NonProfitParticipants_CustomFieldDateValue1_Item3" type="xs:date"/>
            <xs:element minOccurs="0" name="NonProfitParticipants_CustomFieldDateValue1_Item4" type="xs:date"/>
            <xs:element minOccurs="0" name="NonProfitParticipants_CustomFieldDateValue1_Item5" type="xs:date"/>
            <xs:element minOccurs="0" name="NonProfitParticipants_CustomFieldDateValue1_Item6" type="xs:date"/>
            <xs:element minOccurs="0" name="NonProfitParticipants_CustomFieldDateValue1_Item7" type="xs:date"/>
            <xs:element minOccurs="0" name="NonProfitParticipants_CustomFieldDateValue1_Item8" type="xs:date"/>
            <xs:element minOccurs="0" name="NonProfitParticipants_CustomFieldDateValue1_Item9" type="xs:date"/>
            <xs:element minOccurs="0" name="NonProfitParticipants_CustomFieldDateValue1_Item10" type="xs:date"/>
            <xs:element minOccurs="0" name="NonProfitParticipants_CustomFieldDateValue2_Item1" type="xs:date"/>
            <xs:element minOccurs="0" name="NonProfitParticipants_CustomFieldDateValue2_Item2" type="xs:date"/>
            <xs:element minOccurs="0" name="NonProfitParticipants_CustomFieldDateValue2_Item3" type="xs:date"/>
            <xs:element minOccurs="0" name="NonProfitParticipants_CustomFieldDateValue2_Item4" type="xs:date"/>
            <xs:element minOccurs="0" name="NonProfitParticipants_CustomFieldDateValue2_Item5" type="xs:date"/>
            <xs:element minOccurs="0" name="NonProfitParticipants_CustomFieldDateValue2_Item6" type="xs:date"/>
            <xs:element minOccurs="0" name="NonProfitParticipants_CustomFieldDateValue2_Item7" type="xs:date"/>
            <xs:element minOccurs="0" name="NonProfitParticipants_CustomFieldDateValue2_Item8" type="xs:date"/>
            <xs:element minOccurs="0" name="NonProfitParticipants_CustomFieldDateValue2_Item9" type="xs:date"/>
            <xs:element minOccurs="0" name="NonProfitParticipants_CustomFieldDateValue2_Item10" type="xs:date"/>
            <xs:element minOccurs="0" name="NonProfitParticipants_CustomFieldDateValue3_Item1" type="xs:date"/>
            <xs:element minOccurs="0" name="NonProfitParticipants_CustomFieldDateValue3_Item2" type="xs:date"/>
            <xs:element minOccurs="0" name="NonProfitParticipants_CustomFieldDateValue3_Item3" type="xs:date"/>
            <xs:element minOccurs="0" name="NonProfitParticipants_CustomFieldDateValue3_Item4" type="xs:date"/>
            <xs:element minOccurs="0" name="NonProfitParticipants_CustomFieldDateValue3_Item5" type="xs:date"/>
            <xs:element minOccurs="0" name="NonProfitParticipants_CustomFieldDateValue3_Item6" type="xs:date"/>
            <xs:element minOccurs="0" name="NonProfitParticipants_CustomFieldDateValue3_Item7" type="xs:date"/>
            <xs:element minOccurs="0" name="NonProfitParticipants_CustomFieldDateValue3_Item8" type="xs:date"/>
            <xs:element minOccurs="0" name="NonProfitParticipants_CustomFieldDateValue3_Item9" type="xs:date"/>
            <xs:element minOccurs="0" name="NonProfitParticipants_CustomFieldDateValue3_Item10" type="xs:date"/>
            <xs:element minOccurs="0" name="NonProfitParticipants_CustomFieldDateValue4_Item1" type="xs:date"/>
            <xs:element minOccurs="0" name="NonProfitParticipants_CustomFieldDateValue4_Item2" type="xs:date"/>
            <xs:element minOccurs="0" name="NonProfitParticipants_CustomFieldDateValue4_Item3" type="xs:date"/>
            <xs:element minOccurs="0" name="NonProfitParticipants_CustomFieldDateValue4_Item4" type="xs:date"/>
            <xs:element minOccurs="0" name="NonProfitParticipants_CustomFieldDateValue4_Item5" type="xs:date"/>
            <xs:element minOccurs="0" name="NonProfitParticipants_CustomFieldDateValue4_Item6" type="xs:date"/>
            <xs:element minOccurs="0" name="NonProfitParticipants_CustomFieldDateValue4_Item7" type="xs:date"/>
            <xs:element minOccurs="0" name="NonProfitParticipants_CustomFieldDateValue4_Item8" type="xs:date"/>
            <xs:element minOccurs="0" name="NonProfitParticipants_CustomFieldDateValue4_Item9" type="xs:date"/>
            <xs:element minOccurs="0" name="NonProfitParticipants_CustomFieldDateValue4_Item10" type="xs:date"/>
            <xs:element minOccurs="0" name="NonProfitParticipants_CustomFieldDateValue5_Item1" type="xs:date"/>
            <xs:element minOccurs="0" name="NonProfitParticipants_CustomFieldDateValue5_Item2" type="xs:date"/>
            <xs:element minOccurs="0" name="NonProfitParticipants_CustomFieldDateValue5_Item3" type="xs:date"/>
            <xs:element minOccurs="0" name="NonProfitParticipants_CustomFieldDateValue5_Item4" type="xs:date"/>
            <xs:element minOccurs="0" name="NonProfitParticipants_CustomFieldDateValue5_Item5" type="xs:date"/>
            <xs:element minOccurs="0" name="NonProfitParticipants_CustomFieldDateValue5_Item6" type="xs:date"/>
            <xs:element minOccurs="0" name="NonProfitParticipants_CustomFieldDateValue5_Item7" type="xs:date"/>
            <xs:element minOccurs="0" name="NonProfitParticipants_CustomFieldDateValue5_Item8" type="xs:date"/>
            <xs:element minOccurs="0" name="NonProfitParticipants_CustomFieldDateValue5_Item9" type="xs:date"/>
            <xs:element minOccurs="0" name="NonProfitParticipants_CustomFieldDateValue5_Item10" type="xs:date"/>
            <xs:element minOccurs="0" name="NonProfitParticipants_CustomFieldDecimalValue1_Item1" type="xs:decimal"/>
            <xs:element minOccurs="0" name="NonProfitParticipants_CustomFieldDecimalValue1_Item2" type="xs:decimal"/>
            <xs:element minOccurs="0" name="NonProfitParticipants_CustomFieldDecimalValue1_Item3" type="xs:decimal"/>
            <xs:element minOccurs="0" name="NonProfitParticipants_CustomFieldDecimalValue1_Item4" type="xs:decimal"/>
            <xs:element minOccurs="0" name="NonProfitParticipants_CustomFieldDecimalValue1_Item5" type="xs:decimal"/>
            <xs:element minOccurs="0" name="NonProfitParticipants_CustomFieldDecimalValue1_Item6" type="xs:decimal"/>
            <xs:element minOccurs="0" name="NonProfitParticipants_CustomFieldDecimalValue1_Item7" type="xs:decimal"/>
            <xs:element minOccurs="0" name="NonProfitParticipants_CustomFieldDecimalValue1_Item8" type="xs:decimal"/>
            <xs:element minOccurs="0" name="NonProfitParticipants_CustomFieldDecimalValue1_Item9" type="xs:decimal"/>
            <xs:element minOccurs="0" name="NonProfitParticipants_CustomFieldDecimalValue1_Item10" type="xs:decimal"/>
            <xs:element minOccurs="0" name="NonProfitParticipants_CustomFieldDecimalValue2_Item1" type="xs:decimal"/>
            <xs:element minOccurs="0" name="NonProfitParticipants_CustomFieldDecimalValue2_Item2" type="xs:decimal"/>
            <xs:element minOccurs="0" name="NonProfitParticipants_CustomFieldDecimalValue2_Item3" type="xs:decimal"/>
            <xs:element minOccurs="0" name="NonProfitParticipants_CustomFieldDecimalValue2_Item4" type="xs:decimal"/>
            <xs:element minOccurs="0" name="NonProfitParticipants_CustomFieldDecimalValue2_Item5" type="xs:decimal"/>
            <xs:element minOccurs="0" name="NonProfitParticipants_CustomFieldDecimalValue2_Item6" type="xs:decimal"/>
            <xs:element minOccurs="0" name="NonProfitParticipants_CustomFieldDecimalValue2_Item7" type="xs:decimal"/>
            <xs:element minOccurs="0" name="NonProfitParticipants_CustomFieldDecimalValue2_Item8" type="xs:decimal"/>
            <xs:element minOccurs="0" name="NonProfitParticipants_CustomFieldDecimalValue2_Item9" type="xs:decimal"/>
            <xs:element minOccurs="0" name="NonProfitParticipants_CustomFieldDecimalValue2_Item10" type="xs:decimal"/>
            <xs:element minOccurs="0" name="NonProfitParticipants_CustomFieldDecimalValue3_Item1" type="xs:decimal"/>
            <xs:element minOccurs="0" name="NonProfitParticipants_CustomFieldDecimalValue3_Item2" type="xs:decimal"/>
            <xs:element minOccurs="0" name="NonProfitParticipants_CustomFieldDecimalValue3_Item3" type="xs:decimal"/>
            <xs:element minOccurs="0" name="NonProfitParticipants_CustomFieldDecimalValue3_Item4" type="xs:decimal"/>
            <xs:element minOccurs="0" name="NonProfitParticipants_CustomFieldDecimalValue3_Item5" type="xs:decimal"/>
            <xs:element minOccurs="0" name="NonProfitParticipants_CustomFieldDecimalValue3_Item6" type="xs:decimal"/>
            <xs:element minOccurs="0" name="NonProfitParticipants_CustomFieldDecimalValue3_Item7" type="xs:decimal"/>
            <xs:element minOccurs="0" name="NonProfitParticipants_CustomFieldDecimalValue3_Item8" type="xs:decimal"/>
            <xs:element minOccurs="0" name="NonProfitParticipants_CustomFieldDecimalValue3_Item9" type="xs:decimal"/>
            <xs:element minOccurs="0" name="NonProfitParticipants_CustomFieldDecimalValue3_Item10" type="xs:decimal"/>
            <xs:element minOccurs="0" name="NonProfitParticipants_CustomFieldDecimalValue4_Item1" type="xs:decimal"/>
            <xs:element minOccurs="0" name="NonProfitParticipants_CustomFieldDecimalValue4_Item2" type="xs:decimal"/>
            <xs:element minOccurs="0" name="NonProfitParticipants_CustomFieldDecimalValue4_Item3" type="xs:decimal"/>
            <xs:element minOccurs="0" name="NonProfitParticipants_CustomFieldDecimalValue4_Item4" type="xs:decimal"/>
            <xs:element minOccurs="0" name="NonProfitParticipants_CustomFieldDecimalValue4_Item5" type="xs:decimal"/>
            <xs:element minOccurs="0" name="NonProfitParticipants_CustomFieldDecimalValue4_Item6" type="xs:decimal"/>
            <xs:element minOccurs="0" name="NonProfitParticipants_CustomFieldDecimalValue4_Item7" type="xs:decimal"/>
            <xs:element minOccurs="0" name="NonProfitParticipants_CustomFieldDecimalValue4_Item8" type="xs:decimal"/>
            <xs:element minOccurs="0" name="NonProfitParticipants_CustomFieldDecimalValue4_Item9" type="xs:decimal"/>
            <xs:element minOccurs="0" name="NonProfitParticipants_CustomFieldDecimalValue4_Item10" type="xs:decimal"/>
            <xs:element minOccurs="0" name="NonProfitParticipants_CustomFieldDecimalValue5_Item1" type="xs:decimal"/>
            <xs:element minOccurs="0" name="NonProfitParticipants_CustomFieldDecimalValue5_Item2" type="xs:decimal"/>
            <xs:element minOccurs="0" name="NonProfitParticipants_CustomFieldDecimalValue5_Item3" type="xs:decimal"/>
            <xs:element minOccurs="0" name="NonProfitParticipants_CustomFieldDecimalValue5_Item4" type="xs:decimal"/>
            <xs:element minOccurs="0" name="NonProfitParticipants_CustomFieldDecimalValue5_Item5" type="xs:decimal"/>
            <xs:element minOccurs="0" name="NonProfitParticipants_CustomFieldDecimalValue5_Item6" type="xs:decimal"/>
            <xs:element minOccurs="0" name="NonProfitParticipants_CustomFieldDecimalValue5_Item7" type="xs:decimal"/>
            <xs:element minOccurs="0" name="NonProfitParticipants_CustomFieldDecimalValue5_Item8" type="xs:decimal"/>
            <xs:element minOccurs="0" name="NonProfitParticipants_CustomFieldDecimalValue5_Item9" type="xs:decimal"/>
            <xs:element minOccurs="0" name="NonProfitParticipants_CustomFieldDecimalValue5_Item10" type="xs:decimal"/>
            <xs:element minOccurs="0" name="NonProfitParticipants_CustomFieldNumericValue1_Item1" type="xs:decimal"/>
            <xs:element minOccurs="0" name="NonProfitParticipants_CustomFieldNumericValue1_Item2" type="xs:decimal"/>
            <xs:element minOccurs="0" name="NonProfitParticipants_CustomFieldNumericValue1_Item3" type="xs:decimal"/>
            <xs:element minOccurs="0" name="NonProfitParticipants_CustomFieldNumericValue1_Item4" type="xs:decimal"/>
            <xs:element minOccurs="0" name="NonProfitParticipants_CustomFieldNumericValue1_Item5" type="xs:decimal"/>
            <xs:element minOccurs="0" name="NonProfitParticipants_CustomFieldNumericValue1_Item6" type="xs:decimal"/>
            <xs:element minOccurs="0" name="NonProfitParticipants_CustomFieldNumericValue1_Item7" type="xs:decimal"/>
            <xs:element minOccurs="0" name="NonProfitParticipants_CustomFieldNumericValue1_Item8" type="xs:decimal"/>
            <xs:element minOccurs="0" name="NonProfitParticipants_CustomFieldNumericValue1_Item9" type="xs:decimal"/>
            <xs:element minOccurs="0" name="NonProfitParticipants_CustomFieldNumericValue1_Item10" type="xs:decimal"/>
            <xs:element minOccurs="0" name="NonProfitParticipants_CustomFieldNumericValue2_Item1" type="xs:decimal"/>
            <xs:element minOccurs="0" name="NonProfitParticipants_CustomFieldNumericValue2_Item2" type="xs:decimal"/>
            <xs:element minOccurs="0" name="NonProfitParticipants_CustomFieldNumericValue2_Item3" type="xs:decimal"/>
            <xs:element minOccurs="0" name="NonProfitParticipants_CustomFieldNumericValue2_Item4" type="xs:decimal"/>
            <xs:element minOccurs="0" name="NonProfitParticipants_CustomFieldNumericValue2_Item5" type="xs:decimal"/>
            <xs:element minOccurs="0" name="NonProfitParticipants_CustomFieldNumericValue2_Item6" type="xs:decimal"/>
            <xs:element minOccurs="0" name="NonProfitParticipants_CustomFieldNumericValue2_Item7" type="xs:decimal"/>
            <xs:element minOccurs="0" name="NonProfitParticipants_CustomFieldNumericValue2_Item8" type="xs:decimal"/>
            <xs:element minOccurs="0" name="NonProfitParticipants_CustomFieldNumericValue2_Item9" type="xs:decimal"/>
            <xs:element minOccurs="0" name="NonProfitParticipants_CustomFieldNumericValue2_Item10" type="xs:decimal"/>
            <xs:element minOccurs="0" name="NonProfitParticipants_CustomFieldNumericValue3_Item1" type="xs:decimal"/>
            <xs:element minOccurs="0" name="NonProfitParticipants_CustomFieldNumericValue3_Item2" type="xs:decimal"/>
            <xs:element minOccurs="0" name="NonProfitParticipants_CustomFieldNumericValue3_Item3" type="xs:decimal"/>
            <xs:element minOccurs="0" name="NonProfitParticipants_CustomFieldNumericValue3_Item4" type="xs:decimal"/>
            <xs:element minOccurs="0" name="NonProfitParticipants_CustomFieldNumericValue3_Item5" type="xs:decimal"/>
            <xs:element minOccurs="0" name="NonProfitParticipants_CustomFieldNumericValue3_Item6" type="xs:decimal"/>
            <xs:element minOccurs="0" name="NonProfitParticipants_CustomFieldNumericValue3_Item7" type="xs:decimal"/>
            <xs:element minOccurs="0" name="NonProfitParticipants_CustomFieldNumericValue3_Item8" type="xs:decimal"/>
            <xs:element minOccurs="0" name="NonProfitParticipants_CustomFieldNumericValue3_Item9" type="xs:decimal"/>
            <xs:element minOccurs="0" name="NonProfitParticipants_CustomFieldNumericValue3_Item10" type="xs:decimal"/>
            <xs:element minOccurs="0" name="NonProfitParticipants_CustomFieldNumericValue4_Item1" type="xs:decimal"/>
            <xs:element minOccurs="0" name="NonProfitParticipants_CustomFieldNumericValue4_Item2" type="xs:decimal"/>
            <xs:element minOccurs="0" name="NonProfitParticipants_CustomFieldNumericValue4_Item3" type="xs:decimal"/>
            <xs:element minOccurs="0" name="NonProfitParticipants_CustomFieldNumericValue4_Item4" type="xs:decimal"/>
            <xs:element minOccurs="0" name="NonProfitParticipants_CustomFieldNumericValue4_Item5" type="xs:decimal"/>
            <xs:element minOccurs="0" name="NonProfitParticipants_CustomFieldNumericValue4_Item6" type="xs:decimal"/>
            <xs:element minOccurs="0" name="NonProfitParticipants_CustomFieldNumericValue4_Item7" type="xs:decimal"/>
            <xs:element minOccurs="0" name="NonProfitParticipants_CustomFieldNumericValue4_Item8" type="xs:decimal"/>
            <xs:element minOccurs="0" name="NonProfitParticipants_CustomFieldNumericValue4_Item9" type="xs:decimal"/>
            <xs:element minOccurs="0" name="NonProfitParticipants_CustomFieldNumericValue4_Item10" type="xs:decimal"/>
            <xs:element minOccurs="0" name="NonProfitParticipants_CustomFieldNumericValue5_Item1" type="xs:decimal"/>
            <xs:element minOccurs="0" name="NonProfitParticipants_CustomFieldNumericValue5_Item2" type="xs:decimal"/>
            <xs:element minOccurs="0" name="NonProfitParticipants_CustomFieldNumericValue5_Item3" type="xs:decimal"/>
            <xs:element minOccurs="0" name="NonProfitParticipants_CustomFieldNumericValue5_Item4" type="xs:decimal"/>
            <xs:element minOccurs="0" name="NonProfitParticipants_CustomFieldNumericValue5_Item5" type="xs:decimal"/>
            <xs:element minOccurs="0" name="NonProfitParticipants_CustomFieldNumericValue5_Item6" type="xs:decimal"/>
            <xs:element minOccurs="0" name="NonProfitParticipants_CustomFieldNumericValue5_Item7" type="xs:decimal"/>
            <xs:element minOccurs="0" name="NonProfitParticipants_CustomFieldNumericValue5_Item8" type="xs:decimal"/>
            <xs:element minOccurs="0" name="NonProfitParticipants_CustomFieldNumericValue5_Item9" type="xs:decimal"/>
            <xs:element minOccurs="0" name="NonProfitParticipants_CustomFieldNumericValue5_Item10" type="xs:decimal"/>
            <xs:element minOccurs="0" name="NonProfitParticipants_CustomFieldTextValue1_Item1" type="xs:string"/>
            <xs:element minOccurs="0" name="NonProfitParticipants_CustomFieldTextValue1_Item2" type="xs:string"/>
            <xs:element minOccurs="0" name="NonProfitParticipants_CustomFieldTextValue1_Item3" type="xs:string"/>
            <xs:element minOccurs="0" name="NonProfitParticipants_CustomFieldTextValue1_Item4" type="xs:string"/>
            <xs:element minOccurs="0" name="NonProfitParticipants_CustomFieldTextValue1_Item5" type="xs:string"/>
            <xs:element minOccurs="0" name="NonProfitParticipants_CustomFieldTextValue1_Item6" type="xs:string"/>
            <xs:element minOccurs="0" name="NonProfitParticipants_CustomFieldTextValue1_Item7" type="xs:string"/>
            <xs:element minOccurs="0" name="NonProfitParticipants_CustomFieldTextValue1_Item8" type="xs:string"/>
            <xs:element minOccurs="0" name="NonProfitParticipants_CustomFieldTextValue1_Item9" type="xs:string"/>
            <xs:element minOccurs="0" name="NonProfitParticipants_CustomFieldTextValue1_Item10" type="xs:string"/>
            <xs:element minOccurs="0" name="NonProfitParticipants_CustomFieldTextValue10_Item1" type="xs:string"/>
            <xs:element minOccurs="0" name="NonProfitParticipants_CustomFieldTextValue10_Item2" type="xs:string"/>
            <xs:element minOccurs="0" name="NonProfitParticipants_CustomFieldTextValue10_Item3" type="xs:string"/>
            <xs:element minOccurs="0" name="NonProfitParticipants_CustomFieldTextValue10_Item4" type="xs:string"/>
            <xs:element minOccurs="0" name="NonProfitParticipants_CustomFieldTextValue10_Item5" type="xs:string"/>
            <xs:element minOccurs="0" name="NonProfitParticipants_CustomFieldTextValue10_Item6" type="xs:string"/>
            <xs:element minOccurs="0" name="NonProfitParticipants_CustomFieldTextValue10_Item7" type="xs:string"/>
            <xs:element minOccurs="0" name="NonProfitParticipants_CustomFieldTextValue10_Item8" type="xs:string"/>
            <xs:element minOccurs="0" name="NonProfitParticipants_CustomFieldTextValue10_Item9" type="xs:string"/>
            <xs:element minOccurs="0" name="NonProfitParticipants_CustomFieldTextValue10_Item10" type="xs:string"/>
            <xs:element minOccurs="0" name="NonProfitParticipants_CustomFieldTextValue11_Item1" type="xs:string"/>
            <xs:element minOccurs="0" name="NonProfitParticipants_CustomFieldTextValue11_Item2" type="xs:string"/>
            <xs:element minOccurs="0" name="NonProfitParticipants_CustomFieldTextValue11_Item3" type="xs:string"/>
            <xs:element minOccurs="0" name="NonProfitParticipants_CustomFieldTextValue11_Item4" type="xs:string"/>
            <xs:element minOccurs="0" name="NonProfitParticipants_CustomFieldTextValue11_Item5" type="xs:string"/>
            <xs:element minOccurs="0" name="NonProfitParticipants_CustomFieldTextValue11_Item6" type="xs:string"/>
            <xs:element minOccurs="0" name="NonProfitParticipants_CustomFieldTextValue11_Item7" type="xs:string"/>
            <xs:element minOccurs="0" name="NonProfitParticipants_CustomFieldTextValue11_Item8" type="xs:string"/>
            <xs:element minOccurs="0" name="NonProfitParticipants_CustomFieldTextValue11_Item9" type="xs:string"/>
            <xs:element minOccurs="0" name="NonProfitParticipants_CustomFieldTextValue11_Item10" type="xs:string"/>
            <xs:element minOccurs="0" name="NonProfitParticipants_CustomFieldTextValue12_Item1" type="xs:string"/>
            <xs:element minOccurs="0" name="NonProfitParticipants_CustomFieldTextValue12_Item2" type="xs:string"/>
            <xs:element minOccurs="0" name="NonProfitParticipants_CustomFieldTextValue12_Item3" type="xs:string"/>
            <xs:element minOccurs="0" name="NonProfitParticipants_CustomFieldTextValue12_Item4" type="xs:string"/>
            <xs:element minOccurs="0" name="NonProfitParticipants_CustomFieldTextValue12_Item5" type="xs:string"/>
            <xs:element minOccurs="0" name="NonProfitParticipants_CustomFieldTextValue12_Item6" type="xs:string"/>
            <xs:element minOccurs="0" name="NonProfitParticipants_CustomFieldTextValue12_Item7" type="xs:string"/>
            <xs:element minOccurs="0" name="NonProfitParticipants_CustomFieldTextValue12_Item8" type="xs:string"/>
            <xs:element minOccurs="0" name="NonProfitParticipants_CustomFieldTextValue12_Item9" type="xs:string"/>
            <xs:element minOccurs="0" name="NonProfitParticipants_CustomFieldTextValue12_Item10" type="xs:string"/>
            <xs:element minOccurs="0" name="NonProfitParticipants_CustomFieldTextValue13_Item1" type="xs:string"/>
            <xs:element minOccurs="0" name="NonProfitParticipants_CustomFieldTextValue13_Item2" type="xs:string"/>
            <xs:element minOccurs="0" name="NonProfitParticipants_CustomFieldTextValue13_Item3" type="xs:string"/>
            <xs:element minOccurs="0" name="NonProfitParticipants_CustomFieldTextValue13_Item4" type="xs:string"/>
            <xs:element minOccurs="0" name="NonProfitParticipants_CustomFieldTextValue13_Item5" type="xs:string"/>
            <xs:element minOccurs="0" name="NonProfitParticipants_CustomFieldTextValue13_Item6" type="xs:string"/>
            <xs:element minOccurs="0" name="NonProfitParticipants_CustomFieldTextValue13_Item7" type="xs:string"/>
            <xs:element minOccurs="0" name="NonProfitParticipants_CustomFieldTextValue13_Item8" type="xs:string"/>
            <xs:element minOccurs="0" name="NonProfitParticipants_CustomFieldTextValue13_Item9" type="xs:string"/>
            <xs:element minOccurs="0" name="NonProfitParticipants_CustomFieldTextValue13_Item10" type="xs:string"/>
            <xs:element minOccurs="0" name="NonProfitParticipants_CustomFieldTextValue14_Item1" type="xs:string"/>
            <xs:element minOccurs="0" name="NonProfitParticipants_CustomFieldTextValue14_Item2" type="xs:string"/>
            <xs:element minOccurs="0" name="NonProfitParticipants_CustomFieldTextValue14_Item3" type="xs:string"/>
            <xs:element minOccurs="0" name="NonProfitParticipants_CustomFieldTextValue14_Item4" type="xs:string"/>
            <xs:element minOccurs="0" name="NonProfitParticipants_CustomFieldTextValue14_Item5" type="xs:string"/>
            <xs:element minOccurs="0" name="NonProfitParticipants_CustomFieldTextValue14_Item6" type="xs:string"/>
            <xs:element minOccurs="0" name="NonProfitParticipants_CustomFieldTextValue14_Item7" type="xs:string"/>
            <xs:element minOccurs="0" name="NonProfitParticipants_CustomFieldTextValue14_Item8" type="xs:string"/>
            <xs:element minOccurs="0" name="NonProfitParticipants_CustomFieldTextValue14_Item9" type="xs:string"/>
            <xs:element minOccurs="0" name="NonProfitParticipants_CustomFieldTextValue14_Item10" type="xs:string"/>
            <xs:element minOccurs="0" name="NonProfitParticipants_CustomFieldTextValue15_Item1" type="xs:string"/>
            <xs:element minOccurs="0" name="NonProfitParticipants_CustomFieldTextValue15_Item2" type="xs:string"/>
            <xs:element minOccurs="0" name="NonProfitParticipants_CustomFieldTextValue15_Item3" type="xs:string"/>
            <xs:element minOccurs="0" name="NonProfitParticipants_CustomFieldTextValue15_Item4" type="xs:string"/>
            <xs:element minOccurs="0" name="NonProfitParticipants_CustomFieldTextValue15_Item5" type="xs:string"/>
            <xs:element minOccurs="0" name="NonProfitParticipants_CustomFieldTextValue15_Item6" type="xs:string"/>
            <xs:element minOccurs="0" name="NonProfitParticipants_CustomFieldTextValue15_Item7" type="xs:string"/>
            <xs:element minOccurs="0" name="NonProfitParticipants_CustomFieldTextValue15_Item8" type="xs:string"/>
            <xs:element minOccurs="0" name="NonProfitParticipants_CustomFieldTextValue15_Item9" type="xs:string"/>
            <xs:element minOccurs="0" name="NonProfitParticipants_CustomFieldTextValue15_Item10" type="xs:string"/>
            <xs:element minOccurs="0" name="NonProfitParticipants_CustomFieldTextValue2_Item1" type="xs:string"/>
            <xs:element minOccurs="0" name="NonProfitParticipants_CustomFieldTextValue2_Item2" type="xs:string"/>
            <xs:element minOccurs="0" name="NonProfitParticipants_CustomFieldTextValue2_Item3" type="xs:string"/>
            <xs:element minOccurs="0" name="NonProfitParticipants_CustomFieldTextValue2_Item4" type="xs:string"/>
            <xs:element minOccurs="0" name="NonProfitParticipants_CustomFieldTextValue2_Item5" type="xs:string"/>
            <xs:element minOccurs="0" name="NonProfitParticipants_CustomFieldTextValue2_Item6" type="xs:string"/>
            <xs:element minOccurs="0" name="NonProfitParticipants_CustomFieldTextValue2_Item7" type="xs:string"/>
            <xs:element minOccurs="0" name="NonProfitParticipants_CustomFieldTextValue2_Item8" type="xs:string"/>
            <xs:element minOccurs="0" name="NonProfitParticipants_CustomFieldTextValue2_Item9" type="xs:string"/>
            <xs:element minOccurs="0" name="NonProfitParticipants_CustomFieldTextValue2_Item10" type="xs:string"/>
            <xs:element minOccurs="0" name="NonProfitParticipants_CustomFieldTextValue3_Item1" type="xs:string"/>
            <xs:element minOccurs="0" name="NonProfitParticipants_CustomFieldTextValue3_Item2" type="xs:string"/>
            <xs:element minOccurs="0" name="NonProfitParticipants_CustomFieldTextValue3_Item3" type="xs:string"/>
            <xs:element minOccurs="0" name="NonProfitParticipants_CustomFieldTextValue3_Item4" type="xs:string"/>
            <xs:element minOccurs="0" name="NonProfitParticipants_CustomFieldTextValue3_Item5" type="xs:string"/>
            <xs:element minOccurs="0" name="NonProfitParticipants_CustomFieldTextValue3_Item6" type="xs:string"/>
            <xs:element minOccurs="0" name="NonProfitParticipants_CustomFieldTextValue3_Item7" type="xs:string"/>
            <xs:element minOccurs="0" name="NonProfitParticipants_CustomFieldTextValue3_Item8" type="xs:string"/>
            <xs:element minOccurs="0" name="NonProfitParticipants_CustomFieldTextValue3_Item9" type="xs:string"/>
            <xs:element minOccurs="0" name="NonProfitParticipants_CustomFieldTextValue3_Item10" type="xs:string"/>
            <xs:element minOccurs="0" name="NonProfitParticipants_CustomFieldTextValue4_Item1" type="xs:string"/>
            <xs:element minOccurs="0" name="NonProfitParticipants_CustomFieldTextValue4_Item2" type="xs:string"/>
            <xs:element minOccurs="0" name="NonProfitParticipants_CustomFieldTextValue4_Item3" type="xs:string"/>
            <xs:element minOccurs="0" name="NonProfitParticipants_CustomFieldTextValue4_Item4" type="xs:string"/>
            <xs:element minOccurs="0" name="NonProfitParticipants_CustomFieldTextValue4_Item5" type="xs:string"/>
            <xs:element minOccurs="0" name="NonProfitParticipants_CustomFieldTextValue4_Item6" type="xs:string"/>
            <xs:element minOccurs="0" name="NonProfitParticipants_CustomFieldTextValue4_Item7" type="xs:string"/>
            <xs:element minOccurs="0" name="NonProfitParticipants_CustomFieldTextValue4_Item8" type="xs:string"/>
            <xs:element minOccurs="0" name="NonProfitParticipants_CustomFieldTextValue4_Item9" type="xs:string"/>
            <xs:element minOccurs="0" name="NonProfitParticipants_CustomFieldTextValue4_Item10" type="xs:string"/>
            <xs:element minOccurs="0" name="NonProfitParticipants_CustomFieldTextValue5_Item1" type="xs:string"/>
            <xs:element minOccurs="0" name="NonProfitParticipants_CustomFieldTextValue5_Item2" type="xs:string"/>
            <xs:element minOccurs="0" name="NonProfitParticipants_CustomFieldTextValue5_Item3" type="xs:string"/>
            <xs:element minOccurs="0" name="NonProfitParticipants_CustomFieldTextValue5_Item4" type="xs:string"/>
            <xs:element minOccurs="0" name="NonProfitParticipants_CustomFieldTextValue5_Item5" type="xs:string"/>
            <xs:element minOccurs="0" name="NonProfitParticipants_CustomFieldTextValue5_Item6" type="xs:string"/>
            <xs:element minOccurs="0" name="NonProfitParticipants_CustomFieldTextValue5_Item7" type="xs:string"/>
            <xs:element minOccurs="0" name="NonProfitParticipants_CustomFieldTextValue5_Item8" type="xs:string"/>
            <xs:element minOccurs="0" name="NonProfitParticipants_CustomFieldTextValue5_Item9" type="xs:string"/>
            <xs:element minOccurs="0" name="NonProfitParticipants_CustomFieldTextValue5_Item10" type="xs:string"/>
            <xs:element minOccurs="0" name="NonProfitParticipants_CustomFieldTextValue6_Item1" type="xs:string"/>
            <xs:element minOccurs="0" name="NonProfitParticipants_CustomFieldTextValue6_Item2" type="xs:string"/>
            <xs:element minOccurs="0" name="NonProfitParticipants_CustomFieldTextValue6_Item3" type="xs:string"/>
            <xs:element minOccurs="0" name="NonProfitParticipants_CustomFieldTextValue6_Item4" type="xs:string"/>
            <xs:element minOccurs="0" name="NonProfitParticipants_CustomFieldTextValue6_Item5" type="xs:string"/>
            <xs:element minOccurs="0" name="NonProfitParticipants_CustomFieldTextValue6_Item6" type="xs:string"/>
            <xs:element minOccurs="0" name="NonProfitParticipants_CustomFieldTextValue6_Item7" type="xs:string"/>
            <xs:element minOccurs="0" name="NonProfitParticipants_CustomFieldTextValue6_Item8" type="xs:string"/>
            <xs:element minOccurs="0" name="NonProfitParticipants_CustomFieldTextValue6_Item9" type="xs:string"/>
            <xs:element minOccurs="0" name="NonProfitParticipants_CustomFieldTextValue6_Item10" type="xs:string"/>
            <xs:element minOccurs="0" name="NonProfitParticipants_CustomFieldTextValue7_Item1" type="xs:string"/>
            <xs:element minOccurs="0" name="NonProfitParticipants_CustomFieldTextValue7_Item2" type="xs:string"/>
            <xs:element minOccurs="0" name="NonProfitParticipants_CustomFieldTextValue7_Item3" type="xs:string"/>
            <xs:element minOccurs="0" name="NonProfitParticipants_CustomFieldTextValue7_Item4" type="xs:string"/>
            <xs:element minOccurs="0" name="NonProfitParticipants_CustomFieldTextValue7_Item5" type="xs:string"/>
            <xs:element minOccurs="0" name="NonProfitParticipants_CustomFieldTextValue7_Item6" type="xs:string"/>
            <xs:element minOccurs="0" name="NonProfitParticipants_CustomFieldTextValue7_Item7" type="xs:string"/>
            <xs:element minOccurs="0" name="NonProfitParticipants_CustomFieldTextValue7_Item8" type="xs:string"/>
            <xs:element minOccurs="0" name="NonProfitParticipants_CustomFieldTextValue7_Item9" type="xs:string"/>
            <xs:element minOccurs="0" name="NonProfitParticipants_CustomFieldTextValue7_Item10" type="xs:string"/>
            <xs:element minOccurs="0" name="NonProfitParticipants_CustomFieldTextValue8_Item1" type="xs:string"/>
            <xs:element minOccurs="0" name="NonProfitParticipants_CustomFieldTextValue8_Item2" type="xs:string"/>
            <xs:element minOccurs="0" name="NonProfitParticipants_CustomFieldTextValue8_Item3" type="xs:string"/>
            <xs:element minOccurs="0" name="NonProfitParticipants_CustomFieldTextValue8_Item4" type="xs:string"/>
            <xs:element minOccurs="0" name="NonProfitParticipants_CustomFieldTextValue8_Item5" type="xs:string"/>
            <xs:element minOccurs="0" name="NonProfitParticipants_CustomFieldTextValue8_Item6" type="xs:string"/>
            <xs:element minOccurs="0" name="NonProfitParticipants_CustomFieldTextValue8_Item7" type="xs:string"/>
            <xs:element minOccurs="0" name="NonProfitParticipants_CustomFieldTextValue8_Item8" type="xs:string"/>
            <xs:element minOccurs="0" name="NonProfitParticipants_CustomFieldTextValue8_Item9" type="xs:string"/>
            <xs:element minOccurs="0" name="NonProfitParticipants_CustomFieldTextValue8_Item10" type="xs:string"/>
            <xs:element minOccurs="0" name="NonProfitParticipants_CustomFieldTextValue9_Item1" type="xs:string"/>
            <xs:element minOccurs="0" name="NonProfitParticipants_CustomFieldTextValue9_Item2" type="xs:string"/>
            <xs:element minOccurs="0" name="NonProfitParticipants_CustomFieldTextValue9_Item3" type="xs:string"/>
            <xs:element minOccurs="0" name="NonProfitParticipants_CustomFieldTextValue9_Item4" type="xs:string"/>
            <xs:element minOccurs="0" name="NonProfitParticipants_CustomFieldTextValue9_Item5" type="xs:string"/>
            <xs:element minOccurs="0" name="NonProfitParticipants_CustomFieldTextValue9_Item6" type="xs:string"/>
            <xs:element minOccurs="0" name="NonProfitParticipants_CustomFieldTextValue9_Item7" type="xs:string"/>
            <xs:element minOccurs="0" name="NonProfitParticipants_CustomFieldTextValue9_Item8" type="xs:string"/>
            <xs:element minOccurs="0" name="NonProfitParticipants_CustomFieldTextValue9_Item9" type="xs:string"/>
            <xs:element minOccurs="0" name="NonProfitParticipants_CustomFieldTextValue9_Item10" type="xs:string"/>
            <xs:element minOccurs="0" name="NonProfitParticipants_EntityContacts_City_Item1" type="xs:string"/>
            <xs:element minOccurs="0" name="NonProfitParticipants_EntityContacts_City_Item2" type="xs:string"/>
            <xs:element minOccurs="0" name="NonProfitParticipants_EntityContacts_City_Item3" type="xs:string"/>
            <xs:element minOccurs="0" name="NonProfitParticipants_EntityContacts_City_Item4" type="xs:string"/>
            <xs:element minOccurs="0" name="NonProfitParticipants_EntityContacts_City_Item5" type="xs:string"/>
            <xs:element minOccurs="0" name="NonProfitParticipants_EntityContacts_City_Item6" type="xs:string"/>
            <xs:element minOccurs="0" name="NonProfitParticipants_EntityContacts_City_Item7" type="xs:string"/>
            <xs:element minOccurs="0" name="NonProfitParticipants_EntityContacts_City_Item8" type="xs:string"/>
            <xs:element minOccurs="0" name="NonProfitParticipants_EntityContacts_City_Item9" type="xs:string"/>
            <xs:element minOccurs="0" name="NonProfitParticipants_EntityContacts_City_Item10" type="xs:string"/>
            <xs:element minOccurs="0" name="NonProfitParticipants_EntityContacts_County_Item1" type="xs:string"/>
            <xs:element minOccurs="0" name="NonProfitParticipants_EntityContacts_County_Item2" type="xs:string"/>
            <xs:element minOccurs="0" name="NonProfitParticipants_EntityContacts_County_Item3" type="xs:string"/>
            <xs:element minOccurs="0" name="NonProfitParticipants_EntityContacts_County_Item4" type="xs:string"/>
            <xs:element minOccurs="0" name="NonProfitParticipants_EntityContacts_County_Item5" type="xs:string"/>
            <xs:element minOccurs="0" name="NonProfitParticipants_EntityContacts_County_Item6" type="xs:string"/>
            <xs:element minOccurs="0" name="NonProfitParticipants_EntityContacts_County_Item7" type="xs:string"/>
            <xs:element minOccurs="0" name="NonProfitParticipants_EntityContacts_County_Item8" type="xs:string"/>
            <xs:element minOccurs="0" name="NonProfitParticipants_EntityContacts_County_Item9" type="xs:string"/>
            <xs:element minOccurs="0" name="NonProfitParticipants_EntityContacts_County_Item10" type="xs:string"/>
            <xs:element minOccurs="0" name="NonProfitParticipants_EntityContacts_Email_Item1" type="xs:string"/>
            <xs:element minOccurs="0" name="NonProfitParticipants_EntityContacts_Email_Item2" type="xs:string"/>
            <xs:element minOccurs="0" name="NonProfitParticipants_EntityContacts_Email_Item3" type="xs:string"/>
            <xs:element minOccurs="0" name="NonProfitParticipants_EntityContacts_Email_Item4" type="xs:string"/>
            <xs:element minOccurs="0" name="NonProfitParticipants_EntityContacts_Email_Item5" type="xs:string"/>
            <xs:element minOccurs="0" name="NonProfitParticipants_EntityContacts_Email_Item6" type="xs:string"/>
            <xs:element minOccurs="0" name="NonProfitParticipants_EntityContacts_Email_Item7" type="xs:string"/>
            <xs:element minOccurs="0" name="NonProfitParticipants_EntityContacts_Email_Item8" type="xs:string"/>
            <xs:element minOccurs="0" name="NonProfitParticipants_EntityContacts_Email_Item9" type="xs:string"/>
            <xs:element minOccurs="0" name="NonProfitParticipants_EntityContacts_Email_Item10" type="xs:string"/>
            <xs:element minOccurs="0" name="NonProfitParticipants_EntityContacts_Fax_Item1" type="xs:string"/>
            <xs:element minOccurs="0" name="NonProfitParticipants_EntityContacts_Fax_Item2" type="xs:string"/>
            <xs:element minOccurs="0" name="NonProfitParticipants_EntityContacts_Fax_Item3" type="xs:string"/>
            <xs:element minOccurs="0" name="NonProfitParticipants_EntityContacts_Fax_Item4" type="xs:string"/>
            <xs:element minOccurs="0" name="NonProfitParticipants_EntityContacts_Fax_Item5" type="xs:string"/>
            <xs:element minOccurs="0" name="NonProfitParticipants_EntityContacts_Fax_Item6" type="xs:string"/>
            <xs:element minOccurs="0" name="NonProfitParticipants_EntityContacts_Fax_Item7" type="xs:string"/>
            <xs:element minOccurs="0" name="NonProfitParticipants_EntityContacts_Fax_Item8" type="xs:string"/>
            <xs:element minOccurs="0" name="NonProfitParticipants_EntityContacts_Fax_Item9" type="xs:string"/>
            <xs:element minOccurs="0" name="NonProfitParticipants_EntityContacts_Fax_Item10" type="xs:string"/>
            <xs:element minOccurs="0" name="NonProfitParticipants_EntityContacts_FirstName_Item1" type="xs:string"/>
            <xs:element minOccurs="0" name="NonProfitParticipants_EntityContacts_FirstName_Item2" type="xs:string"/>
            <xs:element minOccurs="0" name="NonProfitParticipants_EntityContacts_FirstName_Item3" type="xs:string"/>
            <xs:element minOccurs="0" name="NonProfitParticipants_EntityContacts_FirstName_Item4" type="xs:string"/>
            <xs:element minOccurs="0" name="NonProfitParticipants_EntityContacts_FirstName_Item5" type="xs:string"/>
            <xs:element minOccurs="0" name="NonProfitParticipants_EntityContacts_FirstName_Item6" type="xs:string"/>
            <xs:element minOccurs="0" name="NonProfitParticipants_EntityContacts_FirstName_Item7" type="xs:string"/>
            <xs:element minOccurs="0" name="NonProfitParticipants_EntityContacts_FirstName_Item8" type="xs:string"/>
            <xs:element minOccurs="0" name="NonProfitParticipants_EntityContacts_FirstName_Item9" type="xs:string"/>
            <xs:element minOccurs="0" name="NonProfitParticipants_EntityContacts_FirstName_Item10" type="xs:string"/>
            <xs:element minOccurs="0" name="NonProfitParticipants_EntityContacts_LastNameOrBusinessName_Item1" type="xs:string"/>
            <xs:element minOccurs="0" name="NonProfitParticipants_EntityContacts_LastNameOrBusinessName_Item2" type="xs:string"/>
            <xs:element minOccurs="0" name="NonProfitParticipants_EntityContacts_LastNameOrBusinessName_Item3" type="xs:string"/>
            <xs:element minOccurs="0" name="NonProfitParticipants_EntityContacts_LastNameOrBusinessName_Item4" type="xs:string"/>
            <xs:element minOccurs="0" name="NonProfitParticipants_EntityContacts_LastNameOrBusinessName_Item5" type="xs:string"/>
            <xs:element minOccurs="0" name="NonProfitParticipants_EntityContacts_LastNameOrBusinessName_Item6" type="xs:string"/>
            <xs:element minOccurs="0" name="NonProfitParticipants_EntityContacts_LastNameOrBusinessName_Item7" type="xs:string"/>
            <xs:element minOccurs="0" name="NonProfitParticipants_EntityContacts_LastNameOrBusinessName_Item8" type="xs:string"/>
            <xs:element minOccurs="0" name="NonProfitParticipants_EntityContacts_LastNameOrBusinessName_Item9" type="xs:string"/>
            <xs:element minOccurs="0" name="NonProfitParticipants_EntityContacts_LastNameOrBusinessName_Item10" type="xs:string"/>
            <xs:element minOccurs="0" name="NonProfitParticipants_EntityContacts_MI_Item1" type="xs:string"/>
            <xs:element minOccurs="0" name="NonProfitParticipants_EntityContacts_MI_Item2" type="xs:string"/>
            <xs:element minOccurs="0" name="NonProfitParticipants_EntityContacts_MI_Item3" type="xs:string"/>
            <xs:element minOccurs="0" name="NonProfitParticipants_EntityContacts_MI_Item4" type="xs:string"/>
            <xs:element minOccurs="0" name="NonProfitParticipants_EntityContacts_MI_Item5" type="xs:string"/>
            <xs:element minOccurs="0" name="NonProfitParticipants_EntityContacts_MI_Item6" type="xs:string"/>
            <xs:element minOccurs="0" name="NonProfitParticipants_EntityContacts_MI_Item7" type="xs:string"/>
            <xs:element minOccurs="0" name="NonProfitParticipants_EntityContacts_MI_Item8" type="xs:string"/>
            <xs:element minOccurs="0" name="NonProfitParticipants_EntityContacts_MI_Item9" type="xs:string"/>
            <xs:element minOccurs="0" name="NonProfitParticipants_EntityContacts_MI_Item10" type="xs:string"/>
            <xs:element minOccurs="0" name="NonProfitParticipants_EntityContacts_Phone_Item1" type="xs:string"/>
            <xs:element minOccurs="0" name="NonProfitParticipants_EntityContacts_Phone_Item2" type="xs:string"/>
            <xs:element minOccurs="0" name="NonProfitParticipants_EntityContacts_Phone_Item3" type="xs:string"/>
            <xs:element minOccurs="0" name="NonProfitParticipants_EntityContacts_Phone_Item4" type="xs:string"/>
            <xs:element minOccurs="0" name="NonProfitParticipants_EntityContacts_Phone_Item5" type="xs:string"/>
            <xs:element minOccurs="0" name="NonProfitParticipants_EntityContacts_Phone_Item6" type="xs:string"/>
            <xs:element minOccurs="0" name="NonProfitParticipants_EntityContacts_Phone_Item7" type="xs:string"/>
            <xs:element minOccurs="0" name="NonProfitParticipants_EntityContacts_Phone_Item8" type="xs:string"/>
            <xs:element minOccurs="0" name="NonProfitParticipants_EntityContacts_Phone_Item9" type="xs:string"/>
            <xs:element minOccurs="0" name="NonProfitParticipants_EntityContacts_Phone_Item10" type="xs:string"/>
            <xs:element minOccurs="0" name="NonProfitParticipants_EntityContacts_PrimaryStreet_Item1" type="xs:string"/>
            <xs:element minOccurs="0" name="NonProfitParticipants_EntityContacts_PrimaryStreet_Item2" type="xs:string"/>
            <xs:element minOccurs="0" name="NonProfitParticipants_EntityContacts_PrimaryStreet_Item3" type="xs:string"/>
            <xs:element minOccurs="0" name="NonProfitParticipants_EntityContacts_PrimaryStreet_Item4" type="xs:string"/>
            <xs:element minOccurs="0" name="NonProfitParticipants_EntityContacts_PrimaryStreet_Item5" type="xs:string"/>
            <xs:element minOccurs="0" name="NonProfitParticipants_EntityContacts_PrimaryStreet_Item6" type="xs:string"/>
            <xs:element minOccurs="0" name="NonProfitParticipants_EntityContacts_PrimaryStreet_Item7" type="xs:string"/>
            <xs:element minOccurs="0" name="NonProfitParticipants_EntityContacts_PrimaryStreet_Item8" type="xs:string"/>
            <xs:element minOccurs="0" name="NonProfitParticipants_EntityContacts_PrimaryStreet_Item9" type="xs:string"/>
            <xs:element minOccurs="0" name="NonProfitParticipants_EntityContacts_PrimaryStreet_Item10" type="xs:string"/>
            <xs:element minOccurs="0" name="NonProfitParticipants_EntityContacts_Salutation_Item1" type="xs:string"/>
            <xs:element minOccurs="0" name="NonProfitParticipants_EntityContacts_Salutation_Item2" type="xs:string"/>
            <xs:element minOccurs="0" name="NonProfitParticipants_EntityContacts_Salutation_Item3" type="xs:string"/>
            <xs:element minOccurs="0" name="NonProfitParticipants_EntityContacts_Salutation_Item4" type="xs:string"/>
            <xs:element minOccurs="0" name="NonProfitParticipants_EntityContacts_Salutation_Item5" type="xs:string"/>
            <xs:element minOccurs="0" name="NonProfitParticipants_EntityContacts_Salutation_Item6" type="xs:string"/>
            <xs:element minOccurs="0" name="NonProfitParticipants_EntityContacts_Salutation_Item7" type="xs:string"/>
            <xs:element minOccurs="0" name="NonProfitParticipants_EntityContacts_Salutation_Item8" type="xs:string"/>
            <xs:element minOccurs="0" name="NonProfitParticipants_EntityContacts_Salutation_Item9" type="xs:string"/>
            <xs:element minOccurs="0" name="NonProfitParticipants_EntityContacts_Salutation_Item10" type="xs:string"/>
            <xs:element minOccurs="0" name="NonProfitParticipants_EntityContacts_SecondaryStreet_Item1" type="xs:string"/>
            <xs:element minOccurs="0" name="NonProfitParticipants_EntityContacts_SecondaryStreet_Item2" type="xs:string"/>
            <xs:element minOccurs="0" name="NonProfitParticipants_EntityContacts_SecondaryStreet_Item3" type="xs:string"/>
            <xs:element minOccurs="0" name="NonProfitParticipants_EntityContacts_SecondaryStreet_Item4" type="xs:string"/>
            <xs:element minOccurs="0" name="NonProfitParticipants_EntityContacts_SecondaryStreet_Item5" type="xs:string"/>
            <xs:element minOccurs="0" name="NonProfitParticipants_EntityContacts_SecondaryStreet_Item6" type="xs:string"/>
            <xs:element minOccurs="0" name="NonProfitParticipants_EntityContacts_SecondaryStreet_Item7" type="xs:string"/>
            <xs:element minOccurs="0" name="NonProfitParticipants_EntityContacts_SecondaryStreet_Item8" type="xs:string"/>
            <xs:element minOccurs="0" name="NonProfitParticipants_EntityContacts_SecondaryStreet_Item9" type="xs:string"/>
            <xs:element minOccurs="0" name="NonProfitParticipants_EntityContacts_SecondaryStreet_Item10" type="xs:string"/>
            <xs:element minOccurs="0" name="NonProfitParticipants_EntityContacts_State_Item1" type="xs:string"/>
            <xs:element minOccurs="0" name="NonProfitParticipants_EntityContacts_State_Item2" type="xs:string"/>
            <xs:element minOccurs="0" name="NonProfitParticipants_EntityContacts_State_Item3" type="xs:string"/>
            <xs:element minOccurs="0" name="NonProfitParticipants_EntityContacts_State_Item4" type="xs:string"/>
            <xs:element minOccurs="0" name="NonProfitParticipants_EntityContacts_State_Item5" type="xs:string"/>
            <xs:element minOccurs="0" name="NonProfitParticipants_EntityContacts_State_Item6" type="xs:string"/>
            <xs:element minOccurs="0" name="NonProfitParticipants_EntityContacts_State_Item7" type="xs:string"/>
            <xs:element minOccurs="0" name="NonProfitParticipants_EntityContacts_State_Item8" type="xs:string"/>
            <xs:element minOccurs="0" name="NonProfitParticipants_EntityContacts_State_Item9" type="xs:string"/>
            <xs:element minOccurs="0" name="NonProfitParticipants_EntityContacts_State_Item10" type="xs:string"/>
            <xs:element minOccurs="0" name="NonProfitParticipants_EntityContacts_Title_Item1" type="xs:string"/>
            <xs:element minOccurs="0" name="NonProfitParticipants_EntityContacts_Title_Item2" type="xs:string"/>
            <xs:element minOccurs="0" name="NonProfitParticipants_EntityContacts_Title_Item3" type="xs:string"/>
            <xs:element minOccurs="0" name="NonProfitParticipants_EntityContacts_Title_Item4" type="xs:string"/>
            <xs:element minOccurs="0" name="NonProfitParticipants_EntityContacts_Title_Item5" type="xs:string"/>
            <xs:element minOccurs="0" name="NonProfitParticipants_EntityContacts_Title_Item6" type="xs:string"/>
            <xs:element minOccurs="0" name="NonProfitParticipants_EntityContacts_Title_Item7" type="xs:string"/>
            <xs:element minOccurs="0" name="NonProfitParticipants_EntityContacts_Title_Item8" type="xs:string"/>
            <xs:element minOccurs="0" name="NonProfitParticipants_EntityContacts_Title_Item9" type="xs:string"/>
            <xs:element minOccurs="0" name="NonProfitParticipants_EntityContacts_Title_Item10" type="xs:string"/>
            <xs:element minOccurs="0" name="NonProfitParticipants_EntityContacts_Zip_Item1" type="xs:string"/>
            <xs:element minOccurs="0" name="NonProfitParticipants_EntityContacts_Zip_Item2" type="xs:string"/>
            <xs:element minOccurs="0" name="NonProfitParticipants_EntityContacts_Zip_Item3" type="xs:string"/>
            <xs:element minOccurs="0" name="NonProfitParticipants_EntityContacts_Zip_Item4" type="xs:string"/>
            <xs:element minOccurs="0" name="NonProfitParticipants_EntityContacts_Zip_Item5" type="xs:string"/>
            <xs:element minOccurs="0" name="NonProfitParticipants_EntityContacts_Zip_Item6" type="xs:string"/>
            <xs:element minOccurs="0" name="NonProfitParticipants_EntityContacts_Zip_Item7" type="xs:string"/>
            <xs:element minOccurs="0" name="NonProfitParticipants_EntityContacts_Zip_Item8" type="xs:string"/>
            <xs:element minOccurs="0" name="NonProfitParticipants_EntityContacts_Zip_Item9" type="xs:string"/>
            <xs:element minOccurs="0" name="NonProfitParticipants_EntityContacts_Zip_Item10" type="xs:string"/>
            <xs:element minOccurs="0" name="OperatingExpenses_CustomFieldBitValue1" type="xs:boolean"/>
            <xs:element minOccurs="0" name="OperatingExpenses_CustomFieldBitValue2" type="xs:boolean"/>
            <xs:element minOccurs="0" name="OperatingExpenses_CustomFieldBitValue3" type="xs:boolean"/>
            <xs:element minOccurs="0" name="OperatingExpenses_CustomFieldBitValue4" type="xs:boolean"/>
            <xs:element minOccurs="0" name="OperatingExpenses_CustomFieldBitValue5" type="xs:boolean"/>
            <xs:element minOccurs="0" name="OperatingExpenses_CustomFieldDateValue1" type="xs:date"/>
            <xs:element minOccurs="0" name="OperatingExpenses_CustomFieldDateValue2" type="xs:date"/>
            <xs:element minOccurs="0" name="OperatingExpenses_CustomFieldDateValue3" type="xs:date"/>
            <xs:element minOccurs="0" name="OperatingExpenses_CustomFieldDateValue4" type="xs:date"/>
            <xs:element minOccurs="0" name="OperatingExpenses_CustomFieldDateValue5" type="xs:date"/>
            <xs:element minOccurs="0" name="OperatingExpenses_CustomFieldDecimalValue1" type="xs:decimal"/>
            <xs:element minOccurs="0" name="OperatingExpenses_CustomFieldDecimalValue2" type="xs:decimal"/>
            <xs:element minOccurs="0" name="OperatingExpenses_CustomFieldDecimalValue3" type="xs:decimal"/>
            <xs:element minOccurs="0" name="OperatingExpenses_CustomFieldDecimalValue4" type="xs:decimal"/>
            <xs:element minOccurs="0" name="OperatingExpenses_CustomFieldDecimalValue5" type="xs:decimal"/>
            <xs:element minOccurs="0" name="OperatingExpenses_CustomFieldNumericValue1" type="xs:decimal"/>
            <xs:element minOccurs="0" name="OperatingExpenses_CustomFieldNumericValue2" type="xs:decimal"/>
            <xs:element minOccurs="0" name="OperatingExpenses_CustomFieldNumericValue3" type="xs:decimal"/>
            <xs:element minOccurs="0" name="OperatingExpenses_CustomFieldNumericValue4" type="xs:decimal"/>
            <xs:element minOccurs="0" name="OperatingExpenses_CustomFieldNumericValue5" type="xs:decimal"/>
            <xs:element minOccurs="0" name="OperatingExpenses_CustomFieldTextValue1" type="xs:string"/>
            <xs:element minOccurs="0" name="OperatingExpenses_CustomFieldTextValue10" type="xs:string"/>
            <xs:element minOccurs="0" name="OperatingExpenses_CustomFieldTextValue11" type="xs:string"/>
            <xs:element minOccurs="0" name="OperatingExpenses_CustomFieldTextValue12" type="xs:string"/>
            <xs:element minOccurs="0" name="OperatingExpenses_CustomFieldTextValue13" type="xs:string"/>
            <xs:element minOccurs="0" name="OperatingExpenses_CustomFieldTextValue14" type="xs:string"/>
            <xs:element minOccurs="0" name="OperatingExpenses_CustomFieldTextValue15" type="xs:string"/>
            <xs:element minOccurs="0" name="OperatingExpenses_CustomFieldTextValue2" type="xs:string"/>
            <xs:element minOccurs="0" name="OperatingExpenses_CustomFieldTextValue3" type="xs:string"/>
            <xs:element minOccurs="0" name="OperatingExpenses_CustomFieldTextValue4" type="xs:string"/>
            <xs:element minOccurs="0" name="OperatingExpenses_CustomFieldTextValue5" type="xs:string"/>
            <xs:element minOccurs="0" name="OperatingExpenses_CustomFieldTextValue6" type="xs:string"/>
            <xs:element minOccurs="0" name="OperatingExpenses_CustomFieldTextValue7" type="xs:string"/>
            <xs:element minOccurs="0" name="OperatingExpenses_CustomFieldTextValue8" type="xs:string"/>
            <xs:element minOccurs="0" name="OperatingExpenses_CustomFieldTextValue9" type="xs:string"/>
            <xs:element minOccurs="0" name="OperatingExpenses_Electrical" type="xs:decimal"/>
            <xs:element minOccurs="0" name="OperatingExpenses_Fuel" type="xs:decimal"/>
            <xs:element minOccurs="0" name="OperatingExpenses_NaturalGas" type="xs:decimal"/>
            <xs:element minOccurs="0" name="OperatingExpenses_Other" type="xs:decimal"/>
            <xs:element minOccurs="0" name="OperatingExpenses_OtherDescription" type="xs:string"/>
            <xs:element minOccurs="0" name="OperatingExpenses_Security" type="xs:decimal"/>
            <xs:element minOccurs="0" name="OperatingExpenses_Trash" type="xs:decimal"/>
            <xs:element minOccurs="0" name="OperatingExpenses_WaterAndSewer" type="xs:decimal"/>
            <xs:element minOccurs="0" name="OwnershipInformation_Contact_City" type="xs:string"/>
            <xs:element minOccurs="0" name="OwnershipInformation_Contact_County" type="xs:string"/>
            <xs:element minOccurs="0" name="OwnershipInformation_Contact_Email" type="xs:string"/>
            <xs:element minOccurs="0" name="OwnershipInformation_Contact_Fax" type="xs:string"/>
            <xs:element minOccurs="0" name="OwnershipInformation_Contact_FirstName" type="xs:string"/>
            <xs:element minOccurs="0" name="OwnershipInformation_Contact_LastNameOrBusinessName" type="xs:string"/>
            <xs:element minOccurs="0" name="OwnershipInformation_Contact_MI" type="xs:string"/>
            <xs:element minOccurs="0" name="OwnershipInformation_Contact_Phone" type="xs:string"/>
            <xs:element minOccurs="0" name="OwnershipInformation_Contact_PrimaryStreet" type="xs:string"/>
            <xs:element minOccurs="0" name="OwnershipInformation_Contact_Salutation" type="xs:string"/>
            <xs:element minOccurs="0" name="OwnershipInformation_Contact_SecondaryStreet" type="xs:string"/>
            <xs:element minOccurs="0" name="OwnershipInformation_Contact_State" type="xs:string"/>
            <xs:element minOccurs="0" name="OwnershipInformation_Contact_TaxID" type="xs:string"/>
            <xs:element minOccurs="0" name="OwnershipInformation_Contact_Title" type="xs:string"/>
            <xs:element minOccurs="0" name="OwnershipInformation_Contact_Zip" type="xs:string"/>
            <xs:element minOccurs="0" name="OwnershipInformation_ContactID" type="xs:int"/>
            <xs:element minOccurs="0" name="OwnershipInformation_CustomFieldBitValue1" type="xs:boolean"/>
            <xs:element minOccurs="0" name="OwnershipInformation_CustomFieldBitValue2" type="xs:boolean"/>
            <xs:element minOccurs="0" name="OwnershipInformation_CustomFieldBitValue3" type="xs:boolean"/>
            <xs:element minOccurs="0" name="OwnershipInformation_CustomFieldBitValue4" type="xs:boolean"/>
            <xs:element minOccurs="0" name="OwnershipInformation_CustomFieldBitValue5" type="xs:boolean"/>
            <xs:element minOccurs="0" name="OwnershipInformation_CustomFieldDateValue1" type="xs:date"/>
            <xs:element minOccurs="0" name="OwnershipInformation_CustomFieldDateValue2" type="xs:date"/>
            <xs:element minOccurs="0" name="OwnershipInformation_CustomFieldDateValue3" type="xs:date"/>
            <xs:element minOccurs="0" name="OwnershipInformation_CustomFieldDateValue4" type="xs:date"/>
            <xs:element minOccurs="0" name="OwnershipInformation_CustomFieldDateValue5" type="xs:date"/>
            <xs:element minOccurs="0" name="OwnershipInformation_CustomFieldDecimalValue1" type="xs:decimal"/>
            <xs:element minOccurs="0" name="OwnershipInformation_CustomFieldDecimalValue2" type="xs:decimal"/>
            <xs:element minOccurs="0" name="OwnershipInformation_CustomFieldDecimalValue3" type="xs:decimal"/>
            <xs:element minOccurs="0" name="OwnershipInformation_CustomFieldDecimalValue4" type="xs:decimal"/>
            <xs:element minOccurs="0" name="OwnershipInformation_CustomFieldDecimalValue5" type="xs:decimal"/>
            <xs:element minOccurs="0" name="OwnershipInformation_CustomFieldNumericValue1" type="xs:decimal"/>
            <xs:element minOccurs="0" name="OwnershipInformation_CustomFieldNumericValue2" type="xs:decimal"/>
            <xs:element minOccurs="0" name="OwnershipInformation_CustomFieldNumericValue3" type="xs:decimal"/>
            <xs:element minOccurs="0" name="OwnershipInformation_CustomFieldNumericValue4" type="xs:decimal"/>
            <xs:element minOccurs="0" name="OwnershipInformation_CustomFieldNumericValue5" type="xs:decimal"/>
            <xs:element minOccurs="0" name="OwnershipInformation_CustomFieldTextValue1" type="xs:string"/>
            <xs:element minOccurs="0" name="OwnershipInformation_CustomFieldTextValue10" type="xs:string"/>
            <xs:element minOccurs="0" name="OwnershipInformation_CustomFieldTextValue11" type="xs:string"/>
            <xs:element minOccurs="0" name="OwnershipInformation_CustomFieldTextValue12" type="xs:string"/>
            <xs:element minOccurs="0" name="OwnershipInformation_CustomFieldTextValue13" type="xs:string"/>
            <xs:element minOccurs="0" name="OwnershipInformation_CustomFieldTextValue14" type="xs:string"/>
            <xs:element minOccurs="0" name="OwnershipInformation_CustomFieldTextValue15" type="xs:string"/>
            <xs:element minOccurs="0" name="OwnershipInformation_CustomFieldTextValue2" type="xs:string"/>
            <xs:element minOccurs="0" name="OwnershipInformation_CustomFieldTextValue3" type="xs:string"/>
            <xs:element minOccurs="0" name="OwnershipInformation_CustomFieldTextValue4" type="xs:string"/>
            <xs:element minOccurs="0" name="OwnershipInformation_CustomFieldTextValue5" type="xs:string"/>
            <xs:element minOccurs="0" name="OwnershipInformation_CustomFieldTextValue6" type="xs:string"/>
            <xs:element minOccurs="0" name="OwnershipInformation_CustomFieldTextValue7" type="xs:string"/>
            <xs:element minOccurs="0" name="OwnershipInformation_CustomFieldTextValue8" type="xs:string"/>
            <xs:element minOccurs="0" name="OwnershipInformation_CustomFieldTextValue9" type="xs:string"/>
            <xs:element minOccurs="0" name="OwnershipInformation_EntityContact_City" type="xs:string"/>
            <xs:element minOccurs="0" name="OwnershipInformation_EntityContact_County" type="xs:string"/>
            <xs:element minOccurs="0" name="OwnershipInformation_EntityContact_Email" type="xs:string"/>
            <xs:element minOccurs="0" name="OwnershipInformation_EntityContact_Fax" type="xs:string"/>
            <xs:element minOccurs="0" name="OwnershipInformation_EntityContact_FirstName" type="xs:string"/>
            <xs:element minOccurs="0" name="OwnershipInformation_EntityContact_LastNameOrBusinessName" type="xs:string"/>
            <xs:element minOccurs="0" name="OwnershipInformation_EntityContact_MI" type="xs:string"/>
            <xs:element minOccurs="0" name="OwnershipInformation_EntityContact_Phone" type="xs:string"/>
            <xs:element minOccurs="0" name="OwnershipInformation_EntityContact_PrimaryStreet" type="xs:string"/>
            <xs:element minOccurs="0" name="OwnershipInformation_EntityContact_Salutation" type="xs:string"/>
            <xs:element minOccurs="0" name="OwnershipInformation_EntityContact_SecondaryStreet" type="xs:string"/>
            <xs:element minOccurs="0" name="OwnershipInformation_EntityContact_State" type="xs:string"/>
            <xs:element minOccurs="0" name="OwnershipInformation_EntityContact_TaxID" type="xs:string"/>
            <xs:element minOccurs="0" name="OwnershipInformation_EntityContact_Title" type="xs:string"/>
            <xs:element minOccurs="0" name="OwnershipInformation_EntityContact_Zip" type="xs:string"/>
            <xs:element minOccurs="0" name="OwnershipInformation_EntityContactID" type="xs:int"/>
            <xs:element minOccurs="0" name="OwnershipInformation_ForProfit" type="xs:boolean"/>
            <xs:element minOccurs="0" name="PermanentFinancingSources_CustomFeesAmortizationPeriod1" type="xs:int"/>
            <xs:element minOccurs="0" name="PermanentFinancingSources_CustomFeesAmortizationPeriod10" type="xs:int"/>
            <xs:element minOccurs="0" name="PermanentFinancingSources_CustomFeesAmortizationPeriod11" type="xs:int"/>
            <xs:element minOccurs="0" name="PermanentFinancingSources_CustomFeesAmortizationPeriod12" type="xs:int"/>
            <xs:element minOccurs="0" name="PermanentFinancingSources_CustomFeesAmortizationPeriod13" type="xs:int"/>
            <xs:element minOccurs="0" name="PermanentFinancingSources_CustomFeesAmortizationPeriod14" type="xs:int"/>
            <xs:element minOccurs="0" name="PermanentFinancingSources_CustomFeesAmortizationPeriod15" type="xs:int"/>
            <xs:element minOccurs="0" name="PermanentFinancingSources_CustomFeesAmortizationPeriod16" type="xs:int"/>
            <xs:element minOccurs="0" name="PermanentFinancingSources_CustomFeesAmortizationPeriod17" type="xs:int"/>
            <xs:element minOccurs="0" name="PermanentFinancingSources_CustomFeesAmortizationPeriod18" type="xs:int"/>
            <xs:element minOccurs="0" name="PermanentFinancingSources_CustomFeesAmortizationPeriod19" type="xs:int"/>
            <xs:element minOccurs="0" name="PermanentFinancingSources_CustomFeesAmortizationPeriod2" type="xs:int"/>
            <xs:element minOccurs="0" name="PermanentFinancingSources_CustomFeesAmortizationPeriod20" type="xs:int"/>
            <xs:element minOccurs="0" name="PermanentFinancingSources_CustomFeesAmortizationPeriod3" type="xs:int"/>
            <xs:element minOccurs="0" name="PermanentFinancingSources_CustomFeesAmortizationPeriod4" type="xs:int"/>
            <xs:element minOccurs="0" name="PermanentFinancingSources_CustomFeesAmortizationPeriod5" type="xs:int"/>
            <xs:element minOccurs="0" name="PermanentFinancingSources_CustomFeesAmortizationPeriod6" type="xs:int"/>
            <xs:element minOccurs="0" name="PermanentFinancingSources_CustomFeesAmortizationPeriod7" type="xs:int"/>
            <xs:element minOccurs="0" name="PermanentFinancingSources_CustomFeesAmortizationPeriod8" type="xs:int"/>
            <xs:element minOccurs="0" name="PermanentFinancingSources_CustomFeesAmortizationPeriod9" type="xs:int"/>
            <xs:element minOccurs="0" name="PermanentFinancingSources_CustomFeesAmount1" type="xs:decimal"/>
            <xs:element minOccurs="0" name="PermanentFinancingSources_CustomFeesAmount10" type="xs:decimal"/>
            <xs:element minOccurs="0" name="PermanentFinancingSources_CustomFeesAmount11" type="xs:decimal"/>
            <xs:element minOccurs="0" name="PermanentFinancingSources_CustomFeesAmount12" type="xs:decimal"/>
            <xs:element minOccurs="0" name="PermanentFinancingSources_CustomFeesAmount13" type="xs:decimal"/>
            <xs:element minOccurs="0" name="PermanentFinancingSources_CustomFeesAmount14" type="xs:decimal"/>
            <xs:element minOccurs="0" name="PermanentFinancingSources_CustomFeesAmount15" type="xs:decimal"/>
            <xs:element minOccurs="0" name="PermanentFinancingSources_CustomFeesAmount16" type="xs:decimal"/>
            <xs:element minOccurs="0" name="PermanentFinancingSources_CustomFeesAmount17" type="xs:decimal"/>
            <xs:element minOccurs="0" name="PermanentFinancingSources_CustomFeesAmount18" type="xs:decimal"/>
            <xs:element minOccurs="0" name="PermanentFinancingSources_CustomFeesAmount19" type="xs:decimal"/>
            <xs:element minOccurs="0" name="PermanentFinancingSources_CustomFeesAmount2" type="xs:decimal"/>
            <xs:element minOccurs="0" name="PermanentFinancingSources_CustomFeesAmount20" type="xs:decimal"/>
            <xs:element minOccurs="0" name="PermanentFinancingSources_CustomFeesAmount3" type="xs:decimal"/>
            <xs:element minOccurs="0" name="PermanentFinancingSources_CustomFeesAmount4" type="xs:decimal"/>
            <xs:element minOccurs="0" name="PermanentFinancingSources_CustomFeesAmount5" type="xs:decimal"/>
            <xs:element minOccurs="0" name="PermanentFinancingSources_CustomFeesAmount6" type="xs:decimal"/>
            <xs:element minOccurs="0" name="PermanentFinancingSources_CustomFeesAmount7" type="xs:decimal"/>
            <xs:element minOccurs="0" name="PermanentFinancingSources_CustomFeesAmount8" type="xs:decimal"/>
            <xs:element minOccurs="0" name="PermanentFinancingSources_CustomFeesAmount9" type="xs:decimal"/>
            <xs:element minOccurs="0" name="PermanentFinancingSources_CustomFeesAnnualDebtService1" type="xs:decimal"/>
            <xs:element minOccurs="0" name="PermanentFinancingSources_CustomFeesAnnualDebtService10" type="xs:decimal"/>
            <xs:element minOccurs="0" name="PermanentFinancingSources_CustomFeesAnnualDebtService11" type="xs:decimal"/>
            <xs:element minOccurs="0" name="PermanentFinancingSources_CustomFeesAnnualDebtService12" type="xs:decimal"/>
            <xs:element minOccurs="0" name="PermanentFinancingSources_CustomFeesAnnualDebtService13" type="xs:decimal"/>
            <xs:element minOccurs="0" name="PermanentFinancingSources_CustomFeesAnnualDebtService14" type="xs:decimal"/>
            <xs:element minOccurs="0" name="PermanentFinancingSources_CustomFeesAnnualDebtService15" type="xs:decimal"/>
            <xs:element minOccurs="0" name="PermanentFinancingSources_CustomFeesAnnualDebtService16" type="xs:decimal"/>
            <xs:element minOccurs="0" name="PermanentFinancingSources_CustomFeesAnnualDebtService17" type="xs:decimal"/>
            <xs:element minOccurs="0" name="PermanentFinancingSources_CustomFeesAnnualDebtService18" type="xs:decimal"/>
            <xs:element minOccurs="0" name="PermanentFinancingSources_CustomFeesAnnualDebtService19" type="xs:decimal"/>
            <xs:element minOccurs="0" name="PermanentFinancingSources_CustomFeesAnnualDebtService2" type="xs:decimal"/>
            <xs:element minOccurs="0" name="PermanentFinancingSources_CustomFeesAnnualDebtService20" type="xs:decimal"/>
            <xs:element minOccurs="0" name="PermanentFinancingSources_CustomFeesAnnualDebtService3" type="xs:decimal"/>
            <xs:element minOccurs="0" name="PermanentFinancingSources_CustomFeesAnnualDebtService4" type="xs:decimal"/>
            <xs:element minOccurs="0" name="PermanentFinancingSources_CustomFeesAnnualDebtService5" type="xs:decimal"/>
            <xs:element minOccurs="0" name="PermanentFinancingSources_CustomFeesAnnualDebtService6" type="xs:decimal"/>
            <xs:element minOccurs="0" name="PermanentFinancingSources_CustomFeesAnnualDebtService7" type="xs:decimal"/>
            <xs:element minOccurs="0" name="PermanentFinancingSources_CustomFeesAnnualDebtService8" type="xs:decimal"/>
            <xs:element minOccurs="0" name="PermanentFinancingSources_CustomFeesAnnualDebtService9" type="xs:decimal"/>
            <xs:element minOccurs="0" name="PermanentFinancingSources_CustomFeesExpectedLoanPosition1" type="xs:int"/>
            <xs:element minOccurs="0" name="PermanentFinancingSources_CustomFeesExpectedLoanPosition10" type="xs:int"/>
            <xs:element minOccurs="0" name="PermanentFinancingSources_CustomFeesExpectedLoanPosition11" type="xs:int"/>
            <xs:element minOccurs="0" name="PermanentFinancingSources_CustomFeesExpectedLoanPosition12" type="xs:int"/>
            <xs:element minOccurs="0" name="PermanentFinancingSources_CustomFeesExpectedLoanPosition13" type="xs:int"/>
            <xs:element minOccurs="0" name="PermanentFinancingSources_CustomFeesExpectedLoanPosition14" type="xs:int"/>
            <xs:element minOccurs="0" name="PermanentFinancingSources_CustomFeesExpectedLoanPosition15" type="xs:int"/>
            <xs:element minOccurs="0" name="PermanentFinancingSources_CustomFeesExpectedLoanPosition16" type="xs:int"/>
            <xs:element minOccurs="0" name="PermanentFinancingSources_CustomFeesExpectedLoanPosition17" type="xs:int"/>
            <xs:element minOccurs="0" name="PermanentFinancingSources_CustomFeesExpectedLoanPosition18" type="xs:int"/>
            <xs:element minOccurs="0" name="PermanentFinancingSources_CustomFeesExpectedLoanPosition19" type="xs:int"/>
            <xs:element minOccurs="0" name="PermanentFinancingSources_CustomFeesExpectedLoanPosition2" type="xs:int"/>
            <xs:element minOccurs="0" name="PermanentFinancingSources_CustomFeesExpectedLoanPosition20" type="xs:int"/>
            <xs:element minOccurs="0" name="PermanentFinancingSources_CustomFeesExpectedLoanPosition3" type="xs:int"/>
            <xs:element minOccurs="0" name="PermanentFinancingSources_CustomFeesExpectedLoanPosition4" type="xs:int"/>
            <xs:element minOccurs="0" name="PermanentFinancingSources_CustomFeesExpectedLoanPosition5" type="xs:int"/>
            <xs:element minOccurs="0" name="PermanentFinancingSources_CustomFeesExpectedLoanPosition6" type="xs:int"/>
            <xs:element minOccurs="0" name="PermanentFinancingSources_CustomFeesExpectedLoanPosition7" type="xs:int"/>
            <xs:element minOccurs="0" name="PermanentFinancingSources_CustomFeesExpectedLoanPosition8" type="xs:int"/>
            <xs:element minOccurs="0" name="PermanentFinancingSources_CustomFeesExpectedLoanPosition9" type="xs:int"/>
            <xs:element minOccurs="0" name="PermanentFinancingSources_CustomFeesInterestRate1" type="xs:decimal"/>
            <xs:element minOccurs="0" name="PermanentFinancingSources_CustomFeesInterestRate10" type="xs:decimal"/>
            <xs:element minOccurs="0" name="PermanentFinancingSources_CustomFeesInterestRate11" type="xs:decimal"/>
            <xs:element minOccurs="0" name="PermanentFinancingSources_CustomFeesInterestRate12" type="xs:decimal"/>
            <xs:element minOccurs="0" name="PermanentFinancingSources_CustomFeesInterestRate13" type="xs:decimal"/>
            <xs:element minOccurs="0" name="PermanentFinancingSources_CustomFeesInterestRate14" type="xs:decimal"/>
            <xs:element minOccurs="0" name="PermanentFinancingSources_CustomFeesInterestRate15" type="xs:decimal"/>
            <xs:element minOccurs="0" name="PermanentFinancingSources_CustomFeesInterestRate16" type="xs:decimal"/>
            <xs:element minOccurs="0" name="PermanentFinancingSources_CustomFeesInterestRate17" type="xs:decimal"/>
            <xs:element minOccurs="0" name="PermanentFinancingSources_CustomFeesInterestRate18" type="xs:decimal"/>
            <xs:element minOccurs="0" name="PermanentFinancingSources_CustomFeesInterestRate19" type="xs:decimal"/>
            <xs:element minOccurs="0" name="PermanentFinancingSources_CustomFeesInterestRate2" type="xs:decimal"/>
            <xs:element minOccurs="0" name="PermanentFinancingSources_CustomFeesInterestRate20" type="xs:decimal"/>
            <xs:element minOccurs="0" name="PermanentFinancingSources_CustomFeesInterestRate3" type="xs:decimal"/>
            <xs:element minOccurs="0" name="PermanentFinancingSources_CustomFeesInterestRate4" type="xs:decimal"/>
            <xs:element minOccurs="0" name="PermanentFinancingSources_CustomFeesInterestRate5" type="xs:decimal"/>
            <xs:element minOccurs="0" name="PermanentFinancingSources_CustomFeesInterestRate6" type="xs:decimal"/>
            <xs:element minOccurs="0" name="PermanentFinancingSources_CustomFeesInterestRate7" type="xs:decimal"/>
            <xs:element minOccurs="0" name="PermanentFinancingSources_CustomFeesInterestRate8" type="xs:decimal"/>
            <xs:element minOccurs="0" name="PermanentFinancingSources_CustomFeesInterestRate9" type="xs:decimal"/>
            <xs:element minOccurs="0" name="PermanentFinancingSources_CustomFeesLenderName1" type="xs:string"/>
            <xs:element minOccurs="0" name="PermanentFinancingSources_CustomFeesLenderName10" type="xs:string"/>
            <xs:element minOccurs="0" name="PermanentFinancingSources_CustomFeesLenderName11" type="xs:string"/>
            <xs:element minOccurs="0" name="PermanentFinancingSources_CustomFeesLenderName12" type="xs:string"/>
            <xs:element minOccurs="0" name="PermanentFinancingSources_CustomFeesLenderName13" type="xs:string"/>
            <xs:element minOccurs="0" name="PermanentFinancingSources_CustomFeesLenderName14" type="xs:string"/>
            <xs:element minOccurs="0" name="PermanentFinancingSources_CustomFeesLenderName15" type="xs:string"/>
            <xs:element minOccurs="0" name="PermanentFinancingSources_CustomFeesLenderName16" type="xs:string"/>
            <xs:element minOccurs="0" name="PermanentFinancingSources_CustomFeesLenderName17" type="xs:string"/>
            <xs:element minOccurs="0" name="PermanentFinancingSources_CustomFeesLenderName18" type="xs:string"/>
            <xs:element minOccurs="0" name="PermanentFinancingSources_CustomFeesLenderName19" type="xs:string"/>
            <xs:element minOccurs="0" name="PermanentFinancingSources_CustomFeesLenderName2" type="xs:string"/>
            <xs:element minOccurs="0" name="PermanentFinancingSources_CustomFeesLenderName20" type="xs:string"/>
            <xs:element minOccurs="0" name="PermanentFinancingSources_CustomFeesLenderName3" type="xs:string"/>
            <xs:element minOccurs="0" name="PermanentFinancingSources_CustomFeesLenderName4" type="xs:string"/>
            <xs:element minOccurs="0" name="PermanentFinancingSources_CustomFeesLenderName5" type="xs:string"/>
            <xs:element minOccurs="0" name="PermanentFinancingSources_CustomFeesLenderName6" type="xs:string"/>
            <xs:element minOccurs="0" name="PermanentFinancingSources_CustomFeesLenderName7" type="xs:string"/>
            <xs:element minOccurs="0" name="PermanentFinancingSources_CustomFeesLenderName8" type="xs:string"/>
            <xs:element minOccurs="0" name="PermanentFinancingSources_CustomFeesLenderName9" type="xs:string"/>
            <xs:element minOccurs="0" name="PermanentFinancingSources_CustomFeesTerm1" type="xs:int"/>
            <xs:element minOccurs="0" name="PermanentFinancingSources_CustomFeesTerm10" type="xs:int"/>
            <xs:element minOccurs="0" name="PermanentFinancingSources_CustomFeesTerm11" type="xs:int"/>
            <xs:element minOccurs="0" name="PermanentFinancingSources_CustomFeesTerm12" type="xs:int"/>
            <xs:element minOccurs="0" name="PermanentFinancingSources_CustomFeesTerm13" type="xs:int"/>
            <xs:element minOccurs="0" name="PermanentFinancingSources_CustomFeesTerm14" type="xs:int"/>
            <xs:element minOccurs="0" name="PermanentFinancingSources_CustomFeesTerm15" type="xs:int"/>
            <xs:element minOccurs="0" name="PermanentFinancingSources_CustomFeesTerm16" type="xs:int"/>
            <xs:element minOccurs="0" name="PermanentFinancingSources_CustomFeesTerm17" type="xs:int"/>
            <xs:element minOccurs="0" name="PermanentFinancingSources_CustomFeesTerm18" type="xs:int"/>
            <xs:element minOccurs="0" name="PermanentFinancingSources_CustomFeesTerm19" type="xs:int"/>
            <xs:element minOccurs="0" name="PermanentFinancingSources_CustomFeesTerm2" type="xs:int"/>
            <xs:element minOccurs="0" name="PermanentFinancingSources_CustomFeesTerm20" type="xs:int"/>
            <xs:element minOccurs="0" name="PermanentFinancingSources_CustomFeesTerm3" type="xs:int"/>
            <xs:element minOccurs="0" name="PermanentFinancingSources_CustomFeesTerm4" type="xs:int"/>
            <xs:element minOccurs="0" name="PermanentFinancingSources_CustomFeesTerm5" type="xs:int"/>
            <xs:element minOccurs="0" name="PermanentFinancingSources_CustomFeesTerm6" type="xs:int"/>
            <xs:element minOccurs="0" name="PermanentFinancingSources_CustomFeesTerm7" type="xs:int"/>
            <xs:element minOccurs="0" name="PermanentFinancingSources_CustomFeesTerm8" type="xs:int"/>
            <xs:element minOccurs="0" name="PermanentFinancingSources_CustomFeesTerm9" type="xs:int"/>
            <xs:element minOccurs="0" name="PermanentFinancingSources_CustomLabel1" type="xs:string"/>
            <xs:element minOccurs="0" name="PermanentFinancingSources_CustomLabel10" type="xs:string"/>
            <xs:element minOccurs="0" name="PermanentFinancingSources_CustomLabel11" type="xs:string"/>
            <xs:element minOccurs="0" name="PermanentFinancingSources_CustomLabel12" type="xs:string"/>
            <xs:element minOccurs="0" name="PermanentFinancingSources_CustomLabel13" type="xs:string"/>
            <xs:element minOccurs="0" name="PermanentFinancingSources_CustomLabel14" type="xs:string"/>
            <xs:element minOccurs="0" name="PermanentFinancingSources_CustomLabel15" type="xs:string"/>
            <xs:element minOccurs="0" name="PermanentFinancingSources_CustomLabel16" type="xs:string"/>
            <xs:element minOccurs="0" name="PermanentFinancingSources_CustomLabel17" type="xs:string"/>
            <xs:element minOccurs="0" name="PermanentFinancingSources_CustomLabel18" type="xs:string"/>
            <xs:element minOccurs="0" name="PermanentFinancingSources_CustomLabel19" type="xs:string"/>
            <xs:element minOccurs="0" name="PermanentFinancingSources_CustomLabel2" type="xs:string"/>
            <xs:element minOccurs="0" name="PermanentFinancingSources_CustomLabel20" type="xs:string"/>
            <xs:element minOccurs="0" name="PermanentFinancingSources_CustomLabel3" type="xs:string"/>
            <xs:element minOccurs="0" name="PermanentFinancingSources_CustomLabel4" type="xs:string"/>
            <xs:element minOccurs="0" name="PermanentFinancingSources_CustomLabel5" type="xs:string"/>
            <xs:element minOccurs="0" name="PermanentFinancingSources_CustomLabel6" type="xs:string"/>
            <xs:element minOccurs="0" name="PermanentFinancingSources_CustomLabel7" type="xs:string"/>
            <xs:element minOccurs="0" name="PermanentFinancingSources_CustomLabel8" type="xs:string"/>
            <xs:element minOccurs="0" name="PermanentFinancingSources_CustomLabel9" type="xs:string"/>
            <xs:element minOccurs="0" name="PermanentFinancingSources_DeferredFeesAmortizationPeriod" type="xs:int"/>
            <xs:element minOccurs="0" name="PermanentFinancingSources_DeferredFeesAmount" type="xs:decimal"/>
            <xs:element minOccurs="0" name="PermanentFinancingSources_DeferredFeesAnnualDebtService" type="xs:decimal"/>
            <xs:element minOccurs="0" name="PermanentFinancingSources_DeferredFeesCommitDate" type="xs:date"/>
            <xs:element minOccurs="0" name="PermanentFinancingSources_DeferredFeesExpectedLoanPosition" type="xs:int"/>
            <xs:element minOccurs="0" name="PermanentFinancingSources_DeferredFeesInterestRate" type="xs:decimal"/>
            <xs:element minOccurs="0" name="PermanentFinancingSources_DeferredFeesLenderName" type="xs:string"/>
            <xs:element minOccurs="0" name="PermanentFinancingSources_DeferredFeesTerm" type="xs:int"/>
            <xs:element minOccurs="0" name="PermanentFinancingSources_GPEquityAmortizationPeriod" type="xs:int"/>
            <xs:element minOccurs="0" name="PermanentFinancingSources_GPEquityAmount" type="xs:decimal"/>
            <xs:element minOccurs="0" name="PermanentFinancingSources_GPEquityAnnualDebtService" type="xs:decimal"/>
            <xs:element minOccurs="0" name="PermanentFinancingSources_GPEquityCommitDate" type="xs:date"/>
            <xs:element minOccurs="0" name="PermanentFinancingSources_GPEquityInterestRate" type="xs:decimal"/>
            <xs:element minOccurs="0" name="PermanentFinancingSources_GPEquityLenderName" type="xs:string"/>
            <xs:element minOccurs="0" name="PermanentFinancingSources_GPEquityTerm" type="xs:int"/>
            <xs:element minOccurs="0" name="PermanentFinancingSources_HistoricTaxCreditEquityAmount" type="xs:decimal"/>
            <xs:element minOccurs="0" name="PermanentFinancingSources_HistoricTaxCreditEquityLenderName" type="xs:string"/>
            <xs:element minOccurs="0" name="PermanentFinancingSources_LIHTCEquityAmount" type="xs:decimal"/>
            <xs:element minOccurs="0" name="PermanentFinancingSources_LIHTCEquityLenderName" type="xs:string"/>
            <xs:element minOccurs="0" name="PermanentFinancingSources_OtherDebt2AmortizationPeriod" type="xs:int"/>
            <xs:element minOccurs="0" name="PermanentFinancingSources_OtherDebt2Amount" type="xs:decimal"/>
            <xs:element minOccurs="0" name="PermanentFinancingSources_OtherDebt2AnnualDebtService" type="xs:decimal"/>
            <xs:element minOccurs="0" name="PermanentFinancingSources_OtherDebt2CommitDate" type="xs:date"/>
            <xs:element minOccurs="0" name="PermanentFinancingSources_OtherDebt2ExpectedLoanPosition" type="xs:int"/>
            <xs:element minOccurs="0" name="PermanentFinancingSources_OtherDebt2FinanceType_FinanceType" type="xs:string"/>
            <xs:element minOccurs="0" name="PermanentFinancingSources_OtherDebt2FinanceTypeID" type="xs:int"/>
            <xs:element minOccurs="0" name="PermanentFinancingSources_OtherDebt2FinancingSourceType_Type" type="xs:string"/>
            <xs:element minOccurs="0" name="PermanentFinancingSources_OtherDebt2FinancingSourceTypeID" type="xs:int"/>
            <xs:element minOccurs="0" name="PermanentFinancingSources_OtherDebt2InterestRate" type="xs:decimal"/>
            <xs:element minOccurs="0" name="PermanentFinancingSources_OtherDebt2LenderName" type="xs:string"/>
            <xs:element minOccurs="0" name="PermanentFinancingSources_OtherDebt2Term" type="xs:int"/>
            <xs:element minOccurs="0" name="PermanentFinancingSources_OtherDebt3AmortizationPeriod" type="xs:int"/>
            <xs:element minOccurs="0" name="PermanentFinancingSources_OtherDebt3Amount" type="xs:decimal"/>
            <xs:element minOccurs="0" name="PermanentFinancingSources_OtherDebt3AnnualDebtService" type="xs:decimal"/>
            <xs:element minOccurs="0" name="PermanentFinancingSources_OtherDebt3CommitDate" type="xs:date"/>
            <xs:element minOccurs="0" name="PermanentFinancingSources_OtherDebt3ExpectedLoanPosition" type="xs:int"/>
            <xs:element minOccurs="0" name="PermanentFinancingSources_OtherDebt3FinanceType_FinanceType" type="xs:string"/>
            <xs:element minOccurs="0" name="PermanentFinancingSources_OtherDebt3FinanceTypeID" type="xs:int"/>
            <xs:element minOccurs="0" name="PermanentFinancingSources_OtherDebt3FinancingSourceType_Type" type="xs:string"/>
            <xs:element minOccurs="0" name="PermanentFinancingSources_OtherDebt3FinancingSourceTypeID" type="xs:int"/>
            <xs:element minOccurs="0" name="PermanentFinancingSources_OtherDebt3InterestRate" type="xs:decimal"/>
            <xs:element minOccurs="0" name="PermanentFinancingSources_OtherDebt3LenderName" type="xs:string"/>
            <xs:element minOccurs="0" name="PermanentFinancingSources_OtherDebt3Term" type="xs:int"/>
            <xs:element minOccurs="0" name="PermanentFinancingSources_OtherDebt4AmortizationPeriod" type="xs:int"/>
            <xs:element minOccurs="0" name="PermanentFinancingSources_OtherDebt4Amount" type="xs:decimal"/>
            <xs:element minOccurs="0" name="PermanentFinancingSources_OtherDebt4AnnualDebtService" type="xs:decimal"/>
            <xs:element minOccurs="0" name="PermanentFinancingSources_OtherDebt4CommitDate" type="xs:date"/>
            <xs:element minOccurs="0" name="PermanentFinancingSources_OtherDebt4ExpectedLoanPosition" type="xs:int"/>
            <xs:element minOccurs="0" name="PermanentFinancingSources_OtherDebt4FinanceType_FinanceType" type="xs:string"/>
            <xs:element minOccurs="0" name="PermanentFinancingSources_OtherDebt4FinanceTypeID" type="xs:int"/>
            <xs:element minOccurs="0" name="PermanentFinancingSources_OtherDebt4FinancingSourceType_Type" type="xs:string"/>
            <xs:element minOccurs="0" name="PermanentFinancingSources_OtherDebt4FinancingSourceTypeID" type="xs:int"/>
            <xs:element minOccurs="0" name="PermanentFinancingSources_OtherDebt4InterestRate" type="xs:decimal"/>
            <xs:element minOccurs="0" name="PermanentFinancingSources_OtherDebt4LenderName" type="xs:string"/>
            <xs:element minOccurs="0" name="PermanentFinancingSources_OtherDebt4Term" type="xs:int"/>
            <xs:element minOccurs="0" name="PermanentFinancingSources_OtherDebt5AmortizationPeriod" type="xs:int"/>
            <xs:element minOccurs="0" name="PermanentFinancingSources_OtherDebt5Amount" type="xs:decimal"/>
            <xs:element minOccurs="0" name="PermanentFinancingSources_OtherDebt5AnnualDebtService" type="xs:decimal"/>
            <xs:element minOccurs="0" name="PermanentFinancingSources_OtherDebt5CommitDate" type="xs:date"/>
            <xs:element minOccurs="0" name="PermanentFinancingSources_OtherDebt5ExpectedLoanPosition" type="xs:int"/>
            <xs:element minOccurs="0" name="PermanentFinancingSources_OtherDebt5FinanceType_FinanceType" type="xs:string"/>
            <xs:element minOccurs="0" name="PermanentFinancingSources_OtherDebt5FinanceTypeID" type="xs:int"/>
            <xs:element minOccurs="0" name="PermanentFinancingSources_OtherDebt5FinancingSourceType_Type" type="xs:string"/>
            <xs:element minOccurs="0" name="PermanentFinancingSources_OtherDebt5FinancingSourceTypeID" type="xs:int"/>
            <xs:element minOccurs="0" name="PermanentFinancingSources_OtherDebt5InterestRate" type="xs:decimal"/>
            <xs:element minOccurs="0" name="PermanentFinancingSources_OtherDebt5LenderName" type="xs:string"/>
            <xs:element minOccurs="0" name="PermanentFinancingSources_OtherDebt5Term" type="xs:int"/>
            <xs:element minOccurs="0" name="PermanentFinancingSources_OtherDebt6AmortizationPeriod" type="xs:int"/>
            <xs:element minOccurs="0" name="PermanentFinancingSources_OtherDebt6Amount" type="xs:decimal"/>
            <xs:element minOccurs="0" name="PermanentFinancingSources_OtherDebt6AnnualDebtService" type="xs:decimal"/>
            <xs:element minOccurs="0" name="PermanentFinancingSources_OtherDebt6CommitDate" type="xs:date"/>
            <xs:element minOccurs="0" name="PermanentFinancingSources_OtherDebt6ExpectedLoanPosition" type="xs:int"/>
            <xs:element minOccurs="0" name="PermanentFinancingSources_OtherDebt6FinanceType_FinanceType" type="xs:string"/>
            <xs:element minOccurs="0" name="PermanentFinancingSources_OtherDebt6FinanceTypeID" type="xs:int"/>
            <xs:element minOccurs="0" name="PermanentFinancingSources_OtherDebt6FinancingSourceType_Type" type="xs:string"/>
            <xs:element minOccurs="0" name="PermanentFinancingSources_OtherDebt6FinancingSourceTypeID" type="xs:int"/>
            <xs:element minOccurs="0" name="PermanentFinancingSources_OtherDebt6InterestRate" type="xs:decimal"/>
            <xs:element minOccurs="0" name="PermanentFinancingSources_OtherDebt6LenderName" type="xs:string"/>
            <xs:element minOccurs="0" name="PermanentFinancingSources_OtherDebt6Term" type="xs:int"/>
            <xs:element minOccurs="0" name="PermanentFinancingSources_OtherDebt7AmortizationPeriod" type="xs:int"/>
            <xs:element minOccurs="0" name="PermanentFinancingSources_OtherDebt7Amount" type="xs:decimal"/>
            <xs:element minOccurs="0" name="PermanentFinancingSources_OtherDebt7AnnualDebtService" type="xs:decimal"/>
            <xs:element minOccurs="0" name="PermanentFinancingSources_OtherDebt7CommitDate" type="xs:date"/>
            <xs:element minOccurs="0" name="PermanentFinancingSources_OtherDebt7ExpectedLoanPosition" type="xs:int"/>
            <xs:element minOccurs="0" name="PermanentFinancingSources_OtherDebt7FinanceType_FinanceType" type="xs:string"/>
            <xs:element minOccurs="0" name="PermanentFinancingSources_OtherDebt7FinanceTypeID" type="xs:int"/>
            <xs:element minOccurs="0" name="PermanentFinancingSources_OtherDebt7FinancingSourceType_Type" type="xs:string"/>
            <xs:element minOccurs="0" name="PermanentFinancingSources_OtherDebt7FinancingSourceTypeID" type="xs:int"/>
            <xs:element minOccurs="0" name="PermanentFinancingSources_OtherDebt7InterestRate" type="xs:decimal"/>
            <xs:element minOccurs="0" name="PermanentFinancingSources_OtherDebt7LenderName" type="xs:string"/>
            <xs:element minOccurs="0" name="PermanentFinancingSources_OtherDebt7Term" type="xs:int"/>
            <xs:element minOccurs="0" name="PermanentFinancingSources_OtherDebtAmortizationPeriod" type="xs:int"/>
            <xs:element minOccurs="0" name="PermanentFinancingSources_OtherDebtAmount" type="xs:decimal"/>
            <xs:element minOccurs="0" name="PermanentFinancingSources_OtherDebtAnnualDebtService" type="xs:decimal"/>
            <xs:element minOccurs="0" name="PermanentFinancingSources_OtherDebtCommitDate" type="xs:date"/>
            <xs:element minOccurs="0" name="PermanentFinancingSources_OtherDebtExpectedLoanPosition" type="xs:int"/>
            <xs:element minOccurs="0" name="PermanentFinancingSources_OtherDebtFinanceType_FinanceType" type="xs:string"/>
            <xs:element minOccurs="0" name="PermanentFinancingSources_OtherDebtFinanceTypeID" type="xs:int"/>
            <xs:element minOccurs="0" name="PermanentFinancingSources_OtherDebtFinancingSourceType_Type" type="xs:string"/>
            <xs:element minOccurs="0" name="PermanentFinancingSources_OtherDebtFinancingSourceTypeID" type="xs:int"/>
            <xs:element minOccurs="0" name="PermanentFinancingSources_OtherDebtInterestRate" type="xs:decimal"/>
            <xs:element minOccurs="0" name="PermanentFinancingSources_OtherDebtLenderName" type="xs:string"/>
            <xs:element minOccurs="0" name="PermanentFinancingSources_OtherDebtTerm" type="xs:int"/>
            <xs:element minOccurs="0" name="PermanentFinancingSources_OtherEquity2AmortizationPeriod" type="xs:int"/>
            <xs:element minOccurs="0" name="PermanentFinancingSources_OtherEquity2Amount" type="xs:decimal"/>
            <xs:element minOccurs="0" name="PermanentFinancingSources_OtherEquity2AnnualDebtService" type="xs:decimal"/>
            <xs:element minOccurs="0" name="PermanentFinancingSources_OtherEquity2CommitDate" type="xs:date"/>
            <xs:element minOccurs="0" name="PermanentFinancingSources_OtherEquity2InterestRate" type="xs:decimal"/>
            <xs:element minOccurs="0" name="PermanentFinancingSources_OtherEquity2LenderName" type="xs:string"/>
            <xs:element minOccurs="0" name="PermanentFinancingSources_OtherEquity2Term" type="xs:int"/>
            <xs:element minOccurs="0" name="PermanentFinancingSources_OtherEquityAmortizationPeriod" type="xs:int"/>
            <xs:element minOccurs="0" name="PermanentFinancingSources_OtherEquityAmount" type="xs:decimal"/>
            <xs:element minOccurs="0" name="PermanentFinancingSources_OtherEquityAnnualDebtService" type="xs:decimal"/>
            <xs:element minOccurs="0" name="PermanentFinancingSources_OtherEquityCommitDate" type="xs:date"/>
            <xs:element minOccurs="0" name="PermanentFinancingSources_OtherEquityInterestRate" type="xs:decimal"/>
            <xs:element minOccurs="0" name="PermanentFinancingSources_OtherEquityLenderName" type="xs:string"/>
            <xs:element minOccurs="0" name="PermanentFinancingSources_OtherEquityTerm" type="xs:int"/>
            <xs:element minOccurs="0" name="PermanentFinancingSources_PrimaryDebtAmortizationPeriod" type="xs:int"/>
            <xs:element minOccurs="0" name="PermanentFinancingSources_PrimaryDebtAmount" type="xs:decimal"/>
            <xs:element minOccurs="0" name="PermanentFinancingSources_PrimaryDebtAnnualDebtService" type="xs:decimal"/>
            <xs:element minOccurs="0" name="PermanentFinancingSources_PrimaryDebtCommitDate" type="xs:date"/>
            <xs:element minOccurs="0" name="PermanentFinancingSources_PrimaryDebtExpectedLoanPosition" type="xs:int"/>
            <xs:element minOccurs="0" name="PermanentFinancingSources_PrimaryDebtFinanceType_FinanceType" type="xs:string"/>
            <xs:element minOccurs="0" name="PermanentFinancingSources_PrimaryDebtFinanceTypeID" type="xs:int"/>
            <xs:element minOccurs="0" name="PermanentFinancingSources_PrimaryDebtFinancingSourceType_Type" type="xs:string"/>
            <xs:element minOccurs="0" name="PermanentFinancingSources_PrimaryDebtFinancingSourceTypeID" type="xs:int"/>
            <xs:element minOccurs="0" name="PermanentFinancingSources_PrimaryDebtInterestRate" type="xs:decimal"/>
            <xs:element minOccurs="0" name="PermanentFinancingSources_PrimaryDebtLenderName" type="xs:string"/>
            <xs:element minOccurs="0" name="PermanentFinancingSources_PrimaryDebtTerm" type="xs:int"/>
            <xs:element minOccurs="0" name="PermanentFundingCommitments_Amount_Item1" type="xs:decimal"/>
            <xs:element minOccurs="0" name="PermanentFundingCommitments_Amount_Item2" type="xs:decimal"/>
            <xs:element minOccurs="0" name="PermanentFundingCommitments_Amount_Item3" type="xs:decimal"/>
            <xs:element minOccurs="0" name="PermanentFundingCommitments_Amount_Item4" type="xs:decimal"/>
            <xs:element minOccurs="0" name="PermanentFundingCommitments_Amount_Item5" type="xs:decimal"/>
            <xs:element minOccurs="0" name="PermanentFundingCommitments_Amount_Item6" type="xs:decimal"/>
            <xs:element minOccurs="0" name="PermanentFundingCommitments_Amount_Item7" type="xs:decimal"/>
            <xs:element minOccurs="0" name="PermanentFundingCommitments_Amount_Item8" type="xs:decimal"/>
            <xs:element minOccurs="0" name="PermanentFundingCommitments_Amount_Item9" type="xs:decimal"/>
            <xs:element minOccurs="0" name="PermanentFundingCommitments_Amount_Item10" type="xs:decimal"/>
            <xs:element minOccurs="0" name="PermanentFundingCommitments_CommitmentDate_Item1" type="xs:date"/>
            <xs:element minOccurs="0" name="PermanentFundingCommitments_CommitmentDate_Item2" type="xs:date"/>
            <xs:element minOccurs="0" name="PermanentFundingCommitments_CommitmentDate_Item3" type="xs:date"/>
            <xs:element minOccurs="0" name="PermanentFundingCommitments_CommitmentDate_Item4" type="xs:date"/>
            <xs:element minOccurs="0" name="PermanentFundingCommitments_CommitmentDate_Item5" type="xs:date"/>
            <xs:element minOccurs="0" name="PermanentFundingCommitments_CommitmentDate_Item6" type="xs:date"/>
            <xs:element minOccurs="0" name="PermanentFundingCommitments_CommitmentDate_Item7" type="xs:date"/>
            <xs:element minOccurs="0" name="PermanentFundingCommitments_CommitmentDate_Item8" type="xs:date"/>
            <xs:element minOccurs="0" name="PermanentFundingCommitments_CommitmentDate_Item9" type="xs:date"/>
            <xs:element minOccurs="0" name="PermanentFundingCommitments_CommitmentDate_Item10" type="xs:date"/>
            <xs:element minOccurs="0" name="PermanentFundingCommitments_CommitmentExpiration_Item1" type="xs:date"/>
            <xs:element minOccurs="0" name="PermanentFundingCommitments_CommitmentExpiration_Item2" type="xs:date"/>
            <xs:element minOccurs="0" name="PermanentFundingCommitments_CommitmentExpiration_Item3" type="xs:date"/>
            <xs:element minOccurs="0" name="PermanentFundingCommitments_CommitmentExpiration_Item4" type="xs:date"/>
            <xs:element minOccurs="0" name="PermanentFundingCommitments_CommitmentExpiration_Item5" type="xs:date"/>
            <xs:element minOccurs="0" name="PermanentFundingCommitments_CommitmentExpiration_Item6" type="xs:date"/>
            <xs:element minOccurs="0" name="PermanentFundingCommitments_CommitmentExpiration_Item7" type="xs:date"/>
            <xs:element minOccurs="0" name="PermanentFundingCommitments_CommitmentExpiration_Item8" type="xs:date"/>
            <xs:element minOccurs="0" name="PermanentFundingCommitments_CommitmentExpiration_Item9" type="xs:date"/>
            <xs:element minOccurs="0" name="PermanentFundingCommitments_CommitmentExpiration_Item10" type="xs:date"/>
            <xs:element minOccurs="0" name="PermanentFundingCommitments_ContactPersonName_Item1" type="xs:string"/>
            <xs:element minOccurs="0" name="PermanentFundingCommitments_ContactPersonName_Item2" type="xs:string"/>
            <xs:element minOccurs="0" name="PermanentFundingCommitments_ContactPersonName_Item3" type="xs:string"/>
            <xs:element minOccurs="0" name="PermanentFundingCommitments_ContactPersonName_Item4" type="xs:string"/>
            <xs:element minOccurs="0" name="PermanentFundingCommitments_ContactPersonName_Item5" type="xs:string"/>
            <xs:element minOccurs="0" name="PermanentFundingCommitments_ContactPersonName_Item6" type="xs:string"/>
            <xs:element minOccurs="0" name="PermanentFundingCommitments_ContactPersonName_Item7" type="xs:string"/>
            <xs:element minOccurs="0" name="PermanentFundingCommitments_ContactPersonName_Item8" type="xs:string"/>
            <xs:element minOccurs="0" name="PermanentFundingCommitments_ContactPersonName_Item9" type="xs:string"/>
            <xs:element minOccurs="0" name="PermanentFundingCommitments_ContactPersonName_Item10" type="xs:string"/>
            <xs:element minOccurs="0" name="PermanentFundingCommitments_ContactPersonTelephone_Item1" type="xs:string"/>
            <xs:element minOccurs="0" name="PermanentFundingCommitments_ContactPersonTelephone_Item2" type="xs:string"/>
            <xs:element minOccurs="0" name="PermanentFundingCommitments_ContactPersonTelephone_Item3" type="xs:string"/>
            <xs:element minOccurs="0" name="PermanentFundingCommitments_ContactPersonTelephone_Item4" type="xs:string"/>
            <xs:element minOccurs="0" name="PermanentFundingCommitments_ContactPersonTelephone_Item5" type="xs:string"/>
            <xs:element minOccurs="0" name="PermanentFundingCommitments_ContactPersonTelephone_Item6" type="xs:string"/>
            <xs:element minOccurs="0" name="PermanentFundingCommitments_ContactPersonTelephone_Item7" type="xs:string"/>
            <xs:element minOccurs="0" name="PermanentFundingCommitments_ContactPersonTelephone_Item8" type="xs:string"/>
            <xs:element minOccurs="0" name="PermanentFundingCommitments_ContactPersonTelephone_Item9" type="xs:string"/>
            <xs:element minOccurs="0" name="PermanentFundingCommitments_ContactPersonTelephone_Item10" type="xs:string"/>
            <xs:element minOccurs="0" name="PermanentFundingCommitments_CustomFieldBitValue1_Item1" type="xs:boolean"/>
            <xs:element minOccurs="0" name="PermanentFundingCommitments_CustomFieldBitValue1_Item2" type="xs:boolean"/>
            <xs:element minOccurs="0" name="PermanentFundingCommitments_CustomFieldBitValue1_Item3" type="xs:boolean"/>
            <xs:element minOccurs="0" name="PermanentFundingCommitments_CustomFieldBitValue1_Item4" type="xs:boolean"/>
            <xs:element minOccurs="0" name="PermanentFundingCommitments_CustomFieldBitValue1_Item5" type="xs:boolean"/>
            <xs:element minOccurs="0" name="PermanentFundingCommitments_CustomFieldBitValue1_Item6" type="xs:boolean"/>
            <xs:element minOccurs="0" name="PermanentFundingCommitments_CustomFieldBitValue1_Item7" type="xs:boolean"/>
            <xs:element minOccurs="0" name="PermanentFundingCommitments_CustomFieldBitValue1_Item8" type="xs:boolean"/>
            <xs:element minOccurs="0" name="PermanentFundingCommitments_CustomFieldBitValue1_Item9" type="xs:boolean"/>
            <xs:element minOccurs="0" name="PermanentFundingCommitments_CustomFieldBitValue1_Item10" type="xs:boolean"/>
            <xs:element minOccurs="0" name="PermanentFundingCommitments_CustomFieldBitValue2_Item1" type="xs:boolean"/>
            <xs:element minOccurs="0" name="PermanentFundingCommitments_CustomFieldBitValue2_Item2" type="xs:boolean"/>
            <xs:element minOccurs="0" name="PermanentFundingCommitments_CustomFieldBitValue2_Item3" type="xs:boolean"/>
            <xs:element minOccurs="0" name="PermanentFundingCommitments_CustomFieldBitValue2_Item4" type="xs:boolean"/>
            <xs:element minOccurs="0" name="PermanentFundingCommitments_CustomFieldBitValue2_Item5" type="xs:boolean"/>
            <xs:element minOccurs="0" name="PermanentFundingCommitments_CustomFieldBitValue2_Item6" type="xs:boolean"/>
            <xs:element minOccurs="0" name="PermanentFundingCommitments_CustomFieldBitValue2_Item7" type="xs:boolean"/>
            <xs:element minOccurs="0" name="PermanentFundingCommitments_CustomFieldBitValue2_Item8" type="xs:boolean"/>
            <xs:element minOccurs="0" name="PermanentFundingCommitments_CustomFieldBitValue2_Item9" type="xs:boolean"/>
            <xs:element minOccurs="0" name="PermanentFundingCommitments_CustomFieldBitValue2_Item10" type="xs:boolean"/>
            <xs:element minOccurs="0" name="PermanentFundingCommitments_CustomFieldBitValue3_Item1" type="xs:boolean"/>
            <xs:element minOccurs="0" name="PermanentFundingCommitments_CustomFieldBitValue3_Item2" type="xs:boolean"/>
            <xs:element minOccurs="0" name="PermanentFundingCommitments_CustomFieldBitValue3_Item3" type="xs:boolean"/>
            <xs:element minOccurs="0" name="PermanentFundingCommitments_CustomFieldBitValue3_Item4" type="xs:boolean"/>
            <xs:element minOccurs="0" name="PermanentFundingCommitments_CustomFieldBitValue3_Item5" type="xs:boolean"/>
            <xs:element minOccurs="0" name="PermanentFundingCommitments_CustomFieldBitValue3_Item6" type="xs:boolean"/>
            <xs:element minOccurs="0" name="PermanentFundingCommitments_CustomFieldBitValue3_Item7" type="xs:boolean"/>
            <xs:element minOccurs="0" name="PermanentFundingCommitments_CustomFieldBitValue3_Item8" type="xs:boolean"/>
            <xs:element minOccurs="0" name="PermanentFundingCommitments_CustomFieldBitValue3_Item9" type="xs:boolean"/>
            <xs:element minOccurs="0" name="PermanentFundingCommitments_CustomFieldBitValue3_Item10" type="xs:boolean"/>
            <xs:element minOccurs="0" name="PermanentFundingCommitments_CustomFieldBitValue4_Item1" type="xs:boolean"/>
            <xs:element minOccurs="0" name="PermanentFundingCommitments_CustomFieldBitValue4_Item2" type="xs:boolean"/>
            <xs:element minOccurs="0" name="PermanentFundingCommitments_CustomFieldBitValue4_Item3" type="xs:boolean"/>
            <xs:element minOccurs="0" name="PermanentFundingCommitments_CustomFieldBitValue4_Item4" type="xs:boolean"/>
            <xs:element minOccurs="0" name="PermanentFundingCommitments_CustomFieldBitValue4_Item5" type="xs:boolean"/>
            <xs:element minOccurs="0" name="PermanentFundingCommitments_CustomFieldBitValue4_Item6" type="xs:boolean"/>
            <xs:element minOccurs="0" name="PermanentFundingCommitments_CustomFieldBitValue4_Item7" type="xs:boolean"/>
            <xs:element minOccurs="0" name="PermanentFundingCommitments_CustomFieldBitValue4_Item8" type="xs:boolean"/>
            <xs:element minOccurs="0" name="PermanentFundingCommitments_CustomFieldBitValue4_Item9" type="xs:boolean"/>
            <xs:element minOccurs="0" name="PermanentFundingCommitments_CustomFieldBitValue4_Item10" type="xs:boolean"/>
            <xs:element minOccurs="0" name="PermanentFundingCommitments_CustomFieldBitValue5_Item1" type="xs:boolean"/>
            <xs:element minOccurs="0" name="PermanentFundingCommitments_CustomFieldBitValue5_Item2" type="xs:boolean"/>
            <xs:element minOccurs="0" name="PermanentFundingCommitments_CustomFieldBitValue5_Item3" type="xs:boolean"/>
            <xs:element minOccurs="0" name="PermanentFundingCommitments_CustomFieldBitValue5_Item4" type="xs:boolean"/>
            <xs:element minOccurs="0" name="PermanentFundingCommitments_CustomFieldBitValue5_Item5" type="xs:boolean"/>
            <xs:element minOccurs="0" name="PermanentFundingCommitments_CustomFieldBitValue5_Item6" type="xs:boolean"/>
            <xs:element minOccurs="0" name="PermanentFundingCommitments_CustomFieldBitValue5_Item7" type="xs:boolean"/>
            <xs:element minOccurs="0" name="PermanentFundingCommitments_CustomFieldBitValue5_Item8" type="xs:boolean"/>
            <xs:element minOccurs="0" name="PermanentFundingCommitments_CustomFieldBitValue5_Item9" type="xs:boolean"/>
            <xs:element minOccurs="0" name="PermanentFundingCommitments_CustomFieldBitValue5_Item10" type="xs:boolean"/>
            <xs:element minOccurs="0" name="PermanentFundingCommitments_CustomFieldDateValue1_Item1" type="xs:date"/>
            <xs:element minOccurs="0" name="PermanentFundingCommitments_CustomFieldDateValue1_Item2" type="xs:date"/>
            <xs:element minOccurs="0" name="PermanentFundingCommitments_CustomFieldDateValue1_Item3" type="xs:date"/>
            <xs:element minOccurs="0" name="PermanentFundingCommitments_CustomFieldDateValue1_Item4" type="xs:date"/>
            <xs:element minOccurs="0" name="PermanentFundingCommitments_CustomFieldDateValue1_Item5" type="xs:date"/>
            <xs:element minOccurs="0" name="PermanentFundingCommitments_CustomFieldDateValue1_Item6" type="xs:date"/>
            <xs:element minOccurs="0" name="PermanentFundingCommitments_CustomFieldDateValue1_Item7" type="xs:date"/>
            <xs:element minOccurs="0" name="PermanentFundingCommitments_CustomFieldDateValue1_Item8" type="xs:date"/>
            <xs:element minOccurs="0" name="PermanentFundingCommitments_CustomFieldDateValue1_Item9" type="xs:date"/>
            <xs:element minOccurs="0" name="PermanentFundingCommitments_CustomFieldDateValue1_Item10" type="xs:date"/>
            <xs:element minOccurs="0" name="PermanentFundingCommitments_CustomFieldDateValue2_Item1" type="xs:date"/>
            <xs:element minOccurs="0" name="PermanentFundingCommitments_CustomFieldDateValue2_Item2" type="xs:date"/>
            <xs:element minOccurs="0" name="PermanentFundingCommitments_CustomFieldDateValue2_Item3" type="xs:date"/>
            <xs:element minOccurs="0" name="PermanentFundingCommitments_CustomFieldDateValue2_Item4" type="xs:date"/>
            <xs:element minOccurs="0" name="PermanentFundingCommitments_CustomFieldDateValue2_Item5" type="xs:date"/>
            <xs:element minOccurs="0" name="PermanentFundingCommitments_CustomFieldDateValue2_Item6" type="xs:date"/>
            <xs:element minOccurs="0" name="PermanentFundingCommitments_CustomFieldDateValue2_Item7" type="xs:date"/>
            <xs:element minOccurs="0" name="PermanentFundingCommitments_CustomFieldDateValue2_Item8" type="xs:date"/>
            <xs:element minOccurs="0" name="PermanentFundingCommitments_CustomFieldDateValue2_Item9" type="xs:date"/>
            <xs:element minOccurs="0" name="PermanentFundingCommitments_CustomFieldDateValue2_Item10" type="xs:date"/>
            <xs:element minOccurs="0" name="PermanentFundingCommitments_CustomFieldDateValue3_Item1" type="xs:date"/>
            <xs:element minOccurs="0" name="PermanentFundingCommitments_CustomFieldDateValue3_Item2" type="xs:date"/>
            <xs:element minOccurs="0" name="PermanentFundingCommitments_CustomFieldDateValue3_Item3" type="xs:date"/>
            <xs:element minOccurs="0" name="PermanentFundingCommitments_CustomFieldDateValue3_Item4" type="xs:date"/>
            <xs:element minOccurs="0" name="PermanentFundingCommitments_CustomFieldDateValue3_Item5" type="xs:date"/>
            <xs:element minOccurs="0" name="PermanentFundingCommitments_CustomFieldDateValue3_Item6" type="xs:date"/>
            <xs:element minOccurs="0" name="PermanentFundingCommitments_CustomFieldDateValue3_Item7" type="xs:date"/>
            <xs:element minOccurs="0" name="PermanentFundingCommitments_CustomFieldDateValue3_Item8" type="xs:date"/>
            <xs:element minOccurs="0" name="PermanentFundingCommitments_CustomFieldDateValue3_Item9" type="xs:date"/>
            <xs:element minOccurs="0" name="PermanentFundingCommitments_CustomFieldDateValue3_Item10" type="xs:date"/>
            <xs:element minOccurs="0" name="PermanentFundingCommitments_CustomFieldDateValue4_Item1" type="xs:date"/>
            <xs:element minOccurs="0" name="PermanentFundingCommitments_CustomFieldDateValue4_Item2" type="xs:date"/>
            <xs:element minOccurs="0" name="PermanentFundingCommitments_CustomFieldDateValue4_Item3" type="xs:date"/>
            <xs:element minOccurs="0" name="PermanentFundingCommitments_CustomFieldDateValue4_Item4" type="xs:date"/>
            <xs:element minOccurs="0" name="PermanentFundingCommitments_CustomFieldDateValue4_Item5" type="xs:date"/>
            <xs:element minOccurs="0" name="PermanentFundingCommitments_CustomFieldDateValue4_Item6" type="xs:date"/>
            <xs:element minOccurs="0" name="PermanentFundingCommitments_CustomFieldDateValue4_Item7" type="xs:date"/>
            <xs:element minOccurs="0" name="PermanentFundingCommitments_CustomFieldDateValue4_Item8" type="xs:date"/>
            <xs:element minOccurs="0" name="PermanentFundingCommitments_CustomFieldDateValue4_Item9" type="xs:date"/>
            <xs:element minOccurs="0" name="PermanentFundingCommitments_CustomFieldDateValue4_Item10" type="xs:date"/>
            <xs:element minOccurs="0" name="PermanentFundingCommitments_CustomFieldDateValue5_Item1" type="xs:date"/>
            <xs:element minOccurs="0" name="PermanentFundingCommitments_CustomFieldDateValue5_Item2" type="xs:date"/>
            <xs:element minOccurs="0" name="PermanentFundingCommitments_CustomFieldDateValue5_Item3" type="xs:date"/>
            <xs:element minOccurs="0" name="PermanentFundingCommitments_CustomFieldDateValue5_Item4" type="xs:date"/>
            <xs:element minOccurs="0" name="PermanentFundingCommitments_CustomFieldDateValue5_Item5" type="xs:date"/>
            <xs:element minOccurs="0" name="PermanentFundingCommitments_CustomFieldDateValue5_Item6" type="xs:date"/>
            <xs:element minOccurs="0" name="PermanentFundingCommitments_CustomFieldDateValue5_Item7" type="xs:date"/>
            <xs:element minOccurs="0" name="PermanentFundingCommitments_CustomFieldDateValue5_Item8" type="xs:date"/>
            <xs:element minOccurs="0" name="PermanentFundingCommitments_CustomFieldDateValue5_Item9" type="xs:date"/>
            <xs:element minOccurs="0" name="PermanentFundingCommitments_CustomFieldDateValue5_Item10" type="xs:date"/>
            <xs:element minOccurs="0" name="PermanentFundingCommitments_CustomFieldDecimalValue1_Item1" type="xs:decimal"/>
            <xs:element minOccurs="0" name="PermanentFundingCommitments_CustomFieldDecimalValue1_Item2" type="xs:decimal"/>
            <xs:element minOccurs="0" name="PermanentFundingCommitments_CustomFieldDecimalValue1_Item3" type="xs:decimal"/>
            <xs:element minOccurs="0" name="PermanentFundingCommitments_CustomFieldDecimalValue1_Item4" type="xs:decimal"/>
            <xs:element minOccurs="0" name="PermanentFundingCommitments_CustomFieldDecimalValue1_Item5" type="xs:decimal"/>
            <xs:element minOccurs="0" name="PermanentFundingCommitments_CustomFieldDecimalValue1_Item6" type="xs:decimal"/>
            <xs:element minOccurs="0" name="PermanentFundingCommitments_CustomFieldDecimalValue1_Item7" type="xs:decimal"/>
            <xs:element minOccurs="0" name="PermanentFundingCommitments_CustomFieldDecimalValue1_Item8" type="xs:decimal"/>
            <xs:element minOccurs="0" name="PermanentFundingCommitments_CustomFieldDecimalValue1_Item9" type="xs:decimal"/>
            <xs:element minOccurs="0" name="PermanentFundingCommitments_CustomFieldDecimalValue1_Item10" type="xs:decimal"/>
            <xs:element minOccurs="0" name="PermanentFundingCommitments_CustomFieldDecimalValue2_Item1" type="xs:decimal"/>
            <xs:element minOccurs="0" name="PermanentFundingCommitments_CustomFieldDecimalValue2_Item2" type="xs:decimal"/>
            <xs:element minOccurs="0" name="PermanentFundingCommitments_CustomFieldDecimalValue2_Item3" type="xs:decimal"/>
            <xs:element minOccurs="0" name="PermanentFundingCommitments_CustomFieldDecimalValue2_Item4" type="xs:decimal"/>
            <xs:element minOccurs="0" name="PermanentFundingCommitments_CustomFieldDecimalValue2_Item5" type="xs:decimal"/>
            <xs:element minOccurs="0" name="PermanentFundingCommitments_CustomFieldDecimalValue2_Item6" type="xs:decimal"/>
            <xs:element minOccurs="0" name="PermanentFundingCommitments_CustomFieldDecimalValue2_Item7" type="xs:decimal"/>
            <xs:element minOccurs="0" name="PermanentFundingCommitments_CustomFieldDecimalValue2_Item8" type="xs:decimal"/>
            <xs:element minOccurs="0" name="PermanentFundingCommitments_CustomFieldDecimalValue2_Item9" type="xs:decimal"/>
            <xs:element minOccurs="0" name="PermanentFundingCommitments_CustomFieldDecimalValue2_Item10" type="xs:decimal"/>
            <xs:element minOccurs="0" name="PermanentFundingCommitments_CustomFieldDecimalValue3_Item1" type="xs:decimal"/>
            <xs:element minOccurs="0" name="PermanentFundingCommitments_CustomFieldDecimalValue3_Item2" type="xs:decimal"/>
            <xs:element minOccurs="0" name="PermanentFundingCommitments_CustomFieldDecimalValue3_Item3" type="xs:decimal"/>
            <xs:element minOccurs="0" name="PermanentFundingCommitments_CustomFieldDecimalValue3_Item4" type="xs:decimal"/>
            <xs:element minOccurs="0" name="PermanentFundingCommitments_CustomFieldDecimalValue3_Item5" type="xs:decimal"/>
            <xs:element minOccurs="0" name="PermanentFundingCommitments_CustomFieldDecimalValue3_Item6" type="xs:decimal"/>
            <xs:element minOccurs="0" name="PermanentFundingCommitments_CustomFieldDecimalValue3_Item7" type="xs:decimal"/>
            <xs:element minOccurs="0" name="PermanentFundingCommitments_CustomFieldDecimalValue3_Item8" type="xs:decimal"/>
            <xs:element minOccurs="0" name="PermanentFundingCommitments_CustomFieldDecimalValue3_Item9" type="xs:decimal"/>
            <xs:element minOccurs="0" name="PermanentFundingCommitments_CustomFieldDecimalValue3_Item10" type="xs:decimal"/>
            <xs:element minOccurs="0" name="PermanentFundingCommitments_CustomFieldDecimalValue4_Item1" type="xs:decimal"/>
            <xs:element minOccurs="0" name="PermanentFundingCommitments_CustomFieldDecimalValue4_Item2" type="xs:decimal"/>
            <xs:element minOccurs="0" name="PermanentFundingCommitments_CustomFieldDecimalValue4_Item3" type="xs:decimal"/>
            <xs:element minOccurs="0" name="PermanentFundingCommitments_CustomFieldDecimalValue4_Item4" type="xs:decimal"/>
            <xs:element minOccurs="0" name="PermanentFundingCommitments_CustomFieldDecimalValue4_Item5" type="xs:decimal"/>
            <xs:element minOccurs="0" name="PermanentFundingCommitments_CustomFieldDecimalValue4_Item6" type="xs:decimal"/>
            <xs:element minOccurs="0" name="PermanentFundingCommitments_CustomFieldDecimalValue4_Item7" type="xs:decimal"/>
            <xs:element minOccurs="0" name="PermanentFundingCommitments_CustomFieldDecimalValue4_Item8" type="xs:decimal"/>
            <xs:element minOccurs="0" name="PermanentFundingCommitments_CustomFieldDecimalValue4_Item9" type="xs:decimal"/>
            <xs:element minOccurs="0" name="PermanentFundingCommitments_CustomFieldDecimalValue4_Item10" type="xs:decimal"/>
            <xs:element minOccurs="0" name="PermanentFundingCommitments_CustomFieldDecimalValue5_Item1" type="xs:decimal"/>
            <xs:element minOccurs="0" name="PermanentFundingCommitments_CustomFieldDecimalValue5_Item2" type="xs:decimal"/>
            <xs:element minOccurs="0" name="PermanentFundingCommitments_CustomFieldDecimalValue5_Item3" type="xs:decimal"/>
            <xs:element minOccurs="0" name="PermanentFundingCommitments_CustomFieldDecimalValue5_Item4" type="xs:decimal"/>
            <xs:element minOccurs="0" name="PermanentFundingCommitments_CustomFieldDecimalValue5_Item5" type="xs:decimal"/>
            <xs:element minOccurs="0" name="PermanentFundingCommitments_CustomFieldDecimalValue5_Item6" type="xs:decimal"/>
            <xs:element minOccurs="0" name="PermanentFundingCommitments_CustomFieldDecimalValue5_Item7" type="xs:decimal"/>
            <xs:element minOccurs="0" name="PermanentFundingCommitments_CustomFieldDecimalValue5_Item8" type="xs:decimal"/>
            <xs:element minOccurs="0" name="PermanentFundingCommitments_CustomFieldDecimalValue5_Item9" type="xs:decimal"/>
            <xs:element minOccurs="0" name="PermanentFundingCommitments_CustomFieldDecimalValue5_Item10" type="xs:decimal"/>
            <xs:element minOccurs="0" name="PermanentFundingCommitments_CustomFieldNumericValue1_Item1" type="xs:decimal"/>
            <xs:element minOccurs="0" name="PermanentFundingCommitments_CustomFieldNumericValue1_Item2" type="xs:decimal"/>
            <xs:element minOccurs="0" name="PermanentFundingCommitments_CustomFieldNumericValue1_Item3" type="xs:decimal"/>
            <xs:element minOccurs="0" name="PermanentFundingCommitments_CustomFieldNumericValue1_Item4" type="xs:decimal"/>
            <xs:element minOccurs="0" name="PermanentFundingCommitments_CustomFieldNumericValue1_Item5" type="xs:decimal"/>
            <xs:element minOccurs="0" name="PermanentFundingCommitments_CustomFieldNumericValue1_Item6" type="xs:decimal"/>
            <xs:element minOccurs="0" name="PermanentFundingCommitments_CustomFieldNumericValue1_Item7" type="xs:decimal"/>
            <xs:element minOccurs="0" name="PermanentFundingCommitments_CustomFieldNumericValue1_Item8" type="xs:decimal"/>
            <xs:element minOccurs="0" name="PermanentFundingCommitments_CustomFieldNumericValue1_Item9" type="xs:decimal"/>
            <xs:element minOccurs="0" name="PermanentFundingCommitments_CustomFieldNumericValue1_Item10" type="xs:decimal"/>
            <xs:element minOccurs="0" name="PermanentFundingCommitments_CustomFieldNumericValue2_Item1" type="xs:decimal"/>
            <xs:element minOccurs="0" name="PermanentFundingCommitments_CustomFieldNumericValue2_Item2" type="xs:decimal"/>
            <xs:element minOccurs="0" name="PermanentFundingCommitments_CustomFieldNumericValue2_Item3" type="xs:decimal"/>
            <xs:element minOccurs="0" name="PermanentFundingCommitments_CustomFieldNumericValue2_Item4" type="xs:decimal"/>
            <xs:element minOccurs="0" name="PermanentFundingCommitments_CustomFieldNumericValue2_Item5" type="xs:decimal"/>
            <xs:element minOccurs="0" name="PermanentFundingCommitments_CustomFieldNumericValue2_Item6" type="xs:decimal"/>
            <xs:element minOccurs="0" name="PermanentFundingCommitments_CustomFieldNumericValue2_Item7" type="xs:decimal"/>
            <xs:element minOccurs="0" name="PermanentFundingCommitments_CustomFieldNumericValue2_Item8" type="xs:decimal"/>
            <xs:element minOccurs="0" name="PermanentFundingCommitments_CustomFieldNumericValue2_Item9" type="xs:decimal"/>
            <xs:element minOccurs="0" name="PermanentFundingCommitments_CustomFieldNumericValue2_Item10" type="xs:decimal"/>
            <xs:element minOccurs="0" name="PermanentFundingCommitments_CustomFieldNumericValue3_Item1" type="xs:decimal"/>
            <xs:element minOccurs="0" name="PermanentFundingCommitments_CustomFieldNumericValue3_Item2" type="xs:decimal"/>
            <xs:element minOccurs="0" name="PermanentFundingCommitments_CustomFieldNumericValue3_Item3" type="xs:decimal"/>
            <xs:element minOccurs="0" name="PermanentFundingCommitments_CustomFieldNumericValue3_Item4" type="xs:decimal"/>
            <xs:element minOccurs="0" name="PermanentFundingCommitments_CustomFieldNumericValue3_Item5" type="xs:decimal"/>
            <xs:element minOccurs="0" name="PermanentFundingCommitments_CustomFieldNumericValue3_Item6" type="xs:decimal"/>
            <xs:element minOccurs="0" name="PermanentFundingCommitments_CustomFieldNumericValue3_Item7" type="xs:decimal"/>
            <xs:element minOccurs="0" name="PermanentFundingCommitments_CustomFieldNumericValue3_Item8" type="xs:decimal"/>
            <xs:element minOccurs="0" name="PermanentFundingCommitments_CustomFieldNumericValue3_Item9" type="xs:decimal"/>
            <xs:element minOccurs="0" name="PermanentFundingCommitments_CustomFieldNumericValue3_Item10" type="xs:decimal"/>
            <xs:element minOccurs="0" name="PermanentFundingCommitments_CustomFieldNumericValue4_Item1" type="xs:decimal"/>
            <xs:element minOccurs="0" name="PermanentFundingCommitments_CustomFieldNumericValue4_Item2" type="xs:decimal"/>
            <xs:element minOccurs="0" name="PermanentFundingCommitments_CustomFieldNumericValue4_Item3" type="xs:decimal"/>
            <xs:element minOccurs="0" name="PermanentFundingCommitments_CustomFieldNumericValue4_Item4" type="xs:decimal"/>
            <xs:element minOccurs="0" name="PermanentFundingCommitments_CustomFieldNumericValue4_Item5" type="xs:decimal"/>
            <xs:element minOccurs="0" name="PermanentFundingCommitments_CustomFieldNumericValue4_Item6" type="xs:decimal"/>
            <xs:element minOccurs="0" name="PermanentFundingCommitments_CustomFieldNumericValue4_Item7" type="xs:decimal"/>
            <xs:element minOccurs="0" name="PermanentFundingCommitments_CustomFieldNumericValue4_Item8" type="xs:decimal"/>
            <xs:element minOccurs="0" name="PermanentFundingCommitments_CustomFieldNumericValue4_Item9" type="xs:decimal"/>
            <xs:element minOccurs="0" name="PermanentFundingCommitments_CustomFieldNumericValue4_Item10" type="xs:decimal"/>
            <xs:element minOccurs="0" name="PermanentFundingCommitments_CustomFieldNumericValue5_Item1" type="xs:decimal"/>
            <xs:element minOccurs="0" name="PermanentFundingCommitments_CustomFieldNumericValue5_Item2" type="xs:decimal"/>
            <xs:element minOccurs="0" name="PermanentFundingCommitments_CustomFieldNumericValue5_Item3" type="xs:decimal"/>
            <xs:element minOccurs="0" name="PermanentFundingCommitments_CustomFieldNumericValue5_Item4" type="xs:decimal"/>
            <xs:element minOccurs="0" name="PermanentFundingCommitments_CustomFieldNumericValue5_Item5" type="xs:decimal"/>
            <xs:element minOccurs="0" name="PermanentFundingCommitments_CustomFieldNumericValue5_Item6" type="xs:decimal"/>
            <xs:element minOccurs="0" name="PermanentFundingCommitments_CustomFieldNumericValue5_Item7" type="xs:decimal"/>
            <xs:element minOccurs="0" name="PermanentFundingCommitments_CustomFieldNumericValue5_Item8" type="xs:decimal"/>
            <xs:element minOccurs="0" name="PermanentFundingCommitments_CustomFieldNumericValue5_Item9" type="xs:decimal"/>
            <xs:element minOccurs="0" name="PermanentFundingCommitments_CustomFieldNumericValue5_Item10" type="xs:decimal"/>
            <xs:element minOccurs="0" name="PermanentFundingCommitments_CustomFieldTextValue1_Item1" type="xs:string"/>
            <xs:element minOccurs="0" name="PermanentFundingCommitments_CustomFieldTextValue1_Item2" type="xs:string"/>
            <xs:element minOccurs="0" name="PermanentFundingCommitments_CustomFieldTextValue1_Item3" type="xs:string"/>
            <xs:element minOccurs="0" name="PermanentFundingCommitments_CustomFieldTextValue1_Item4" type="xs:string"/>
            <xs:element minOccurs="0" name="PermanentFundingCommitments_CustomFieldTextValue1_Item5" type="xs:string"/>
            <xs:element minOccurs="0" name="PermanentFundingCommitments_CustomFieldTextValue1_Item6" type="xs:string"/>
            <xs:element minOccurs="0" name="PermanentFundingCommitments_CustomFieldTextValue1_Item7" type="xs:string"/>
            <xs:element minOccurs="0" name="PermanentFundingCommitments_CustomFieldTextValue1_Item8" type="xs:string"/>
            <xs:element minOccurs="0" name="PermanentFundingCommitments_CustomFieldTextValue1_Item9" type="xs:string"/>
            <xs:element minOccurs="0" name="PermanentFundingCommitments_CustomFieldTextValue1_Item10" type="xs:string"/>
            <xs:element minOccurs="0" name="PermanentFundingCommitments_CustomFieldTextValue10_Item1" type="xs:string"/>
            <xs:element minOccurs="0" name="PermanentFundingCommitments_CustomFieldTextValue10_Item2" type="xs:string"/>
            <xs:element minOccurs="0" name="PermanentFundingCommitments_CustomFieldTextValue10_Item3" type="xs:string"/>
            <xs:element minOccurs="0" name="PermanentFundingCommitments_CustomFieldTextValue10_Item4" type="xs:string"/>
            <xs:element minOccurs="0" name="PermanentFundingCommitments_CustomFieldTextValue10_Item5" type="xs:string"/>
            <xs:element minOccurs="0" name="PermanentFundingCommitments_CustomFieldTextValue10_Item6" type="xs:string"/>
            <xs:element minOccurs="0" name="PermanentFundingCommitments_CustomFieldTextValue10_Item7" type="xs:string"/>
            <xs:element minOccurs="0" name="PermanentFundingCommitments_CustomFieldTextValue10_Item8" type="xs:string"/>
            <xs:element minOccurs="0" name="PermanentFundingCommitments_CustomFieldTextValue10_Item9" type="xs:string"/>
            <xs:element minOccurs="0" name="PermanentFundingCommitments_CustomFieldTextValue10_Item10" type="xs:string"/>
            <xs:element minOccurs="0" name="PermanentFundingCommitments_CustomFieldTextValue11_Item1" type="xs:string"/>
            <xs:element minOccurs="0" name="PermanentFundingCommitments_CustomFieldTextValue11_Item2" type="xs:string"/>
            <xs:element minOccurs="0" name="PermanentFundingCommitments_CustomFieldTextValue11_Item3" type="xs:string"/>
            <xs:element minOccurs="0" name="PermanentFundingCommitments_CustomFieldTextValue11_Item4" type="xs:string"/>
            <xs:element minOccurs="0" name="PermanentFundingCommitments_CustomFieldTextValue11_Item5" type="xs:string"/>
            <xs:element minOccurs="0" name="PermanentFundingCommitments_CustomFieldTextValue11_Item6" type="xs:string"/>
            <xs:element minOccurs="0" name="PermanentFundingCommitments_CustomFieldTextValue11_Item7" type="xs:string"/>
            <xs:element minOccurs="0" name="PermanentFundingCommitments_CustomFieldTextValue11_Item8" type="xs:string"/>
            <xs:element minOccurs="0" name="PermanentFundingCommitments_CustomFieldTextValue11_Item9" type="xs:string"/>
            <xs:element minOccurs="0" name="PermanentFundingCommitments_CustomFieldTextValue11_Item10" type="xs:string"/>
            <xs:element minOccurs="0" name="PermanentFundingCommitments_CustomFieldTextValue12_Item1" type="xs:string"/>
            <xs:element minOccurs="0" name="PermanentFundingCommitments_CustomFieldTextValue12_Item2" type="xs:string"/>
            <xs:element minOccurs="0" name="PermanentFundingCommitments_CustomFieldTextValue12_Item3" type="xs:string"/>
            <xs:element minOccurs="0" name="PermanentFundingCommitments_CustomFieldTextValue12_Item4" type="xs:string"/>
            <xs:element minOccurs="0" name="PermanentFundingCommitments_CustomFieldTextValue12_Item5" type="xs:string"/>
            <xs:element minOccurs="0" name="PermanentFundingCommitments_CustomFieldTextValue12_Item6" type="xs:string"/>
            <xs:element minOccurs="0" name="PermanentFundingCommitments_CustomFieldTextValue12_Item7" type="xs:string"/>
            <xs:element minOccurs="0" name="PermanentFundingCommitments_CustomFieldTextValue12_Item8" type="xs:string"/>
            <xs:element minOccurs="0" name="PermanentFundingCommitments_CustomFieldTextValue12_Item9" type="xs:string"/>
            <xs:element minOccurs="0" name="PermanentFundingCommitments_CustomFieldTextValue12_Item10" type="xs:string"/>
            <xs:element minOccurs="0" name="PermanentFundingCommitments_CustomFieldTextValue13_Item1" type="xs:string"/>
            <xs:element minOccurs="0" name="PermanentFundingCommitments_CustomFieldTextValue13_Item2" type="xs:string"/>
            <xs:element minOccurs="0" name="PermanentFundingCommitments_CustomFieldTextValue13_Item3" type="xs:string"/>
            <xs:element minOccurs="0" name="PermanentFundingCommitments_CustomFieldTextValue13_Item4" type="xs:string"/>
            <xs:element minOccurs="0" name="PermanentFundingCommitments_CustomFieldTextValue13_Item5" type="xs:string"/>
            <xs:element minOccurs="0" name="PermanentFundingCommitments_CustomFieldTextValue13_Item6" type="xs:string"/>
            <xs:element minOccurs="0" name="PermanentFundingCommitments_CustomFieldTextValue13_Item7" type="xs:string"/>
            <xs:element minOccurs="0" name="PermanentFundingCommitments_CustomFieldTextValue13_Item8" type="xs:string"/>
            <xs:element minOccurs="0" name="PermanentFundingCommitments_CustomFieldTextValue13_Item9" type="xs:string"/>
            <xs:element minOccurs="0" name="PermanentFundingCommitments_CustomFieldTextValue13_Item10" type="xs:string"/>
            <xs:element minOccurs="0" name="PermanentFundingCommitments_CustomFieldTextValue14_Item1" type="xs:string"/>
            <xs:element minOccurs="0" name="PermanentFundingCommitments_CustomFieldTextValue14_Item2" type="xs:string"/>
            <xs:element minOccurs="0" name="PermanentFundingCommitments_CustomFieldTextValue14_Item3" type="xs:string"/>
            <xs:element minOccurs="0" name="PermanentFundingCommitments_CustomFieldTextValue14_Item4" type="xs:string"/>
            <xs:element minOccurs="0" name="PermanentFundingCommitments_CustomFieldTextValue14_Item5" type="xs:string"/>
            <xs:element minOccurs="0" name="PermanentFundingCommitments_CustomFieldTextValue14_Item6" type="xs:string"/>
            <xs:element minOccurs="0" name="PermanentFundingCommitments_CustomFieldTextValue14_Item7" type="xs:string"/>
            <xs:element minOccurs="0" name="PermanentFundingCommitments_CustomFieldTextValue14_Item8" type="xs:string"/>
            <xs:element minOccurs="0" name="PermanentFundingCommitments_CustomFieldTextValue14_Item9" type="xs:string"/>
            <xs:element minOccurs="0" name="PermanentFundingCommitments_CustomFieldTextValue14_Item10" type="xs:string"/>
            <xs:element minOccurs="0" name="PermanentFundingCommitments_CustomFieldTextValue15_Item1" type="xs:string"/>
            <xs:element minOccurs="0" name="PermanentFundingCommitments_CustomFieldTextValue15_Item2" type="xs:string"/>
            <xs:element minOccurs="0" name="PermanentFundingCommitments_CustomFieldTextValue15_Item3" type="xs:string"/>
            <xs:element minOccurs="0" name="PermanentFundingCommitments_CustomFieldTextValue15_Item4" type="xs:string"/>
            <xs:element minOccurs="0" name="PermanentFundingCommitments_CustomFieldTextValue15_Item5" type="xs:string"/>
            <xs:element minOccurs="0" name="PermanentFundingCommitments_CustomFieldTextValue15_Item6" type="xs:string"/>
            <xs:element minOccurs="0" name="PermanentFundingCommitments_CustomFieldTextValue15_Item7" type="xs:string"/>
            <xs:element minOccurs="0" name="PermanentFundingCommitments_CustomFieldTextValue15_Item8" type="xs:string"/>
            <xs:element minOccurs="0" name="PermanentFundingCommitments_CustomFieldTextValue15_Item9" type="xs:string"/>
            <xs:element minOccurs="0" name="PermanentFundingCommitments_CustomFieldTextValue15_Item10" type="xs:string"/>
            <xs:element minOccurs="0" name="PermanentFundingCommitments_CustomFieldTextValue2_Item1" type="xs:string"/>
            <xs:element minOccurs="0" name="PermanentFundingCommitments_CustomFieldTextValue2_Item2" type="xs:string"/>
            <xs:element minOccurs="0" name="PermanentFundingCommitments_CustomFieldTextValue2_Item3" type="xs:string"/>
            <xs:element minOccurs="0" name="PermanentFundingCommitments_CustomFieldTextValue2_Item4" type="xs:string"/>
            <xs:element minOccurs="0" name="PermanentFundingCommitments_CustomFieldTextValue2_Item5" type="xs:string"/>
            <xs:element minOccurs="0" name="PermanentFundingCommitments_CustomFieldTextValue2_Item6" type="xs:string"/>
            <xs:element minOccurs="0" name="PermanentFundingCommitments_CustomFieldTextValue2_Item7" type="xs:string"/>
            <xs:element minOccurs="0" name="PermanentFundingCommitments_CustomFieldTextValue2_Item8" type="xs:string"/>
            <xs:element minOccurs="0" name="PermanentFundingCommitments_CustomFieldTextValue2_Item9" type="xs:string"/>
            <xs:element minOccurs="0" name="PermanentFundingCommitments_CustomFieldTextValue2_Item10" type="xs:string"/>
            <xs:element minOccurs="0" name="PermanentFundingCommitments_CustomFieldTextValue3_Item1" type="xs:string"/>
            <xs:element minOccurs="0" name="PermanentFundingCommitments_CustomFieldTextValue3_Item2" type="xs:string"/>
            <xs:element minOccurs="0" name="PermanentFundingCommitments_CustomFieldTextValue3_Item3" type="xs:string"/>
            <xs:element minOccurs="0" name="PermanentFundingCommitments_CustomFieldTextValue3_Item4" type="xs:string"/>
            <xs:element minOccurs="0" name="PermanentFundingCommitments_CustomFieldTextValue3_Item5" type="xs:string"/>
            <xs:element minOccurs="0" name="PermanentFundingCommitments_CustomFieldTextValue3_Item6" type="xs:string"/>
            <xs:element minOccurs="0" name="PermanentFundingCommitments_CustomFieldTextValue3_Item7" type="xs:string"/>
            <xs:element minOccurs="0" name="PermanentFundingCommitments_CustomFieldTextValue3_Item8" type="xs:string"/>
            <xs:element minOccurs="0" name="PermanentFundingCommitments_CustomFieldTextValue3_Item9" type="xs:string"/>
            <xs:element minOccurs="0" name="PermanentFundingCommitments_CustomFieldTextValue3_Item10" type="xs:string"/>
            <xs:element minOccurs="0" name="PermanentFundingCommitments_CustomFieldTextValue4_Item1" type="xs:string"/>
            <xs:element minOccurs="0" name="PermanentFundingCommitments_CustomFieldTextValue4_Item2" type="xs:string"/>
            <xs:element minOccurs="0" name="PermanentFundingCommitments_CustomFieldTextValue4_Item3" type="xs:string"/>
            <xs:element minOccurs="0" name="PermanentFundingCommitments_CustomFieldTextValue4_Item4" type="xs:string"/>
            <xs:element minOccurs="0" name="PermanentFundingCommitments_CustomFieldTextValue4_Item5" type="xs:string"/>
            <xs:element minOccurs="0" name="PermanentFundingCommitments_CustomFieldTextValue4_Item6" type="xs:string"/>
            <xs:element minOccurs="0" name="PermanentFundingCommitments_CustomFieldTextValue4_Item7" type="xs:string"/>
            <xs:element minOccurs="0" name="PermanentFundingCommitments_CustomFieldTextValue4_Item8" type="xs:string"/>
            <xs:element minOccurs="0" name="PermanentFundingCommitments_CustomFieldTextValue4_Item9" type="xs:string"/>
            <xs:element minOccurs="0" name="PermanentFundingCommitments_CustomFieldTextValue4_Item10" type="xs:string"/>
            <xs:element minOccurs="0" name="PermanentFundingCommitments_CustomFieldTextValue5_Item1" type="xs:string"/>
            <xs:element minOccurs="0" name="PermanentFundingCommitments_CustomFieldTextValue5_Item2" type="xs:string"/>
            <xs:element minOccurs="0" name="PermanentFundingCommitments_CustomFieldTextValue5_Item3" type="xs:string"/>
            <xs:element minOccurs="0" name="PermanentFundingCommitments_CustomFieldTextValue5_Item4" type="xs:string"/>
            <xs:element minOccurs="0" name="PermanentFundingCommitments_CustomFieldTextValue5_Item5" type="xs:string"/>
            <xs:element minOccurs="0" name="PermanentFundingCommitments_CustomFieldTextValue5_Item6" type="xs:string"/>
            <xs:element minOccurs="0" name="PermanentFundingCommitments_CustomFieldTextValue5_Item7" type="xs:string"/>
            <xs:element minOccurs="0" name="PermanentFundingCommitments_CustomFieldTextValue5_Item8" type="xs:string"/>
            <xs:element minOccurs="0" name="PermanentFundingCommitments_CustomFieldTextValue5_Item9" type="xs:string"/>
            <xs:element minOccurs="0" name="PermanentFundingCommitments_CustomFieldTextValue5_Item10" type="xs:string"/>
            <xs:element minOccurs="0" name="PermanentFundingCommitments_CustomFieldTextValue6_Item1" type="xs:string"/>
            <xs:element minOccurs="0" name="PermanentFundingCommitments_CustomFieldTextValue6_Item2" type="xs:string"/>
            <xs:element minOccurs="0" name="PermanentFundingCommitments_CustomFieldTextValue6_Item3" type="xs:string"/>
            <xs:element minOccurs="0" name="PermanentFundingCommitments_CustomFieldTextValue6_Item4" type="xs:string"/>
            <xs:element minOccurs="0" name="PermanentFundingCommitments_CustomFieldTextValue6_Item5" type="xs:string"/>
            <xs:element minOccurs="0" name="PermanentFundingCommitments_CustomFieldTextValue6_Item6" type="xs:string"/>
            <xs:element minOccurs="0" name="PermanentFundingCommitments_CustomFieldTextValue6_Item7" type="xs:string"/>
            <xs:element minOccurs="0" name="PermanentFundingCommitments_CustomFieldTextValue6_Item8" type="xs:string"/>
            <xs:element minOccurs="0" name="PermanentFundingCommitments_CustomFieldTextValue6_Item9" type="xs:string"/>
            <xs:element minOccurs="0" name="PermanentFundingCommitments_CustomFieldTextValue6_Item10" type="xs:string"/>
            <xs:element minOccurs="0" name="PermanentFundingCommitments_CustomFieldTextValue7_Item1" type="xs:string"/>
            <xs:element minOccurs="0" name="PermanentFundingCommitments_CustomFieldTextValue7_Item2" type="xs:string"/>
            <xs:element minOccurs="0" name="PermanentFundingCommitments_CustomFieldTextValue7_Item3" type="xs:string"/>
            <xs:element minOccurs="0" name="PermanentFundingCommitments_CustomFieldTextValue7_Item4" type="xs:string"/>
            <xs:element minOccurs="0" name="PermanentFundingCommitments_CustomFieldTextValue7_Item5" type="xs:string"/>
            <xs:element minOccurs="0" name="PermanentFundingCommitments_CustomFieldTextValue7_Item6" type="xs:string"/>
            <xs:element minOccurs="0" name="PermanentFundingCommitments_CustomFieldTextValue7_Item7" type="xs:string"/>
            <xs:element minOccurs="0" name="PermanentFundingCommitments_CustomFieldTextValue7_Item8" type="xs:string"/>
            <xs:element minOccurs="0" name="PermanentFundingCommitments_CustomFieldTextValue7_Item9" type="xs:string"/>
            <xs:element minOccurs="0" name="PermanentFundingCommitments_CustomFieldTextValue7_Item10" type="xs:string"/>
            <xs:element minOccurs="0" name="PermanentFundingCommitments_CustomFieldTextValue8_Item1" type="xs:string"/>
            <xs:element minOccurs="0" name="PermanentFundingCommitments_CustomFieldTextValue8_Item2" type="xs:string"/>
            <xs:element minOccurs="0" name="PermanentFundingCommitments_CustomFieldTextValue8_Item3" type="xs:string"/>
            <xs:element minOccurs="0" name="PermanentFundingCommitments_CustomFieldTextValue8_Item4" type="xs:string"/>
            <xs:element minOccurs="0" name="PermanentFundingCommitments_CustomFieldTextValue8_Item5" type="xs:string"/>
            <xs:element minOccurs="0" name="PermanentFundingCommitments_CustomFieldTextValue8_Item6" type="xs:string"/>
            <xs:element minOccurs="0" name="PermanentFundingCommitments_CustomFieldTextValue8_Item7" type="xs:string"/>
            <xs:element minOccurs="0" name="PermanentFundingCommitments_CustomFieldTextValue8_Item8" type="xs:string"/>
            <xs:element minOccurs="0" name="PermanentFundingCommitments_CustomFieldTextValue8_Item9" type="xs:string"/>
            <xs:element minOccurs="0" name="PermanentFundingCommitments_CustomFieldTextValue8_Item10" type="xs:string"/>
            <xs:element minOccurs="0" name="PermanentFundingCommitments_CustomFieldTextValue9_Item1" type="xs:string"/>
            <xs:element minOccurs="0" name="PermanentFundingCommitments_CustomFieldTextValue9_Item2" type="xs:string"/>
            <xs:element minOccurs="0" name="PermanentFundingCommitments_CustomFieldTextValue9_Item3" type="xs:string"/>
            <xs:element minOccurs="0" name="PermanentFundingCommitments_CustomFieldTextValue9_Item4" type="xs:string"/>
            <xs:element minOccurs="0" name="PermanentFundingCommitments_CustomFieldTextValue9_Item5" type="xs:string"/>
            <xs:element minOccurs="0" name="PermanentFundingCommitments_CustomFieldTextValue9_Item6" type="xs:string"/>
            <xs:element minOccurs="0" name="PermanentFundingCommitments_CustomFieldTextValue9_Item7" type="xs:string"/>
            <xs:element minOccurs="0" name="PermanentFundingCommitments_CustomFieldTextValue9_Item8" type="xs:string"/>
            <xs:element minOccurs="0" name="PermanentFundingCommitments_CustomFieldTextValue9_Item9" type="xs:string"/>
            <xs:element minOccurs="0" name="PermanentFundingCommitments_CustomFieldTextValue9_Item10" type="xs:string"/>
            <xs:element minOccurs="0" name="PermanentFundingCommitments_ProviderName_Item1" type="xs:string"/>
            <xs:element minOccurs="0" name="PermanentFundingCommitments_ProviderName_Item2" type="xs:string"/>
            <xs:element minOccurs="0" name="PermanentFundingCommitments_ProviderName_Item3" type="xs:string"/>
            <xs:element minOccurs="0" name="PermanentFundingCommitments_ProviderName_Item4" type="xs:string"/>
            <xs:element minOccurs="0" name="PermanentFundingCommitments_ProviderName_Item5" type="xs:string"/>
            <xs:element minOccurs="0" name="PermanentFundingCommitments_ProviderName_Item6" type="xs:string"/>
            <xs:element minOccurs="0" name="PermanentFundingCommitments_ProviderName_Item7" type="xs:string"/>
            <xs:element minOccurs="0" name="PermanentFundingCommitments_ProviderName_Item8" type="xs:string"/>
            <xs:element minOccurs="0" name="PermanentFundingCommitments_ProviderName_Item9" type="xs:string"/>
            <xs:element minOccurs="0" name="PermanentFundingCommitments_ProviderName_Item10" type="xs:string"/>
            <xs:element minOccurs="0" name="Program_Name" type="xs:string"/>
            <xs:element minOccurs="0" name="ProjectFeatures_CustomFieldBitValue1" type="xs:boolean"/>
            <xs:element minOccurs="0" name="ProjectFeatures_CustomFieldBitValue2" type="xs:boolean"/>
            <xs:element minOccurs="0" name="ProjectFeatures_CustomFieldBitValue3" type="xs:boolean"/>
            <xs:element minOccurs="0" name="ProjectFeatures_CustomFieldBitValue4" type="xs:boolean"/>
            <xs:element minOccurs="0" name="ProjectFeatures_CustomFieldBitValue5" type="xs:boolean"/>
            <xs:element minOccurs="0" name="ProjectFeatures_CustomFieldDateValue1" type="xs:date"/>
            <xs:element minOccurs="0" name="ProjectFeatures_CustomFieldDateValue2" type="xs:date"/>
            <xs:element minOccurs="0" name="ProjectFeatures_CustomFieldDateValue3" type="xs:date"/>
            <xs:element minOccurs="0" name="ProjectFeatures_CustomFieldDateValue4" type="xs:date"/>
            <xs:element minOccurs="0" name="ProjectFeatures_CustomFieldDateValue5" type="xs:date"/>
            <xs:element minOccurs="0" name="ProjectFeatures_CustomFieldDecimalValue1" type="xs:decimal"/>
            <xs:element minOccurs="0" name="ProjectFeatures_CustomFieldDecimalValue2" type="xs:decimal"/>
            <xs:element minOccurs="0" name="ProjectFeatures_CustomFieldDecimalValue3" type="xs:decimal"/>
            <xs:element minOccurs="0" name="ProjectFeatures_CustomFieldDecimalValue4" type="xs:decimal"/>
            <xs:element minOccurs="0" name="ProjectFeatures_CustomFieldDecimalValue5" type="xs:decimal"/>
            <xs:element minOccurs="0" name="ProjectFeatures_CustomFieldNumericValue1" type="xs:decimal"/>
            <xs:element minOccurs="0" name="ProjectFeatures_CustomFieldNumericValue2" type="xs:decimal"/>
            <xs:element minOccurs="0" name="ProjectFeatures_CustomFieldNumericValue3" type="xs:decimal"/>
            <xs:element minOccurs="0" name="ProjectFeatures_CustomFieldNumericValue4" type="xs:decimal"/>
            <xs:element minOccurs="0" name="ProjectFeatures_CustomFieldNumericValue5" type="xs:decimal"/>
            <xs:element minOccurs="0" name="ProjectFeatures_CustomFieldTextValue1" type="xs:string"/>
            <xs:element minOccurs="0" name="ProjectFeatures_CustomFieldTextValue10" type="xs:string"/>
            <xs:element minOccurs="0" name="ProjectFeatures_CustomFieldTextValue11" type="xs:string"/>
            <xs:element minOccurs="0" name="ProjectFeatures_CustomFieldTextValue12" type="xs:string"/>
            <xs:element minOccurs="0" name="ProjectFeatures_CustomFieldTextValue13" type="xs:string"/>
            <xs:element minOccurs="0" name="ProjectFeatures_CustomFieldTextValue14" type="xs:string"/>
            <xs:element minOccurs="0" name="ProjectFeatures_CustomFieldTextValue15" type="xs:string"/>
            <xs:element minOccurs="0" name="ProjectFeatures_CustomFieldTextValue2" type="xs:string"/>
            <xs:element minOccurs="0" name="ProjectFeatures_CustomFieldTextValue3" type="xs:string"/>
            <xs:element minOccurs="0" name="ProjectFeatures_CustomFieldTextValue4" type="xs:string"/>
            <xs:element minOccurs="0" name="ProjectFeatures_CustomFieldTextValue5" type="xs:string"/>
            <xs:element minOccurs="0" name="ProjectFeatures_CustomFieldTextValue6" type="xs:string"/>
            <xs:element minOccurs="0" name="ProjectFeatures_CustomFieldTextValue7" type="xs:string"/>
            <xs:element minOccurs="0" name="ProjectFeatures_CustomFieldTextValue8" type="xs:string"/>
            <xs:element minOccurs="0" name="ProjectFeatures_CustomFieldTextValue9" type="xs:string"/>
            <xs:element minOccurs="0" name="ProjectFeatures_GrossFloorAreaOfBuildings" type="xs:int"/>
            <xs:element minOccurs="0" name="ProjectFeatures_Non-ResidentialFloorArea" type="xs:int"/>
            <xs:element minOccurs="0" name="ProjectFeatures_NumberOfElderlyUnits" type="xs:int"/>
            <xs:element minOccurs="0" name="ProjectFeatures_NumberOfParkingSpaces" type="xs:int"/>
            <xs:element minOccurs="0" name="ProjectFeatures_NumberOfSpecialNeedsUnits" type="xs:int"/>
            <xs:element minOccurs="0" name="ProjectFeatures_ResidentialFloorArea" type="xs:int"/>
            <xs:element minOccurs="0" name="ProjectInformation_AcquisitionAndRehabilitation" type="xs:boolean"/>
            <xs:element minOccurs="0" name="ProjectInformation_CustomFieldBitValue1" type="xs:boolean"/>
            <xs:element minOccurs="0" name="ProjectInformation_CustomFieldBitValue2" type="xs:boolean"/>
            <xs:element minOccurs="0" name="ProjectInformation_CustomFieldBitValue3" type="xs:boolean"/>
            <xs:element minOccurs="0" name="ProjectInformation_CustomFieldBitValue4" type="xs:boolean"/>
            <xs:element minOccurs="0" name="ProjectInformation_CustomFieldBitValue5" type="xs:boolean"/>
            <xs:element minOccurs="0" name="ProjectInformation_CustomFieldDateValue1" type="xs:date"/>
            <xs:element minOccurs="0" name="ProjectInformation_CustomFieldDateValue2" type="xs:date"/>
            <xs:element minOccurs="0" name="ProjectInformation_CustomFieldDateValue3" type="xs:date"/>
            <xs:element minOccurs="0" name="ProjectInformation_CustomFieldDateValue4" type="xs:date"/>
            <xs:element minOccurs="0" name="ProjectInformation_CustomFieldDateValue5" type="xs:date"/>
            <xs:element minOccurs="0" name="ProjectInformation_CustomFieldDecimalValue1" type="xs:decimal"/>
            <xs:element minOccurs="0" name="ProjectInformation_CustomFieldDecimalValue2" type="xs:decimal"/>
            <xs:element minOccurs="0" name="ProjectInformation_CustomFieldDecimalValue3" type="xs:decimal"/>
            <xs:element minOccurs="0" name="ProjectInformation_CustomFieldDecimalValue4" type="xs:decimal"/>
            <xs:element minOccurs="0" name="ProjectInformation_CustomFieldDecimalValue5" type="xs:decimal"/>
            <xs:element minOccurs="0" name="ProjectInformation_CustomFieldNumericValue1" type="xs:decimal"/>
            <xs:element minOccurs="0" name="ProjectInformation_CustomFieldNumericValue2" type="xs:decimal"/>
            <xs:element minOccurs="0" name="ProjectInformation_CustomFieldNumericValue3" type="xs:decimal"/>
            <xs:element minOccurs="0" name="ProjectInformation_CustomFieldNumericValue4" type="xs:decimal"/>
            <xs:element minOccurs="0" name="ProjectInformation_CustomFieldNumericValue5" type="xs:decimal"/>
            <xs:element minOccurs="0" name="ProjectInformation_CustomFieldTextValue1" type="xs:string"/>
            <xs:element minOccurs="0" name="ProjectInformation_CustomFieldTextValue10" type="xs:string"/>
            <xs:element minOccurs="0" name="ProjectInformation_CustomFieldTextValue11" type="xs:string"/>
            <xs:element minOccurs="0" name="ProjectInformation_CustomFieldTextValue12" type="xs:string"/>
            <xs:element minOccurs="0" name="ProjectInformation_CustomFieldTextValue13" type="xs:string"/>
            <xs:element minOccurs="0" name="ProjectInformation_CustomFieldTextValue14" type="xs:string"/>
            <xs:element minOccurs="0" name="ProjectInformation_CustomFieldTextValue15" type="xs:string"/>
            <xs:element minOccurs="0" name="ProjectInformation_CustomFieldTextValue2" type="xs:string"/>
            <xs:element minOccurs="0" name="ProjectInformation_CustomFieldTextValue3" type="xs:string"/>
            <xs:element minOccurs="0" name="ProjectInformation_CustomFieldTextValue4" type="xs:string"/>
            <xs:element minOccurs="0" name="ProjectInformation_CustomFieldTextValue5" type="xs:string"/>
            <xs:element minOccurs="0" name="ProjectInformation_CustomFieldTextValue6" type="xs:string"/>
            <xs:element minOccurs="0" name="ProjectInformation_CustomFieldTextValue7" type="xs:string"/>
            <xs:element minOccurs="0" name="ProjectInformation_CustomFieldTextValue8" type="xs:string"/>
            <xs:element minOccurs="0" name="ProjectInformation_CustomFieldTextValue9" type="xs:string"/>
            <xs:element minOccurs="0" name="ProjectInformation_DetachedSingleFamily" type="xs:boolean"/>
            <xs:element minOccurs="0" name="ProjectInformation_Duplex" type="xs:boolean"/>
            <xs:element minOccurs="0" name="ProjectInformation_ElevatorInBuildings" type="xs:boolean"/>
            <xs:element minOccurs="0" name="ProjectInformation_GardenApartments" type="xs:boolean"/>
            <xs:element minOccurs="0" name="ProjectInformation_MultifamilyResidential" type="xs:boolean"/>
            <xs:element minOccurs="0" name="ProjectInformation_NewConstruction" type="xs:boolean"/>
            <xs:element minOccurs="0" name="ProjectInformation_NumberOfBuildings" type="xs:int"/>
            <xs:element minOccurs="0" name="ProjectInformation_NumberOfEmployeeUnits" type="xs:int"/>
            <xs:element minOccurs="0" name="ProjectInformation_NumberOfFloorsInTallestBuilding" type="xs:int"/>
            <xs:element minOccurs="0" name="ProjectInformation_NumberOfLowIncomeUnits" type="xs:int"/>
            <xs:element minOccurs="0" name="ProjectInformation_NumberOfMarketRateUnits" type="xs:int"/>
            <xs:element minOccurs="0" name="ProjectInformation_OneStoryResidential" type="xs:boolean"/>
            <xs:element minOccurs="0" name="ProjectInformation_Other" type="xs:boolean"/>
            <xs:element minOccurs="0" name="ProjectInformation_PercentOfLowIncomeFloorArea" type="xs:decimal"/>
            <xs:element minOccurs="0" name="ProjectInformation_PercentOfLowIncomeUnits" type="xs:decimal"/>
            <xs:element minOccurs="0" name="ProjectInformation_Rehabilitation" type="xs:boolean"/>
            <xs:element minOccurs="0" name="ProjectInformation_RowHouse_x002F_Townhouse" type="xs:boolean"/>
            <xs:element minOccurs="0" name="ProjectInformation_SingleRoomOccupancy" type="xs:boolean"/>
            <xs:element minOccurs="0" name="ProjectInformation_TotalNumberOfNewlyConstructedUnits" type="xs:int"/>
            <xs:element minOccurs="0" name="ProjectInformation_TotalNumberOfRehabilitatedUnits" type="xs:int"/>
            <xs:element minOccurs="0" name="ProjectInformation_TotalNumberOfUnits" type="xs:int"/>
            <xs:element minOccurs="0" name="ProjectMilestonesDate_BoardCouncilDate" type="xs:date"/>
            <xs:element minOccurs="0" name="ProjectMilestonesDate_CloseOfEscrowDate" type="xs:date"/>
            <xs:element minOccurs="0" name="ProjectMilestonesDate_CommissionDate" type="xs:date"/>
            <xs:element minOccurs="0" name="ProjectMilestonesDate_CommittedDate" type="xs:date"/>
            <xs:element minOccurs="0" name="ProjectMilestonesDate_CompletionDate" type="xs:date"/>
            <xs:element minOccurs="0" name="ProjectMilestonesDate_CustomFieldBitValue1" type="xs:boolean"/>
            <xs:element minOccurs="0" name="ProjectMilestonesDate_CustomFieldBitValue2" type="xs:boolean"/>
            <xs:element minOccurs="0" name="ProjectMilestonesDate_CustomFieldBitValue3" type="xs:boolean"/>
            <xs:element minOccurs="0" name="ProjectMilestonesDate_CustomFieldBitValue4" type="xs:boolean"/>
            <xs:element minOccurs="0" name="ProjectMilestonesDate_CustomFieldBitValue5" type="xs:boolean"/>
            <xs:element minOccurs="0" name="ProjectMilestonesDate_CustomFieldDateValue1" type="xs:date"/>
            <xs:element minOccurs="0" name="ProjectMilestonesDate_CustomFieldDateValue2" type="xs:date"/>
            <xs:element minOccurs="0" name="ProjectMilestonesDate_CustomFieldDateValue3" type="xs:date"/>
            <xs:element minOccurs="0" name="ProjectMilestonesDate_CustomFieldDateValue4" type="xs:date"/>
            <xs:element minOccurs="0" name="ProjectMilestonesDate_CustomFieldDateValue5" type="xs:date"/>
            <xs:element minOccurs="0" name="ProjectMilestonesDate_CustomFieldDecimalValue1" type="xs:decimal"/>
            <xs:element minOccurs="0" name="ProjectMilestonesDate_CustomFieldDecimalValue2" type="xs:decimal"/>
            <xs:element minOccurs="0" name="ProjectMilestonesDate_CustomFieldDecimalValue3" type="xs:decimal"/>
            <xs:element minOccurs="0" name="ProjectMilestonesDate_CustomFieldDecimalValue4" type="xs:decimal"/>
            <xs:element minOccurs="0" name="ProjectMilestonesDate_CustomFieldDecimalValue5" type="xs:decimal"/>
            <xs:element minOccurs="0" name="ProjectMilestonesDate_CustomFieldNumericValue1" type="xs:decimal"/>
            <xs:element minOccurs="0" name="ProjectMilestonesDate_CustomFieldNumericValue2" type="xs:decimal"/>
            <xs:element minOccurs="0" name="ProjectMilestonesDate_CustomFieldNumericValue3" type="xs:decimal"/>
            <xs:element minOccurs="0" name="ProjectMilestonesDate_CustomFieldNumericValue4" type="xs:decimal"/>
            <xs:element minOccurs="0" name="ProjectMilestonesDate_CustomFieldNumericValue5" type="xs:decimal"/>
            <xs:element minOccurs="0" name="ProjectMilestonesDate_CustomFieldTextValue1" type="xs:string"/>
            <xs:element minOccurs="0" name="ProjectMilestonesDate_CustomFieldTextValue10" type="xs:string"/>
            <xs:element minOccurs="0" name="ProjectMilestonesDate_CustomFieldTextValue11" type="xs:string"/>
            <xs:element minOccurs="0" name="ProjectMilestonesDate_CustomFieldTextValue12" type="xs:string"/>
            <xs:element minOccurs="0" name="ProjectMilestonesDate_CustomFieldTextValue13" type="xs:string"/>
            <xs:element minOccurs="0" name="ProjectMilestonesDate_CustomFieldTextValue14" type="xs:string"/>
            <xs:element minOccurs="0" name="ProjectMilestonesDate_CustomFieldTextValue15" type="xs:string"/>
            <xs:element minOccurs="0" name="ProjectMilestonesDate_CustomFieldTextValue2" type="xs:string"/>
            <xs:element minOccurs="0" name="ProjectMilestonesDate_CustomFieldTextValue3" type="xs:string"/>
            <xs:element minOccurs="0" name="ProjectMilestonesDate_CustomFieldTextValue4" type="xs:string"/>
            <xs:element minOccurs="0" name="ProjectMilestonesDate_CustomFieldTextValue5" type="xs:string"/>
            <xs:element minOccurs="0" name="ProjectMilestonesDate_CustomFieldTextValue6" type="xs:string"/>
            <xs:element minOccurs="0" name="ProjectMilestonesDate_CustomFieldTextValue7" type="xs:string"/>
            <xs:element minOccurs="0" name="ProjectMilestonesDate_CustomFieldTextValue8" type="xs:string"/>
            <xs:element minOccurs="0" name="ProjectMilestonesDate_CustomFieldTextValue9" type="xs:string"/>
            <xs:element minOccurs="0" name="ProjectMilestonesDate_EnvironmentalQualityActDate" type="xs:date"/>
            <xs:element minOccurs="0" name="ProjectMilestonesDate_EstimatedCompletionDate" type="xs:date"/>
            <xs:element minOccurs="0" name="ProjectMilestonesDate_IDISCompletionDate" type="xs:date"/>
            <xs:element minOccurs="0" name="ProjectMilestonesDate_IDISSetupDate" type="xs:date"/>
            <xs:element minOccurs="0" name="ProjectMilestonesDate_NationalEnvironmentalPolicyActDate" type="xs:date"/>
            <xs:element minOccurs="0" name="ProjectMilestonesDate_NEPANotApplicable" type="xs:boolean"/>
            <xs:element minOccurs="0" name="ProjectMilestonesDate_QualifyControlDate" type="xs:date"/>
            <xs:element minOccurs="0" name="ProjectMilestonesDate_RejectedDate" type="xs:date"/>
            <xs:element minOccurs="0" name="ProjectMilestonesDate_StartDate" type="xs:date"/>
            <xs:element minOccurs="0" name="ProjectMilestonesDate_WithdrawnDate" type="xs:date"/>
            <xs:element minOccurs="0" name="ProjectNameAndAddress_ApplicationDate" type="xs:date"/>
            <xs:element minOccurs="0" name="ProjectNameAndAddress_CensusTract" type="xs:string"/>
            <xs:element minOccurs="0" name="ProjectNameAndAddress_City_Name" type="xs:string"/>
            <xs:element minOccurs="0" name="ProjectNameAndAddress_CityID" type="xs:int"/>
            <xs:element minOccurs="0" name="ProjectNameAndAddress_County_Name" type="xs:string"/>
            <xs:element minOccurs="0" name="ProjectNameAndAddress_CountyID" type="xs:int"/>
            <xs:element minOccurs="0" name="ProjectNameAndAddress_CustomFieldBitValue1" type="xs:boolean"/>
            <xs:element minOccurs="0" name="ProjectNameAndAddress_CustomFieldBitValue2" type="xs:boolean"/>
            <xs:element minOccurs="0" name="ProjectNameAndAddress_CustomFieldBitValue3" type="xs:boolean"/>
            <xs:element minOccurs="0" name="ProjectNameAndAddress_CustomFieldBitValue4" type="xs:boolean"/>
            <xs:element minOccurs="0" name="ProjectNameAndAddress_CustomFieldBitValue5" type="xs:boolean"/>
            <xs:element minOccurs="0" name="ProjectNameAndAddress_CustomFieldDateValue1" type="xs:date"/>
            <xs:element minOccurs="0" name="ProjectNameAndAddress_CustomFieldDateValue2" type="xs:date"/>
            <xs:element minOccurs="0" name="ProjectNameAndAddress_CustomFieldDateValue3" type="xs:date"/>
            <xs:element minOccurs="0" name="ProjectNameAndAddress_CustomFieldDateValue4" type="xs:date"/>
            <xs:element minOccurs="0" name="ProjectNameAndAddress_CustomFieldDateValue5" type="xs:date"/>
            <xs:element minOccurs="0" name="ProjectNameAndAddress_CustomFieldDecimalValue1" type="xs:decimal"/>
            <xs:element minOccurs="0" name="ProjectNameAndAddress_CustomFieldDecimalValue2" type="xs:decimal"/>
            <xs:element minOccurs="0" name="ProjectNameAndAddress_CustomFieldDecimalValue3" type="xs:decimal"/>
            <xs:element minOccurs="0" name="ProjectNameAndAddress_CustomFieldDecimalValue4" type="xs:decimal"/>
            <xs:element minOccurs="0" name="ProjectNameAndAddress_CustomFieldDecimalValue5" type="xs:decimal"/>
            <xs:element minOccurs="0" name="ProjectNameAndAddress_CustomFieldNumericValue1" type="xs:decimal"/>
            <xs:element minOccurs="0" name="ProjectNameAndAddress_CustomFieldNumericValue2" type="xs:decimal"/>
            <xs:element minOccurs="0" name="ProjectNameAndAddress_CustomFieldNumericValue3" type="xs:decimal"/>
            <xs:element minOccurs="0" name="ProjectNameAndAddress_CustomFieldNumericValue4" type="xs:decimal"/>
            <xs:element minOccurs="0" name="ProjectNameAndAddress_CustomFieldNumericValue5" type="xs:decimal"/>
            <xs:element minOccurs="0" name="ProjectNameAndAddress_CustomFieldTextValue1" type="xs:string"/>
            <xs:element minOccurs="0" name="ProjectNameAndAddress_CustomFieldTextValue10" type="xs:string"/>
            <xs:element minOccurs="0" name="ProjectNameAndAddress_CustomFieldTextValue11" type="xs:string"/>
            <xs:element minOccurs="0" name="ProjectNameAndAddress_CustomFieldTextValue12" type="xs:string"/>
            <xs:element minOccurs="0" name="ProjectNameAndAddress_CustomFieldTextValue13" type="xs:string"/>
            <xs:element minOccurs="0" name="ProjectNameAndAddress_CustomFieldTextValue14" type="xs:string"/>
            <xs:element minOccurs="0" name="ProjectNameAndAddress_CustomFieldTextValue15" type="xs:string"/>
            <xs:element minOccurs="0" name="ProjectNameAndAddress_CustomFieldTextValue2" type="xs:string"/>
            <xs:element minOccurs="0" name="ProjectNameAndAddress_CustomFieldTextValue3" type="xs:string"/>
            <xs:element minOccurs="0" name="ProjectNameAndAddress_CustomFieldTextValue4" type="xs:string"/>
            <xs:element minOccurs="0" name="ProjectNameAndAddress_CustomFieldTextValue5" type="xs:string"/>
            <xs:element minOccurs="0" name="ProjectNameAndAddress_CustomFieldTextValue6" type="xs:string"/>
            <xs:element minOccurs="0" name="ProjectNameAndAddress_CustomFieldTextValue7" type="xs:string"/>
            <xs:element minOccurs="0" name="ProjectNameAndAddress_CustomFieldTextValue8" type="xs:string"/>
            <xs:element minOccurs="0" name="ProjectNameAndAddress_CustomFieldTextValue9" type="xs:string"/>
            <xs:element minOccurs="0" name="ProjectNameAndAddress_DifficultDevelopmentArea" type="xs:boolean"/>
            <xs:element minOccurs="0" name="ProjectNameAndAddress_Name" type="xs:string"/>
            <xs:element minOccurs="0" name="ProjectNameAndAddress_PrimaryStreet" type="xs:string"/>
            <xs:element minOccurs="0" name="ProjectNameAndAddress_ProjectLocatedInRuralDevelopmentArea" type="xs:boolean"/>
            <xs:element minOccurs="0" name="ProjectNameAndAddress_ReadyToMigrateToComplianceMonitoring" type="xs:boolean"/>
            <xs:element minOccurs="0" name="ProjectNameAndAddress_SecondaryStreet" type="xs:string"/>
            <xs:element minOccurs="0" name="ProjectNameAndAddress_State" type="xs:string"/>
            <xs:element minOccurs="0" name="ProjectNameAndAddress_StateRepresentative" type="xs:string"/>
            <xs:element minOccurs="0" name="ProjectNameAndAddress_StateRepresentativeDistrictNumber" type="xs:string"/>
            <xs:element minOccurs="0" name="ProjectNameAndAddress_StateSenator" type="xs:string"/>
            <xs:element minOccurs="0" name="ProjectNameAndAddress_StateSenatorDistrictNumber" type="xs:string"/>
            <xs:element minOccurs="0" name="ProjectNameAndAddress_USRepresentative" type="xs:string"/>
            <xs:element minOccurs="0" name="ProjectNameAndAddress_USRepresentativeDistrictNumber" type="xs:string"/>
            <xs:element minOccurs="0" name="ProjectNameAndAddress_Zip" type="xs:string"/>
            <xs:element minOccurs="0" name="RentalAnalysis_AdditionalMonthlyIncomePerUnit" type="xs:decimal"/>
            <xs:element minOccurs="0" name="RentalAnalysis_AnnualOperatingExpensesPerUnit" type="xs:decimal"/>
            <xs:element minOccurs="0" name="RentalAnalysis_CustomFieldBitValue1" type="xs:boolean"/>
            <xs:element minOccurs="0" name="RentalAnalysis_CustomFieldBitValue2" type="xs:boolean"/>
            <xs:element minOccurs="0" name="RentalAnalysis_CustomFieldBitValue3" type="xs:boolean"/>
            <xs:element minOccurs="0" name="RentalAnalysis_CustomFieldBitValue4" type="xs:boolean"/>
            <xs:element minOccurs="0" name="RentalAnalysis_CustomFieldBitValue5" type="xs:boolean"/>
            <xs:element minOccurs="0" name="RentalAnalysis_CustomFieldDateValue1" type="xs:date"/>
            <xs:element minOccurs="0" name="RentalAnalysis_CustomFieldDateValue2" type="xs:date"/>
            <xs:element minOccurs="0" name="RentalAnalysis_CustomFieldDateValue3" type="xs:date"/>
            <xs:element minOccurs="0" name="RentalAnalysis_CustomFieldDateValue4" type="xs:date"/>
            <xs:element minOccurs="0" name="RentalAnalysis_CustomFieldDateValue5" type="xs:date"/>
            <xs:element minOccurs="0" name="RentalAnalysis_CustomFieldDecimalValue1" type="xs:decimal"/>
            <xs:element minOccurs="0" name="RentalAnalysis_CustomFieldDecimalValue2" type="xs:decimal"/>
            <xs:element minOccurs="0" name="RentalAnalysis_CustomFieldDecimalValue3" type="xs:decimal"/>
            <xs:element minOccurs="0" name="RentalAnalysis_CustomFieldDecimalValue4" type="xs:decimal"/>
            <xs:element minOccurs="0" name="RentalAnalysis_CustomFieldDecimalValue5" type="xs:decimal"/>
            <xs:element minOccurs="0" name="RentalAnalysis_CustomFieldNumericValue1" type="xs:decimal"/>
            <xs:element minOccurs="0" name="RentalAnalysis_CustomFieldNumericValue2" type="xs:decimal"/>
            <xs:element minOccurs="0" name="RentalAnalysis_CustomFieldNumericValue3" type="xs:decimal"/>
            <xs:element minOccurs="0" name="RentalAnalysis_CustomFieldNumericValue4" type="xs:decimal"/>
            <xs:element minOccurs="0" name="RentalAnalysis_CustomFieldNumericValue5" type="xs:decimal"/>
            <xs:element minOccurs="0" name="RentalAnalysis_CustomFieldTextValue1" type="xs:string"/>
            <xs:element minOccurs="0" name="RentalAnalysis_CustomFieldTextValue10" type="xs:string"/>
            <xs:element minOccurs="0" name="RentalAnalysis_CustomFieldTextValue11" type="xs:string"/>
            <xs:element minOccurs="0" name="RentalAnalysis_CustomFieldTextValue12" type="xs:string"/>
            <xs:element minOccurs="0" name="RentalAnalysis_CustomFieldTextValue13" type="xs:string"/>
            <xs:element minOccurs="0" name="RentalAnalysis_CustomFieldTextValue14" type="xs:string"/>
            <xs:element minOccurs="0" name="RentalAnalysis_CustomFieldTextValue15" type="xs:string"/>
            <xs:element minOccurs="0" name="RentalAnalysis_CustomFieldTextValue2" type="xs:string"/>
            <xs:element minOccurs="0" name="RentalAnalysis_CustomFieldTextValue3" type="xs:string"/>
            <xs:element minOccurs="0" name="RentalAnalysis_CustomFieldTextValue4" type="xs:string"/>
            <xs:element minOccurs="0" name="RentalAnalysis_CustomFieldTextValue5" type="xs:string"/>
            <xs:element minOccurs="0" name="RentalAnalysis_CustomFieldTextValue6" type="xs:string"/>
            <xs:element minOccurs="0" name="RentalAnalysis_CustomFieldTextValue7" type="xs:string"/>
            <xs:element minOccurs="0" name="RentalAnalysis_CustomFieldTextValue8" type="xs:string"/>
            <xs:element minOccurs="0" name="RentalAnalysis_CustomFieldTextValue9" type="xs:string"/>
            <xs:element minOccurs="0" name="RentalAnalysis_LessDeductionForEmployee_x002F_ModelUnits" type="xs:int"/>
            <xs:element minOccurs="0" name="RentalAnalysis_LessOtherDeductions" type="xs:decimal"/>
            <xs:element minOccurs="0" name="RentalAnalysis_LessProvisionsForVacancy_x002F_LossAs_x0025_OfGrossRentalIncom" type="xs:decimal"/>
            <xs:element minOccurs="0" name="RentalAnalysis_ReplacementReserversPerUnit" type="xs:decimal"/>
            <xs:element minOccurs="0" name="RentalAnalysis_TotalUnits" type="xs:int"/>
            <xs:element minOccurs="0" name="RentalAnalysisUnits_Bathrooms_Unit1" type="xs:decimal"/>
            <xs:element minOccurs="0" name="RentalAnalysisUnits_Bathrooms_Unit2" type="xs:decimal"/>
            <xs:element minOccurs="0" name="RentalAnalysisUnits_Bathrooms_Unit3" type="xs:decimal"/>
            <xs:element minOccurs="0" name="RentalAnalysisUnits_Bathrooms_Unit4" type="xs:decimal"/>
            <xs:element minOccurs="0" name="RentalAnalysisUnits_Bathrooms_Unit5" type="xs:decimal"/>
            <xs:element minOccurs="0" name="RentalAnalysisUnits_Bathrooms_Unit6" type="xs:decimal"/>
            <xs:element minOccurs="0" name="RentalAnalysisUnits_Bathrooms_Unit7" type="xs:decimal"/>
            <xs:element minOccurs="0" name="RentalAnalysisUnits_Bathrooms_Unit8" type="xs:decimal"/>
            <xs:element minOccurs="0" name="RentalAnalysisUnits_Bathrooms_Unit9" type="xs:decimal"/>
            <xs:element minOccurs="0" name="RentalAnalysisUnits_Bathrooms_Unit10" type="xs:decimal"/>
            <xs:element minOccurs="0" name="RentalAnalysisUnits_Bedrooms_Unit1" type="xs:int"/>
            <xs:element minOccurs="0" name="RentalAnalysisUnits_Bedrooms_Unit2" type="xs:int"/>
            <xs:element minOccurs="0" name="RentalAnalysisUnits_Bedrooms_Unit3" type="xs:int"/>
            <xs:element minOccurs="0" name="RentalAnalysisUnits_Bedrooms_Unit4" type="xs:int"/>
            <xs:element minOccurs="0" name="RentalAnalysisUnits_Bedrooms_Unit5" type="xs:int"/>
            <xs:element minOccurs="0" name="RentalAnalysisUnits_Bedrooms_Unit6" type="xs:int"/>
            <xs:element minOccurs="0" name="RentalAnalysisUnits_Bedrooms_Unit7" type="xs:int"/>
            <xs:element minOccurs="0" name="RentalAnalysisUnits_Bedrooms_Unit8" type="xs:int"/>
            <xs:element minOccurs="0" name="RentalAnalysisUnits_Bedrooms_Unit9" type="xs:int"/>
            <xs:element minOccurs="0" name="RentalAnalysisUnits_Bedrooms_Unit10" type="xs:int"/>
            <xs:element minOccurs="0" name="RentalAnalysisUnits_CustomFieldBitValue1_Unit1" type="xs:boolean"/>
            <xs:element minOccurs="0" name="RentalAnalysisUnits_CustomFieldBitValue1_Unit2" type="xs:boolean"/>
            <xs:element minOccurs="0" name="RentalAnalysisUnits_CustomFieldBitValue1_Unit3" type="xs:boolean"/>
            <xs:element minOccurs="0" name="RentalAnalysisUnits_CustomFieldBitValue1_Unit4" type="xs:boolean"/>
            <xs:element minOccurs="0" name="RentalAnalysisUnits_CustomFieldBitValue1_Unit5" type="xs:boolean"/>
            <xs:element minOccurs="0" name="RentalAnalysisUnits_CustomFieldBitValue1_Unit6" type="xs:boolean"/>
            <xs:element minOccurs="0" name="RentalAnalysisUnits_CustomFieldBitValue1_Unit7" type="xs:boolean"/>
            <xs:element minOccurs="0" name="RentalAnalysisUnits_CustomFieldBitValue1_Unit8" type="xs:boolean"/>
            <xs:element minOccurs="0" name="RentalAnalysisUnits_CustomFieldBitValue1_Unit9" type="xs:boolean"/>
            <xs:element minOccurs="0" name="RentalAnalysisUnits_CustomFieldBitValue1_Unit10" type="xs:boolean"/>
            <xs:element minOccurs="0" name="RentalAnalysisUnits_CustomFieldBitValue2_Unit1" type="xs:boolean"/>
            <xs:element minOccurs="0" name="RentalAnalysisUnits_CustomFieldBitValue2_Unit2" type="xs:boolean"/>
            <xs:element minOccurs="0" name="RentalAnalysisUnits_CustomFieldBitValue2_Unit3" type="xs:boolean"/>
            <xs:element minOccurs="0" name="RentalAnalysisUnits_CustomFieldBitValue2_Unit4" type="xs:boolean"/>
            <xs:element minOccurs="0" name="RentalAnalysisUnits_CustomFieldBitValue2_Unit5" type="xs:boolean"/>
            <xs:element minOccurs="0" name="RentalAnalysisUnits_CustomFieldBitValue2_Unit6" type="xs:boolean"/>
            <xs:element minOccurs="0" name="RentalAnalysisUnits_CustomFieldBitValue2_Unit7" type="xs:boolean"/>
            <xs:element minOccurs="0" name="RentalAnalysisUnits_CustomFieldBitValue2_Unit8" type="xs:boolean"/>
            <xs:element minOccurs="0" name="RentalAnalysisUnits_CustomFieldBitValue2_Unit9" type="xs:boolean"/>
            <xs:element minOccurs="0" name="RentalAnalysisUnits_CustomFieldBitValue2_Unit10" type="xs:boolean"/>
            <xs:element minOccurs="0" name="RentalAnalysisUnits_CustomFieldBitValue3_Unit1" type="xs:boolean"/>
            <xs:element minOccurs="0" name="RentalAnalysisUnits_CustomFieldBitValue3_Unit2" type="xs:boolean"/>
            <xs:element minOccurs="0" name="RentalAnalysisUnits_CustomFieldBitValue3_Unit3" type="xs:boolean"/>
            <xs:element minOccurs="0" name="RentalAnalysisUnits_CustomFieldBitValue3_Unit4" type="xs:boolean"/>
            <xs:element minOccurs="0" name="RentalAnalysisUnits_CustomFieldBitValue3_Unit5" type="xs:boolean"/>
            <xs:element minOccurs="0" name="RentalAnalysisUnits_CustomFieldBitValue3_Unit6" type="xs:boolean"/>
            <xs:element minOccurs="0" name="RentalAnalysisUnits_CustomFieldBitValue3_Unit7" type="xs:boolean"/>
            <xs:element minOccurs="0" name="RentalAnalysisUnits_CustomFieldBitValue3_Unit8" type="xs:boolean"/>
            <xs:element minOccurs="0" name="RentalAnalysisUnits_CustomFieldBitValue3_Unit9" type="xs:boolean"/>
            <xs:element minOccurs="0" name="RentalAnalysisUnits_CustomFieldBitValue3_Unit10" type="xs:boolean"/>
            <xs:element minOccurs="0" name="RentalAnalysisUnits_CustomFieldBitValue4_Unit1" type="xs:boolean"/>
            <xs:element minOccurs="0" name="RentalAnalysisUnits_CustomFieldBitValue4_Unit2" type="xs:boolean"/>
            <xs:element minOccurs="0" name="RentalAnalysisUnits_CustomFieldBitValue4_Unit3" type="xs:boolean"/>
            <xs:element minOccurs="0" name="RentalAnalysisUnits_CustomFieldBitValue4_Unit4" type="xs:boolean"/>
            <xs:element minOccurs="0" name="RentalAnalysisUnits_CustomFieldBitValue4_Unit5" type="xs:boolean"/>
            <xs:element minOccurs="0" name="RentalAnalysisUnits_CustomFieldBitValue4_Unit6" type="xs:boolean"/>
            <xs:element minOccurs="0" name="RentalAnalysisUnits_CustomFieldBitValue4_Unit7" type="xs:boolean"/>
            <xs:element minOccurs="0" name="RentalAnalysisUnits_CustomFieldBitValue4_Unit8" type="xs:boolean"/>
            <xs:element minOccurs="0" name="RentalAnalysisUnits_CustomFieldBitValue4_Unit9" type="xs:boolean"/>
            <xs:element minOccurs="0" name="RentalAnalysisUnits_CustomFieldBitValue4_Unit10" type="xs:boolean"/>
            <xs:element minOccurs="0" name="RentalAnalysisUnits_CustomFieldBitValue5_Unit1" type="xs:boolean"/>
            <xs:element minOccurs="0" name="RentalAnalysisUnits_CustomFieldBitValue5_Unit2" type="xs:boolean"/>
            <xs:element minOccurs="0" name="RentalAnalysisUnits_CustomFieldBitValue5_Unit3" type="xs:boolean"/>
            <xs:element minOccurs="0" name="RentalAnalysisUnits_CustomFieldBitValue5_Unit4" type="xs:boolean"/>
            <xs:element minOccurs="0" name="RentalAnalysisUnits_CustomFieldBitValue5_Unit5" type="xs:boolean"/>
            <xs:element minOccurs="0" name="RentalAnalysisUnits_CustomFieldBitValue5_Unit6" type="xs:boolean"/>
            <xs:element minOccurs="0" name="RentalAnalysisUnits_CustomFieldBitValue5_Unit7" type="xs:boolean"/>
            <xs:element minOccurs="0" name="RentalAnalysisUnits_CustomFieldBitValue5_Unit8" type="xs:boolean"/>
            <xs:element minOccurs="0" name="RentalAnalysisUnits_CustomFieldBitValue5_Unit9" type="xs:boolean"/>
            <xs:element minOccurs="0" name="RentalAnalysisUnits_CustomFieldBitValue5_Unit10" type="xs:boolean"/>
            <xs:element minOccurs="0" name="RentalAnalysisUnits_CustomFieldDateValue1_Unit1" type="xs:date"/>
            <xs:element minOccurs="0" name="RentalAnalysisUnits_CustomFieldDateValue1_Unit2" type="xs:date"/>
            <xs:element minOccurs="0" name="RentalAnalysisUnits_CustomFieldDateValue1_Unit3" type="xs:date"/>
            <xs:element minOccurs="0" name="RentalAnalysisUnits_CustomFieldDateValue1_Unit4" type="xs:date"/>
            <xs:element minOccurs="0" name="RentalAnalysisUnits_CustomFieldDateValue1_Unit5" type="xs:date"/>
            <xs:element minOccurs="0" name="RentalAnalysisUnits_CustomFieldDateValue1_Unit6" type="xs:date"/>
            <xs:element minOccurs="0" name="RentalAnalysisUnits_CustomFieldDateValue1_Unit7" type="xs:date"/>
            <xs:element minOccurs="0" name="RentalAnalysisUnits_CustomFieldDateValue1_Unit8" type="xs:date"/>
            <xs:element minOccurs="0" name="RentalAnalysisUnits_CustomFieldDateValue1_Unit9" type="xs:date"/>
            <xs:element minOccurs="0" name="RentalAnalysisUnits_CustomFieldDateValue1_Unit10" type="xs:date"/>
            <xs:element minOccurs="0" name="RentalAnalysisUnits_CustomFieldDateValue2_Unit1" type="xs:date"/>
            <xs:element minOccurs="0" name="RentalAnalysisUnits_CustomFieldDateValue2_Unit2" type="xs:date"/>
            <xs:element minOccurs="0" name="RentalAnalysisUnits_CustomFieldDateValue2_Unit3" type="xs:date"/>
            <xs:element minOccurs="0" name="RentalAnalysisUnits_CustomFieldDateValue2_Unit4" type="xs:date"/>
            <xs:element minOccurs="0" name="RentalAnalysisUnits_CustomFieldDateValue2_Unit5" type="xs:date"/>
            <xs:element minOccurs="0" name="RentalAnalysisUnits_CustomFieldDateValue2_Unit6" type="xs:date"/>
            <xs:element minOccurs="0" name="RentalAnalysisUnits_CustomFieldDateValue2_Unit7" type="xs:date"/>
            <xs:element minOccurs="0" name="RentalAnalysisUnits_CustomFieldDateValue2_Unit8" type="xs:date"/>
            <xs:element minOccurs="0" name="RentalAnalysisUnits_CustomFieldDateValue2_Unit9" type="xs:date"/>
            <xs:element minOccurs="0" name="RentalAnalysisUnits_CustomFieldDateValue2_Unit10" type="xs:date"/>
            <xs:element minOccurs="0" name="RentalAnalysisUnits_CustomFieldDateValue3_Unit1" type="xs:date"/>
            <xs:element minOccurs="0" name="RentalAnalysisUnits_CustomFieldDateValue3_Unit2" type="xs:date"/>
            <xs:element minOccurs="0" name="RentalAnalysisUnits_CustomFieldDateValue3_Unit3" type="xs:date"/>
            <xs:element minOccurs="0" name="RentalAnalysisUnits_CustomFieldDateValue3_Unit4" type="xs:date"/>
            <xs:element minOccurs="0" name="RentalAnalysisUnits_CustomFieldDateValue3_Unit5" type="xs:date"/>
            <xs:element minOccurs="0" name="RentalAnalysisUnits_CustomFieldDateValue3_Unit6" type="xs:date"/>
            <xs:element minOccurs="0" name="RentalAnalysisUnits_CustomFieldDateValue3_Unit7" type="xs:date"/>
            <xs:element minOccurs="0" name="RentalAnalysisUnits_CustomFieldDateValue3_Unit8" type="xs:date"/>
            <xs:element minOccurs="0" name="RentalAnalysisUnits_CustomFieldDateValue3_Unit9" type="xs:date"/>
            <xs:element minOccurs="0" name="RentalAnalysisUnits_CustomFieldDateValue3_Unit10" type="xs:date"/>
            <xs:element minOccurs="0" name="RentalAnalysisUnits_CustomFieldDateValue4_Unit1" type="xs:date"/>
            <xs:element minOccurs="0" name="RentalAnalysisUnits_CustomFieldDateValue4_Unit2" type="xs:date"/>
            <xs:element minOccurs="0" name="RentalAnalysisUnits_CustomFieldDateValue4_Unit3" type="xs:date"/>
            <xs:element minOccurs="0" name="RentalAnalysisUnits_CustomFieldDateValue4_Unit4" type="xs:date"/>
            <xs:element minOccurs="0" name="RentalAnalysisUnits_CustomFieldDateValue4_Unit5" type="xs:date"/>
            <xs:element minOccurs="0" name="RentalAnalysisUnits_CustomFieldDateValue4_Unit6" type="xs:date"/>
            <xs:element minOccurs="0" name="RentalAnalysisUnits_CustomFieldDateValue4_Unit7" type="xs:date"/>
            <xs:element minOccurs="0" name="RentalAnalysisUnits_CustomFieldDateValue4_Unit8" type="xs:date"/>
            <xs:element minOccurs="0" name="RentalAnalysisUnits_CustomFieldDateValue4_Unit9" type="xs:date"/>
            <xs:element minOccurs="0" name="RentalAnalysisUnits_CustomFieldDateValue4_Unit10" type="xs:date"/>
            <xs:element minOccurs="0" name="RentalAnalysisUnits_CustomFieldDateValue5_Unit1" type="xs:date"/>
            <xs:element minOccurs="0" name="RentalAnalysisUnits_CustomFieldDateValue5_Unit2" type="xs:date"/>
            <xs:element minOccurs="0" name="RentalAnalysisUnits_CustomFieldDateValue5_Unit3" type="xs:date"/>
            <xs:element minOccurs="0" name="RentalAnalysisUnits_CustomFieldDateValue5_Unit4" type="xs:date"/>
            <xs:element minOccurs="0" name="RentalAnalysisUnits_CustomFieldDateValue5_Unit5" type="xs:date"/>
            <xs:element minOccurs="0" name="RentalAnalysisUnits_CustomFieldDateValue5_Unit6" type="xs:date"/>
            <xs:element minOccurs="0" name="RentalAnalysisUnits_CustomFieldDateValue5_Unit7" type="xs:date"/>
            <xs:element minOccurs="0" name="RentalAnalysisUnits_CustomFieldDateValue5_Unit8" type="xs:date"/>
            <xs:element minOccurs="0" name="RentalAnalysisUnits_CustomFieldDateValue5_Unit9" type="xs:date"/>
            <xs:element minOccurs="0" name="RentalAnalysisUnits_CustomFieldDateValue5_Unit10" type="xs:date"/>
            <xs:element minOccurs="0" name="RentalAnalysisUnits_CustomFieldDecimalValue1_Unit1" type="xs:decimal"/>
            <xs:element minOccurs="0" name="RentalAnalysisUnits_CustomFieldDecimalValue1_Unit2" type="xs:decimal"/>
            <xs:element minOccurs="0" name="RentalAnalysisUnits_CustomFieldDecimalValue1_Unit3" type="xs:decimal"/>
            <xs:element minOccurs="0" name="RentalAnalysisUnits_CustomFieldDecimalValue1_Unit4" type="xs:decimal"/>
            <xs:element minOccurs="0" name="RentalAnalysisUnits_CustomFieldDecimalValue1_Unit5" type="xs:decimal"/>
            <xs:element minOccurs="0" name="RentalAnalysisUnits_CustomFieldDecimalValue1_Unit6" type="xs:decimal"/>
            <xs:element minOccurs="0" name="RentalAnalysisUnits_CustomFieldDecimalValue1_Unit7" type="xs:decimal"/>
            <xs:element minOccurs="0" name="RentalAnalysisUnits_CustomFieldDecimalValue1_Unit8" type="xs:decimal"/>
            <xs:element minOccurs="0" name="RentalAnalysisUnits_CustomFieldDecimalValue1_Unit9" type="xs:decimal"/>
            <xs:element minOccurs="0" name="RentalAnalysisUnits_CustomFieldDecimalValue1_Unit10" type="xs:decimal"/>
            <xs:element minOccurs="0" name="RentalAnalysisUnits_CustomFieldDecimalValue2_Unit1" type="xs:decimal"/>
            <xs:element minOccurs="0" name="RentalAnalysisUnits_CustomFieldDecimalValue2_Unit2" type="xs:decimal"/>
            <xs:element minOccurs="0" name="RentalAnalysisUnits_CustomFieldDecimalValue2_Unit3" type="xs:decimal"/>
            <xs:element minOccurs="0" name="RentalAnalysisUnits_CustomFieldDecimalValue2_Unit4" type="xs:decimal"/>
            <xs:element minOccurs="0" name="RentalAnalysisUnits_CustomFieldDecimalValue2_Unit5" type="xs:decimal"/>
            <xs:element minOccurs="0" name="RentalAnalysisUnits_CustomFieldDecimalValue2_Unit6" type="xs:decimal"/>
            <xs:element minOccurs="0" name="RentalAnalysisUnits_CustomFieldDecimalValue2_Unit7" type="xs:decimal"/>
            <xs:element minOccurs="0" name="RentalAnalysisUnits_CustomFieldDecimalValue2_Unit8" type="xs:decimal"/>
            <xs:element minOccurs="0" name="RentalAnalysisUnits_CustomFieldDecimalValue2_Unit9" type="xs:decimal"/>
            <xs:element minOccurs="0" name="RentalAnalysisUnits_CustomFieldDecimalValue2_Unit10" type="xs:decimal"/>
            <xs:element minOccurs="0" name="RentalAnalysisUnits_CustomFieldDecimalValue3_Unit1" type="xs:decimal"/>
            <xs:element minOccurs="0" name="RentalAnalysisUnits_CustomFieldDecimalValue3_Unit2" type="xs:decimal"/>
            <xs:element minOccurs="0" name="RentalAnalysisUnits_CustomFieldDecimalValue3_Unit3" type="xs:decimal"/>
            <xs:element minOccurs="0" name="RentalAnalysisUnits_CustomFieldDecimalValue3_Unit4" type="xs:decimal"/>
            <xs:element minOccurs="0" name="RentalAnalysisUnits_CustomFieldDecimalValue3_Unit5" type="xs:decimal"/>
            <xs:element minOccurs="0" name="RentalAnalysisUnits_CustomFieldDecimalValue3_Unit6" type="xs:decimal"/>
            <xs:element minOccurs="0" name="RentalAnalysisUnits_CustomFieldDecimalValue3_Unit7" type="xs:decimal"/>
            <xs:element minOccurs="0" name="RentalAnalysisUnits_CustomFieldDecimalValue3_Unit8" type="xs:decimal"/>
            <xs:element minOccurs="0" name="RentalAnalysisUnits_CustomFieldDecimalValue3_Unit9" type="xs:decimal"/>
            <xs:element minOccurs="0" name="RentalAnalysisUnits_CustomFieldDecimalValue3_Unit10" type="xs:decimal"/>
            <xs:element minOccurs="0" name="RentalAnalysisUnits_CustomFieldDecimalValue4_Unit1" type="xs:decimal"/>
            <xs:element minOccurs="0" name="RentalAnalysisUnits_CustomFieldDecimalValue4_Unit2" type="xs:decimal"/>
            <xs:element minOccurs="0" name="RentalAnalysisUnits_CustomFieldDecimalValue4_Unit3" type="xs:decimal"/>
            <xs:element minOccurs="0" name="RentalAnalysisUnits_CustomFieldDecimalValue4_Unit4" type="xs:decimal"/>
            <xs:element minOccurs="0" name="RentalAnalysisUnits_CustomFieldDecimalValue4_Unit5" type="xs:decimal"/>
            <xs:element minOccurs="0" name="RentalAnalysisUnits_CustomFieldDecimalValue4_Unit6" type="xs:decimal"/>
            <xs:element minOccurs="0" name="RentalAnalysisUnits_CustomFieldDecimalValue4_Unit7" type="xs:decimal"/>
            <xs:element minOccurs="0" name="RentalAnalysisUnits_CustomFieldDecimalValue4_Unit8" type="xs:decimal"/>
            <xs:element minOccurs="0" name="RentalAnalysisUnits_CustomFieldDecimalValue4_Unit9" type="xs:decimal"/>
            <xs:element minOccurs="0" name="RentalAnalysisUnits_CustomFieldDecimalValue4_Unit10" type="xs:decimal"/>
            <xs:element minOccurs="0" name="RentalAnalysisUnits_CustomFieldDecimalValue5_Unit1" type="xs:decimal"/>
            <xs:element minOccurs="0" name="RentalAnalysisUnits_CustomFieldDecimalValue5_Unit2" type="xs:decimal"/>
            <xs:element minOccurs="0" name="RentalAnalysisUnits_CustomFieldDecimalValue5_Unit3" type="xs:decimal"/>
            <xs:element minOccurs="0" name="RentalAnalysisUnits_CustomFieldDecimalValue5_Unit4" type="xs:decimal"/>
            <xs:element minOccurs="0" name="RentalAnalysisUnits_CustomFieldDecimalValue5_Unit5" type="xs:decimal"/>
            <xs:element minOccurs="0" name="RentalAnalysisUnits_CustomFieldDecimalValue5_Unit6" type="xs:decimal"/>
            <xs:element minOccurs="0" name="RentalAnalysisUnits_CustomFieldDecimalValue5_Unit7" type="xs:decimal"/>
            <xs:element minOccurs="0" name="RentalAnalysisUnits_CustomFieldDecimalValue5_Unit8" type="xs:decimal"/>
            <xs:element minOccurs="0" name="RentalAnalysisUnits_CustomFieldDecimalValue5_Unit9" type="xs:decimal"/>
            <xs:element minOccurs="0" name="RentalAnalysisUnits_CustomFieldDecimalValue5_Unit10" type="xs:decimal"/>
            <xs:element minOccurs="0" name="RentalAnalysisUnits_CustomFieldNumericValue1_Unit1" type="xs:decimal"/>
            <xs:element minOccurs="0" name="RentalAnalysisUnits_CustomFieldNumericValue1_Unit2" type="xs:decimal"/>
            <xs:element minOccurs="0" name="RentalAnalysisUnits_CustomFieldNumericValue1_Unit3" type="xs:decimal"/>
            <xs:element minOccurs="0" name="RentalAnalysisUnits_CustomFieldNumericValue1_Unit4" type="xs:decimal"/>
            <xs:element minOccurs="0" name="RentalAnalysisUnits_CustomFieldNumericValue1_Unit5" type="xs:decimal"/>
            <xs:element minOccurs="0" name="RentalAnalysisUnits_CustomFieldNumericValue1_Unit6" type="xs:decimal"/>
            <xs:element minOccurs="0" name="RentalAnalysisUnits_CustomFieldNumericValue1_Unit7" type="xs:decimal"/>
            <xs:element minOccurs="0" name="RentalAnalysisUnits_CustomFieldNumericValue1_Unit8" type="xs:decimal"/>
            <xs:element minOccurs="0" name="RentalAnalysisUnits_CustomFieldNumericValue1_Unit9" type="xs:decimal"/>
            <xs:element minOccurs="0" name="RentalAnalysisUnits_CustomFieldNumericValue1_Unit10" type="xs:decimal"/>
            <xs:element minOccurs="0" name="RentalAnalysisUnits_CustomFieldNumericValue2_Unit1" type="xs:decimal"/>
            <xs:element minOccurs="0" name="RentalAnalysisUnits_CustomFieldNumericValue2_Unit2" type="xs:decimal"/>
            <xs:element minOccurs="0" name="RentalAnalysisUnits_CustomFieldNumericValue2_Unit3" type="xs:decimal"/>
            <xs:element minOccurs="0" name="RentalAnalysisUnits_CustomFieldNumericValue2_Unit4" type="xs:decimal"/>
            <xs:element minOccurs="0" name="RentalAnalysisUnits_CustomFieldNumericValue2_Unit5" type="xs:decimal"/>
            <xs:element minOccurs="0" name="RentalAnalysisUnits_CustomFieldNumericValue2_Unit6" type="xs:decimal"/>
            <xs:element minOccurs="0" name="RentalAnalysisUnits_CustomFieldNumericValue2_Unit7" type="xs:decimal"/>
            <xs:element minOccurs="0" name="RentalAnalysisUnits_CustomFieldNumericValue2_Unit8" type="xs:decimal"/>
            <xs:element minOccurs="0" name="RentalAnalysisUnits_CustomFieldNumericValue2_Unit9" type="xs:decimal"/>
            <xs:element minOccurs="0" name="RentalAnalysisUnits_CustomFieldNumericValue2_Unit10" type="xs:decimal"/>
            <xs:element minOccurs="0" name="RentalAnalysisUnits_CustomFieldNumericValue3_Unit1" type="xs:decimal"/>
            <xs:element minOccurs="0" name="RentalAnalysisUnits_CustomFieldNumericValue3_Unit2" type="xs:decimal"/>
            <xs:element minOccurs="0" name="RentalAnalysisUnits_CustomFieldNumericValue3_Unit3" type="xs:decimal"/>
            <xs:element minOccurs="0" name="RentalAnalysisUnits_CustomFieldNumericValue3_Unit4" type="xs:decimal"/>
            <xs:element minOccurs="0" name="RentalAnalysisUnits_CustomFieldNumericValue3_Unit5" type="xs:decimal"/>
            <xs:element minOccurs="0" name="RentalAnalysisUnits_CustomFieldNumericValue3_Unit6" type="xs:decimal"/>
            <xs:element minOccurs="0" name="RentalAnalysisUnits_CustomFieldNumericValue3_Unit7" type="xs:decimal"/>
            <xs:element minOccurs="0" name="RentalAnalysisUnits_CustomFieldNumericValue3_Unit8" type="xs:decimal"/>
            <xs:element minOccurs="0" name="RentalAnalysisUnits_CustomFieldNumericValue3_Unit9" type="xs:decimal"/>
            <xs:element minOccurs="0" name="RentalAnalysisUnits_CustomFieldNumericValue3_Unit10" type="xs:decimal"/>
            <xs:element minOccurs="0" name="RentalAnalysisUnits_CustomFieldNumericValue4_Unit1" type="xs:decimal"/>
            <xs:element minOccurs="0" name="RentalAnalysisUnits_CustomFieldNumericValue4_Unit2" type="xs:decimal"/>
            <xs:element minOccurs="0" name="RentalAnalysisUnits_CustomFieldNumericValue4_Unit3" type="xs:decimal"/>
            <xs:element minOccurs="0" name="RentalAnalysisUnits_CustomFieldNumericValue4_Unit4" type="xs:decimal"/>
            <xs:element minOccurs="0" name="RentalAnalysisUnits_CustomFieldNumericValue4_Unit5" type="xs:decimal"/>
            <xs:element minOccurs="0" name="RentalAnalysisUnits_CustomFieldNumericValue4_Unit6" type="xs:decimal"/>
            <xs:element minOccurs="0" name="RentalAnalysisUnits_CustomFieldNumericValue4_Unit7" type="xs:decimal"/>
            <xs:element minOccurs="0" name="RentalAnalysisUnits_CustomFieldNumericValue4_Unit8" type="xs:decimal"/>
            <xs:element minOccurs="0" name="RentalAnalysisUnits_CustomFieldNumericValue4_Unit9" type="xs:decimal"/>
            <xs:element minOccurs="0" name="RentalAnalysisUnits_CustomFieldNumericValue4_Unit10" type="xs:decimal"/>
            <xs:element minOccurs="0" name="RentalAnalysisUnits_CustomFieldNumericValue5_Unit1" type="xs:decimal"/>
            <xs:element minOccurs="0" name="RentalAnalysisUnits_CustomFieldNumericValue5_Unit2" type="xs:decimal"/>
            <xs:element minOccurs="0" name="RentalAnalysisUnits_CustomFieldNumericValue5_Unit3" type="xs:decimal"/>
            <xs:element minOccurs="0" name="RentalAnalysisUnits_CustomFieldNumericValue5_Unit4" type="xs:decimal"/>
            <xs:element minOccurs="0" name="RentalAnalysisUnits_CustomFieldNumericValue5_Unit5" type="xs:decimal"/>
            <xs:element minOccurs="0" name="RentalAnalysisUnits_CustomFieldNumericValue5_Unit6" type="xs:decimal"/>
            <xs:element minOccurs="0" name="RentalAnalysisUnits_CustomFieldNumericValue5_Unit7" type="xs:decimal"/>
            <xs:element minOccurs="0" name="RentalAnalysisUnits_CustomFieldNumericValue5_Unit8" type="xs:decimal"/>
            <xs:element minOccurs="0" name="RentalAnalysisUnits_CustomFieldNumericValue5_Unit9" type="xs:decimal"/>
            <xs:element minOccurs="0" name="RentalAnalysisUnits_CustomFieldNumericValue5_Unit10" type="xs:decimal"/>
            <xs:element minOccurs="0" name="RentalAnalysisUnits_CustomFieldTextValue1_Unit1" type="xs:string"/>
            <xs:element minOccurs="0" name="RentalAnalysisUnits_CustomFieldTextValue1_Unit2" type="xs:string"/>
            <xs:element minOccurs="0" name="RentalAnalysisUnits_CustomFieldTextValue1_Unit3" type="xs:string"/>
            <xs:element minOccurs="0" name="RentalAnalysisUnits_CustomFieldTextValue1_Unit4" type="xs:string"/>
            <xs:element minOccurs="0" name="RentalAnalysisUnits_CustomFieldTextValue1_Unit5" type="xs:string"/>
            <xs:element minOccurs="0" name="RentalAnalysisUnits_CustomFieldTextValue1_Unit6" type="xs:string"/>
            <xs:element minOccurs="0" name="RentalAnalysisUnits_CustomFieldTextValue1_Unit7" type="xs:string"/>
            <xs:element minOccurs="0" name="RentalAnalysisUnits_CustomFieldTextValue1_Unit8" type="xs:string"/>
            <xs:element minOccurs="0" name="RentalAnalysisUnits_CustomFieldTextValue1_Unit9" type="xs:string"/>
            <xs:element minOccurs="0" name="RentalAnalysisUnits_CustomFieldTextValue1_Unit10" type="xs:string"/>
            <xs:element minOccurs="0" name="RentalAnalysisUnits_CustomFieldTextValue10_Unit1" type="xs:string"/>
            <xs:element minOccurs="0" name="RentalAnalysisUnits_CustomFieldTextValue10_Unit2" type="xs:string"/>
            <xs:element minOccurs="0" name="RentalAnalysisUnits_CustomFieldTextValue10_Unit3" type="xs:string"/>
            <xs:element minOccurs="0" name="RentalAnalysisUnits_CustomFieldTextValue10_Unit4" type="xs:string"/>
            <xs:element minOccurs="0" name="RentalAnalysisUnits_CustomFieldTextValue10_Unit5" type="xs:string"/>
            <xs:element minOccurs="0" name="RentalAnalysisUnits_CustomFieldTextValue10_Unit6" type="xs:string"/>
            <xs:element minOccurs="0" name="RentalAnalysisUnits_CustomFieldTextValue10_Unit7" type="xs:string"/>
            <xs:element minOccurs="0" name="RentalAnalysisUnits_CustomFieldTextValue10_Unit8" type="xs:string"/>
            <xs:element minOccurs="0" name="RentalAnalysisUnits_CustomFieldTextValue10_Unit9" type="xs:string"/>
            <xs:element minOccurs="0" name="RentalAnalysisUnits_CustomFieldTextValue10_Unit10" type="xs:string"/>
            <xs:element minOccurs="0" name="RentalAnalysisUnits_CustomFieldTextValue11_Unit1" type="xs:string"/>
            <xs:element minOccurs="0" name="RentalAnalysisUnits_CustomFieldTextValue11_Unit2" type="xs:string"/>
            <xs:element minOccurs="0" name="RentalAnalysisUnits_CustomFieldTextValue11_Unit3" type="xs:string"/>
            <xs:element minOccurs="0" name="RentalAnalysisUnits_CustomFieldTextValue11_Unit4" type="xs:string"/>
            <xs:element minOccurs="0" name="RentalAnalysisUnits_CustomFieldTextValue11_Unit5" type="xs:string"/>
            <xs:element minOccurs="0" name="RentalAnalysisUnits_CustomFieldTextValue11_Unit6" type="xs:string"/>
            <xs:element minOccurs="0" name="RentalAnalysisUnits_CustomFieldTextValue11_Unit7" type="xs:string"/>
            <xs:element minOccurs="0" name="RentalAnalysisUnits_CustomFieldTextValue11_Unit8" type="xs:string"/>
            <xs:element minOccurs="0" name="RentalAnalysisUnits_CustomFieldTextValue11_Unit9" type="xs:string"/>
            <xs:element minOccurs="0" name="RentalAnalysisUnits_CustomFieldTextValue11_Unit10" type="xs:string"/>
            <xs:element minOccurs="0" name="RentalAnalysisUnits_CustomFieldTextValue12_Unit1" type="xs:string"/>
            <xs:element minOccurs="0" name="RentalAnalysisUnits_CustomFieldTextValue12_Unit2" type="xs:string"/>
            <xs:element minOccurs="0" name="RentalAnalysisUnits_CustomFieldTextValue12_Unit3" type="xs:string"/>
            <xs:element minOccurs="0" name="RentalAnalysisUnits_CustomFieldTextValue12_Unit4" type="xs:string"/>
            <xs:element minOccurs="0" name="RentalAnalysisUnits_CustomFieldTextValue12_Unit5" type="xs:string"/>
            <xs:element minOccurs="0" name="RentalAnalysisUnits_CustomFieldTextValue12_Unit6" type="xs:string"/>
            <xs:element minOccurs="0" name="RentalAnalysisUnits_CustomFieldTextValue12_Unit7" type="xs:string"/>
            <xs:element minOccurs="0" name="RentalAnalysisUnits_CustomFieldTextValue12_Unit8" type="xs:string"/>
            <xs:element minOccurs="0" name="RentalAnalysisUnits_CustomFieldTextValue12_Unit9" type="xs:string"/>
            <xs:element minOccurs="0" name="RentalAnalysisUnits_CustomFieldTextValue12_Unit10" type="xs:string"/>
            <xs:element minOccurs="0" name="RentalAnalysisUnits_CustomFieldTextValue13_Unit1" type="xs:string"/>
            <xs:element minOccurs="0" name="RentalAnalysisUnits_CustomFieldTextValue13_Unit2" type="xs:string"/>
            <xs:element minOccurs="0" name="RentalAnalysisUnits_CustomFieldTextValue13_Unit3" type="xs:string"/>
            <xs:element minOccurs="0" name="RentalAnalysisUnits_CustomFieldTextValue13_Unit4" type="xs:string"/>
            <xs:element minOccurs="0" name="RentalAnalysisUnits_CustomFieldTextValue13_Unit5" type="xs:string"/>
            <xs:element minOccurs="0" name="RentalAnalysisUnits_CustomFieldTextValue13_Unit6" type="xs:string"/>
            <xs:element minOccurs="0" name="RentalAnalysisUnits_CustomFieldTextValue13_Unit7" type="xs:string"/>
            <xs:element minOccurs="0" name="RentalAnalysisUnits_CustomFieldTextValue13_Unit8" type="xs:string"/>
            <xs:element minOccurs="0" name="RentalAnalysisUnits_CustomFieldTextValue13_Unit9" type="xs:string"/>
            <xs:element minOccurs="0" name="RentalAnalysisUnits_CustomFieldTextValue13_Unit10" type="xs:string"/>
            <xs:element minOccurs="0" name="RentalAnalysisUnits_CustomFieldTextValue14_Unit1" type="xs:string"/>
            <xs:element minOccurs="0" name="RentalAnalysisUnits_CustomFieldTextValue14_Unit2" type="xs:string"/>
            <xs:element minOccurs="0" name="RentalAnalysisUnits_CustomFieldTextValue14_Unit3" type="xs:string"/>
            <xs:element minOccurs="0" name="RentalAnalysisUnits_CustomFieldTextValue14_Unit4" type="xs:string"/>
            <xs:element minOccurs="0" name="RentalAnalysisUnits_CustomFieldTextValue14_Unit5" type="xs:string"/>
            <xs:element minOccurs="0" name="RentalAnalysisUnits_CustomFieldTextValue14_Unit6" type="xs:string"/>
            <xs:element minOccurs="0" name="RentalAnalysisUnits_CustomFieldTextValue14_Unit7" type="xs:string"/>
            <xs:element minOccurs="0" name="RentalAnalysisUnits_CustomFieldTextValue14_Unit8" type="xs:string"/>
            <xs:element minOccurs="0" name="RentalAnalysisUnits_CustomFieldTextValue14_Unit9" type="xs:string"/>
            <xs:element minOccurs="0" name="RentalAnalysisUnits_CustomFieldTextValue14_Unit10" type="xs:string"/>
            <xs:element minOccurs="0" name="RentalAnalysisUnits_CustomFieldTextValue15_Unit1" type="xs:string"/>
            <xs:element minOccurs="0" name="RentalAnalysisUnits_CustomFieldTextValue15_Unit2" type="xs:string"/>
            <xs:element minOccurs="0" name="RentalAnalysisUnits_CustomFieldTextValue15_Unit3" type="xs:string"/>
            <xs:element minOccurs="0" name="RentalAnalysisUnits_CustomFieldTextValue15_Unit4" type="xs:string"/>
            <xs:element minOccurs="0" name="RentalAnalysisUnits_CustomFieldTextValue15_Unit5" type="xs:string"/>
            <xs:element minOccurs="0" name="RentalAnalysisUnits_CustomFieldTextValue15_Unit6" type="xs:string"/>
            <xs:element minOccurs="0" name="RentalAnalysisUnits_CustomFieldTextValue15_Unit7" type="xs:string"/>
            <xs:element minOccurs="0" name="RentalAnalysisUnits_CustomFieldTextValue15_Unit8" type="xs:string"/>
            <xs:element minOccurs="0" name="RentalAnalysisUnits_CustomFieldTextValue15_Unit9" type="xs:string"/>
            <xs:element minOccurs="0" name="RentalAnalysisUnits_CustomFieldTextValue15_Unit10" type="xs:string"/>
            <xs:element minOccurs="0" name="RentalAnalysisUnits_CustomFieldTextValue2_Unit1" type="xs:string"/>
            <xs:element minOccurs="0" name="RentalAnalysisUnits_CustomFieldTextValue2_Unit2" type="xs:string"/>
            <xs:element minOccurs="0" name="RentalAnalysisUnits_CustomFieldTextValue2_Unit3" type="xs:string"/>
            <xs:element minOccurs="0" name="RentalAnalysisUnits_CustomFieldTextValue2_Unit4" type="xs:string"/>
            <xs:element minOccurs="0" name="RentalAnalysisUnits_CustomFieldTextValue2_Unit5" type="xs:string"/>
            <xs:element minOccurs="0" name="RentalAnalysisUnits_CustomFieldTextValue2_Unit6" type="xs:string"/>
            <xs:element minOccurs="0" name="RentalAnalysisUnits_CustomFieldTextValue2_Unit7" type="xs:string"/>
            <xs:element minOccurs="0" name="RentalAnalysisUnits_CustomFieldTextValue2_Unit8" type="xs:string"/>
            <xs:element minOccurs="0" name="RentalAnalysisUnits_CustomFieldTextValue2_Unit9" type="xs:string"/>
            <xs:element minOccurs="0" name="RentalAnalysisUnits_CustomFieldTextValue2_Unit10" type="xs:string"/>
            <xs:element minOccurs="0" name="RentalAnalysisUnits_CustomFieldTextValue3_Unit1" type="xs:string"/>
            <xs:element minOccurs="0" name="RentalAnalysisUnits_CustomFieldTextValue3_Unit2" type="xs:string"/>
            <xs:element minOccurs="0" name="RentalAnalysisUnits_CustomFieldTextValue3_Unit3" type="xs:string"/>
            <xs:element minOccurs="0" name="RentalAnalysisUnits_CustomFieldTextValue3_Unit4" type="xs:string"/>
            <xs:element minOccurs="0" name="RentalAnalysisUnits_CustomFieldTextValue3_Unit5" type="xs:string"/>
            <xs:element minOccurs="0" name="RentalAnalysisUnits_CustomFieldTextValue3_Unit6" type="xs:string"/>
            <xs:element minOccurs="0" name="RentalAnalysisUnits_CustomFieldTextValue3_Unit7" type="xs:string"/>
            <xs:element minOccurs="0" name="RentalAnalysisUnits_CustomFieldTextValue3_Unit8" type="xs:string"/>
            <xs:element minOccurs="0" name="RentalAnalysisUnits_CustomFieldTextValue3_Unit9" type="xs:string"/>
            <xs:element minOccurs="0" name="RentalAnalysisUnits_CustomFieldTextValue3_Unit10" type="xs:string"/>
            <xs:element minOccurs="0" name="RentalAnalysisUnits_CustomFieldTextValue4_Unit1" type="xs:string"/>
            <xs:element minOccurs="0" name="RentalAnalysisUnits_CustomFieldTextValue4_Unit2" type="xs:string"/>
            <xs:element minOccurs="0" name="RentalAnalysisUnits_CustomFieldTextValue4_Unit3" type="xs:string"/>
            <xs:element minOccurs="0" name="RentalAnalysisUnits_CustomFieldTextValue4_Unit4" type="xs:string"/>
            <xs:element minOccurs="0" name="RentalAnalysisUnits_CustomFieldTextValue4_Unit5" type="xs:string"/>
            <xs:element minOccurs="0" name="RentalAnalysisUnits_CustomFieldTextValue4_Unit6" type="xs:string"/>
            <xs:element minOccurs="0" name="RentalAnalysisUnits_CustomFieldTextValue4_Unit7" type="xs:string"/>
            <xs:element minOccurs="0" name="RentalAnalysisUnits_CustomFieldTextValue4_Unit8" type="xs:string"/>
            <xs:element minOccurs="0" name="RentalAnalysisUnits_CustomFieldTextValue4_Unit9" type="xs:string"/>
            <xs:element minOccurs="0" name="RentalAnalysisUnits_CustomFieldTextValue4_Unit10" type="xs:string"/>
            <xs:element minOccurs="0" name="RentalAnalysisUnits_CustomFieldTextValue5_Unit1" type="xs:string"/>
            <xs:element minOccurs="0" name="RentalAnalysisUnits_CustomFieldTextValue5_Unit2" type="xs:string"/>
            <xs:element minOccurs="0" name="RentalAnalysisUnits_CustomFieldTextValue5_Unit3" type="xs:string"/>
            <xs:element minOccurs="0" name="RentalAnalysisUnits_CustomFieldTextValue5_Unit4" type="xs:string"/>
            <xs:element minOccurs="0" name="RentalAnalysisUnits_CustomFieldTextValue5_Unit5" type="xs:string"/>
            <xs:element minOccurs="0" name="RentalAnalysisUnits_CustomFieldTextValue5_Unit6" type="xs:string"/>
            <xs:element minOccurs="0" name="RentalAnalysisUnits_CustomFieldTextValue5_Unit7" type="xs:string"/>
            <xs:element minOccurs="0" name="RentalAnalysisUnits_CustomFieldTextValue5_Unit8" type="xs:string"/>
            <xs:element minOccurs="0" name="RentalAnalysisUnits_CustomFieldTextValue5_Unit9" type="xs:string"/>
            <xs:element minOccurs="0" name="RentalAnalysisUnits_CustomFieldTextValue5_Unit10" type="xs:string"/>
            <xs:element minOccurs="0" name="RentalAnalysisUnits_CustomFieldTextValue6_Unit1" type="xs:string"/>
            <xs:element minOccurs="0" name="RentalAnalysisUnits_CustomFieldTextValue6_Unit2" type="xs:string"/>
            <xs:element minOccurs="0" name="RentalAnalysisUnits_CustomFieldTextValue6_Unit3" type="xs:string"/>
            <xs:element minOccurs="0" name="RentalAnalysisUnits_CustomFieldTextValue6_Unit4" type="xs:string"/>
            <xs:element minOccurs="0" name="RentalAnalysisUnits_CustomFieldTextValue6_Unit5" type="xs:string"/>
            <xs:element minOccurs="0" name="RentalAnalysisUnits_CustomFieldTextValue6_Unit6" type="xs:string"/>
            <xs:element minOccurs="0" name="RentalAnalysisUnits_CustomFieldTextValue6_Unit7" type="xs:string"/>
            <xs:element minOccurs="0" name="RentalAnalysisUnits_CustomFieldTextValue6_Unit8" type="xs:string"/>
            <xs:element minOccurs="0" name="RentalAnalysisUnits_CustomFieldTextValue6_Unit9" type="xs:string"/>
            <xs:element minOccurs="0" name="RentalAnalysisUnits_CustomFieldTextValue6_Unit10" type="xs:string"/>
            <xs:element minOccurs="0" name="RentalAnalysisUnits_CustomFieldTextValue7_Unit1" type="xs:string"/>
            <xs:element minOccurs="0" name="RentalAnalysisUnits_CustomFieldTextValue7_Unit2" type="xs:string"/>
            <xs:element minOccurs="0" name="RentalAnalysisUnits_CustomFieldTextValue7_Unit3" type="xs:string"/>
            <xs:element minOccurs="0" name="RentalAnalysisUnits_CustomFieldTextValue7_Unit4" type="xs:string"/>
            <xs:element minOccurs="0" name="RentalAnalysisUnits_CustomFieldTextValue7_Unit5" type="xs:string"/>
            <xs:element minOccurs="0" name="RentalAnalysisUnits_CustomFieldTextValue7_Unit6" type="xs:string"/>
            <xs:element minOccurs="0" name="RentalAnalysisUnits_CustomFieldTextValue7_Unit7" type="xs:string"/>
            <xs:element minOccurs="0" name="RentalAnalysisUnits_CustomFieldTextValue7_Unit8" type="xs:string"/>
            <xs:element minOccurs="0" name="RentalAnalysisUnits_CustomFieldTextValue7_Unit9" type="xs:string"/>
            <xs:element minOccurs="0" name="RentalAnalysisUnits_CustomFieldTextValue7_Unit10" type="xs:string"/>
            <xs:element minOccurs="0" name="RentalAnalysisUnits_CustomFieldTextValue8_Unit1" type="xs:string"/>
            <xs:element minOccurs="0" name="RentalAnalysisUnits_CustomFieldTextValue8_Unit2" type="xs:string"/>
            <xs:element minOccurs="0" name="RentalAnalysisUnits_CustomFieldTextValue8_Unit3" type="xs:string"/>
            <xs:element minOccurs="0" name="RentalAnalysisUnits_CustomFieldTextValue8_Unit4" type="xs:string"/>
            <xs:element minOccurs="0" name="RentalAnalysisUnits_CustomFieldTextValue8_Unit5" type="xs:string"/>
            <xs:element minOccurs="0" name="RentalAnalysisUnits_CustomFieldTextValue8_Unit6" type="xs:string"/>
            <xs:element minOccurs="0" name="RentalAnalysisUnits_CustomFieldTextValue8_Unit7" type="xs:string"/>
            <xs:element minOccurs="0" name="RentalAnalysisUnits_CustomFieldTextValue8_Unit8" type="xs:string"/>
            <xs:element minOccurs="0" name="RentalAnalysisUnits_CustomFieldTextValue8_Unit9" type="xs:string"/>
            <xs:element minOccurs="0" name="RentalAnalysisUnits_CustomFieldTextValue8_Unit10" type="xs:string"/>
            <xs:element minOccurs="0" name="RentalAnalysisUnits_CustomFieldTextValue9_Unit1" type="xs:string"/>
            <xs:element minOccurs="0" name="RentalAnalysisUnits_CustomFieldTextValue9_Unit2" type="xs:string"/>
            <xs:element minOccurs="0" name="RentalAnalysisUnits_CustomFieldTextValue9_Unit3" type="xs:string"/>
            <xs:element minOccurs="0" name="RentalAnalysisUnits_CustomFieldTextValue9_Unit4" type="xs:string"/>
            <xs:element minOccurs="0" name="RentalAnalysisUnits_CustomFieldTextValue9_Unit5" type="xs:string"/>
            <xs:element minOccurs="0" name="RentalAnalysisUnits_CustomFieldTextValue9_Unit6" type="xs:string"/>
            <xs:element minOccurs="0" name="RentalAnalysisUnits_CustomFieldTextValue9_Unit7" type="xs:string"/>
            <xs:element minOccurs="0" name="RentalAnalysisUnits_CustomFieldTextValue9_Unit8" type="xs:string"/>
            <xs:element minOccurs="0" name="RentalAnalysisUnits_CustomFieldTextValue9_Unit9" type="xs:string"/>
            <xs:element minOccurs="0" name="RentalAnalysisUnits_CustomFieldTextValue9_Unit10" type="xs:string"/>
            <xs:element minOccurs="0" name="RentalAnalysisUnits_GrossRent_Unit1" type="xs:decimal"/>
            <xs:element minOccurs="0" name="RentalAnalysisUnits_GrossRent_Unit2" type="xs:decimal"/>
            <xs:element minOccurs="0" name="RentalAnalysisUnits_GrossRent_Unit3" type="xs:decimal"/>
            <xs:element minOccurs="0" name="RentalAnalysisUnits_GrossRent_Unit4" type="xs:decimal"/>
            <xs:element minOccurs="0" name="RentalAnalysisUnits_GrossRent_Unit5" type="xs:decimal"/>
            <xs:element minOccurs="0" name="RentalAnalysisUnits_GrossRent_Unit6" type="xs:decimal"/>
            <xs:element minOccurs="0" name="RentalAnalysisUnits_GrossRent_Unit7" type="xs:decimal"/>
            <xs:element minOccurs="0" name="RentalAnalysisUnits_GrossRent_Unit8" type="xs:decimal"/>
            <xs:element minOccurs="0" name="RentalAnalysisUnits_GrossRent_Unit9" type="xs:decimal"/>
            <xs:element minOccurs="0" name="RentalAnalysisUnits_GrossRent_Unit10" type="xs:decimal"/>
            <xs:element minOccurs="0" name="RentalAnalysisUnits_MaximumAllowableRent_Unit1" type="xs:decimal"/>
            <xs:element minOccurs="0" name="RentalAnalysisUnits_MaximumAllowableRent_Unit2" type="xs:decimal"/>
            <xs:element minOccurs="0" name="RentalAnalysisUnits_MaximumAllowableRent_Unit3" type="xs:decimal"/>
            <xs:element minOccurs="0" name="RentalAnalysisUnits_MaximumAllowableRent_Unit4" type="xs:decimal"/>
            <xs:element minOccurs="0" name="RentalAnalysisUnits_MaximumAllowableRent_Unit5" type="xs:decimal"/>
            <xs:element minOccurs="0" name="RentalAnalysisUnits_MaximumAllowableRent_Unit6" type="xs:decimal"/>
            <xs:element minOccurs="0" name="RentalAnalysisUnits_MaximumAllowableRent_Unit7" type="xs:decimal"/>
            <xs:element minOccurs="0" name="RentalAnalysisUnits_MaximumAllowableRent_Unit8" type="xs:decimal"/>
            <xs:element minOccurs="0" name="RentalAnalysisUnits_MaximumAllowableRent_Unit9" type="xs:decimal"/>
            <xs:element minOccurs="0" name="RentalAnalysisUnits_MaximumAllowableRent_Unit10" type="xs:decimal"/>
            <xs:element minOccurs="0" name="RentalAnalysisUnits_NumberOfUnits_Unit1" type="xs:int"/>
            <xs:element minOccurs="0" name="RentalAnalysisUnits_NumberOfUnits_Unit2" type="xs:int"/>
            <xs:element minOccurs="0" name="RentalAnalysisUnits_NumberOfUnits_Unit3" type="xs:int"/>
            <xs:element minOccurs="0" name="RentalAnalysisUnits_NumberOfUnits_Unit4" type="xs:int"/>
            <xs:element minOccurs="0" name="RentalAnalysisUnits_NumberOfUnits_Unit5" type="xs:int"/>
            <xs:element minOccurs="0" name="RentalAnalysisUnits_NumberOfUnits_Unit6" type="xs:int"/>
            <xs:element minOccurs="0" name="RentalAnalysisUnits_NumberOfUnits_Unit7" type="xs:int"/>
            <xs:element minOccurs="0" name="RentalAnalysisUnits_NumberOfUnits_Unit8" type="xs:int"/>
            <xs:element minOccurs="0" name="RentalAnalysisUnits_NumberOfUnits_Unit9" type="xs:int"/>
            <xs:element minOccurs="0" name="RentalAnalysisUnits_NumberOfUnits_Unit10" type="xs:int"/>
            <xs:element minOccurs="0" name="RentalAnalysisUnits_OtherRentalAdditions_x002F_Deductions_Unit1" type="xs:decimal"/>
            <xs:element minOccurs="0" name="RentalAnalysisUnits_OtherRentalAdditions_x002F_Deductions_Unit2" type="xs:decimal"/>
            <xs:element minOccurs="0" name="RentalAnalysisUnits_OtherRentalAdditions_x002F_Deductions_Unit3" type="xs:decimal"/>
            <xs:element minOccurs="0" name="RentalAnalysisUnits_OtherRentalAdditions_x002F_Deductions_Unit4" type="xs:decimal"/>
            <xs:element minOccurs="0" name="RentalAnalysisUnits_OtherRentalAdditions_x002F_Deductions_Unit5" type="xs:decimal"/>
            <xs:element minOccurs="0" name="RentalAnalysisUnits_OtherRentalAdditions_x002F_Deductions_Unit6" type="xs:decimal"/>
            <xs:element minOccurs="0" name="RentalAnalysisUnits_OtherRentalAdditions_x002F_Deductions_Unit7" type="xs:decimal"/>
            <xs:element minOccurs="0" name="RentalAnalysisUnits_OtherRentalAdditions_x002F_Deductions_Unit8" type="xs:decimal"/>
            <xs:element minOccurs="0" name="RentalAnalysisUnits_OtherRentalAdditions_x002F_Deductions_Unit9" type="xs:decimal"/>
            <xs:element minOccurs="0" name="RentalAnalysisUnits_OtherRentalAdditions_x002F_Deductions_Unit10" type="xs:decimal"/>
            <xs:element minOccurs="0" name="RentalAnalysisUnits_PercentOfAMGI_Unit1" type="xs:decimal"/>
            <xs:element minOccurs="0" name="RentalAnalysisUnits_PercentOfAMGI_Unit2" type="xs:decimal"/>
            <xs:element minOccurs="0" name="RentalAnalysisUnits_PercentOfAMGI_Unit3" type="xs:decimal"/>
            <xs:element minOccurs="0" name="RentalAnalysisUnits_PercentOfAMGI_Unit4" type="xs:decimal"/>
            <xs:element minOccurs="0" name="RentalAnalysisUnits_PercentOfAMGI_Unit5" type="xs:decimal"/>
            <xs:element minOccurs="0" name="RentalAnalysisUnits_PercentOfAMGI_Unit6" type="xs:decimal"/>
            <xs:element minOccurs="0" name="RentalAnalysisUnits_PercentOfAMGI_Unit7" type="xs:decimal"/>
            <xs:element minOccurs="0" name="RentalAnalysisUnits_PercentOfAMGI_Unit8" type="xs:decimal"/>
            <xs:element minOccurs="0" name="RentalAnalysisUnits_PercentOfAMGI_Unit9" type="xs:decimal"/>
            <xs:element minOccurs="0" name="RentalAnalysisUnits_PercentOfAMGI_Unit10" type="xs:decimal"/>
            <xs:element minOccurs="0" name="RentalAnalysisUnits_ProposedRent_Unit1" type="xs:decimal"/>
            <xs:element minOccurs="0" name="RentalAnalysisUnits_ProposedRent_Unit2" type="xs:decimal"/>
            <xs:element minOccurs="0" name="RentalAnalysisUnits_ProposedRent_Unit3" type="xs:decimal"/>
            <xs:element minOccurs="0" name="RentalAnalysisUnits_ProposedRent_Unit4" type="xs:decimal"/>
            <xs:element minOccurs="0" name="RentalAnalysisUnits_ProposedRent_Unit5" type="xs:decimal"/>
            <xs:element minOccurs="0" name="RentalAnalysisUnits_ProposedRent_Unit6" type="xs:decimal"/>
            <xs:element minOccurs="0" name="RentalAnalysisUnits_ProposedRent_Unit7" type="xs:decimal"/>
            <xs:element minOccurs="0" name="RentalAnalysisUnits_ProposedRent_Unit8" type="xs:decimal"/>
            <xs:element minOccurs="0" name="RentalAnalysisUnits_ProposedRent_Unit9" type="xs:decimal"/>
            <xs:element minOccurs="0" name="RentalAnalysisUnits_ProposedRent_Unit10" type="xs:decimal"/>
            <xs:element minOccurs="0" name="RentalAnalysisUnits_SquareFootage_Unit1" type="xs:int"/>
            <xs:element minOccurs="0" name="RentalAnalysisUnits_SquareFootage_Unit2" type="xs:int"/>
            <xs:element minOccurs="0" name="RentalAnalysisUnits_SquareFootage_Unit3" type="xs:int"/>
            <xs:element minOccurs="0" name="RentalAnalysisUnits_SquareFootage_Unit4" type="xs:int"/>
            <xs:element minOccurs="0" name="RentalAnalysisUnits_SquareFootage_Unit5" type="xs:int"/>
            <xs:element minOccurs="0" name="RentalAnalysisUnits_SquareFootage_Unit6" type="xs:int"/>
            <xs:element minOccurs="0" name="RentalAnalysisUnits_SquareFootage_Unit7" type="xs:int"/>
            <xs:element minOccurs="0" name="RentalAnalysisUnits_SquareFootage_Unit8" type="xs:int"/>
            <xs:element minOccurs="0" name="RentalAnalysisUnits_SquareFootage_Unit9" type="xs:int"/>
            <xs:element minOccurs="0" name="RentalAnalysisUnits_SquareFootage_Unit10" type="xs:int"/>
            <xs:element minOccurs="0" name="RentalAnalysisUnits_TotalGrossRent_Unit1" type="xs:decimal"/>
            <xs:element minOccurs="0" name="RentalAnalysisUnits_TotalGrossRent_Unit2" type="xs:decimal"/>
            <xs:element minOccurs="0" name="RentalAnalysisUnits_TotalGrossRent_Unit3" type="xs:decimal"/>
            <xs:element minOccurs="0" name="RentalAnalysisUnits_TotalGrossRent_Unit4" type="xs:decimal"/>
            <xs:element minOccurs="0" name="RentalAnalysisUnits_TotalGrossRent_Unit5" type="xs:decimal"/>
            <xs:element minOccurs="0" name="RentalAnalysisUnits_TotalGrossRent_Unit6" type="xs:decimal"/>
            <xs:element minOccurs="0" name="RentalAnalysisUnits_TotalGrossRent_Unit7" type="xs:decimal"/>
            <xs:element minOccurs="0" name="RentalAnalysisUnits_TotalGrossRent_Unit8" type="xs:decimal"/>
            <xs:element minOccurs="0" name="RentalAnalysisUnits_TotalGrossRent_Unit9" type="xs:decimal"/>
            <xs:element minOccurs="0" name="RentalAnalysisUnits_TotalGrossRent_Unit10" type="xs:decimal"/>
            <xs:element minOccurs="0" name="RentalAnalysisUnits_UnitRentRestrictionTypeID_Unit1" type="xs:int"/>
            <xs:element minOccurs="0" name="RentalAnalysisUnits_UnitRentRestrictionTypeID_Unit2" type="xs:int"/>
            <xs:element minOccurs="0" name="RentalAnalysisUnits_UnitRentRestrictionTypeID_Unit3" type="xs:int"/>
            <xs:element minOccurs="0" name="RentalAnalysisUnits_UnitRentRestrictionTypeID_Unit4" type="xs:int"/>
            <xs:element minOccurs="0" name="RentalAnalysisUnits_UnitRentRestrictionTypeID_Unit5" type="xs:int"/>
            <xs:element minOccurs="0" name="RentalAnalysisUnits_UnitRentRestrictionTypeID_Unit6" type="xs:int"/>
            <xs:element minOccurs="0" name="RentalAnalysisUnits_UnitRentRestrictionTypeID_Unit7" type="xs:int"/>
            <xs:element minOccurs="0" name="RentalAnalysisUnits_UnitRentRestrictionTypeID_Unit8" type="xs:int"/>
            <xs:element minOccurs="0" name="RentalAnalysisUnits_UnitRentRestrictionTypeID_Unit9" type="xs:int"/>
            <xs:element minOccurs="0" name="RentalAnalysisUnits_UnitRentRestrictionTypeID_Unit10" type="xs:int"/>
            <xs:element minOccurs="0" name="RentalAnalysisUnits_UtilityAllowance_Unit1" type="xs:decimal"/>
            <xs:element minOccurs="0" name="RentalAnalysisUnits_UtilityAllowance_Unit2" type="xs:decimal"/>
            <xs:element minOccurs="0" name="RentalAnalysisUnits_UtilityAllowance_Unit3" type="xs:decimal"/>
            <xs:element minOccurs="0" name="RentalAnalysisUnits_UtilityAllowance_Unit4" type="xs:decimal"/>
            <xs:element minOccurs="0" name="RentalAnalysisUnits_UtilityAllowance_Unit5" type="xs:decimal"/>
            <xs:element minOccurs="0" name="RentalAnalysisUnits_UtilityAllowance_Unit6" type="xs:decimal"/>
            <xs:element minOccurs="0" name="RentalAnalysisUnits_UtilityAllowance_Unit7" type="xs:decimal"/>
            <xs:element minOccurs="0" name="RentalAnalysisUnits_UtilityAllowance_Unit8" type="xs:decimal"/>
            <xs:element minOccurs="0" name="RentalAnalysisUnits_UtilityAllowance_Unit9" type="xs:decimal"/>
            <xs:element minOccurs="0" name="RentalAnalysisUnits_UtilityAllowance_Unit10" type="xs:decimal"/>
            <xs:element minOccurs="0" name="RentalAssistance_AmountOfRentalAssistance" type="xs:decimal"/>
            <xs:element minOccurs="0" name="RentalAssistance_AnyLowIncomeUnitsReceiveRentalAssistance" type="xs:boolean"/>
            <xs:element minOccurs="0" name="RentalAssistance_CustomFieldBitValue1" type="xs:boolean"/>
            <xs:element minOccurs="0" name="RentalAssistance_CustomFieldBitValue2" type="xs:boolean"/>
            <xs:element minOccurs="0" name="RentalAssistance_CustomFieldBitValue3" type="xs:boolean"/>
            <xs:element minOccurs="0" name="RentalAssistance_CustomFieldBitValue4" type="xs:boolean"/>
            <xs:element minOccurs="0" name="RentalAssistance_CustomFieldBitValue5" type="xs:boolean"/>
            <xs:element minOccurs="0" name="RentalAssistance_CustomFieldDateValue1" type="xs:date"/>
            <xs:element minOccurs="0" name="RentalAssistance_CustomFieldDateValue2" type="xs:date"/>
            <xs:element minOccurs="0" name="RentalAssistance_CustomFieldDateValue3" type="xs:date"/>
            <xs:element minOccurs="0" name="RentalAssistance_CustomFieldDateValue4" type="xs:date"/>
            <xs:element minOccurs="0" name="RentalAssistance_CustomFieldDateValue5" type="xs:date"/>
            <xs:element minOccurs="0" name="RentalAssistance_CustomFieldDecimalValue1" type="xs:decimal"/>
            <xs:element minOccurs="0" name="RentalAssistance_CustomFieldDecimalValue2" type="xs:decimal"/>
            <xs:element minOccurs="0" name="RentalAssistance_CustomFieldDecimalValue3" type="xs:decimal"/>
            <xs:element minOccurs="0" name="RentalAssistance_CustomFieldDecimalValue4" type="xs:decimal"/>
            <xs:element minOccurs="0" name="RentalAssistance_CustomFieldDecimalValue5" type="xs:decimal"/>
            <xs:element minOccurs="0" name="RentalAssistance_CustomFieldNumericValue1" type="xs:decimal"/>
            <xs:element minOccurs="0" name="RentalAssistance_CustomFieldNumericValue2" type="xs:decimal"/>
            <xs:element minOccurs="0" name="RentalAssistance_CustomFieldNumericValue3" type="xs:decimal"/>
            <xs:element minOccurs="0" name="RentalAssistance_CustomFieldNumericValue4" type="xs:decimal"/>
            <xs:element minOccurs="0" name="RentalAssistance_CustomFieldNumericValue5" type="xs:decimal"/>
            <xs:element minOccurs="0" name="RentalAssistance_CustomFieldTextValue1" type="xs:string"/>
            <xs:element minOccurs="0" name="RentalAssistance_CustomFieldTextValue10" type="xs:string"/>
            <xs:element minOccurs="0" name="RentalAssistance_CustomFieldTextValue11" type="xs:string"/>
            <xs:element minOccurs="0" name="RentalAssistance_CustomFieldTextValue12" type="xs:string"/>
            <xs:element minOccurs="0" name="RentalAssistance_CustomFieldTextValue13" type="xs:string"/>
            <xs:element minOccurs="0" name="RentalAssistance_CustomFieldTextValue14" type="xs:string"/>
            <xs:element minOccurs="0" name="RentalAssistance_CustomFieldTextValue15" type="xs:string"/>
            <xs:element minOccurs="0" name="RentalAssistance_CustomFieldTextValue2" type="xs:string"/>
            <xs:element minOccurs="0" name="RentalAssistance_CustomFieldTextValue3" type="xs:string"/>
            <xs:element minOccurs="0" name="RentalAssistance_CustomFieldTextValue4" type="xs:string"/>
            <xs:element minOccurs="0" name="RentalAssistance_CustomFieldTextValue5" type="xs:string"/>
            <xs:element minOccurs="0" name="RentalAssistance_CustomFieldTextValue6" type="xs:string"/>
            <xs:element minOccurs="0" name="RentalAssistance_CustomFieldTextValue7" type="xs:string"/>
            <xs:element minOccurs="0" name="RentalAssistance_CustomFieldTextValue8" type="xs:string"/>
            <xs:element minOccurs="0" name="RentalAssistance_CustomFieldTextValue9" type="xs:string"/>
            <xs:element minOccurs="0" name="RentalAssistance_LengthOfRentalAssistanceContract" type="xs:int"/>
            <xs:element minOccurs="0" name="RentalAssistance_NumberOfUnitsReceivingAssistance" type="xs:int"/>
            <xs:element minOccurs="0" name="RentalAssistance_Other" type="xs:boolean"/>
            <xs:element minOccurs="0" name="RentalAssistance_OtherDescription" type="xs:string"/>
            <xs:element minOccurs="0" name="RentalAssistance_OwnersRentalSubsidy" type="xs:boolean"/>
            <xs:element minOccurs="0" name="RentalAssistance_RD_x0020_515_x0020_Rental" type="xs:boolean"/>
            <xs:element minOccurs="0" name="RentalAssistance_Section8" type="xs:boolean"/>
            <xs:element minOccurs="0" name="RentalAssistance_Section8Certificates" type="xs:boolean"/>
            <xs:element minOccurs="0" name="RentalAssistance_Section8DevelopmentBasedAssistance" type="xs:boolean"/>
            <xs:element minOccurs="0" name="RentalAssistance_Section8Vouchers" type="xs:boolean"/>
            <xs:element minOccurs="0" name="SellerInformation_AreUtilitiesPresentlyAvailableToTheSite" type="xs:boolean"/>
            <xs:element minOccurs="0" name="SellerInformation_Contact_City" type="xs:string"/>
            <xs:element minOccurs="0" name="SellerInformation_Contact_County" type="xs:string"/>
            <xs:element minOccurs="0" name="SellerInformation_Contact_Email" type="xs:string"/>
            <xs:element minOccurs="0" name="SellerInformation_Contact_Fax" type="xs:string"/>
            <xs:element minOccurs="0" name="SellerInformation_Contact_FirstName" type="xs:string"/>
            <xs:element minOccurs="0" name="SellerInformation_Contact_LastNameOrBusinessName" type="xs:string"/>
            <xs:element minOccurs="0" name="SellerInformation_Contact_MI" type="xs:string"/>
            <xs:element minOccurs="0" name="SellerInformation_Contact_Phone" type="xs:string"/>
            <xs:element minOccurs="0" name="SellerInformation_Contact_PrimaryStreet" type="xs:string"/>
            <xs:element minOccurs="0" name="SellerInformation_Contact_Salutation" type="xs:string"/>
            <xs:element minOccurs="0" name="SellerInformation_Contact_SecondaryStreet" type="xs:string"/>
            <xs:element minOccurs="0" name="SellerInformation_Contact_State" type="xs:string"/>
            <xs:element minOccurs="0" name="SellerInformation_Contact_TaxID" type="xs:string"/>
            <xs:element minOccurs="0" name="SellerInformation_Contact_Title" type="xs:string"/>
            <xs:element minOccurs="0" name="SellerInformation_Contact_Zip" type="xs:string"/>
            <xs:element minOccurs="0" name="SellerInformation_ContactID" type="xs:int"/>
            <xs:element minOccurs="0" name="SellerInformation_CustomFieldBitValue1" type="xs:boolean"/>
            <xs:element minOccurs="0" name="SellerInformation_CustomFieldBitValue2" type="xs:boolean"/>
            <xs:element minOccurs="0" name="SellerInformation_CustomFieldBitValue3" type="xs:boolean"/>
            <xs:element minOccurs="0" name="SellerInformation_CustomFieldBitValue4" type="xs:boolean"/>
            <xs:element minOccurs="0" name="SellerInformation_CustomFieldBitValue5" type="xs:boolean"/>
            <xs:element minOccurs="0" name="SellerInformation_CustomFieldDateValue1" type="xs:date"/>
            <xs:element minOccurs="0" name="SellerInformation_CustomFieldDateValue2" type="xs:date"/>
            <xs:element minOccurs="0" name="SellerInformation_CustomFieldDateValue3" type="xs:date"/>
            <xs:element minOccurs="0" name="SellerInformation_CustomFieldDateValue4" type="xs:date"/>
            <xs:element minOccurs="0" name="SellerInformation_CustomFieldDateValue5" type="xs:date"/>
            <xs:element minOccurs="0" name="SellerInformation_CustomFieldDecimalValue1" type="xs:decimal"/>
            <xs:element minOccurs="0" name="SellerInformation_CustomFieldDecimalValue2" type="xs:decimal"/>
            <xs:element minOccurs="0" name="SellerInformation_CustomFieldDecimalValue3" type="xs:decimal"/>
            <xs:element minOccurs="0" name="SellerInformation_CustomFieldDecimalValue4" type="xs:decimal"/>
            <xs:element minOccurs="0" name="SellerInformation_CustomFieldDecimalValue5" type="xs:decimal"/>
            <xs:element minOccurs="0" name="SellerInformation_CustomFieldNumericValue1" type="xs:decimal"/>
            <xs:element minOccurs="0" name="SellerInformation_CustomFieldNumericValue2" type="xs:decimal"/>
            <xs:element minOccurs="0" name="SellerInformation_CustomFieldNumericValue3" type="xs:decimal"/>
            <xs:element minOccurs="0" name="SellerInformation_CustomFieldNumericValue4" type="xs:decimal"/>
            <xs:element minOccurs="0" name="SellerInformation_CustomFieldNumericValue5" type="xs:decimal"/>
            <xs:element minOccurs="0" name="SellerInformation_CustomFieldTextValue1" type="xs:string"/>
            <xs:element minOccurs="0" name="SellerInformation_CustomFieldTextValue10" type="xs:string"/>
            <xs:element minOccurs="0" name="SellerInformation_CustomFieldTextValue11" type="xs:string"/>
            <xs:element minOccurs="0" name="SellerInformation_CustomFieldTextValue12" type="xs:string"/>
            <xs:element minOccurs="0" name="SellerInformation_CustomFieldTextValue13" type="xs:string"/>
            <xs:element minOccurs="0" name="SellerInformation_CustomFieldTextValue14" type="xs:string"/>
            <xs:element minOccurs="0" name="SellerInformation_CustomFieldTextValue15" type="xs:string"/>
            <xs:element minOccurs="0" name="SellerInformation_CustomFieldTextValue2" type="xs:string"/>
            <xs:element minOccurs="0" name="SellerInformation_CustomFieldTextValue3" type="xs:string"/>
            <xs:element minOccurs="0" name="SellerInformation_CustomFieldTextValue4" type="xs:string"/>
            <xs:element minOccurs="0" name="SellerInformation_CustomFieldTextValue5" type="xs:string"/>
            <xs:element minOccurs="0" name="SellerInformation_CustomFieldTextValue6" type="xs:string"/>
            <xs:element minOccurs="0" name="SellerInformation_CustomFieldTextValue7" type="xs:string"/>
            <xs:element minOccurs="0" name="SellerInformation_CustomFieldTextValue8" type="xs:string"/>
            <xs:element minOccurs="0" name="SellerInformation_CustomFieldTextValue9" type="xs:string"/>
            <xs:element minOccurs="0" name="SellerInformation_EntityContact_City" type="xs:string"/>
            <xs:element minOccurs="0" name="SellerInformation_EntityContact_County" type="xs:string"/>
            <xs:element minOccurs="0" name="SellerInformation_EntityContact_Email" type="xs:string"/>
            <xs:element minOccurs="0" name="SellerInformation_EntityContact_Fax" type="xs:string"/>
            <xs:element minOccurs="0" name="SellerInformation_EntityContact_FirstName" type="xs:string"/>
            <xs:element minOccurs="0" name="SellerInformation_EntityContact_LastNameOrBusinessName" type="xs:string"/>
            <xs:element minOccurs="0" name="SellerInformation_EntityContact_MI" type="xs:string"/>
            <xs:element minOccurs="0" name="SellerInformation_EntityContact_Phone" type="xs:string"/>
            <xs:element minOccurs="0" name="SellerInformation_EntityContact_PrimaryStreet" type="xs:string"/>
            <xs:element minOccurs="0" name="SellerInformation_EntityContact_Salutation" type="xs:string"/>
            <xs:element minOccurs="0" name="SellerInformation_EntityContact_SecondaryStreet" type="xs:string"/>
            <xs:element minOccurs="0" name="SellerInformation_EntityContact_State" type="xs:string"/>
            <xs:element minOccurs="0" name="SellerInformation_EntityContact_TaxID" type="xs:string"/>
            <xs:element minOccurs="0" name="SellerInformation_EntityContact_Title" type="xs:string"/>
            <xs:element minOccurs="0" name="SellerInformation_EntityContact_Zip" type="xs:string"/>
            <xs:element minOccurs="0" name="SellerInformation_EntityContactID" type="xs:int"/>
            <xs:element minOccurs="0" name="SellerInformation_ForProfit" type="xs:boolean"/>
            <xs:element minOccurs="0" name="SellerInformation_SiteCurrentlyInProcessOfZoning" type="xs:boolean"/>
            <xs:element minOccurs="0" name="SellerInformation_SiteCurrentlyZonedForDevelopment" type="xs:boolean"/>
            <xs:element minOccurs="0" name="SellerInformation_WhenIsTheZoningIssueToBeResolved" type="xs:date"/>
            <xs:element minOccurs="0" name="SellerInformation_WhichUtilitiesNeedToBeBroughtToTheSite" type="xs:string"/>
            <xs:element minOccurs="0" name="SetAsideElection_15_x0025_At40_x0025_AMI_x0028_DeepRentSkewing_x0029_" type="xs:boolean"/>
            <xs:element minOccurs="0" name="SetAsideElection_20_x0025_At50_x0025_AMI" type="xs:boolean"/>
            <xs:element minOccurs="0" name="SetAsideElection_25_x0025_At50_x0025_AMI_x0028_NYHOME_x0029_" type="xs:boolean"/>
            <xs:element minOccurs="0" name="SetAsideElection_25_x0025_At60_x0025_AMI_x0028_NYOnly_x0029_" type="xs:boolean"/>
            <xs:element minOccurs="0" name="SetAsideElection_40_x0025_At50_x0025_AMI_x0028_HOME_x0029_" type="xs:boolean"/>
            <xs:element minOccurs="0" name="SetAsideElection_40_x0025_At60_x0025_AMI" type="xs:boolean"/>
            <xs:element minOccurs="0" name="SetAsideElection_CustomFieldBitValue1" type="xs:boolean"/>
            <xs:element minOccurs="0" name="SetAsideElection_CustomFieldBitValue2" type="xs:boolean"/>
            <xs:element minOccurs="0" name="SetAsideElection_CustomFieldBitValue3" type="xs:boolean"/>
            <xs:element minOccurs="0" name="SetAsideElection_CustomFieldBitValue4" type="xs:boolean"/>
            <xs:element minOccurs="0" name="SetAsideElection_CustomFieldBitValue5" type="xs:boolean"/>
            <xs:element minOccurs="0" name="SetAsideElection_CustomFieldDateValue1" type="xs:date"/>
            <xs:element minOccurs="0" name="SetAsideElection_CustomFieldDateValue2" type="xs:date"/>
            <xs:element minOccurs="0" name="SetAsideElection_CustomFieldDateValue3" type="xs:date"/>
            <xs:element minOccurs="0" name="SetAsideElection_CustomFieldDateValue4" type="xs:date"/>
            <xs:element minOccurs="0" name="SetAsideElection_CustomFieldDateValue5" type="xs:date"/>
            <xs:element minOccurs="0" name="SetAsideElection_CustomFieldDecimalValue1" type="xs:decimal"/>
            <xs:element minOccurs="0" name="SetAsideElection_CustomFieldDecimalValue2" type="xs:decimal"/>
            <xs:element minOccurs="0" name="SetAsideElection_CustomFieldDecimalValue3" type="xs:decimal"/>
            <xs:element minOccurs="0" name="SetAsideElection_CustomFieldDecimalValue4" type="xs:decimal"/>
            <xs:element minOccurs="0" name="SetAsideElection_CustomFieldDecimalValue5" type="xs:decimal"/>
            <xs:element minOccurs="0" name="SetAsideElection_CustomFieldNumericValue1" type="xs:decimal"/>
            <xs:element minOccurs="0" name="SetAsideElection_CustomFieldNumericValue2" type="xs:decimal"/>
            <xs:element minOccurs="0" name="SetAsideElection_CustomFieldNumericValue3" type="xs:decimal"/>
            <xs:element minOccurs="0" name="SetAsideElection_CustomFieldNumericValue4" type="xs:decimal"/>
            <xs:element minOccurs="0" name="SetAsideElection_CustomFieldNumericValue5" type="xs:decimal"/>
            <xs:element minOccurs="0" name="SetAsideElection_CustomFieldTextValue1" type="xs:string"/>
            <xs:element minOccurs="0" name="SetAsideElection_CustomFieldTextValue10" type="xs:string"/>
            <xs:element minOccurs="0" name="SetAsideElection_CustomFieldTextValue11" type="xs:string"/>
            <xs:element minOccurs="0" name="SetAsideElection_CustomFieldTextValue12" type="xs:string"/>
            <xs:element minOccurs="0" name="SetAsideElection_CustomFieldTextValue13" type="xs:string"/>
            <xs:element minOccurs="0" name="SetAsideElection_CustomFieldTextValue14" type="xs:string"/>
            <xs:element minOccurs="0" name="SetAsideElection_CustomFieldTextValue15" type="xs:string"/>
            <xs:element minOccurs="0" name="SetAsideElection_CustomFieldTextValue2" type="xs:string"/>
            <xs:element minOccurs="0" name="SetAsideElection_CustomFieldTextValue3" type="xs:string"/>
            <xs:element minOccurs="0" name="SetAsideElection_CustomFieldTextValue4" type="xs:string"/>
            <xs:element minOccurs="0" name="SetAsideElection_CustomFieldTextValue5" type="xs:string"/>
            <xs:element minOccurs="0" name="SetAsideElection_CustomFieldTextValue6" type="xs:string"/>
            <xs:element minOccurs="0" name="SetAsideElection_CustomFieldTextValue7" type="xs:string"/>
            <xs:element minOccurs="0" name="SetAsideElection_CustomFieldTextValue8" type="xs:string"/>
            <xs:element minOccurs="0" name="SetAsideElection_CustomFieldTextValue9" type="xs:string"/>
            <xs:element minOccurs="0" name="SourcesOfFunds_CDBGGrant" type="xs:decimal"/>
            <xs:element minOccurs="0" name="SourcesOfFunds_CDBGLoan" type="xs:decimal"/>
            <xs:element minOccurs="0" name="SourcesOfFunds_CustomFieldBitValue1" type="xs:boolean"/>
            <xs:element minOccurs="0" name="SourcesOfFunds_CustomFieldBitValue2" type="xs:boolean"/>
            <xs:element minOccurs="0" name="SourcesOfFunds_CustomFieldBitValue3" type="xs:boolean"/>
            <xs:element minOccurs="0" name="SourcesOfFunds_CustomFieldBitValue4" type="xs:boolean"/>
            <xs:element minOccurs="0" name="SourcesOfFunds_CustomFieldBitValue5" type="xs:boolean"/>
            <xs:element minOccurs="0" name="SourcesOfFunds_CustomFieldDateValue1" type="xs:date"/>
            <xs:element minOccurs="0" name="SourcesOfFunds_CustomFieldDateValue2" type="xs:date"/>
            <xs:element minOccurs="0" name="SourcesOfFunds_CustomFieldDateValue3" type="xs:date"/>
            <xs:element minOccurs="0" name="SourcesOfFunds_CustomFieldDateValue4" type="xs:date"/>
            <xs:element minOccurs="0" name="SourcesOfFunds_CustomFieldDateValue5" type="xs:date"/>
            <xs:element minOccurs="0" name="SourcesOfFunds_CustomFieldDecimalValue1" type="xs:decimal"/>
            <xs:element minOccurs="0" name="SourcesOfFunds_CustomFieldDecimalValue2" type="xs:decimal"/>
            <xs:element minOccurs="0" name="SourcesOfFunds_CustomFieldDecimalValue3" type="xs:decimal"/>
            <xs:element minOccurs="0" name="SourcesOfFunds_CustomFieldDecimalValue4" type="xs:decimal"/>
            <xs:element minOccurs="0" name="SourcesOfFunds_CustomFieldDecimalValue5" type="xs:decimal"/>
            <xs:element minOccurs="0" name="SourcesOfFunds_CustomFieldNumericValue1" type="xs:decimal"/>
            <xs:element minOccurs="0" name="SourcesOfFunds_CustomFieldNumericValue2" type="xs:decimal"/>
            <xs:element minOccurs="0" name="SourcesOfFunds_CustomFieldNumericValue3" type="xs:decimal"/>
            <xs:element minOccurs="0" name="SourcesOfFunds_CustomFieldNumericValue4" type="xs:decimal"/>
            <xs:element minOccurs="0" name="SourcesOfFunds_CustomFieldNumericValue5" type="xs:decimal"/>
            <xs:element minOccurs="0" name="SourcesOfFunds_CustomFieldTextValue1" type="xs:string"/>
            <xs:element minOccurs="0" name="SourcesOfFunds_CustomFieldTextValue10" type="xs:string"/>
            <xs:element minOccurs="0" name="SourcesOfFunds_CustomFieldTextValue11" type="xs:string"/>
            <xs:element minOccurs="0" name="SourcesOfFunds_CustomFieldTextValue12" type="xs:string"/>
            <xs:element minOccurs="0" name="SourcesOfFunds_CustomFieldTextValue13" type="xs:string"/>
            <xs:element minOccurs="0" name="SourcesOfFunds_CustomFieldTextValue14" type="xs:string"/>
            <xs:element minOccurs="0" name="SourcesOfFunds_CustomFieldTextValue15" type="xs:string"/>
            <xs:element minOccurs="0" name="SourcesOfFunds_CustomFieldTextValue2" type="xs:string"/>
            <xs:element minOccurs="0" name="SourcesOfFunds_CustomFieldTextValue3" type="xs:string"/>
            <xs:element minOccurs="0" name="SourcesOfFunds_CustomFieldTextValue4" type="xs:string"/>
            <xs:element minOccurs="0" name="SourcesOfFunds_CustomFieldTextValue5" type="xs:string"/>
            <xs:element minOccurs="0" name="SourcesOfFunds_CustomFieldTextValue6" type="xs:string"/>
            <xs:element minOccurs="0" name="SourcesOfFunds_CustomFieldTextValue7" type="xs:string"/>
            <xs:element minOccurs="0" name="SourcesOfFunds_CustomFieldTextValue8" type="xs:string"/>
            <xs:element minOccurs="0" name="SourcesOfFunds_CustomFieldTextValue9" type="xs:string"/>
            <xs:element minOccurs="0" name="SourcesOfFunds_HOMELoand" type="xs:decimal"/>
            <xs:element minOccurs="0" name="SourcesOfFunds_HousingTrustFundLoan" type="xs:decimal"/>
            <xs:element minOccurs="0" name="SourcesOfFunds_RD515_x0020_514_x0020_516_x0020_538Loan" type="xs:decimal"/>
            <xs:element minOccurs="0" name="SourcesOfFunds_TaxableBond" type="xs:decimal"/>
            <xs:element minOccurs="0" name="SourcesOfFunds_TaxExemptBond" type="xs:decimal"/>
            <xs:element minOccurs="0" name="Syndicator_ContactID" type="xs:int"/>
            <xs:element minOccurs="0" name="Syndicator_CustomFieldBitValue1" type="xs:boolean"/>
            <xs:element minOccurs="0" name="Syndicator_CustomFieldBitValue2" type="xs:boolean"/>
            <xs:element minOccurs="0" name="Syndicator_CustomFieldBitValue3" type="xs:boolean"/>
            <xs:element minOccurs="0" name="Syndicator_CustomFieldBitValue4" type="xs:boolean"/>
            <xs:element minOccurs="0" name="Syndicator_CustomFieldBitValue5" type="xs:boolean"/>
            <xs:element minOccurs="0" name="Syndicator_CustomFieldDateValue1" type="xs:date"/>
            <xs:element minOccurs="0" name="Syndicator_CustomFieldDateValue2" type="xs:date"/>
            <xs:element minOccurs="0" name="Syndicator_CustomFieldDateValue3" type="xs:date"/>
            <xs:element minOccurs="0" name="Syndicator_CustomFieldDateValue4" type="xs:date"/>
            <xs:element minOccurs="0" name="Syndicator_CustomFieldDateValue5" type="xs:date"/>
            <xs:element minOccurs="0" name="Syndicator_CustomFieldDecimalValue1" type="xs:decimal"/>
            <xs:element minOccurs="0" name="Syndicator_CustomFieldDecimalValue2" type="xs:decimal"/>
            <xs:element minOccurs="0" name="Syndicator_CustomFieldDecimalValue3" type="xs:decimal"/>
            <xs:element minOccurs="0" name="Syndicator_CustomFieldDecimalValue4" type="xs:decimal"/>
            <xs:element minOccurs="0" name="Syndicator_CustomFieldDecimalValue5" type="xs:decimal"/>
            <xs:element minOccurs="0" name="Syndicator_CustomFieldNumericValue1" type="xs:decimal"/>
            <xs:element minOccurs="0" name="Syndicator_CustomFieldNumericValue2" type="xs:decimal"/>
            <xs:element minOccurs="0" name="Syndicator_CustomFieldNumericValue3" type="xs:decimal"/>
            <xs:element minOccurs="0" name="Syndicator_CustomFieldNumericValue4" type="xs:decimal"/>
            <xs:element minOccurs="0" name="Syndicator_CustomFieldNumericValue5" type="xs:decimal"/>
            <xs:element minOccurs="0" name="Syndicator_CustomFieldTextValue1" type="xs:string"/>
            <xs:element minOccurs="0" name="Syndicator_CustomFieldTextValue10" type="xs:string"/>
            <xs:element minOccurs="0" name="Syndicator_CustomFieldTextValue11" type="xs:string"/>
            <xs:element minOccurs="0" name="Syndicator_CustomFieldTextValue12" type="xs:string"/>
            <xs:element minOccurs="0" name="Syndicator_CustomFieldTextValue13" type="xs:string"/>
            <xs:element minOccurs="0" name="Syndicator_CustomFieldTextValue14" type="xs:string"/>
            <xs:element minOccurs="0" name="Syndicator_CustomFieldTextValue15" type="xs:string"/>
            <xs:element minOccurs="0" name="Syndicator_CustomFieldTextValue2" type="xs:string"/>
            <xs:element minOccurs="0" name="Syndicator_CustomFieldTextValue3" type="xs:string"/>
            <xs:element minOccurs="0" name="Syndicator_CustomFieldTextValue4" type="xs:string"/>
            <xs:element minOccurs="0" name="Syndicator_CustomFieldTextValue5" type="xs:string"/>
            <xs:element minOccurs="0" name="Syndicator_CustomFieldTextValue6" type="xs:string"/>
            <xs:element minOccurs="0" name="Syndicator_CustomFieldTextValue7" type="xs:string"/>
            <xs:element minOccurs="0" name="Syndicator_CustomFieldTextValue8" type="xs:string"/>
            <xs:element minOccurs="0" name="Syndicator_CustomFieldTextValue9" type="xs:string"/>
            <xs:element minOccurs="0" name="Syndicator_EntityContactID" type="xs:int"/>
            <xs:element minOccurs="0" name="TargetedUnitPopulation_CustomFieldBitValue1_Item1" type="xs:boolean"/>
            <xs:element minOccurs="0" name="TargetedUnitPopulation_CustomFieldBitValue1_Item2" type="xs:boolean"/>
            <xs:element minOccurs="0" name="TargetedUnitPopulation_CustomFieldBitValue1_Item3" type="xs:boolean"/>
            <xs:element minOccurs="0" name="TargetedUnitPopulation_CustomFieldBitValue1_Item4" type="xs:boolean"/>
            <xs:element minOccurs="0" name="TargetedUnitPopulation_CustomFieldBitValue1_Item5" type="xs:boolean"/>
            <xs:element minOccurs="0" name="TargetedUnitPopulation_CustomFieldBitValue1_Item6" type="xs:boolean"/>
            <xs:element minOccurs="0" name="TargetedUnitPopulation_CustomFieldBitValue1_Item7" type="xs:boolean"/>
            <xs:element minOccurs="0" name="TargetedUnitPopulation_CustomFieldBitValue1_Item8" type="xs:boolean"/>
            <xs:element minOccurs="0" name="TargetedUnitPopulation_CustomFieldBitValue1_Item9" type="xs:boolean"/>
            <xs:element minOccurs="0" name="TargetedUnitPopulation_CustomFieldBitValue1_Item10" type="xs:boolean"/>
            <xs:element minOccurs="0" name="TargetedUnitPopulation_CustomFieldBitValue2_Item1" type="xs:boolean"/>
            <xs:element minOccurs="0" name="TargetedUnitPopulation_CustomFieldBitValue2_Item2" type="xs:boolean"/>
            <xs:element minOccurs="0" name="TargetedUnitPopulation_CustomFieldBitValue2_Item3" type="xs:boolean"/>
            <xs:element minOccurs="0" name="TargetedUnitPopulation_CustomFieldBitValue2_Item4" type="xs:boolean"/>
            <xs:element minOccurs="0" name="TargetedUnitPopulation_CustomFieldBitValue2_Item5" type="xs:boolean"/>
            <xs:element minOccurs="0" name="TargetedUnitPopulation_CustomFieldBitValue2_Item6" type="xs:boolean"/>
            <xs:element minOccurs="0" name="TargetedUnitPopulation_CustomFieldBitValue2_Item7" type="xs:boolean"/>
            <xs:element minOccurs="0" name="TargetedUnitPopulation_CustomFieldBitValue2_Item8" type="xs:boolean"/>
            <xs:element minOccurs="0" name="TargetedUnitPopulation_CustomFieldBitValue2_Item9" type="xs:boolean"/>
            <xs:element minOccurs="0" name="TargetedUnitPopulation_CustomFieldBitValue2_Item10" type="xs:boolean"/>
            <xs:element minOccurs="0" name="TargetedUnitPopulation_CustomFieldBitValue3_Item1" type="xs:boolean"/>
            <xs:element minOccurs="0" name="TargetedUnitPopulation_CustomFieldBitValue3_Item2" type="xs:boolean"/>
            <xs:element minOccurs="0" name="TargetedUnitPopulation_CustomFieldBitValue3_Item3" type="xs:boolean"/>
            <xs:element minOccurs="0" name="TargetedUnitPopulation_CustomFieldBitValue3_Item4" type="xs:boolean"/>
            <xs:element minOccurs="0" name="TargetedUnitPopulation_CustomFieldBitValue3_Item5" type="xs:boolean"/>
            <xs:element minOccurs="0" name="TargetedUnitPopulation_CustomFieldBitValue3_Item6" type="xs:boolean"/>
            <xs:element minOccurs="0" name="TargetedUnitPopulation_CustomFieldBitValue3_Item7" type="xs:boolean"/>
            <xs:element minOccurs="0" name="TargetedUnitPopulation_CustomFieldBitValue3_Item8" type="xs:boolean"/>
            <xs:element minOccurs="0" name="TargetedUnitPopulation_CustomFieldBitValue3_Item9" type="xs:boolean"/>
            <xs:element minOccurs="0" name="TargetedUnitPopulation_CustomFieldBitValue3_Item10" type="xs:boolean"/>
            <xs:element minOccurs="0" name="TargetedUnitPopulation_CustomFieldBitValue4_Item1" type="xs:boolean"/>
            <xs:element minOccurs="0" name="TargetedUnitPopulation_CustomFieldBitValue4_Item2" type="xs:boolean"/>
            <xs:element minOccurs="0" name="TargetedUnitPopulation_CustomFieldBitValue4_Item3" type="xs:boolean"/>
            <xs:element minOccurs="0" name="TargetedUnitPopulation_CustomFieldBitValue4_Item4" type="xs:boolean"/>
            <xs:element minOccurs="0" name="TargetedUnitPopulation_CustomFieldBitValue4_Item5" type="xs:boolean"/>
            <xs:element minOccurs="0" name="TargetedUnitPopulation_CustomFieldBitValue4_Item6" type="xs:boolean"/>
            <xs:element minOccurs="0" name="TargetedUnitPopulation_CustomFieldBitValue4_Item7" type="xs:boolean"/>
            <xs:element minOccurs="0" name="TargetedUnitPopulation_CustomFieldBitValue4_Item8" type="xs:boolean"/>
            <xs:element minOccurs="0" name="TargetedUnitPopulation_CustomFieldBitValue4_Item9" type="xs:boolean"/>
            <xs:element minOccurs="0" name="TargetedUnitPopulation_CustomFieldBitValue4_Item10" type="xs:boolean"/>
            <xs:element minOccurs="0" name="TargetedUnitPopulation_CustomFieldBitValue5_Item1" type="xs:boolean"/>
            <xs:element minOccurs="0" name="TargetedUnitPopulation_CustomFieldBitValue5_Item2" type="xs:boolean"/>
            <xs:element minOccurs="0" name="TargetedUnitPopulation_CustomFieldBitValue5_Item3" type="xs:boolean"/>
            <xs:element minOccurs="0" name="TargetedUnitPopulation_CustomFieldBitValue5_Item4" type="xs:boolean"/>
            <xs:element minOccurs="0" name="TargetedUnitPopulation_CustomFieldBitValue5_Item5" type="xs:boolean"/>
            <xs:element minOccurs="0" name="TargetedUnitPopulation_CustomFieldBitValue5_Item6" type="xs:boolean"/>
            <xs:element minOccurs="0" name="TargetedUnitPopulation_CustomFieldBitValue5_Item7" type="xs:boolean"/>
            <xs:element minOccurs="0" name="TargetedUnitPopulation_CustomFieldBitValue5_Item8" type="xs:boolean"/>
            <xs:element minOccurs="0" name="TargetedUnitPopulation_CustomFieldBitValue5_Item9" type="xs:boolean"/>
            <xs:element minOccurs="0" name="TargetedUnitPopulation_CustomFieldBitValue5_Item10" type="xs:boolean"/>
            <xs:element minOccurs="0" name="TargetedUnitPopulation_CustomFieldDateValue1_Item1" type="xs:date"/>
            <xs:element minOccurs="0" name="TargetedUnitPopulation_CustomFieldDateValue1_Item2" type="xs:date"/>
            <xs:element minOccurs="0" name="TargetedUnitPopulation_CustomFieldDateValue1_Item3" type="xs:date"/>
            <xs:element minOccurs="0" name="TargetedUnitPopulation_CustomFieldDateValue1_Item4" type="xs:date"/>
            <xs:element minOccurs="0" name="TargetedUnitPopulation_CustomFieldDateValue1_Item5" type="xs:date"/>
            <xs:element minOccurs="0" name="TargetedUnitPopulation_CustomFieldDateValue1_Item6" type="xs:date"/>
            <xs:element minOccurs="0" name="TargetedUnitPopulation_CustomFieldDateValue1_Item7" type="xs:date"/>
            <xs:element minOccurs="0" name="TargetedUnitPopulation_CustomFieldDateValue1_Item8" type="xs:date"/>
            <xs:element minOccurs="0" name="TargetedUnitPopulation_CustomFieldDateValue1_Item9" type="xs:date"/>
            <xs:element minOccurs="0" name="TargetedUnitPopulation_CustomFieldDateValue1_Item10" type="xs:date"/>
            <xs:element minOccurs="0" name="TargetedUnitPopulation_CustomFieldDateValue2_Item1" type="xs:date"/>
            <xs:element minOccurs="0" name="TargetedUnitPopulation_CustomFieldDateValue2_Item2" type="xs:date"/>
            <xs:element minOccurs="0" name="TargetedUnitPopulation_CustomFieldDateValue2_Item3" type="xs:date"/>
            <xs:element minOccurs="0" name="TargetedUnitPopulation_CustomFieldDateValue2_Item4" type="xs:date"/>
            <xs:element minOccurs="0" name="TargetedUnitPopulation_CustomFieldDateValue2_Item5" type="xs:date"/>
            <xs:element minOccurs="0" name="TargetedUnitPopulation_CustomFieldDateValue2_Item6" type="xs:date"/>
            <xs:element minOccurs="0" name="TargetedUnitPopulation_CustomFieldDateValue2_Item7" type="xs:date"/>
            <xs:element minOccurs="0" name="TargetedUnitPopulation_CustomFieldDateValue2_Item8" type="xs:date"/>
            <xs:element minOccurs="0" name="TargetedUnitPopulation_CustomFieldDateValue2_Item9" type="xs:date"/>
            <xs:element minOccurs="0" name="TargetedUnitPopulation_CustomFieldDateValue2_Item10" type="xs:date"/>
            <xs:element minOccurs="0" name="TargetedUnitPopulation_CustomFieldDateValue3_Item1" type="xs:date"/>
            <xs:element minOccurs="0" name="TargetedUnitPopulation_CustomFieldDateValue3_Item2" type="xs:date"/>
            <xs:element minOccurs="0" name="TargetedUnitPopulation_CustomFieldDateValue3_Item3" type="xs:date"/>
            <xs:element minOccurs="0" name="TargetedUnitPopulation_CustomFieldDateValue3_Item4" type="xs:date"/>
            <xs:element minOccurs="0" name="TargetedUnitPopulation_CustomFieldDateValue3_Item5" type="xs:date"/>
            <xs:element minOccurs="0" name="TargetedUnitPopulation_CustomFieldDateValue3_Item6" type="xs:date"/>
            <xs:element minOccurs="0" name="TargetedUnitPopulation_CustomFieldDateValue3_Item7" type="xs:date"/>
            <xs:element minOccurs="0" name="TargetedUnitPopulation_CustomFieldDateValue3_Item8" type="xs:date"/>
            <xs:element minOccurs="0" name="TargetedUnitPopulation_CustomFieldDateValue3_Item9" type="xs:date"/>
            <xs:element minOccurs="0" name="TargetedUnitPopulation_CustomFieldDateValue3_Item10" type="xs:date"/>
            <xs:element minOccurs="0" name="TargetedUnitPopulation_CustomFieldDateValue4_Item1" type="xs:date"/>
            <xs:element minOccurs="0" name="TargetedUnitPopulation_CustomFieldDateValue4_Item2" type="xs:date"/>
            <xs:element minOccurs="0" name="TargetedUnitPopulation_CustomFieldDateValue4_Item3" type="xs:date"/>
            <xs:element minOccurs="0" name="TargetedUnitPopulation_CustomFieldDateValue4_Item4" type="xs:date"/>
            <xs:element minOccurs="0" name="TargetedUnitPopulation_CustomFieldDateValue4_Item5" type="xs:date"/>
            <xs:element minOccurs="0" name="TargetedUnitPopulation_CustomFieldDateValue4_Item6" type="xs:date"/>
            <xs:element minOccurs="0" name="TargetedUnitPopulation_CustomFieldDateValue4_Item7" type="xs:date"/>
            <xs:element minOccurs="0" name="TargetedUnitPopulation_CustomFieldDateValue4_Item8" type="xs:date"/>
            <xs:element minOccurs="0" name="TargetedUnitPopulation_CustomFieldDateValue4_Item9" type="xs:date"/>
            <xs:element minOccurs="0" name="TargetedUnitPopulation_CustomFieldDateValue4_Item10" type="xs:date"/>
            <xs:element minOccurs="0" name="TargetedUnitPopulation_CustomFieldDateValue5_Item1" type="xs:date"/>
            <xs:element minOccurs="0" name="TargetedUnitPopulation_CustomFieldDateValue5_Item2" type="xs:date"/>
            <xs:element minOccurs="0" name="TargetedUnitPopulation_CustomFieldDateValue5_Item3" type="xs:date"/>
            <xs:element minOccurs="0" name="TargetedUnitPopulation_CustomFieldDateValue5_Item4" type="xs:date"/>
            <xs:element minOccurs="0" name="TargetedUnitPopulation_CustomFieldDateValue5_Item5" type="xs:date"/>
            <xs:element minOccurs="0" name="TargetedUnitPopulation_CustomFieldDateValue5_Item6" type="xs:date"/>
            <xs:element minOccurs="0" name="TargetedUnitPopulation_CustomFieldDateValue5_Item7" type="xs:date"/>
            <xs:element minOccurs="0" name="TargetedUnitPopulation_CustomFieldDateValue5_Item8" type="xs:date"/>
            <xs:element minOccurs="0" name="TargetedUnitPopulation_CustomFieldDateValue5_Item9" type="xs:date"/>
            <xs:element minOccurs="0" name="TargetedUnitPopulation_CustomFieldDateValue5_Item10" type="xs:date"/>
            <xs:element minOccurs="0" name="TargetedUnitPopulation_CustomFieldDecimalValue1_Item1" type="xs:decimal"/>
            <xs:element minOccurs="0" name="TargetedUnitPopulation_CustomFieldDecimalValue1_Item2" type="xs:decimal"/>
            <xs:element minOccurs="0" name="TargetedUnitPopulation_CustomFieldDecimalValue1_Item3" type="xs:decimal"/>
            <xs:element minOccurs="0" name="TargetedUnitPopulation_CustomFieldDecimalValue1_Item4" type="xs:decimal"/>
            <xs:element minOccurs="0" name="TargetedUnitPopulation_CustomFieldDecimalValue1_Item5" type="xs:decimal"/>
            <xs:element minOccurs="0" name="TargetedUnitPopulation_CustomFieldDecimalValue1_Item6" type="xs:decimal"/>
            <xs:element minOccurs="0" name="TargetedUnitPopulation_CustomFieldDecimalValue1_Item7" type="xs:decimal"/>
            <xs:element minOccurs="0" name="TargetedUnitPopulation_CustomFieldDecimalValue1_Item8" type="xs:decimal"/>
            <xs:element minOccurs="0" name="TargetedUnitPopulation_CustomFieldDecimalValue1_Item9" type="xs:decimal"/>
            <xs:element minOccurs="0" name="TargetedUnitPopulation_CustomFieldDecimalValue1_Item10" type="xs:decimal"/>
            <xs:element minOccurs="0" name="TargetedUnitPopulation_CustomFieldDecimalValue2_Item1" type="xs:decimal"/>
            <xs:element minOccurs="0" name="TargetedUnitPopulation_CustomFieldDecimalValue2_Item2" type="xs:decimal"/>
            <xs:element minOccurs="0" name="TargetedUnitPopulation_CustomFieldDecimalValue2_Item3" type="xs:decimal"/>
            <xs:element minOccurs="0" name="TargetedUnitPopulation_CustomFieldDecimalValue2_Item4" type="xs:decimal"/>
            <xs:element minOccurs="0" name="TargetedUnitPopulation_CustomFieldDecimalValue2_Item5" type="xs:decimal"/>
            <xs:element minOccurs="0" name="TargetedUnitPopulation_CustomFieldDecimalValue2_Item6" type="xs:decimal"/>
            <xs:element minOccurs="0" name="TargetedUnitPopulation_CustomFieldDecimalValue2_Item7" type="xs:decimal"/>
            <xs:element minOccurs="0" name="TargetedUnitPopulation_CustomFieldDecimalValue2_Item8" type="xs:decimal"/>
            <xs:element minOccurs="0" name="TargetedUnitPopulation_CustomFieldDecimalValue2_Item9" type="xs:decimal"/>
            <xs:element minOccurs="0" name="TargetedUnitPopulation_CustomFieldDecimalValue2_Item10" type="xs:decimal"/>
            <xs:element minOccurs="0" name="TargetedUnitPopulation_CustomFieldDecimalValue3_Item1" type="xs:decimal"/>
            <xs:element minOccurs="0" name="TargetedUnitPopulation_CustomFieldDecimalValue3_Item2" type="xs:decimal"/>
            <xs:element minOccurs="0" name="TargetedUnitPopulation_CustomFieldDecimalValue3_Item3" type="xs:decimal"/>
            <xs:element minOccurs="0" name="TargetedUnitPopulation_CustomFieldDecimalValue3_Item4" type="xs:decimal"/>
            <xs:element minOccurs="0" name="TargetedUnitPopulation_CustomFieldDecimalValue3_Item5" type="xs:decimal"/>
            <xs:element minOccurs="0" name="TargetedUnitPopulation_CustomFieldDecimalValue3_Item6" type="xs:decimal"/>
            <xs:element minOccurs="0" name="TargetedUnitPopulation_CustomFieldDecimalValue3_Item7" type="xs:decimal"/>
            <xs:element minOccurs="0" name="TargetedUnitPopulation_CustomFieldDecimalValue3_Item8" type="xs:decimal"/>
            <xs:element minOccurs="0" name="TargetedUnitPopulation_CustomFieldDecimalValue3_Item9" type="xs:decimal"/>
            <xs:element minOccurs="0" name="TargetedUnitPopulation_CustomFieldDecimalValue3_Item10" type="xs:decimal"/>
            <xs:element minOccurs="0" name="TargetedUnitPopulation_CustomFieldDecimalValue4_Item1" type="xs:decimal"/>
            <xs:element minOccurs="0" name="TargetedUnitPopulation_CustomFieldDecimalValue4_Item2" type="xs:decimal"/>
            <xs:element minOccurs="0" name="TargetedUnitPopulation_CustomFieldDecimalValue4_Item3" type="xs:decimal"/>
            <xs:element minOccurs="0" name="TargetedUnitPopulation_CustomFieldDecimalValue4_Item4" type="xs:decimal"/>
            <xs:element minOccurs="0" name="TargetedUnitPopulation_CustomFieldDecimalValue4_Item5" type="xs:decimal"/>
            <xs:element minOccurs="0" name="TargetedUnitPopulation_CustomFieldDecimalValue4_Item6" type="xs:decimal"/>
            <xs:element minOccurs="0" name="TargetedUnitPopulation_CustomFieldDecimalValue4_Item7" type="xs:decimal"/>
            <xs:element minOccurs="0" name="TargetedUnitPopulation_CustomFieldDecimalValue4_Item8" type="xs:decimal"/>
            <xs:element minOccurs="0" name="TargetedUnitPopulation_CustomFieldDecimalValue4_Item9" type="xs:decimal"/>
            <xs:element minOccurs="0" name="TargetedUnitPopulation_CustomFieldDecimalValue4_Item10" type="xs:decimal"/>
            <xs:element minOccurs="0" name="TargetedUnitPopulation_CustomFieldDecimalValue5_Item1" type="xs:decimal"/>
            <xs:element minOccurs="0" name="TargetedUnitPopulation_CustomFieldDecimalValue5_Item2" type="xs:decimal"/>
            <xs:element minOccurs="0" name="TargetedUnitPopulation_CustomFieldDecimalValue5_Item3" type="xs:decimal"/>
            <xs:element minOccurs="0" name="TargetedUnitPopulation_CustomFieldDecimalValue5_Item4" type="xs:decimal"/>
            <xs:element minOccurs="0" name="TargetedUnitPopulation_CustomFieldDecimalValue5_Item5" type="xs:decimal"/>
            <xs:element minOccurs="0" name="TargetedUnitPopulation_CustomFieldDecimalValue5_Item6" type="xs:decimal"/>
            <xs:element minOccurs="0" name="TargetedUnitPopulation_CustomFieldDecimalValue5_Item7" type="xs:decimal"/>
            <xs:element minOccurs="0" name="TargetedUnitPopulation_CustomFieldDecimalValue5_Item8" type="xs:decimal"/>
            <xs:element minOccurs="0" name="TargetedUnitPopulation_CustomFieldDecimalValue5_Item9" type="xs:decimal"/>
            <xs:element minOccurs="0" name="TargetedUnitPopulation_CustomFieldDecimalValue5_Item10" type="xs:decimal"/>
            <xs:element minOccurs="0" name="TargetedUnitPopulation_CustomFieldNumericValue1_Item1" type="xs:decimal"/>
            <xs:element minOccurs="0" name="TargetedUnitPopulation_CustomFieldNumericValue1_Item2" type="xs:decimal"/>
            <xs:element minOccurs="0" name="TargetedUnitPopulation_CustomFieldNumericValue1_Item3" type="xs:decimal"/>
            <xs:element minOccurs="0" name="TargetedUnitPopulation_CustomFieldNumericValue1_Item4" type="xs:decimal"/>
            <xs:element minOccurs="0" name="TargetedUnitPopulation_CustomFieldNumericValue1_Item5" type="xs:decimal"/>
            <xs:element minOccurs="0" name="TargetedUnitPopulation_CustomFieldNumericValue1_Item6" type="xs:decimal"/>
            <xs:element minOccurs="0" name="TargetedUnitPopulation_CustomFieldNumericValue1_Item7" type="xs:decimal"/>
            <xs:element minOccurs="0" name="TargetedUnitPopulation_CustomFieldNumericValue1_Item8" type="xs:decimal"/>
            <xs:element minOccurs="0" name="TargetedUnitPopulation_CustomFieldNumericValue1_Item9" type="xs:decimal"/>
            <xs:element minOccurs="0" name="TargetedUnitPopulation_CustomFieldNumericValue1_Item10" type="xs:decimal"/>
            <xs:element minOccurs="0" name="TargetedUnitPopulation_CustomFieldNumericValue2_Item1" type="xs:decimal"/>
            <xs:element minOccurs="0" name="TargetedUnitPopulation_CustomFieldNumericValue2_Item2" type="xs:decimal"/>
            <xs:element minOccurs="0" name="TargetedUnitPopulation_CustomFieldNumericValue2_Item3" type="xs:decimal"/>
            <xs:element minOccurs="0" name="TargetedUnitPopulation_CustomFieldNumericValue2_Item4" type="xs:decimal"/>
            <xs:element minOccurs="0" name="TargetedUnitPopulation_CustomFieldNumericValue2_Item5" type="xs:decimal"/>
            <xs:element minOccurs="0" name="TargetedUnitPopulation_CustomFieldNumericValue2_Item6" type="xs:decimal"/>
            <xs:element minOccurs="0" name="TargetedUnitPopulation_CustomFieldNumericValue2_Item7" type="xs:decimal"/>
            <xs:element minOccurs="0" name="TargetedUnitPopulation_CustomFieldNumericValue2_Item8" type="xs:decimal"/>
            <xs:element minOccurs="0" name="TargetedUnitPopulation_CustomFieldNumericValue2_Item9" type="xs:decimal"/>
            <xs:element minOccurs="0" name="TargetedUnitPopulation_CustomFieldNumericValue2_Item10" type="xs:decimal"/>
            <xs:element minOccurs="0" name="TargetedUnitPopulation_CustomFieldNumericValue3_Item1" type="xs:decimal"/>
            <xs:element minOccurs="0" name="TargetedUnitPopulation_CustomFieldNumericValue3_Item2" type="xs:decimal"/>
            <xs:element minOccurs="0" name="TargetedUnitPopulation_CustomFieldNumericValue3_Item3" type="xs:decimal"/>
            <xs:element minOccurs="0" name="TargetedUnitPopulation_CustomFieldNumericValue3_Item4" type="xs:decimal"/>
            <xs:element minOccurs="0" name="TargetedUnitPopulation_CustomFieldNumericValue3_Item5" type="xs:decimal"/>
            <xs:element minOccurs="0" name="TargetedUnitPopulation_CustomFieldNumericValue3_Item6" type="xs:decimal"/>
            <xs:element minOccurs="0" name="TargetedUnitPopulation_CustomFieldNumericValue3_Item7" type="xs:decimal"/>
            <xs:element minOccurs="0" name="TargetedUnitPopulation_CustomFieldNumericValue3_Item8" type="xs:decimal"/>
            <xs:element minOccurs="0" name="TargetedUnitPopulation_CustomFieldNumericValue3_Item9" type="xs:decimal"/>
            <xs:element minOccurs="0" name="TargetedUnitPopulation_CustomFieldNumericValue3_Item10" type="xs:decimal"/>
            <xs:element minOccurs="0" name="TargetedUnitPopulation_CustomFieldNumericValue4_Item1" type="xs:decimal"/>
            <xs:element minOccurs="0" name="TargetedUnitPopulation_CustomFieldNumericValue4_Item2" type="xs:decimal"/>
            <xs:element minOccurs="0" name="TargetedUnitPopulation_CustomFieldNumericValue4_Item3" type="xs:decimal"/>
            <xs:element minOccurs="0" name="TargetedUnitPopulation_CustomFieldNumericValue4_Item4" type="xs:decimal"/>
            <xs:element minOccurs="0" name="TargetedUnitPopulation_CustomFieldNumericValue4_Item5" type="xs:decimal"/>
            <xs:element minOccurs="0" name="TargetedUnitPopulation_CustomFieldNumericValue4_Item6" type="xs:decimal"/>
            <xs:element minOccurs="0" name="TargetedUnitPopulation_CustomFieldNumericValue4_Item7" type="xs:decimal"/>
            <xs:element minOccurs="0" name="TargetedUnitPopulation_CustomFieldNumericValue4_Item8" type="xs:decimal"/>
            <xs:element minOccurs="0" name="TargetedUnitPopulation_CustomFieldNumericValue4_Item9" type="xs:decimal"/>
            <xs:element minOccurs="0" name="TargetedUnitPopulation_CustomFieldNumericValue4_Item10" type="xs:decimal"/>
            <xs:element minOccurs="0" name="TargetedUnitPopulation_CustomFieldNumericValue5_Item1" type="xs:decimal"/>
            <xs:element minOccurs="0" name="TargetedUnitPopulation_CustomFieldNumericValue5_Item2" type="xs:decimal"/>
            <xs:element minOccurs="0" name="TargetedUnitPopulation_CustomFieldNumericValue5_Item3" type="xs:decimal"/>
            <xs:element minOccurs="0" name="TargetedUnitPopulation_CustomFieldNumericValue5_Item4" type="xs:decimal"/>
            <xs:element minOccurs="0" name="TargetedUnitPopulation_CustomFieldNumericValue5_Item5" type="xs:decimal"/>
            <xs:element minOccurs="0" name="TargetedUnitPopulation_CustomFieldNumericValue5_Item6" type="xs:decimal"/>
            <xs:element minOccurs="0" name="TargetedUnitPopulation_CustomFieldNumericValue5_Item7" type="xs:decimal"/>
            <xs:element minOccurs="0" name="TargetedUnitPopulation_CustomFieldNumericValue5_Item8" type="xs:decimal"/>
            <xs:element minOccurs="0" name="TargetedUnitPopulation_CustomFieldNumericValue5_Item9" type="xs:decimal"/>
            <xs:element minOccurs="0" name="TargetedUnitPopulation_CustomFieldNumericValue5_Item10" type="xs:decimal"/>
            <xs:element minOccurs="0" name="TargetedUnitPopulation_CustomFieldTextValue1_Item1" type="xs:string"/>
            <xs:element minOccurs="0" name="TargetedUnitPopulation_CustomFieldTextValue1_Item2" type="xs:string"/>
            <xs:element minOccurs="0" name="TargetedUnitPopulation_CustomFieldTextValue1_Item3" type="xs:string"/>
            <xs:element minOccurs="0" name="TargetedUnitPopulation_CustomFieldTextValue1_Item4" type="xs:string"/>
            <xs:element minOccurs="0" name="TargetedUnitPopulation_CustomFieldTextValue1_Item5" type="xs:string"/>
            <xs:element minOccurs="0" name="TargetedUnitPopulation_CustomFieldTextValue1_Item6" type="xs:string"/>
            <xs:element minOccurs="0" name="TargetedUnitPopulation_CustomFieldTextValue1_Item7" type="xs:string"/>
            <xs:element minOccurs="0" name="TargetedUnitPopulation_CustomFieldTextValue1_Item8" type="xs:string"/>
            <xs:element minOccurs="0" name="TargetedUnitPopulation_CustomFieldTextValue1_Item9" type="xs:string"/>
            <xs:element minOccurs="0" name="TargetedUnitPopulation_CustomFieldTextValue1_Item10" type="xs:string"/>
            <xs:element minOccurs="0" name="TargetedUnitPopulation_CustomFieldTextValue10_Item1" type="xs:string"/>
            <xs:element minOccurs="0" name="TargetedUnitPopulation_CustomFieldTextValue10_Item2" type="xs:string"/>
            <xs:element minOccurs="0" name="TargetedUnitPopulation_CustomFieldTextValue10_Item3" type="xs:string"/>
            <xs:element minOccurs="0" name="TargetedUnitPopulation_CustomFieldTextValue10_Item4" type="xs:string"/>
            <xs:element minOccurs="0" name="TargetedUnitPopulation_CustomFieldTextValue10_Item5" type="xs:string"/>
            <xs:element minOccurs="0" name="TargetedUnitPopulation_CustomFieldTextValue10_Item6" type="xs:string"/>
            <xs:element minOccurs="0" name="TargetedUnitPopulation_CustomFieldTextValue10_Item7" type="xs:string"/>
            <xs:element minOccurs="0" name="TargetedUnitPopulation_CustomFieldTextValue10_Item8" type="xs:string"/>
            <xs:element minOccurs="0" name="TargetedUnitPopulation_CustomFieldTextValue10_Item9" type="xs:string"/>
            <xs:element minOccurs="0" name="TargetedUnitPopulation_CustomFieldTextValue10_Item10" type="xs:string"/>
            <xs:element minOccurs="0" name="TargetedUnitPopulation_CustomFieldTextValue11_Item1" type="xs:string"/>
            <xs:element minOccurs="0" name="TargetedUnitPopulation_CustomFieldTextValue11_Item2" type="xs:string"/>
            <xs:element minOccurs="0" name="TargetedUnitPopulation_CustomFieldTextValue11_Item3" type="xs:string"/>
            <xs:element minOccurs="0" name="TargetedUnitPopulation_CustomFieldTextValue11_Item4" type="xs:string"/>
            <xs:element minOccurs="0" name="TargetedUnitPopulation_CustomFieldTextValue11_Item5" type="xs:string"/>
            <xs:element minOccurs="0" name="TargetedUnitPopulation_CustomFieldTextValue11_Item6" type="xs:string"/>
            <xs:element minOccurs="0" name="TargetedUnitPopulation_CustomFieldTextValue11_Item7" type="xs:string"/>
            <xs:element minOccurs="0" name="TargetedUnitPopulation_CustomFieldTextValue11_Item8" type="xs:string"/>
            <xs:element minOccurs="0" name="TargetedUnitPopulation_CustomFieldTextValue11_Item9" type="xs:string"/>
            <xs:element minOccurs="0" name="TargetedUnitPopulation_CustomFieldTextValue11_Item10" type="xs:string"/>
            <xs:element minOccurs="0" name="TargetedUnitPopulation_CustomFieldTextValue12_Item1" type="xs:string"/>
            <xs:element minOccurs="0" name="TargetedUnitPopulation_CustomFieldTextValue12_Item2" type="xs:string"/>
            <xs:element minOccurs="0" name="TargetedUnitPopulation_CustomFieldTextValue12_Item3" type="xs:string"/>
            <xs:element minOccurs="0" name="TargetedUnitPopulation_CustomFieldTextValue12_Item4" type="xs:string"/>
            <xs:element minOccurs="0" name="TargetedUnitPopulation_CustomFieldTextValue12_Item5" type="xs:string"/>
            <xs:element minOccurs="0" name="TargetedUnitPopulation_CustomFieldTextValue12_Item6" type="xs:string"/>
            <xs:element minOccurs="0" name="TargetedUnitPopulation_CustomFieldTextValue12_Item7" type="xs:string"/>
            <xs:element minOccurs="0" name="TargetedUnitPopulation_CustomFieldTextValue12_Item8" type="xs:string"/>
            <xs:element minOccurs="0" name="TargetedUnitPopulation_CustomFieldTextValue12_Item9" type="xs:string"/>
            <xs:element minOccurs="0" name="TargetedUnitPopulation_CustomFieldTextValue12_Item10" type="xs:string"/>
            <xs:element minOccurs="0" name="TargetedUnitPopulation_CustomFieldTextValue13_Item1" type="xs:string"/>
            <xs:element minOccurs="0" name="TargetedUnitPopulation_CustomFieldTextValue13_Item2" type="xs:string"/>
            <xs:element minOccurs="0" name="TargetedUnitPopulation_CustomFieldTextValue13_Item3" type="xs:string"/>
            <xs:element minOccurs="0" name="TargetedUnitPopulation_CustomFieldTextValue13_Item4" type="xs:string"/>
            <xs:element minOccurs="0" name="TargetedUnitPopulation_CustomFieldTextValue13_Item5" type="xs:string"/>
            <xs:element minOccurs="0" name="TargetedUnitPopulation_CustomFieldTextValue13_Item6" type="xs:string"/>
            <xs:element minOccurs="0" name="TargetedUnitPopulation_CustomFieldTextValue13_Item7" type="xs:string"/>
            <xs:element minOccurs="0" name="TargetedUnitPopulation_CustomFieldTextValue13_Item8" type="xs:string"/>
            <xs:element minOccurs="0" name="TargetedUnitPopulation_CustomFieldTextValue13_Item9" type="xs:string"/>
            <xs:element minOccurs="0" name="TargetedUnitPopulation_CustomFieldTextValue13_Item10" type="xs:string"/>
            <xs:element minOccurs="0" name="TargetedUnitPopulation_CustomFieldTextValue14_Item1" type="xs:string"/>
            <xs:element minOccurs="0" name="TargetedUnitPopulation_CustomFieldTextValue14_Item2" type="xs:string"/>
            <xs:element minOccurs="0" name="TargetedUnitPopulation_CustomFieldTextValue14_Item3" type="xs:string"/>
            <xs:element minOccurs="0" name="TargetedUnitPopulation_CustomFieldTextValue14_Item4" type="xs:string"/>
            <xs:element minOccurs="0" name="TargetedUnitPopulation_CustomFieldTextValue14_Item5" type="xs:string"/>
            <xs:element minOccurs="0" name="TargetedUnitPopulation_CustomFieldTextValue14_Item6" type="xs:string"/>
            <xs:element minOccurs="0" name="TargetedUnitPopulation_CustomFieldTextValue14_Item7" type="xs:string"/>
            <xs:element minOccurs="0" name="TargetedUnitPopulation_CustomFieldTextValue14_Item8" type="xs:string"/>
            <xs:element minOccurs="0" name="TargetedUnitPopulation_CustomFieldTextValue14_Item9" type="xs:string"/>
            <xs:element minOccurs="0" name="TargetedUnitPopulation_CustomFieldTextValue14_Item10" type="xs:string"/>
            <xs:element minOccurs="0" name="TargetedUnitPopulation_CustomFieldTextValue15_Item1" type="xs:string"/>
            <xs:element minOccurs="0" name="TargetedUnitPopulation_CustomFieldTextValue15_Item2" type="xs:string"/>
            <xs:element minOccurs="0" name="TargetedUnitPopulation_CustomFieldTextValue15_Item3" type="xs:string"/>
            <xs:element minOccurs="0" name="TargetedUnitPopulation_CustomFieldTextValue15_Item4" type="xs:string"/>
            <xs:element minOccurs="0" name="TargetedUnitPopulation_CustomFieldTextValue15_Item5" type="xs:string"/>
            <xs:element minOccurs="0" name="TargetedUnitPopulation_CustomFieldTextValue15_Item6" type="xs:string"/>
            <xs:element minOccurs="0" name="TargetedUnitPopulation_CustomFieldTextValue15_Item7" type="xs:string"/>
            <xs:element minOccurs="0" name="TargetedUnitPopulation_CustomFieldTextValue15_Item8" type="xs:string"/>
            <xs:element minOccurs="0" name="TargetedUnitPopulation_CustomFieldTextValue15_Item9" type="xs:string"/>
            <xs:element minOccurs="0" name="TargetedUnitPopulation_CustomFieldTextValue15_Item10" type="xs:string"/>
            <xs:element minOccurs="0" name="TargetedUnitPopulation_CustomFieldTextValue2_Item1" type="xs:string"/>
            <xs:element minOccurs="0" name="TargetedUnitPopulation_CustomFieldTextValue2_Item2" type="xs:string"/>
            <xs:element minOccurs="0" name="TargetedUnitPopulation_CustomFieldTextValue2_Item3" type="xs:string"/>
            <xs:element minOccurs="0" name="TargetedUnitPopulation_CustomFieldTextValue2_Item4" type="xs:string"/>
            <xs:element minOccurs="0" name="TargetedUnitPopulation_CustomFieldTextValue2_Item5" type="xs:string"/>
            <xs:element minOccurs="0" name="TargetedUnitPopulation_CustomFieldTextValue2_Item6" type="xs:string"/>
            <xs:element minOccurs="0" name="TargetedUnitPopulation_CustomFieldTextValue2_Item7" type="xs:string"/>
            <xs:element minOccurs="0" name="TargetedUnitPopulation_CustomFieldTextValue2_Item8" type="xs:string"/>
            <xs:element minOccurs="0" name="TargetedUnitPopulation_CustomFieldTextValue2_Item9" type="xs:string"/>
            <xs:element minOccurs="0" name="TargetedUnitPopulation_CustomFieldTextValue2_Item10" type="xs:string"/>
            <xs:element minOccurs="0" name="TargetedUnitPopulation_CustomFieldTextValue3_Item1" type="xs:string"/>
            <xs:element minOccurs="0" name="TargetedUnitPopulation_CustomFieldTextValue3_Item2" type="xs:string"/>
            <xs:element minOccurs="0" name="TargetedUnitPopulation_CustomFieldTextValue3_Item3" type="xs:string"/>
            <xs:element minOccurs="0" name="TargetedUnitPopulation_CustomFieldTextValue3_Item4" type="xs:string"/>
            <xs:element minOccurs="0" name="TargetedUnitPopulation_CustomFieldTextValue3_Item5" type="xs:string"/>
            <xs:element minOccurs="0" name="TargetedUnitPopulation_CustomFieldTextValue3_Item6" type="xs:string"/>
            <xs:element minOccurs="0" name="TargetedUnitPopulation_CustomFieldTextValue3_Item7" type="xs:string"/>
            <xs:element minOccurs="0" name="TargetedUnitPopulation_CustomFieldTextValue3_Item8" type="xs:string"/>
            <xs:element minOccurs="0" name="TargetedUnitPopulation_CustomFieldTextValue3_Item9" type="xs:string"/>
            <xs:element minOccurs="0" name="TargetedUnitPopulation_CustomFieldTextValue3_Item10" type="xs:string"/>
            <xs:element minOccurs="0" name="TargetedUnitPopulation_CustomFieldTextValue4_Item1" type="xs:string"/>
            <xs:element minOccurs="0" name="TargetedUnitPopulation_CustomFieldTextValue4_Item2" type="xs:string"/>
            <xs:element minOccurs="0" name="TargetedUnitPopulation_CustomFieldTextValue4_Item3" type="xs:string"/>
            <xs:element minOccurs="0" name="TargetedUnitPopulation_CustomFieldTextValue4_Item4" type="xs:string"/>
            <xs:element minOccurs="0" name="TargetedUnitPopulation_CustomFieldTextValue4_Item5" type="xs:string"/>
            <xs:element minOccurs="0" name="TargetedUnitPopulation_CustomFieldTextValue4_Item6" type="xs:string"/>
            <xs:element minOccurs="0" name="TargetedUnitPopulation_CustomFieldTextValue4_Item7" type="xs:string"/>
            <xs:element minOccurs="0" name="TargetedUnitPopulation_CustomFieldTextValue4_Item8" type="xs:string"/>
            <xs:element minOccurs="0" name="TargetedUnitPopulation_CustomFieldTextValue4_Item9" type="xs:string"/>
            <xs:element minOccurs="0" name="TargetedUnitPopulation_CustomFieldTextValue4_Item10" type="xs:string"/>
            <xs:element minOccurs="0" name="TargetedUnitPopulation_CustomFieldTextValue5_Item1" type="xs:string"/>
            <xs:element minOccurs="0" name="TargetedUnitPopulation_CustomFieldTextValue5_Item2" type="xs:string"/>
            <xs:element minOccurs="0" name="TargetedUnitPopulation_CustomFieldTextValue5_Item3" type="xs:string"/>
            <xs:element minOccurs="0" name="TargetedUnitPopulation_CustomFieldTextValue5_Item4" type="xs:string"/>
            <xs:element minOccurs="0" name="TargetedUnitPopulation_CustomFieldTextValue5_Item5" type="xs:string"/>
            <xs:element minOccurs="0" name="TargetedUnitPopulation_CustomFieldTextValue5_Item6" type="xs:string"/>
            <xs:element minOccurs="0" name="TargetedUnitPopulation_CustomFieldTextValue5_Item7" type="xs:string"/>
            <xs:element minOccurs="0" name="TargetedUnitPopulation_CustomFieldTextValue5_Item8" type="xs:string"/>
            <xs:element minOccurs="0" name="TargetedUnitPopulation_CustomFieldTextValue5_Item9" type="xs:string"/>
            <xs:element minOccurs="0" name="TargetedUnitPopulation_CustomFieldTextValue5_Item10" type="xs:string"/>
            <xs:element minOccurs="0" name="TargetedUnitPopulation_CustomFieldTextValue6_Item1" type="xs:string"/>
            <xs:element minOccurs="0" name="TargetedUnitPopulation_CustomFieldTextValue6_Item2" type="xs:string"/>
            <xs:element minOccurs="0" name="TargetedUnitPopulation_CustomFieldTextValue6_Item3" type="xs:string"/>
            <xs:element minOccurs="0" name="TargetedUnitPopulation_CustomFieldTextValue6_Item4" type="xs:string"/>
            <xs:element minOccurs="0" name="TargetedUnitPopulation_CustomFieldTextValue6_Item5" type="xs:string"/>
            <xs:element minOccurs="0" name="TargetedUnitPopulation_CustomFieldTextValue6_Item6" type="xs:string"/>
            <xs:element minOccurs="0" name="TargetedUnitPopulation_CustomFieldTextValue6_Item7" type="xs:string"/>
            <xs:element minOccurs="0" name="TargetedUnitPopulation_CustomFieldTextValue6_Item8" type="xs:string"/>
            <xs:element minOccurs="0" name="TargetedUnitPopulation_CustomFieldTextValue6_Item9" type="xs:string"/>
            <xs:element minOccurs="0" name="TargetedUnitPopulation_CustomFieldTextValue6_Item10" type="xs:string"/>
            <xs:element minOccurs="0" name="TargetedUnitPopulation_CustomFieldTextValue7_Item1" type="xs:string"/>
            <xs:element minOccurs="0" name="TargetedUnitPopulation_CustomFieldTextValue7_Item2" type="xs:string"/>
            <xs:element minOccurs="0" name="TargetedUnitPopulation_CustomFieldTextValue7_Item3" type="xs:string"/>
            <xs:element minOccurs="0" name="TargetedUnitPopulation_CustomFieldTextValue7_Item4" type="xs:string"/>
            <xs:element minOccurs="0" name="TargetedUnitPopulation_CustomFieldTextValue7_Item5" type="xs:string"/>
            <xs:element minOccurs="0" name="TargetedUnitPopulation_CustomFieldTextValue7_Item6" type="xs:string"/>
            <xs:element minOccurs="0" name="TargetedUnitPopulation_CustomFieldTextValue7_Item7" type="xs:string"/>
            <xs:element minOccurs="0" name="TargetedUnitPopulation_CustomFieldTextValue7_Item8" type="xs:string"/>
            <xs:element minOccurs="0" name="TargetedUnitPopulation_CustomFieldTextValue7_Item9" type="xs:string"/>
            <xs:element minOccurs="0" name="TargetedUnitPopulation_CustomFieldTextValue7_Item10" type="xs:string"/>
            <xs:element minOccurs="0" name="TargetedUnitPopulation_CustomFieldTextValue8_Item1" type="xs:string"/>
            <xs:element minOccurs="0" name="TargetedUnitPopulation_CustomFieldTextValue8_Item2" type="xs:string"/>
            <xs:element minOccurs="0" name="TargetedUnitPopulation_CustomFieldTextValue8_Item3" type="xs:string"/>
            <xs:element minOccurs="0" name="TargetedUnitPopulation_CustomFieldTextValue8_Item4" type="xs:string"/>
            <xs:element minOccurs="0" name="TargetedUnitPopulation_CustomFieldTextValue8_Item5" type="xs:string"/>
            <xs:element minOccurs="0" name="TargetedUnitPopulation_CustomFieldTextValue8_Item6" type="xs:string"/>
            <xs:element minOccurs="0" name="TargetedUnitPopulation_CustomFieldTextValue8_Item7" type="xs:string"/>
            <xs:element minOccurs="0" name="TargetedUnitPopulation_CustomFieldTextValue8_Item8" type="xs:string"/>
            <xs:element minOccurs="0" name="TargetedUnitPopulation_CustomFieldTextValue8_Item9" type="xs:string"/>
            <xs:element minOccurs="0" name="TargetedUnitPopulation_CustomFieldTextValue8_Item10" type="xs:string"/>
            <xs:element minOccurs="0" name="TargetedUnitPopulation_CustomFieldTextValue9_Item1" type="xs:string"/>
            <xs:element minOccurs="0" name="TargetedUnitPopulation_CustomFieldTextValue9_Item2" type="xs:string"/>
            <xs:element minOccurs="0" name="TargetedUnitPopulation_CustomFieldTextValue9_Item3" type="xs:string"/>
            <xs:element minOccurs="0" name="TargetedUnitPopulation_CustomFieldTextValue9_Item4" type="xs:string"/>
            <xs:element minOccurs="0" name="TargetedUnitPopulation_CustomFieldTextValue9_Item5" type="xs:string"/>
            <xs:element minOccurs="0" name="TargetedUnitPopulation_CustomFieldTextValue9_Item6" type="xs:string"/>
            <xs:element minOccurs="0" name="TargetedUnitPopulation_CustomFieldTextValue9_Item7" type="xs:string"/>
            <xs:element minOccurs="0" name="TargetedUnitPopulation_CustomFieldTextValue9_Item8" type="xs:string"/>
            <xs:element minOccurs="0" name="TargetedUnitPopulation_CustomFieldTextValue9_Item9" type="xs:string"/>
            <xs:element minOccurs="0" name="TargetedUnitPopulation_CustomFieldTextValue9_Item10" type="xs:string"/>
            <xs:element minOccurs="0" name="TargetedUnitPopulation_NumberOfUnits_Item1" type="xs:decimal"/>
            <xs:element minOccurs="0" name="TargetedUnitPopulation_NumberOfUnits_Item2" type="xs:decimal"/>
            <xs:element minOccurs="0" name="TargetedUnitPopulation_NumberOfUnits_Item3" type="xs:decimal"/>
            <xs:element minOccurs="0" name="TargetedUnitPopulation_NumberOfUnits_Item4" type="xs:decimal"/>
            <xs:element minOccurs="0" name="TargetedUnitPopulation_NumberOfUnits_Item5" type="xs:decimal"/>
            <xs:element minOccurs="0" name="TargetedUnitPopulation_NumberOfUnits_Item6" type="xs:decimal"/>
            <xs:element minOccurs="0" name="TargetedUnitPopulation_NumberOfUnits_Item7" type="xs:decimal"/>
            <xs:element minOccurs="0" name="TargetedUnitPopulation_NumberOfUnits_Item8" type="xs:decimal"/>
            <xs:element minOccurs="0" name="TargetedUnitPopulation_NumberOfUnits_Item9" type="xs:decimal"/>
            <xs:element minOccurs="0" name="TargetedUnitPopulation_NumberOfUnits_Item10" type="xs:decimal"/>
            <xs:element minOccurs="0" name="TargetedUnitPopulation_PopulationTypes_PopulationType_Item1" type="xs:string"/>
            <xs:element minOccurs="0" name="TargetedUnitPopulation_PopulationTypes_PopulationType_Item2" type="xs:string"/>
            <xs:element minOccurs="0" name="TargetedUnitPopulation_PopulationTypes_PopulationType_Item3" type="xs:string"/>
            <xs:element minOccurs="0" name="TargetedUnitPopulation_PopulationTypes_PopulationType_Item4" type="xs:string"/>
            <xs:element minOccurs="0" name="TargetedUnitPopulation_PopulationTypes_PopulationType_Item5" type="xs:string"/>
            <xs:element minOccurs="0" name="TargetedUnitPopulation_PopulationTypes_PopulationType_Item6" type="xs:string"/>
            <xs:element minOccurs="0" name="TargetedUnitPopulation_PopulationTypes_PopulationType_Item7" type="xs:string"/>
            <xs:element minOccurs="0" name="TargetedUnitPopulation_PopulationTypes_PopulationType_Item8" type="xs:string"/>
            <xs:element minOccurs="0" name="TargetedUnitPopulation_PopulationTypes_PopulationType_Item9" type="xs:string"/>
            <xs:element minOccurs="0" name="TargetedUnitPopulation_PopulationTypes_PopulationType_Item10" type="xs:string"/>
            <xs:element minOccurs="0" name="UtilityAllowance_AirConditioningAllowanceBR1" type="xs:decimal"/>
            <xs:element minOccurs="0" name="UtilityAllowance_AirConditioningAllowanceBR2" type="xs:decimal"/>
            <xs:element minOccurs="0" name="UtilityAllowance_AirConditioningAllowanceBR3" type="xs:decimal"/>
            <xs:element minOccurs="0" name="UtilityAllowance_AirConditioningAllowanceBR4" type="xs:decimal"/>
            <xs:element minOccurs="0" name="UtilityAllowance_AirConditioningAllowanceBR5" type="xs:decimal"/>
            <xs:element minOccurs="0" name="UtilityAllowance_AirConditioningAllowanceStudio" type="xs:decimal"/>
            <xs:element minOccurs="0" name="UtilityAllowance_AirConditioningPaidByID" type="xs:int"/>
            <xs:element minOccurs="0" name="UtilityAllowance_AirConditioningUtilityTypeID" type="xs:int"/>
            <xs:element minOccurs="0" name="UtilityAllowance_CookingAllowanceBR1" type="xs:decimal"/>
            <xs:element minOccurs="0" name="UtilityAllowance_CookingAllowanceBR2" type="xs:decimal"/>
            <xs:element minOccurs="0" name="UtilityAllowance_CookingAllowanceBR3" type="xs:decimal"/>
            <xs:element minOccurs="0" name="UtilityAllowance_CookingAllowanceBR4" type="xs:decimal"/>
            <xs:element minOccurs="0" name="UtilityAllowance_CookingAllowanceBR5" type="xs:decimal"/>
            <xs:element minOccurs="0" name="UtilityAllowance_CookingAllowanceStudio" type="xs:decimal"/>
            <xs:element minOccurs="0" name="UtilityAllowance_CookingPaidByID" type="xs:int"/>
            <xs:element minOccurs="0" name="UtilityAllowance_CookingUtilityTypeID" type="xs:int"/>
            <xs:element minOccurs="0" name="UtilityAllowance_CustomFieldBitValue1" type="xs:boolean"/>
            <xs:element minOccurs="0" name="UtilityAllowance_CustomFieldBitValue2" type="xs:boolean"/>
            <xs:element minOccurs="0" name="UtilityAllowance_CustomFieldBitValue3" type="xs:boolean"/>
            <xs:element minOccurs="0" name="UtilityAllowance_CustomFieldBitValue4" type="xs:boolean"/>
            <xs:element minOccurs="0" name="UtilityAllowance_CustomFieldBitValue5" type="xs:boolean"/>
            <xs:element minOccurs="0" name="UtilityAllowance_CustomFieldDateValue1" type="xs:date"/>
            <xs:element minOccurs="0" name="UtilityAllowance_CustomFieldDateValue2" type="xs:date"/>
            <xs:element minOccurs="0" name="UtilityAllowance_CustomFieldDateValue3" type="xs:date"/>
            <xs:element minOccurs="0" name="UtilityAllowance_CustomFieldDateValue4" type="xs:date"/>
            <xs:element minOccurs="0" name="UtilityAllowance_CustomFieldDateValue5" type="xs:date"/>
            <xs:element minOccurs="0" name="UtilityAllowance_CustomFieldDecimalValue1" type="xs:decimal"/>
            <xs:element minOccurs="0" name="UtilityAllowance_CustomFieldDecimalValue2" type="xs:decimal"/>
            <xs:element minOccurs="0" name="UtilityAllowance_CustomFieldDecimalValue3" type="xs:decimal"/>
            <xs:element minOccurs="0" name="UtilityAllowance_CustomFieldDecimalValue4" type="xs:decimal"/>
            <xs:element minOccurs="0" name="UtilityAllowance_CustomFieldDecimalValue5" type="xs:decimal"/>
            <xs:element minOccurs="0" name="UtilityAllowance_CustomFieldNumericValue1" type="xs:decimal"/>
            <xs:element minOccurs="0" name="UtilityAllowance_CustomFieldNumericValue2" type="xs:decimal"/>
            <xs:element minOccurs="0" name="UtilityAllowance_CustomFieldNumericValue3" type="xs:decimal"/>
            <xs:element minOccurs="0" name="UtilityAllowance_CustomFieldNumericValue4" type="xs:decimal"/>
            <xs:element minOccurs="0" name="UtilityAllowance_CustomFieldNumericValue5" type="xs:decimal"/>
            <xs:element minOccurs="0" name="UtilityAllowance_CustomFieldTextValue1" type="xs:string"/>
            <xs:element minOccurs="0" name="UtilityAllowance_CustomFieldTextValue10" type="xs:string"/>
            <xs:element minOccurs="0" name="UtilityAllowance_CustomFieldTextValue11" type="xs:string"/>
            <xs:element minOccurs="0" name="UtilityAllowance_CustomFieldTextValue12" type="xs:string"/>
            <xs:element minOccurs="0" name="UtilityAllowance_CustomFieldTextValue13" type="xs:string"/>
            <xs:element minOccurs="0" name="UtilityAllowance_CustomFieldTextValue14" type="xs:string"/>
            <xs:element minOccurs="0" name="UtilityAllowance_CustomFieldTextValue15" type="xs:string"/>
            <xs:element minOccurs="0" name="UtilityAllowance_CustomFieldTextValue2" type="xs:string"/>
            <xs:element minOccurs="0" name="UtilityAllowance_CustomFieldTextValue3" type="xs:string"/>
            <xs:element minOccurs="0" name="UtilityAllowance_CustomFieldTextValue4" type="xs:string"/>
            <xs:element minOccurs="0" name="UtilityAllowance_CustomFieldTextValue5" type="xs:string"/>
            <xs:element minOccurs="0" name="UtilityAllowance_CustomFieldTextValue6" type="xs:string"/>
            <xs:element minOccurs="0" name="UtilityAllowance_CustomFieldTextValue7" type="xs:string"/>
            <xs:element minOccurs="0" name="UtilityAllowance_CustomFieldTextValue8" type="xs:string"/>
            <xs:element minOccurs="0" name="UtilityAllowance_CustomFieldTextValue9" type="xs:string"/>
            <xs:element minOccurs="0" name="UtilityAllowance_HeatingAllowanceBR1" type="xs:decimal"/>
            <xs:element minOccurs="0" name="UtilityAllowance_HeatingAllowanceBR2" type="xs:decimal"/>
            <xs:element minOccurs="0" name="UtilityAllowance_HeatingAllowanceBR3" type="xs:decimal"/>
            <xs:element minOccurs="0" name="UtilityAllowance_HeatingAllowanceBR4" type="xs:decimal"/>
            <xs:element minOccurs="0" name="UtilityAllowance_HeatingAllowanceBR5" type="xs:decimal"/>
            <xs:element minOccurs="0" name="UtilityAllowance_HeatingAllowanceStudio" type="xs:decimal"/>
            <xs:element minOccurs="0" name="UtilityAllowance_HeatingPaidByID" type="xs:int"/>
            <xs:element minOccurs="0" name="UtilityAllowance_HeatingUtilityTypeID" type="xs:int"/>
            <xs:element minOccurs="0" name="UtilityAllowance_HotWaterAllowanceBR1" type="xs:decimal"/>
            <xs:element minOccurs="0" name="UtilityAllowance_HotWaterAllowanceBR2" type="xs:decimal"/>
            <xs:element minOccurs="0" name="UtilityAllowance_HotWaterAllowanceBR3" type="xs:decimal"/>
            <xs:element minOccurs="0" name="UtilityAllowance_HotWaterAllowanceBR4" type="xs:decimal"/>
            <xs:element minOccurs="0" name="UtilityAllowance_HotWaterAllowanceBR5" type="xs:decimal"/>
            <xs:element minOccurs="0" name="UtilityAllowance_HotWaterAllowanceStudio" type="xs:decimal"/>
            <xs:element minOccurs="0" name="UtilityAllowance_HotWaterPaidByID" type="xs:int"/>
            <xs:element minOccurs="0" name="UtilityAllowance_HotWaterUtilityTypeID" type="xs:int"/>
            <xs:element minOccurs="0" name="UtilityAllowance_LightingAllowanceBR1" type="xs:decimal"/>
            <xs:element minOccurs="0" name="UtilityAllowance_LightingAllowanceBR2" type="xs:decimal"/>
            <xs:element minOccurs="0" name="UtilityAllowance_LightingAllowanceBR3" type="xs:decimal"/>
            <xs:element minOccurs="0" name="UtilityAllowance_LightingAllowanceBR4" type="xs:decimal"/>
            <xs:element minOccurs="0" name="UtilityAllowance_LightingAllowanceBR5" type="xs:decimal"/>
            <xs:element minOccurs="0" name="UtilityAllowance_LightingAllowanceStudio" type="xs:decimal"/>
            <xs:element minOccurs="0" name="UtilityAllowance_LightingPaidByID" type="xs:int"/>
            <xs:element minOccurs="0" name="UtilityAllowance_LightingUtilityTypeID" type="xs:int"/>
            <xs:element minOccurs="0" name="UtilityAllowance_RangeAllowanceBR1" type="xs:decimal"/>
            <xs:element minOccurs="0" name="UtilityAllowance_RangeAllowanceBR2" type="xs:decimal"/>
            <xs:element minOccurs="0" name="UtilityAllowance_RangeAllowanceBR3" type="xs:decimal"/>
            <xs:element minOccurs="0" name="UtilityAllowance_RangeAllowanceBR4" type="xs:decimal"/>
            <xs:element minOccurs="0" name="UtilityAllowance_RangeAllowanceBR5" type="xs:decimal"/>
            <xs:element minOccurs="0" name="UtilityAllowance_RangeAllowanceStudio" type="xs:decimal"/>
            <xs:element minOccurs="0" name="UtilityAllowance_RefrigeratorAllowanceBR1" type="xs:decimal"/>
            <xs:element minOccurs="0" name="UtilityAllowance_RefrigeratorAllowanceBR2" type="xs:decimal"/>
            <xs:element minOccurs="0" name="UtilityAllowance_RefrigeratorAllowanceBR3" type="xs:decimal"/>
            <xs:element minOccurs="0" name="UtilityAllowance_RefrigeratorAllowanceBR4" type="xs:decimal"/>
            <xs:element minOccurs="0" name="UtilityAllowance_RefrigeratorAllowanceBR5" type="xs:decimal"/>
            <xs:element minOccurs="0" name="UtilityAllowance_RefrigeratorAllowanceStudio" type="xs:decimal"/>
            <xs:element minOccurs="0" name="UtilityAllowance_SewerAllowanceBR1" type="xs:decimal"/>
            <xs:element minOccurs="0" name="UtilityAllowance_SewerAllowanceBR2" type="xs:decimal"/>
            <xs:element minOccurs="0" name="UtilityAllowance_SewerAllowanceBR3" type="xs:decimal"/>
            <xs:element minOccurs="0" name="UtilityAllowance_SewerAllowanceBR4" type="xs:decimal"/>
            <xs:element minOccurs="0" name="UtilityAllowance_SewerAllowanceBR5" type="xs:decimal"/>
            <xs:element minOccurs="0" name="UtilityAllowance_SewerAllowanceStudio" type="xs:decimal"/>
            <xs:element minOccurs="0" name="UtilityAllowance_SewerPaidByID" type="xs:int"/>
            <xs:element minOccurs="0" name="UtilityAllowance_SewerUtilityTypeID" type="xs:int"/>
            <xs:element minOccurs="0" name="UtilityAllowance_TrashAllowanceBR1" type="xs:decimal"/>
            <xs:element minOccurs="0" name="UtilityAllowance_TrashAllowanceBR2" type="xs:decimal"/>
            <xs:element minOccurs="0" name="UtilityAllowance_TrashAllowanceBR3" type="xs:decimal"/>
            <xs:element minOccurs="0" name="UtilityAllowance_TrashAllowanceBR4" type="xs:decimal"/>
            <xs:element minOccurs="0" name="UtilityAllowance_TrashAllowanceBR5" type="xs:decimal"/>
            <xs:element minOccurs="0" name="UtilityAllowance_TrashAllowanceStudio" type="xs:decimal"/>
            <xs:element minOccurs="0" name="UtilityAllowance_TrashPaidByID" type="xs:int"/>
            <xs:element minOccurs="0" name="UtilityAllowance_TrashUtilityTypeID" type="xs:int"/>
            <xs:element minOccurs="0" name="UtilityAllowance_WaterAllowanceBR1" type="xs:decimal"/>
            <xs:element minOccurs="0" name="UtilityAllowance_WaterAllowanceBR2" type="xs:decimal"/>
            <xs:element minOccurs="0" name="UtilityAllowance_WaterAllowanceBR3" type="xs:decimal"/>
            <xs:element minOccurs="0" name="UtilityAllowance_WaterAllowanceBR4" type="xs:decimal"/>
            <xs:element minOccurs="0" name="UtilityAllowance_WaterAllowanceBR5" type="xs:decimal"/>
            <xs:element minOccurs="0" name="UtilityAllowance_WaterAllowanceStudio" type="xs:decimal"/>
            <xs:element minOccurs="0" name="UtilityAllowance_WaterPaidByID" type="xs:int"/>
            <xs:element minOccurs="0" name="UtilityAllowance_WaterUtilityTypeID" type="xs:int"/>
          </xs:sequence>
        </xs:complexType>
      </xs:element>
    </xs:schema>
  </Schema>
  <Map ID="1" Name="IM&amp;C Fields" RootElement="IMC" SchemaID="Schema1" ShowImportExportValidationErrors="tru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xmlMaps" Target="xmlMaps.xml"/></Relationships>
</file>

<file path=xl/drawings/_rels/drawing1.xml.rels><?xml version="1.0" encoding="UTF-8" standalone="yes"?>
<Relationships xmlns="http://schemas.openxmlformats.org/package/2006/relationships"><Relationship Id="rId8" Type="http://schemas.openxmlformats.org/officeDocument/2006/relationships/hyperlink" Target="#TWENTY_YEAR"/><Relationship Id="rId13" Type="http://schemas.openxmlformats.org/officeDocument/2006/relationships/hyperlink" Target="#'UW Concerns'!A1"/><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CREDIT_CALCULATIONS"/><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INELIGIBLES"/><Relationship Id="rId5" Type="http://schemas.openxmlformats.org/officeDocument/2006/relationships/hyperlink" Target="#RENTS_UNITS"/><Relationship Id="rId10" Type="http://schemas.openxmlformats.org/officeDocument/2006/relationships/hyperlink" Target="#EIGHTY_SIX_ZERO_NINES"/><Relationship Id="rId4" Type="http://schemas.openxmlformats.org/officeDocument/2006/relationships/hyperlink" Target="#SOURCES"/><Relationship Id="rId9" Type="http://schemas.openxmlformats.org/officeDocument/2006/relationships/hyperlink" Target="#TAX_CREDIT_CALCULATIONS"/></Relationships>
</file>

<file path=xl/drawings/_rels/drawing2.xml.rels><?xml version="1.0" encoding="UTF-8" standalone="yes"?>
<Relationships xmlns="http://schemas.openxmlformats.org/package/2006/relationships"><Relationship Id="rId8" Type="http://schemas.openxmlformats.org/officeDocument/2006/relationships/hyperlink" Target="#INELIGIBLES"/><Relationship Id="rId13" Type="http://schemas.openxmlformats.org/officeDocument/2006/relationships/hyperlink" Target="#TAX_CREDIT_CALCULATIONS"/><Relationship Id="rId3" Type="http://schemas.openxmlformats.org/officeDocument/2006/relationships/hyperlink" Target="#FTC_STC_CHECK"/><Relationship Id="rId7" Type="http://schemas.openxmlformats.org/officeDocument/2006/relationships/hyperlink" Target="#DEVELOPMENT_COSTS"/><Relationship Id="rId12" Type="http://schemas.openxmlformats.org/officeDocument/2006/relationships/hyperlink" Target="#'UW Concerns'!A1"/><Relationship Id="rId2" Type="http://schemas.openxmlformats.org/officeDocument/2006/relationships/hyperlink" Target="#TC_CHECK"/><Relationship Id="rId1" Type="http://schemas.openxmlformats.org/officeDocument/2006/relationships/hyperlink" Target="#HOME"/><Relationship Id="rId6" Type="http://schemas.openxmlformats.org/officeDocument/2006/relationships/hyperlink" Target="#PROFORMA"/><Relationship Id="rId11" Type="http://schemas.openxmlformats.org/officeDocument/2006/relationships/hyperlink" Target="#EIGHTY_SIX_ZERO_NINES"/><Relationship Id="rId5" Type="http://schemas.openxmlformats.org/officeDocument/2006/relationships/hyperlink" Target="#RENTS_UNITS"/><Relationship Id="rId10" Type="http://schemas.openxmlformats.org/officeDocument/2006/relationships/hyperlink" Target="#CREDIT_CALCULATIONS"/><Relationship Id="rId4" Type="http://schemas.openxmlformats.org/officeDocument/2006/relationships/hyperlink" Target="#SOURCES"/><Relationship Id="rId9" Type="http://schemas.openxmlformats.org/officeDocument/2006/relationships/hyperlink" Target="#TWENTY_YEAR"/></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CE6EF209-E8AD-4383-B4BF-5BC0C99BF64F}"/>
            </a:ext>
          </a:extLst>
        </xdr:cNvPr>
        <xdr:cNvSpPr/>
      </xdr:nvSpPr>
      <xdr:spPr>
        <a:xfrm>
          <a:off x="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FB6A280-CE2A-4702-A765-9391D55EA9AE}"/>
            </a:ext>
          </a:extLst>
        </xdr:cNvPr>
        <xdr:cNvSpPr/>
      </xdr:nvSpPr>
      <xdr:spPr>
        <a:xfrm>
          <a:off x="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5862AF92-5314-47E5-883B-389D672A4179}"/>
            </a:ext>
          </a:extLst>
        </xdr:cNvPr>
        <xdr:cNvSpPr/>
      </xdr:nvSpPr>
      <xdr:spPr>
        <a:xfrm>
          <a:off x="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F95A6342-39C8-4A4F-B32C-72DE4BBBBEDC}"/>
            </a:ext>
          </a:extLst>
        </xdr:cNvPr>
        <xdr:cNvSpPr/>
      </xdr:nvSpPr>
      <xdr:spPr>
        <a:xfrm>
          <a:off x="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2D46746D-9087-4375-94AC-C50349F9ACD2}"/>
            </a:ext>
          </a:extLst>
        </xdr:cNvPr>
        <xdr:cNvSpPr/>
      </xdr:nvSpPr>
      <xdr:spPr>
        <a:xfrm>
          <a:off x="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C40D1E29-D9B4-4A91-8E9D-5CDF4BDEAF78}"/>
            </a:ext>
          </a:extLst>
        </xdr:cNvPr>
        <xdr:cNvSpPr/>
      </xdr:nvSpPr>
      <xdr:spPr>
        <a:xfrm>
          <a:off x="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D5BA8E6D-E64A-427A-978E-EE0945DB2F8E}"/>
            </a:ext>
          </a:extLst>
        </xdr:cNvPr>
        <xdr:cNvSpPr/>
      </xdr:nvSpPr>
      <xdr:spPr>
        <a:xfrm>
          <a:off x="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10" name="Rectangle: Rounded Corners 9">
          <a:hlinkClick xmlns:r="http://schemas.openxmlformats.org/officeDocument/2006/relationships" r:id="rId8"/>
          <a:extLst>
            <a:ext uri="{FF2B5EF4-FFF2-40B4-BE49-F238E27FC236}">
              <a16:creationId xmlns:a16="http://schemas.microsoft.com/office/drawing/2014/main" id="{BB8CD844-D371-4DED-9C15-08561DA692DF}"/>
            </a:ext>
          </a:extLst>
        </xdr:cNvPr>
        <xdr:cNvSpPr/>
      </xdr:nvSpPr>
      <xdr:spPr>
        <a:xfrm>
          <a:off x="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11" name="Rectangle: Rounded Corners 10">
          <a:hlinkClick xmlns:r="http://schemas.openxmlformats.org/officeDocument/2006/relationships" r:id="rId9"/>
          <a:extLst>
            <a:ext uri="{FF2B5EF4-FFF2-40B4-BE49-F238E27FC236}">
              <a16:creationId xmlns:a16="http://schemas.microsoft.com/office/drawing/2014/main" id="{FBAFB7ED-378D-46F2-8CF9-0AA8718ACE51}"/>
            </a:ext>
          </a:extLst>
        </xdr:cNvPr>
        <xdr:cNvSpPr/>
      </xdr:nvSpPr>
      <xdr:spPr>
        <a:xfrm>
          <a:off x="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2" name="Rectangle: Rounded Corners 11">
          <a:hlinkClick xmlns:r="http://schemas.openxmlformats.org/officeDocument/2006/relationships" r:id="rId10"/>
          <a:extLst>
            <a:ext uri="{FF2B5EF4-FFF2-40B4-BE49-F238E27FC236}">
              <a16:creationId xmlns:a16="http://schemas.microsoft.com/office/drawing/2014/main" id="{CF0611B9-90D4-4353-95C5-CC163A484844}"/>
            </a:ext>
          </a:extLst>
        </xdr:cNvPr>
        <xdr:cNvSpPr/>
      </xdr:nvSpPr>
      <xdr:spPr>
        <a:xfrm>
          <a:off x="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0</xdr:rowOff>
    </xdr:from>
    <xdr:to>
      <xdr:col>11</xdr:col>
      <xdr:colOff>0</xdr:colOff>
      <xdr:row>1</xdr:row>
      <xdr:rowOff>137584</xdr:rowOff>
    </xdr:to>
    <xdr:sp macro="" textlink="">
      <xdr:nvSpPr>
        <xdr:cNvPr id="13" name="Rectangle: Rounded Corners 12">
          <a:hlinkClick xmlns:r="http://schemas.openxmlformats.org/officeDocument/2006/relationships" r:id="rId1"/>
          <a:extLst>
            <a:ext uri="{FF2B5EF4-FFF2-40B4-BE49-F238E27FC236}">
              <a16:creationId xmlns:a16="http://schemas.microsoft.com/office/drawing/2014/main" id="{C4017916-127B-4A87-A938-39F32104835B}"/>
            </a:ext>
          </a:extLst>
        </xdr:cNvPr>
        <xdr:cNvSpPr/>
      </xdr:nvSpPr>
      <xdr:spPr>
        <a:xfrm>
          <a:off x="15144752"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1</xdr:row>
      <xdr:rowOff>169333</xdr:rowOff>
    </xdr:from>
    <xdr:to>
      <xdr:col>11</xdr:col>
      <xdr:colOff>0</xdr:colOff>
      <xdr:row>3</xdr:row>
      <xdr:rowOff>137583</xdr:rowOff>
    </xdr:to>
    <xdr:sp macro="" textlink="">
      <xdr:nvSpPr>
        <xdr:cNvPr id="14" name="Rectangle: Rounded Corners 13">
          <a:hlinkClick xmlns:r="http://schemas.openxmlformats.org/officeDocument/2006/relationships" r:id="rId2"/>
          <a:extLst>
            <a:ext uri="{FF2B5EF4-FFF2-40B4-BE49-F238E27FC236}">
              <a16:creationId xmlns:a16="http://schemas.microsoft.com/office/drawing/2014/main" id="{53625D03-45AB-4B02-B220-4A729335CE65}"/>
            </a:ext>
          </a:extLst>
        </xdr:cNvPr>
        <xdr:cNvSpPr/>
      </xdr:nvSpPr>
      <xdr:spPr>
        <a:xfrm>
          <a:off x="15144750"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3</xdr:row>
      <xdr:rowOff>169332</xdr:rowOff>
    </xdr:from>
    <xdr:to>
      <xdr:col>11</xdr:col>
      <xdr:colOff>0</xdr:colOff>
      <xdr:row>5</xdr:row>
      <xdr:rowOff>137582</xdr:rowOff>
    </xdr:to>
    <xdr:sp macro="" textlink="">
      <xdr:nvSpPr>
        <xdr:cNvPr id="15" name="Rectangle: Rounded Corners 14">
          <a:hlinkClick xmlns:r="http://schemas.openxmlformats.org/officeDocument/2006/relationships" r:id="rId3"/>
          <a:extLst>
            <a:ext uri="{FF2B5EF4-FFF2-40B4-BE49-F238E27FC236}">
              <a16:creationId xmlns:a16="http://schemas.microsoft.com/office/drawing/2014/main" id="{8FEA7317-8EA9-4985-8595-490C04D773BF}"/>
            </a:ext>
          </a:extLst>
        </xdr:cNvPr>
        <xdr:cNvSpPr/>
      </xdr:nvSpPr>
      <xdr:spPr>
        <a:xfrm>
          <a:off x="15144750"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10</xdr:col>
      <xdr:colOff>0</xdr:colOff>
      <xdr:row>5</xdr:row>
      <xdr:rowOff>169332</xdr:rowOff>
    </xdr:from>
    <xdr:to>
      <xdr:col>11</xdr:col>
      <xdr:colOff>0</xdr:colOff>
      <xdr:row>7</xdr:row>
      <xdr:rowOff>137583</xdr:rowOff>
    </xdr:to>
    <xdr:sp macro="" textlink="">
      <xdr:nvSpPr>
        <xdr:cNvPr id="16" name="Rectangle: Rounded Corners 15">
          <a:hlinkClick xmlns:r="http://schemas.openxmlformats.org/officeDocument/2006/relationships" r:id="rId4"/>
          <a:extLst>
            <a:ext uri="{FF2B5EF4-FFF2-40B4-BE49-F238E27FC236}">
              <a16:creationId xmlns:a16="http://schemas.microsoft.com/office/drawing/2014/main" id="{382B8068-07DF-4880-AFB2-2F4DB7B93424}"/>
            </a:ext>
          </a:extLst>
        </xdr:cNvPr>
        <xdr:cNvSpPr/>
      </xdr:nvSpPr>
      <xdr:spPr>
        <a:xfrm>
          <a:off x="15144750"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7</xdr:row>
      <xdr:rowOff>169333</xdr:rowOff>
    </xdr:from>
    <xdr:to>
      <xdr:col>11</xdr:col>
      <xdr:colOff>0</xdr:colOff>
      <xdr:row>9</xdr:row>
      <xdr:rowOff>137583</xdr:rowOff>
    </xdr:to>
    <xdr:sp macro="" textlink="">
      <xdr:nvSpPr>
        <xdr:cNvPr id="17" name="Rectangle: Rounded Corners 16">
          <a:hlinkClick xmlns:r="http://schemas.openxmlformats.org/officeDocument/2006/relationships" r:id="rId5"/>
          <a:extLst>
            <a:ext uri="{FF2B5EF4-FFF2-40B4-BE49-F238E27FC236}">
              <a16:creationId xmlns:a16="http://schemas.microsoft.com/office/drawing/2014/main" id="{95349F84-4FCF-4CFD-BCA6-F30A764C9361}"/>
            </a:ext>
          </a:extLst>
        </xdr:cNvPr>
        <xdr:cNvSpPr/>
      </xdr:nvSpPr>
      <xdr:spPr>
        <a:xfrm>
          <a:off x="15144750"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10</xdr:col>
      <xdr:colOff>0</xdr:colOff>
      <xdr:row>9</xdr:row>
      <xdr:rowOff>169332</xdr:rowOff>
    </xdr:from>
    <xdr:to>
      <xdr:col>11</xdr:col>
      <xdr:colOff>0</xdr:colOff>
      <xdr:row>11</xdr:row>
      <xdr:rowOff>137582</xdr:rowOff>
    </xdr:to>
    <xdr:sp macro="" textlink="">
      <xdr:nvSpPr>
        <xdr:cNvPr id="18" name="Rectangle: Rounded Corners 17">
          <a:hlinkClick xmlns:r="http://schemas.openxmlformats.org/officeDocument/2006/relationships" r:id="rId6"/>
          <a:extLst>
            <a:ext uri="{FF2B5EF4-FFF2-40B4-BE49-F238E27FC236}">
              <a16:creationId xmlns:a16="http://schemas.microsoft.com/office/drawing/2014/main" id="{DF34DCEE-06C4-4C3F-8C82-93184DBBDF08}"/>
            </a:ext>
          </a:extLst>
        </xdr:cNvPr>
        <xdr:cNvSpPr/>
      </xdr:nvSpPr>
      <xdr:spPr>
        <a:xfrm>
          <a:off x="15144750"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11</xdr:row>
      <xdr:rowOff>169332</xdr:rowOff>
    </xdr:from>
    <xdr:to>
      <xdr:col>11</xdr:col>
      <xdr:colOff>0</xdr:colOff>
      <xdr:row>13</xdr:row>
      <xdr:rowOff>137583</xdr:rowOff>
    </xdr:to>
    <xdr:sp macro="" textlink="">
      <xdr:nvSpPr>
        <xdr:cNvPr id="19" name="Rectangle: Rounded Corners 18">
          <a:hlinkClick xmlns:r="http://schemas.openxmlformats.org/officeDocument/2006/relationships" r:id="rId7"/>
          <a:extLst>
            <a:ext uri="{FF2B5EF4-FFF2-40B4-BE49-F238E27FC236}">
              <a16:creationId xmlns:a16="http://schemas.microsoft.com/office/drawing/2014/main" id="{A410C3B7-FFA4-4E23-83F4-B7DFB9FA27C1}"/>
            </a:ext>
          </a:extLst>
        </xdr:cNvPr>
        <xdr:cNvSpPr/>
      </xdr:nvSpPr>
      <xdr:spPr>
        <a:xfrm>
          <a:off x="15144750"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10</xdr:col>
      <xdr:colOff>0</xdr:colOff>
      <xdr:row>13</xdr:row>
      <xdr:rowOff>169333</xdr:rowOff>
    </xdr:from>
    <xdr:to>
      <xdr:col>11</xdr:col>
      <xdr:colOff>0</xdr:colOff>
      <xdr:row>15</xdr:row>
      <xdr:rowOff>137583</xdr:rowOff>
    </xdr:to>
    <xdr:sp macro="" textlink="">
      <xdr:nvSpPr>
        <xdr:cNvPr id="20" name="Rectangle: Rounded Corners 19">
          <a:hlinkClick xmlns:r="http://schemas.openxmlformats.org/officeDocument/2006/relationships" r:id="rId11"/>
          <a:extLst>
            <a:ext uri="{FF2B5EF4-FFF2-40B4-BE49-F238E27FC236}">
              <a16:creationId xmlns:a16="http://schemas.microsoft.com/office/drawing/2014/main" id="{5E403040-B1A4-48FE-BE08-722CB3B03B69}"/>
            </a:ext>
          </a:extLst>
        </xdr:cNvPr>
        <xdr:cNvSpPr/>
      </xdr:nvSpPr>
      <xdr:spPr>
        <a:xfrm>
          <a:off x="15144750"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15</xdr:row>
      <xdr:rowOff>169332</xdr:rowOff>
    </xdr:from>
    <xdr:to>
      <xdr:col>11</xdr:col>
      <xdr:colOff>0</xdr:colOff>
      <xdr:row>17</xdr:row>
      <xdr:rowOff>137582</xdr:rowOff>
    </xdr:to>
    <xdr:sp macro="" textlink="">
      <xdr:nvSpPr>
        <xdr:cNvPr id="21" name="Rectangle: Rounded Corners 20">
          <a:hlinkClick xmlns:r="http://schemas.openxmlformats.org/officeDocument/2006/relationships" r:id="rId8"/>
          <a:extLst>
            <a:ext uri="{FF2B5EF4-FFF2-40B4-BE49-F238E27FC236}">
              <a16:creationId xmlns:a16="http://schemas.microsoft.com/office/drawing/2014/main" id="{3B7A9B05-0D92-494A-A0E0-AE9F96541484}"/>
            </a:ext>
          </a:extLst>
        </xdr:cNvPr>
        <xdr:cNvSpPr/>
      </xdr:nvSpPr>
      <xdr:spPr>
        <a:xfrm>
          <a:off x="15144750"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17</xdr:row>
      <xdr:rowOff>169332</xdr:rowOff>
    </xdr:from>
    <xdr:to>
      <xdr:col>11</xdr:col>
      <xdr:colOff>0</xdr:colOff>
      <xdr:row>19</xdr:row>
      <xdr:rowOff>137583</xdr:rowOff>
    </xdr:to>
    <xdr:sp macro="" textlink="">
      <xdr:nvSpPr>
        <xdr:cNvPr id="22" name="Rectangle: Rounded Corners 21">
          <a:hlinkClick xmlns:r="http://schemas.openxmlformats.org/officeDocument/2006/relationships" r:id="rId12"/>
          <a:extLst>
            <a:ext uri="{FF2B5EF4-FFF2-40B4-BE49-F238E27FC236}">
              <a16:creationId xmlns:a16="http://schemas.microsoft.com/office/drawing/2014/main" id="{00944977-80CE-4661-BF18-BC7EEE1B4331}"/>
            </a:ext>
          </a:extLst>
        </xdr:cNvPr>
        <xdr:cNvSpPr/>
      </xdr:nvSpPr>
      <xdr:spPr>
        <a:xfrm>
          <a:off x="15144750"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10</xdr:col>
      <xdr:colOff>0</xdr:colOff>
      <xdr:row>19</xdr:row>
      <xdr:rowOff>169333</xdr:rowOff>
    </xdr:from>
    <xdr:to>
      <xdr:col>11</xdr:col>
      <xdr:colOff>0</xdr:colOff>
      <xdr:row>21</xdr:row>
      <xdr:rowOff>137583</xdr:rowOff>
    </xdr:to>
    <xdr:sp macro="" textlink="">
      <xdr:nvSpPr>
        <xdr:cNvPr id="23" name="Rectangle: Rounded Corners 22">
          <a:hlinkClick xmlns:r="http://schemas.openxmlformats.org/officeDocument/2006/relationships" r:id="rId10"/>
          <a:extLst>
            <a:ext uri="{FF2B5EF4-FFF2-40B4-BE49-F238E27FC236}">
              <a16:creationId xmlns:a16="http://schemas.microsoft.com/office/drawing/2014/main" id="{643FA1E0-F61A-4954-8281-50E0F084A1B4}"/>
            </a:ext>
          </a:extLst>
        </xdr:cNvPr>
        <xdr:cNvSpPr/>
      </xdr:nvSpPr>
      <xdr:spPr>
        <a:xfrm>
          <a:off x="15144750"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2</xdr:colOff>
      <xdr:row>0</xdr:row>
      <xdr:rowOff>0</xdr:rowOff>
    </xdr:from>
    <xdr:to>
      <xdr:col>19</xdr:col>
      <xdr:colOff>0</xdr:colOff>
      <xdr:row>1</xdr:row>
      <xdr:rowOff>137584</xdr:rowOff>
    </xdr:to>
    <xdr:sp macro="" textlink="">
      <xdr:nvSpPr>
        <xdr:cNvPr id="24" name="Rectangle: Rounded Corners 23">
          <a:hlinkClick xmlns:r="http://schemas.openxmlformats.org/officeDocument/2006/relationships" r:id="rId1"/>
          <a:extLst>
            <a:ext uri="{FF2B5EF4-FFF2-40B4-BE49-F238E27FC236}">
              <a16:creationId xmlns:a16="http://schemas.microsoft.com/office/drawing/2014/main" id="{D36248C7-B2C5-4FB4-A30B-FC4DACAD9785}"/>
            </a:ext>
          </a:extLst>
        </xdr:cNvPr>
        <xdr:cNvSpPr/>
      </xdr:nvSpPr>
      <xdr:spPr>
        <a:xfrm>
          <a:off x="243554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1</xdr:row>
      <xdr:rowOff>169333</xdr:rowOff>
    </xdr:from>
    <xdr:to>
      <xdr:col>19</xdr:col>
      <xdr:colOff>0</xdr:colOff>
      <xdr:row>3</xdr:row>
      <xdr:rowOff>137583</xdr:rowOff>
    </xdr:to>
    <xdr:sp macro="" textlink="">
      <xdr:nvSpPr>
        <xdr:cNvPr id="25" name="Rectangle: Rounded Corners 24">
          <a:hlinkClick xmlns:r="http://schemas.openxmlformats.org/officeDocument/2006/relationships" r:id="rId2"/>
          <a:extLst>
            <a:ext uri="{FF2B5EF4-FFF2-40B4-BE49-F238E27FC236}">
              <a16:creationId xmlns:a16="http://schemas.microsoft.com/office/drawing/2014/main" id="{314BDA58-1922-4620-87D2-7B582CB105E6}"/>
            </a:ext>
          </a:extLst>
        </xdr:cNvPr>
        <xdr:cNvSpPr/>
      </xdr:nvSpPr>
      <xdr:spPr>
        <a:xfrm>
          <a:off x="243554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3</xdr:row>
      <xdr:rowOff>169332</xdr:rowOff>
    </xdr:from>
    <xdr:to>
      <xdr:col>19</xdr:col>
      <xdr:colOff>0</xdr:colOff>
      <xdr:row>5</xdr:row>
      <xdr:rowOff>137582</xdr:rowOff>
    </xdr:to>
    <xdr:sp macro="" textlink="">
      <xdr:nvSpPr>
        <xdr:cNvPr id="26" name="Rectangle: Rounded Corners 25">
          <a:hlinkClick xmlns:r="http://schemas.openxmlformats.org/officeDocument/2006/relationships" r:id="rId3"/>
          <a:extLst>
            <a:ext uri="{FF2B5EF4-FFF2-40B4-BE49-F238E27FC236}">
              <a16:creationId xmlns:a16="http://schemas.microsoft.com/office/drawing/2014/main" id="{9A0196F7-58B8-4617-87BB-838F12D608D8}"/>
            </a:ext>
          </a:extLst>
        </xdr:cNvPr>
        <xdr:cNvSpPr/>
      </xdr:nvSpPr>
      <xdr:spPr>
        <a:xfrm>
          <a:off x="243554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18</xdr:col>
      <xdr:colOff>0</xdr:colOff>
      <xdr:row>5</xdr:row>
      <xdr:rowOff>169332</xdr:rowOff>
    </xdr:from>
    <xdr:to>
      <xdr:col>19</xdr:col>
      <xdr:colOff>0</xdr:colOff>
      <xdr:row>7</xdr:row>
      <xdr:rowOff>137583</xdr:rowOff>
    </xdr:to>
    <xdr:sp macro="" textlink="">
      <xdr:nvSpPr>
        <xdr:cNvPr id="27" name="Rectangle: Rounded Corners 26">
          <a:hlinkClick xmlns:r="http://schemas.openxmlformats.org/officeDocument/2006/relationships" r:id="rId4"/>
          <a:extLst>
            <a:ext uri="{FF2B5EF4-FFF2-40B4-BE49-F238E27FC236}">
              <a16:creationId xmlns:a16="http://schemas.microsoft.com/office/drawing/2014/main" id="{8F2E1FBC-2F1B-4C1C-A33F-419D11DB9344}"/>
            </a:ext>
          </a:extLst>
        </xdr:cNvPr>
        <xdr:cNvSpPr/>
      </xdr:nvSpPr>
      <xdr:spPr>
        <a:xfrm>
          <a:off x="243554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7</xdr:row>
      <xdr:rowOff>169333</xdr:rowOff>
    </xdr:from>
    <xdr:to>
      <xdr:col>19</xdr:col>
      <xdr:colOff>0</xdr:colOff>
      <xdr:row>9</xdr:row>
      <xdr:rowOff>137583</xdr:rowOff>
    </xdr:to>
    <xdr:sp macro="" textlink="">
      <xdr:nvSpPr>
        <xdr:cNvPr id="28" name="Rectangle: Rounded Corners 27">
          <a:hlinkClick xmlns:r="http://schemas.openxmlformats.org/officeDocument/2006/relationships" r:id="rId5"/>
          <a:extLst>
            <a:ext uri="{FF2B5EF4-FFF2-40B4-BE49-F238E27FC236}">
              <a16:creationId xmlns:a16="http://schemas.microsoft.com/office/drawing/2014/main" id="{6DBDB6F0-AF01-46C3-83B9-CB7FC53F7921}"/>
            </a:ext>
          </a:extLst>
        </xdr:cNvPr>
        <xdr:cNvSpPr/>
      </xdr:nvSpPr>
      <xdr:spPr>
        <a:xfrm>
          <a:off x="243554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18</xdr:col>
      <xdr:colOff>0</xdr:colOff>
      <xdr:row>9</xdr:row>
      <xdr:rowOff>169332</xdr:rowOff>
    </xdr:from>
    <xdr:to>
      <xdr:col>19</xdr:col>
      <xdr:colOff>0</xdr:colOff>
      <xdr:row>11</xdr:row>
      <xdr:rowOff>137582</xdr:rowOff>
    </xdr:to>
    <xdr:sp macro="" textlink="">
      <xdr:nvSpPr>
        <xdr:cNvPr id="29" name="Rectangle: Rounded Corners 28">
          <a:hlinkClick xmlns:r="http://schemas.openxmlformats.org/officeDocument/2006/relationships" r:id="rId6"/>
          <a:extLst>
            <a:ext uri="{FF2B5EF4-FFF2-40B4-BE49-F238E27FC236}">
              <a16:creationId xmlns:a16="http://schemas.microsoft.com/office/drawing/2014/main" id="{2BD3FC89-D1F3-4FB9-8420-972FA270E0E3}"/>
            </a:ext>
          </a:extLst>
        </xdr:cNvPr>
        <xdr:cNvSpPr/>
      </xdr:nvSpPr>
      <xdr:spPr>
        <a:xfrm>
          <a:off x="243554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11</xdr:row>
      <xdr:rowOff>169332</xdr:rowOff>
    </xdr:from>
    <xdr:to>
      <xdr:col>19</xdr:col>
      <xdr:colOff>0</xdr:colOff>
      <xdr:row>13</xdr:row>
      <xdr:rowOff>137583</xdr:rowOff>
    </xdr:to>
    <xdr:sp macro="" textlink="">
      <xdr:nvSpPr>
        <xdr:cNvPr id="30" name="Rectangle: Rounded Corners 29">
          <a:hlinkClick xmlns:r="http://schemas.openxmlformats.org/officeDocument/2006/relationships" r:id="rId7"/>
          <a:extLst>
            <a:ext uri="{FF2B5EF4-FFF2-40B4-BE49-F238E27FC236}">
              <a16:creationId xmlns:a16="http://schemas.microsoft.com/office/drawing/2014/main" id="{468A5651-AB52-4012-951D-133A1A944100}"/>
            </a:ext>
          </a:extLst>
        </xdr:cNvPr>
        <xdr:cNvSpPr/>
      </xdr:nvSpPr>
      <xdr:spPr>
        <a:xfrm>
          <a:off x="243554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18</xdr:col>
      <xdr:colOff>0</xdr:colOff>
      <xdr:row>13</xdr:row>
      <xdr:rowOff>169333</xdr:rowOff>
    </xdr:from>
    <xdr:to>
      <xdr:col>19</xdr:col>
      <xdr:colOff>0</xdr:colOff>
      <xdr:row>15</xdr:row>
      <xdr:rowOff>137583</xdr:rowOff>
    </xdr:to>
    <xdr:sp macro="" textlink="">
      <xdr:nvSpPr>
        <xdr:cNvPr id="31" name="Rectangle: Rounded Corners 30">
          <a:hlinkClick xmlns:r="http://schemas.openxmlformats.org/officeDocument/2006/relationships" r:id="rId11"/>
          <a:extLst>
            <a:ext uri="{FF2B5EF4-FFF2-40B4-BE49-F238E27FC236}">
              <a16:creationId xmlns:a16="http://schemas.microsoft.com/office/drawing/2014/main" id="{C348317E-5DEC-4E81-9708-333F13FE39C5}"/>
            </a:ext>
          </a:extLst>
        </xdr:cNvPr>
        <xdr:cNvSpPr/>
      </xdr:nvSpPr>
      <xdr:spPr>
        <a:xfrm>
          <a:off x="243554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15</xdr:row>
      <xdr:rowOff>169332</xdr:rowOff>
    </xdr:from>
    <xdr:to>
      <xdr:col>19</xdr:col>
      <xdr:colOff>0</xdr:colOff>
      <xdr:row>17</xdr:row>
      <xdr:rowOff>137582</xdr:rowOff>
    </xdr:to>
    <xdr:sp macro="" textlink="">
      <xdr:nvSpPr>
        <xdr:cNvPr id="32" name="Rectangle: Rounded Corners 31">
          <a:hlinkClick xmlns:r="http://schemas.openxmlformats.org/officeDocument/2006/relationships" r:id="rId8"/>
          <a:extLst>
            <a:ext uri="{FF2B5EF4-FFF2-40B4-BE49-F238E27FC236}">
              <a16:creationId xmlns:a16="http://schemas.microsoft.com/office/drawing/2014/main" id="{31287DC1-E16B-4CE7-9D92-A17363CD077D}"/>
            </a:ext>
          </a:extLst>
        </xdr:cNvPr>
        <xdr:cNvSpPr/>
      </xdr:nvSpPr>
      <xdr:spPr>
        <a:xfrm>
          <a:off x="243554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17</xdr:row>
      <xdr:rowOff>169332</xdr:rowOff>
    </xdr:from>
    <xdr:to>
      <xdr:col>19</xdr:col>
      <xdr:colOff>0</xdr:colOff>
      <xdr:row>19</xdr:row>
      <xdr:rowOff>137583</xdr:rowOff>
    </xdr:to>
    <xdr:sp macro="" textlink="">
      <xdr:nvSpPr>
        <xdr:cNvPr id="33" name="Rectangle: Rounded Corners 32">
          <a:hlinkClick xmlns:r="http://schemas.openxmlformats.org/officeDocument/2006/relationships" r:id="rId12"/>
          <a:extLst>
            <a:ext uri="{FF2B5EF4-FFF2-40B4-BE49-F238E27FC236}">
              <a16:creationId xmlns:a16="http://schemas.microsoft.com/office/drawing/2014/main" id="{C90A8C0D-DB11-4F4D-A2E8-4BBB55C65F3A}"/>
            </a:ext>
          </a:extLst>
        </xdr:cNvPr>
        <xdr:cNvSpPr/>
      </xdr:nvSpPr>
      <xdr:spPr>
        <a:xfrm>
          <a:off x="243554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18</xdr:col>
      <xdr:colOff>0</xdr:colOff>
      <xdr:row>19</xdr:row>
      <xdr:rowOff>169333</xdr:rowOff>
    </xdr:from>
    <xdr:to>
      <xdr:col>19</xdr:col>
      <xdr:colOff>0</xdr:colOff>
      <xdr:row>21</xdr:row>
      <xdr:rowOff>137583</xdr:rowOff>
    </xdr:to>
    <xdr:sp macro="" textlink="">
      <xdr:nvSpPr>
        <xdr:cNvPr id="34" name="Rectangle: Rounded Corners 33">
          <a:hlinkClick xmlns:r="http://schemas.openxmlformats.org/officeDocument/2006/relationships" r:id="rId10"/>
          <a:extLst>
            <a:ext uri="{FF2B5EF4-FFF2-40B4-BE49-F238E27FC236}">
              <a16:creationId xmlns:a16="http://schemas.microsoft.com/office/drawing/2014/main" id="{96DFD065-3AC2-4096-81B2-473A6B6927B0}"/>
            </a:ext>
          </a:extLst>
        </xdr:cNvPr>
        <xdr:cNvSpPr/>
      </xdr:nvSpPr>
      <xdr:spPr>
        <a:xfrm>
          <a:off x="243554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2</xdr:colOff>
      <xdr:row>0</xdr:row>
      <xdr:rowOff>0</xdr:rowOff>
    </xdr:from>
    <xdr:to>
      <xdr:col>29</xdr:col>
      <xdr:colOff>1</xdr:colOff>
      <xdr:row>1</xdr:row>
      <xdr:rowOff>137584</xdr:rowOff>
    </xdr:to>
    <xdr:sp macro="" textlink="">
      <xdr:nvSpPr>
        <xdr:cNvPr id="35" name="Rectangle: Rounded Corners 34">
          <a:hlinkClick xmlns:r="http://schemas.openxmlformats.org/officeDocument/2006/relationships" r:id="rId1"/>
          <a:extLst>
            <a:ext uri="{FF2B5EF4-FFF2-40B4-BE49-F238E27FC236}">
              <a16:creationId xmlns:a16="http://schemas.microsoft.com/office/drawing/2014/main" id="{FDE3204C-AA18-4954-8140-F6E02EEA7A98}"/>
            </a:ext>
          </a:extLst>
        </xdr:cNvPr>
        <xdr:cNvSpPr/>
      </xdr:nvSpPr>
      <xdr:spPr>
        <a:xfrm>
          <a:off x="33909002" y="0"/>
          <a:ext cx="1142999"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1</xdr:row>
      <xdr:rowOff>169333</xdr:rowOff>
    </xdr:from>
    <xdr:to>
      <xdr:col>29</xdr:col>
      <xdr:colOff>1</xdr:colOff>
      <xdr:row>3</xdr:row>
      <xdr:rowOff>137583</xdr:rowOff>
    </xdr:to>
    <xdr:sp macro="" textlink="">
      <xdr:nvSpPr>
        <xdr:cNvPr id="36" name="Rectangle: Rounded Corners 35">
          <a:hlinkClick xmlns:r="http://schemas.openxmlformats.org/officeDocument/2006/relationships" r:id="rId2"/>
          <a:extLst>
            <a:ext uri="{FF2B5EF4-FFF2-40B4-BE49-F238E27FC236}">
              <a16:creationId xmlns:a16="http://schemas.microsoft.com/office/drawing/2014/main" id="{157E382A-5007-4D5B-8121-653C7959941E}"/>
            </a:ext>
          </a:extLst>
        </xdr:cNvPr>
        <xdr:cNvSpPr/>
      </xdr:nvSpPr>
      <xdr:spPr>
        <a:xfrm>
          <a:off x="33909000" y="378883"/>
          <a:ext cx="1143001"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3</xdr:row>
      <xdr:rowOff>169332</xdr:rowOff>
    </xdr:from>
    <xdr:to>
      <xdr:col>29</xdr:col>
      <xdr:colOff>1</xdr:colOff>
      <xdr:row>5</xdr:row>
      <xdr:rowOff>137582</xdr:rowOff>
    </xdr:to>
    <xdr:sp macro="" textlink="">
      <xdr:nvSpPr>
        <xdr:cNvPr id="37" name="Rectangle: Rounded Corners 36">
          <a:hlinkClick xmlns:r="http://schemas.openxmlformats.org/officeDocument/2006/relationships" r:id="rId3"/>
          <a:extLst>
            <a:ext uri="{FF2B5EF4-FFF2-40B4-BE49-F238E27FC236}">
              <a16:creationId xmlns:a16="http://schemas.microsoft.com/office/drawing/2014/main" id="{99647B6F-42D6-4725-B330-797DC7BFB99F}"/>
            </a:ext>
          </a:extLst>
        </xdr:cNvPr>
        <xdr:cNvSpPr/>
      </xdr:nvSpPr>
      <xdr:spPr>
        <a:xfrm>
          <a:off x="33909000" y="721782"/>
          <a:ext cx="1143001"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28</xdr:col>
      <xdr:colOff>0</xdr:colOff>
      <xdr:row>5</xdr:row>
      <xdr:rowOff>169332</xdr:rowOff>
    </xdr:from>
    <xdr:to>
      <xdr:col>29</xdr:col>
      <xdr:colOff>1</xdr:colOff>
      <xdr:row>7</xdr:row>
      <xdr:rowOff>137583</xdr:rowOff>
    </xdr:to>
    <xdr:sp macro="" textlink="">
      <xdr:nvSpPr>
        <xdr:cNvPr id="38" name="Rectangle: Rounded Corners 37">
          <a:hlinkClick xmlns:r="http://schemas.openxmlformats.org/officeDocument/2006/relationships" r:id="rId4"/>
          <a:extLst>
            <a:ext uri="{FF2B5EF4-FFF2-40B4-BE49-F238E27FC236}">
              <a16:creationId xmlns:a16="http://schemas.microsoft.com/office/drawing/2014/main" id="{1FE8D47F-BBDA-4CDF-95DA-35733C6F2048}"/>
            </a:ext>
          </a:extLst>
        </xdr:cNvPr>
        <xdr:cNvSpPr/>
      </xdr:nvSpPr>
      <xdr:spPr>
        <a:xfrm>
          <a:off x="33909000" y="1064682"/>
          <a:ext cx="1143001"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7</xdr:row>
      <xdr:rowOff>169333</xdr:rowOff>
    </xdr:from>
    <xdr:to>
      <xdr:col>29</xdr:col>
      <xdr:colOff>1</xdr:colOff>
      <xdr:row>9</xdr:row>
      <xdr:rowOff>137583</xdr:rowOff>
    </xdr:to>
    <xdr:sp macro="" textlink="">
      <xdr:nvSpPr>
        <xdr:cNvPr id="39" name="Rectangle: Rounded Corners 38">
          <a:hlinkClick xmlns:r="http://schemas.openxmlformats.org/officeDocument/2006/relationships" r:id="rId5"/>
          <a:extLst>
            <a:ext uri="{FF2B5EF4-FFF2-40B4-BE49-F238E27FC236}">
              <a16:creationId xmlns:a16="http://schemas.microsoft.com/office/drawing/2014/main" id="{434C4B62-F23A-41A2-99B9-E510C883FB8A}"/>
            </a:ext>
          </a:extLst>
        </xdr:cNvPr>
        <xdr:cNvSpPr/>
      </xdr:nvSpPr>
      <xdr:spPr>
        <a:xfrm>
          <a:off x="33909000" y="1407583"/>
          <a:ext cx="1143001"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28</xdr:col>
      <xdr:colOff>0</xdr:colOff>
      <xdr:row>9</xdr:row>
      <xdr:rowOff>169332</xdr:rowOff>
    </xdr:from>
    <xdr:to>
      <xdr:col>29</xdr:col>
      <xdr:colOff>1</xdr:colOff>
      <xdr:row>11</xdr:row>
      <xdr:rowOff>137582</xdr:rowOff>
    </xdr:to>
    <xdr:sp macro="" textlink="">
      <xdr:nvSpPr>
        <xdr:cNvPr id="40" name="Rectangle: Rounded Corners 39">
          <a:hlinkClick xmlns:r="http://schemas.openxmlformats.org/officeDocument/2006/relationships" r:id="rId6"/>
          <a:extLst>
            <a:ext uri="{FF2B5EF4-FFF2-40B4-BE49-F238E27FC236}">
              <a16:creationId xmlns:a16="http://schemas.microsoft.com/office/drawing/2014/main" id="{A73D5932-26C7-45A7-BE97-BCDFEBE72DF4}"/>
            </a:ext>
          </a:extLst>
        </xdr:cNvPr>
        <xdr:cNvSpPr/>
      </xdr:nvSpPr>
      <xdr:spPr>
        <a:xfrm>
          <a:off x="33909000" y="1750482"/>
          <a:ext cx="1143001"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11</xdr:row>
      <xdr:rowOff>169332</xdr:rowOff>
    </xdr:from>
    <xdr:to>
      <xdr:col>29</xdr:col>
      <xdr:colOff>1</xdr:colOff>
      <xdr:row>13</xdr:row>
      <xdr:rowOff>137583</xdr:rowOff>
    </xdr:to>
    <xdr:sp macro="" textlink="">
      <xdr:nvSpPr>
        <xdr:cNvPr id="41" name="Rectangle: Rounded Corners 40">
          <a:hlinkClick xmlns:r="http://schemas.openxmlformats.org/officeDocument/2006/relationships" r:id="rId7"/>
          <a:extLst>
            <a:ext uri="{FF2B5EF4-FFF2-40B4-BE49-F238E27FC236}">
              <a16:creationId xmlns:a16="http://schemas.microsoft.com/office/drawing/2014/main" id="{BA0BCE73-E72F-4337-A006-4D39D918E30E}"/>
            </a:ext>
          </a:extLst>
        </xdr:cNvPr>
        <xdr:cNvSpPr/>
      </xdr:nvSpPr>
      <xdr:spPr>
        <a:xfrm>
          <a:off x="33909000" y="2093382"/>
          <a:ext cx="1143001"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28</xdr:col>
      <xdr:colOff>0</xdr:colOff>
      <xdr:row>13</xdr:row>
      <xdr:rowOff>169333</xdr:rowOff>
    </xdr:from>
    <xdr:to>
      <xdr:col>29</xdr:col>
      <xdr:colOff>1</xdr:colOff>
      <xdr:row>15</xdr:row>
      <xdr:rowOff>137583</xdr:rowOff>
    </xdr:to>
    <xdr:sp macro="" textlink="">
      <xdr:nvSpPr>
        <xdr:cNvPr id="42" name="Rectangle: Rounded Corners 41">
          <a:hlinkClick xmlns:r="http://schemas.openxmlformats.org/officeDocument/2006/relationships" r:id="rId11"/>
          <a:extLst>
            <a:ext uri="{FF2B5EF4-FFF2-40B4-BE49-F238E27FC236}">
              <a16:creationId xmlns:a16="http://schemas.microsoft.com/office/drawing/2014/main" id="{06E2D0AD-E4AD-43B6-BD08-8562FABD7DED}"/>
            </a:ext>
          </a:extLst>
        </xdr:cNvPr>
        <xdr:cNvSpPr/>
      </xdr:nvSpPr>
      <xdr:spPr>
        <a:xfrm>
          <a:off x="33909000" y="2436283"/>
          <a:ext cx="1143001"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15</xdr:row>
      <xdr:rowOff>169332</xdr:rowOff>
    </xdr:from>
    <xdr:to>
      <xdr:col>29</xdr:col>
      <xdr:colOff>1</xdr:colOff>
      <xdr:row>17</xdr:row>
      <xdr:rowOff>137582</xdr:rowOff>
    </xdr:to>
    <xdr:sp macro="" textlink="">
      <xdr:nvSpPr>
        <xdr:cNvPr id="43" name="Rectangle: Rounded Corners 42">
          <a:hlinkClick xmlns:r="http://schemas.openxmlformats.org/officeDocument/2006/relationships" r:id="rId8"/>
          <a:extLst>
            <a:ext uri="{FF2B5EF4-FFF2-40B4-BE49-F238E27FC236}">
              <a16:creationId xmlns:a16="http://schemas.microsoft.com/office/drawing/2014/main" id="{B1D25E2B-F9EF-4B44-B1D1-593AA99F50EA}"/>
            </a:ext>
          </a:extLst>
        </xdr:cNvPr>
        <xdr:cNvSpPr/>
      </xdr:nvSpPr>
      <xdr:spPr>
        <a:xfrm>
          <a:off x="33909000" y="2779182"/>
          <a:ext cx="1143001"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17</xdr:row>
      <xdr:rowOff>169332</xdr:rowOff>
    </xdr:from>
    <xdr:to>
      <xdr:col>29</xdr:col>
      <xdr:colOff>1</xdr:colOff>
      <xdr:row>19</xdr:row>
      <xdr:rowOff>137583</xdr:rowOff>
    </xdr:to>
    <xdr:sp macro="" textlink="">
      <xdr:nvSpPr>
        <xdr:cNvPr id="44" name="Rectangle: Rounded Corners 43">
          <a:hlinkClick xmlns:r="http://schemas.openxmlformats.org/officeDocument/2006/relationships" r:id="rId12"/>
          <a:extLst>
            <a:ext uri="{FF2B5EF4-FFF2-40B4-BE49-F238E27FC236}">
              <a16:creationId xmlns:a16="http://schemas.microsoft.com/office/drawing/2014/main" id="{347A5E7F-F75E-499E-B86F-77284E893397}"/>
            </a:ext>
          </a:extLst>
        </xdr:cNvPr>
        <xdr:cNvSpPr/>
      </xdr:nvSpPr>
      <xdr:spPr>
        <a:xfrm>
          <a:off x="33909000" y="3122082"/>
          <a:ext cx="1143001"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28</xdr:col>
      <xdr:colOff>0</xdr:colOff>
      <xdr:row>19</xdr:row>
      <xdr:rowOff>169333</xdr:rowOff>
    </xdr:from>
    <xdr:to>
      <xdr:col>29</xdr:col>
      <xdr:colOff>1</xdr:colOff>
      <xdr:row>21</xdr:row>
      <xdr:rowOff>137583</xdr:rowOff>
    </xdr:to>
    <xdr:sp macro="" textlink="">
      <xdr:nvSpPr>
        <xdr:cNvPr id="45" name="Rectangle: Rounded Corners 44">
          <a:hlinkClick xmlns:r="http://schemas.openxmlformats.org/officeDocument/2006/relationships" r:id="rId10"/>
          <a:extLst>
            <a:ext uri="{FF2B5EF4-FFF2-40B4-BE49-F238E27FC236}">
              <a16:creationId xmlns:a16="http://schemas.microsoft.com/office/drawing/2014/main" id="{088C281C-9571-43F6-99F8-92E6E51A97E4}"/>
            </a:ext>
          </a:extLst>
        </xdr:cNvPr>
        <xdr:cNvSpPr/>
      </xdr:nvSpPr>
      <xdr:spPr>
        <a:xfrm>
          <a:off x="33909000" y="3464983"/>
          <a:ext cx="1143001"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2</xdr:colOff>
      <xdr:row>0</xdr:row>
      <xdr:rowOff>0</xdr:rowOff>
    </xdr:from>
    <xdr:to>
      <xdr:col>45</xdr:col>
      <xdr:colOff>0</xdr:colOff>
      <xdr:row>1</xdr:row>
      <xdr:rowOff>137584</xdr:rowOff>
    </xdr:to>
    <xdr:sp macro="" textlink="">
      <xdr:nvSpPr>
        <xdr:cNvPr id="46" name="Rectangle: Rounded Corners 45">
          <a:hlinkClick xmlns:r="http://schemas.openxmlformats.org/officeDocument/2006/relationships" r:id="rId1"/>
          <a:extLst>
            <a:ext uri="{FF2B5EF4-FFF2-40B4-BE49-F238E27FC236}">
              <a16:creationId xmlns:a16="http://schemas.microsoft.com/office/drawing/2014/main" id="{462F69C4-8E5F-41AB-B9C9-6888193642B1}"/>
            </a:ext>
          </a:extLst>
        </xdr:cNvPr>
        <xdr:cNvSpPr/>
      </xdr:nvSpPr>
      <xdr:spPr>
        <a:xfrm>
          <a:off x="465867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1</xdr:row>
      <xdr:rowOff>169333</xdr:rowOff>
    </xdr:from>
    <xdr:to>
      <xdr:col>45</xdr:col>
      <xdr:colOff>0</xdr:colOff>
      <xdr:row>3</xdr:row>
      <xdr:rowOff>137583</xdr:rowOff>
    </xdr:to>
    <xdr:sp macro="" textlink="">
      <xdr:nvSpPr>
        <xdr:cNvPr id="47" name="Rectangle: Rounded Corners 46">
          <a:hlinkClick xmlns:r="http://schemas.openxmlformats.org/officeDocument/2006/relationships" r:id="rId2"/>
          <a:extLst>
            <a:ext uri="{FF2B5EF4-FFF2-40B4-BE49-F238E27FC236}">
              <a16:creationId xmlns:a16="http://schemas.microsoft.com/office/drawing/2014/main" id="{AD452F77-6F5C-4C54-8882-EF1790686E79}"/>
            </a:ext>
          </a:extLst>
        </xdr:cNvPr>
        <xdr:cNvSpPr/>
      </xdr:nvSpPr>
      <xdr:spPr>
        <a:xfrm>
          <a:off x="465867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3</xdr:row>
      <xdr:rowOff>169332</xdr:rowOff>
    </xdr:from>
    <xdr:to>
      <xdr:col>45</xdr:col>
      <xdr:colOff>0</xdr:colOff>
      <xdr:row>5</xdr:row>
      <xdr:rowOff>137582</xdr:rowOff>
    </xdr:to>
    <xdr:sp macro="" textlink="">
      <xdr:nvSpPr>
        <xdr:cNvPr id="48" name="Rectangle: Rounded Corners 47">
          <a:hlinkClick xmlns:r="http://schemas.openxmlformats.org/officeDocument/2006/relationships" r:id="rId3"/>
          <a:extLst>
            <a:ext uri="{FF2B5EF4-FFF2-40B4-BE49-F238E27FC236}">
              <a16:creationId xmlns:a16="http://schemas.microsoft.com/office/drawing/2014/main" id="{65A8199A-8A4E-43BE-87E8-6C9D4C6ABFEA}"/>
            </a:ext>
          </a:extLst>
        </xdr:cNvPr>
        <xdr:cNvSpPr/>
      </xdr:nvSpPr>
      <xdr:spPr>
        <a:xfrm>
          <a:off x="465867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44</xdr:col>
      <xdr:colOff>0</xdr:colOff>
      <xdr:row>5</xdr:row>
      <xdr:rowOff>169332</xdr:rowOff>
    </xdr:from>
    <xdr:to>
      <xdr:col>45</xdr:col>
      <xdr:colOff>0</xdr:colOff>
      <xdr:row>7</xdr:row>
      <xdr:rowOff>137583</xdr:rowOff>
    </xdr:to>
    <xdr:sp macro="" textlink="">
      <xdr:nvSpPr>
        <xdr:cNvPr id="49" name="Rectangle: Rounded Corners 48">
          <a:hlinkClick xmlns:r="http://schemas.openxmlformats.org/officeDocument/2006/relationships" r:id="rId4"/>
          <a:extLst>
            <a:ext uri="{FF2B5EF4-FFF2-40B4-BE49-F238E27FC236}">
              <a16:creationId xmlns:a16="http://schemas.microsoft.com/office/drawing/2014/main" id="{32861C29-FCAA-49B0-8D3B-B8D87353E2D5}"/>
            </a:ext>
          </a:extLst>
        </xdr:cNvPr>
        <xdr:cNvSpPr/>
      </xdr:nvSpPr>
      <xdr:spPr>
        <a:xfrm>
          <a:off x="465867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7</xdr:row>
      <xdr:rowOff>169333</xdr:rowOff>
    </xdr:from>
    <xdr:to>
      <xdr:col>45</xdr:col>
      <xdr:colOff>0</xdr:colOff>
      <xdr:row>9</xdr:row>
      <xdr:rowOff>137583</xdr:rowOff>
    </xdr:to>
    <xdr:sp macro="" textlink="">
      <xdr:nvSpPr>
        <xdr:cNvPr id="50" name="Rectangle: Rounded Corners 49">
          <a:hlinkClick xmlns:r="http://schemas.openxmlformats.org/officeDocument/2006/relationships" r:id="rId5"/>
          <a:extLst>
            <a:ext uri="{FF2B5EF4-FFF2-40B4-BE49-F238E27FC236}">
              <a16:creationId xmlns:a16="http://schemas.microsoft.com/office/drawing/2014/main" id="{019F0CF5-240C-44A6-ACAA-14A6A6A2994C}"/>
            </a:ext>
          </a:extLst>
        </xdr:cNvPr>
        <xdr:cNvSpPr/>
      </xdr:nvSpPr>
      <xdr:spPr>
        <a:xfrm>
          <a:off x="465867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44</xdr:col>
      <xdr:colOff>0</xdr:colOff>
      <xdr:row>9</xdr:row>
      <xdr:rowOff>169332</xdr:rowOff>
    </xdr:from>
    <xdr:to>
      <xdr:col>45</xdr:col>
      <xdr:colOff>0</xdr:colOff>
      <xdr:row>11</xdr:row>
      <xdr:rowOff>137582</xdr:rowOff>
    </xdr:to>
    <xdr:sp macro="" textlink="">
      <xdr:nvSpPr>
        <xdr:cNvPr id="51" name="Rectangle: Rounded Corners 50">
          <a:hlinkClick xmlns:r="http://schemas.openxmlformats.org/officeDocument/2006/relationships" r:id="rId6"/>
          <a:extLst>
            <a:ext uri="{FF2B5EF4-FFF2-40B4-BE49-F238E27FC236}">
              <a16:creationId xmlns:a16="http://schemas.microsoft.com/office/drawing/2014/main" id="{1819EE8B-FF48-4B63-B367-33D1707722B3}"/>
            </a:ext>
          </a:extLst>
        </xdr:cNvPr>
        <xdr:cNvSpPr/>
      </xdr:nvSpPr>
      <xdr:spPr>
        <a:xfrm>
          <a:off x="465867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11</xdr:row>
      <xdr:rowOff>169332</xdr:rowOff>
    </xdr:from>
    <xdr:to>
      <xdr:col>45</xdr:col>
      <xdr:colOff>0</xdr:colOff>
      <xdr:row>13</xdr:row>
      <xdr:rowOff>137583</xdr:rowOff>
    </xdr:to>
    <xdr:sp macro="" textlink="">
      <xdr:nvSpPr>
        <xdr:cNvPr id="52" name="Rectangle: Rounded Corners 51">
          <a:hlinkClick xmlns:r="http://schemas.openxmlformats.org/officeDocument/2006/relationships" r:id="rId7"/>
          <a:extLst>
            <a:ext uri="{FF2B5EF4-FFF2-40B4-BE49-F238E27FC236}">
              <a16:creationId xmlns:a16="http://schemas.microsoft.com/office/drawing/2014/main" id="{AE953CA8-1D0F-4775-859D-A3E185C1344D}"/>
            </a:ext>
          </a:extLst>
        </xdr:cNvPr>
        <xdr:cNvSpPr/>
      </xdr:nvSpPr>
      <xdr:spPr>
        <a:xfrm>
          <a:off x="465867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44</xdr:col>
      <xdr:colOff>0</xdr:colOff>
      <xdr:row>13</xdr:row>
      <xdr:rowOff>169333</xdr:rowOff>
    </xdr:from>
    <xdr:to>
      <xdr:col>45</xdr:col>
      <xdr:colOff>0</xdr:colOff>
      <xdr:row>15</xdr:row>
      <xdr:rowOff>137583</xdr:rowOff>
    </xdr:to>
    <xdr:sp macro="" textlink="">
      <xdr:nvSpPr>
        <xdr:cNvPr id="53" name="Rectangle: Rounded Corners 52">
          <a:hlinkClick xmlns:r="http://schemas.openxmlformats.org/officeDocument/2006/relationships" r:id="rId11"/>
          <a:extLst>
            <a:ext uri="{FF2B5EF4-FFF2-40B4-BE49-F238E27FC236}">
              <a16:creationId xmlns:a16="http://schemas.microsoft.com/office/drawing/2014/main" id="{0B1F6A71-A61A-47D1-9E2D-638C545DD057}"/>
            </a:ext>
          </a:extLst>
        </xdr:cNvPr>
        <xdr:cNvSpPr/>
      </xdr:nvSpPr>
      <xdr:spPr>
        <a:xfrm>
          <a:off x="465867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15</xdr:row>
      <xdr:rowOff>169332</xdr:rowOff>
    </xdr:from>
    <xdr:to>
      <xdr:col>45</xdr:col>
      <xdr:colOff>0</xdr:colOff>
      <xdr:row>17</xdr:row>
      <xdr:rowOff>137582</xdr:rowOff>
    </xdr:to>
    <xdr:sp macro="" textlink="">
      <xdr:nvSpPr>
        <xdr:cNvPr id="54" name="Rectangle: Rounded Corners 53">
          <a:hlinkClick xmlns:r="http://schemas.openxmlformats.org/officeDocument/2006/relationships" r:id="rId8"/>
          <a:extLst>
            <a:ext uri="{FF2B5EF4-FFF2-40B4-BE49-F238E27FC236}">
              <a16:creationId xmlns:a16="http://schemas.microsoft.com/office/drawing/2014/main" id="{D1216783-D6B9-497E-9379-B42B23983919}"/>
            </a:ext>
          </a:extLst>
        </xdr:cNvPr>
        <xdr:cNvSpPr/>
      </xdr:nvSpPr>
      <xdr:spPr>
        <a:xfrm>
          <a:off x="465867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17</xdr:row>
      <xdr:rowOff>169332</xdr:rowOff>
    </xdr:from>
    <xdr:to>
      <xdr:col>45</xdr:col>
      <xdr:colOff>0</xdr:colOff>
      <xdr:row>19</xdr:row>
      <xdr:rowOff>137583</xdr:rowOff>
    </xdr:to>
    <xdr:sp macro="" textlink="">
      <xdr:nvSpPr>
        <xdr:cNvPr id="55" name="Rectangle: Rounded Corners 54">
          <a:hlinkClick xmlns:r="http://schemas.openxmlformats.org/officeDocument/2006/relationships" r:id="rId12"/>
          <a:extLst>
            <a:ext uri="{FF2B5EF4-FFF2-40B4-BE49-F238E27FC236}">
              <a16:creationId xmlns:a16="http://schemas.microsoft.com/office/drawing/2014/main" id="{262CCC1B-BEB4-468B-B291-0E29EC87EE23}"/>
            </a:ext>
          </a:extLst>
        </xdr:cNvPr>
        <xdr:cNvSpPr/>
      </xdr:nvSpPr>
      <xdr:spPr>
        <a:xfrm>
          <a:off x="465867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44</xdr:col>
      <xdr:colOff>0</xdr:colOff>
      <xdr:row>19</xdr:row>
      <xdr:rowOff>169333</xdr:rowOff>
    </xdr:from>
    <xdr:to>
      <xdr:col>45</xdr:col>
      <xdr:colOff>0</xdr:colOff>
      <xdr:row>21</xdr:row>
      <xdr:rowOff>137583</xdr:rowOff>
    </xdr:to>
    <xdr:sp macro="" textlink="">
      <xdr:nvSpPr>
        <xdr:cNvPr id="56" name="Rectangle: Rounded Corners 55">
          <a:hlinkClick xmlns:r="http://schemas.openxmlformats.org/officeDocument/2006/relationships" r:id="rId10"/>
          <a:extLst>
            <a:ext uri="{FF2B5EF4-FFF2-40B4-BE49-F238E27FC236}">
              <a16:creationId xmlns:a16="http://schemas.microsoft.com/office/drawing/2014/main" id="{7016557E-C906-4393-BFCE-3A63C05AFE59}"/>
            </a:ext>
          </a:extLst>
        </xdr:cNvPr>
        <xdr:cNvSpPr/>
      </xdr:nvSpPr>
      <xdr:spPr>
        <a:xfrm>
          <a:off x="465867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2</xdr:colOff>
      <xdr:row>0</xdr:row>
      <xdr:rowOff>0</xdr:rowOff>
    </xdr:from>
    <xdr:to>
      <xdr:col>51</xdr:col>
      <xdr:colOff>0</xdr:colOff>
      <xdr:row>1</xdr:row>
      <xdr:rowOff>137584</xdr:rowOff>
    </xdr:to>
    <xdr:sp macro="" textlink="">
      <xdr:nvSpPr>
        <xdr:cNvPr id="57" name="Rectangle: Rounded Corners 56">
          <a:hlinkClick xmlns:r="http://schemas.openxmlformats.org/officeDocument/2006/relationships" r:id="rId1"/>
          <a:extLst>
            <a:ext uri="{FF2B5EF4-FFF2-40B4-BE49-F238E27FC236}">
              <a16:creationId xmlns:a16="http://schemas.microsoft.com/office/drawing/2014/main" id="{9B287310-21BE-4543-940A-958DB90BE75D}"/>
            </a:ext>
          </a:extLst>
        </xdr:cNvPr>
        <xdr:cNvSpPr/>
      </xdr:nvSpPr>
      <xdr:spPr>
        <a:xfrm>
          <a:off x="533495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1</xdr:row>
      <xdr:rowOff>169333</xdr:rowOff>
    </xdr:from>
    <xdr:to>
      <xdr:col>51</xdr:col>
      <xdr:colOff>0</xdr:colOff>
      <xdr:row>3</xdr:row>
      <xdr:rowOff>137583</xdr:rowOff>
    </xdr:to>
    <xdr:sp macro="" textlink="">
      <xdr:nvSpPr>
        <xdr:cNvPr id="58" name="Rectangle: Rounded Corners 57">
          <a:hlinkClick xmlns:r="http://schemas.openxmlformats.org/officeDocument/2006/relationships" r:id="rId2"/>
          <a:extLst>
            <a:ext uri="{FF2B5EF4-FFF2-40B4-BE49-F238E27FC236}">
              <a16:creationId xmlns:a16="http://schemas.microsoft.com/office/drawing/2014/main" id="{12ECB108-94B7-4F8D-8600-7B2BEB0502ED}"/>
            </a:ext>
          </a:extLst>
        </xdr:cNvPr>
        <xdr:cNvSpPr/>
      </xdr:nvSpPr>
      <xdr:spPr>
        <a:xfrm>
          <a:off x="533495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3</xdr:row>
      <xdr:rowOff>169332</xdr:rowOff>
    </xdr:from>
    <xdr:to>
      <xdr:col>51</xdr:col>
      <xdr:colOff>0</xdr:colOff>
      <xdr:row>5</xdr:row>
      <xdr:rowOff>137582</xdr:rowOff>
    </xdr:to>
    <xdr:sp macro="" textlink="">
      <xdr:nvSpPr>
        <xdr:cNvPr id="59" name="Rectangle: Rounded Corners 58">
          <a:hlinkClick xmlns:r="http://schemas.openxmlformats.org/officeDocument/2006/relationships" r:id="rId3"/>
          <a:extLst>
            <a:ext uri="{FF2B5EF4-FFF2-40B4-BE49-F238E27FC236}">
              <a16:creationId xmlns:a16="http://schemas.microsoft.com/office/drawing/2014/main" id="{CD4F2F78-9B10-4B49-AFE6-A306E06EC9E3}"/>
            </a:ext>
          </a:extLst>
        </xdr:cNvPr>
        <xdr:cNvSpPr/>
      </xdr:nvSpPr>
      <xdr:spPr>
        <a:xfrm>
          <a:off x="533495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50</xdr:col>
      <xdr:colOff>0</xdr:colOff>
      <xdr:row>5</xdr:row>
      <xdr:rowOff>169332</xdr:rowOff>
    </xdr:from>
    <xdr:to>
      <xdr:col>51</xdr:col>
      <xdr:colOff>0</xdr:colOff>
      <xdr:row>7</xdr:row>
      <xdr:rowOff>137583</xdr:rowOff>
    </xdr:to>
    <xdr:sp macro="" textlink="">
      <xdr:nvSpPr>
        <xdr:cNvPr id="60" name="Rectangle: Rounded Corners 59">
          <a:hlinkClick xmlns:r="http://schemas.openxmlformats.org/officeDocument/2006/relationships" r:id="rId4"/>
          <a:extLst>
            <a:ext uri="{FF2B5EF4-FFF2-40B4-BE49-F238E27FC236}">
              <a16:creationId xmlns:a16="http://schemas.microsoft.com/office/drawing/2014/main" id="{73E9AE78-B1AA-40A2-9022-2DF964B53EB4}"/>
            </a:ext>
          </a:extLst>
        </xdr:cNvPr>
        <xdr:cNvSpPr/>
      </xdr:nvSpPr>
      <xdr:spPr>
        <a:xfrm>
          <a:off x="533495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7</xdr:row>
      <xdr:rowOff>169333</xdr:rowOff>
    </xdr:from>
    <xdr:to>
      <xdr:col>51</xdr:col>
      <xdr:colOff>0</xdr:colOff>
      <xdr:row>9</xdr:row>
      <xdr:rowOff>137583</xdr:rowOff>
    </xdr:to>
    <xdr:sp macro="" textlink="">
      <xdr:nvSpPr>
        <xdr:cNvPr id="61" name="Rectangle: Rounded Corners 60">
          <a:hlinkClick xmlns:r="http://schemas.openxmlformats.org/officeDocument/2006/relationships" r:id="rId5"/>
          <a:extLst>
            <a:ext uri="{FF2B5EF4-FFF2-40B4-BE49-F238E27FC236}">
              <a16:creationId xmlns:a16="http://schemas.microsoft.com/office/drawing/2014/main" id="{BBB9EEFE-4C8B-4499-A579-D8EF285C8442}"/>
            </a:ext>
          </a:extLst>
        </xdr:cNvPr>
        <xdr:cNvSpPr/>
      </xdr:nvSpPr>
      <xdr:spPr>
        <a:xfrm>
          <a:off x="533495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50</xdr:col>
      <xdr:colOff>0</xdr:colOff>
      <xdr:row>9</xdr:row>
      <xdr:rowOff>169332</xdr:rowOff>
    </xdr:from>
    <xdr:to>
      <xdr:col>51</xdr:col>
      <xdr:colOff>0</xdr:colOff>
      <xdr:row>11</xdr:row>
      <xdr:rowOff>137582</xdr:rowOff>
    </xdr:to>
    <xdr:sp macro="" textlink="">
      <xdr:nvSpPr>
        <xdr:cNvPr id="62" name="Rectangle: Rounded Corners 61">
          <a:hlinkClick xmlns:r="http://schemas.openxmlformats.org/officeDocument/2006/relationships" r:id="rId6"/>
          <a:extLst>
            <a:ext uri="{FF2B5EF4-FFF2-40B4-BE49-F238E27FC236}">
              <a16:creationId xmlns:a16="http://schemas.microsoft.com/office/drawing/2014/main" id="{C4F5DABE-6DBB-4ED5-A25B-A4010D02DACF}"/>
            </a:ext>
          </a:extLst>
        </xdr:cNvPr>
        <xdr:cNvSpPr/>
      </xdr:nvSpPr>
      <xdr:spPr>
        <a:xfrm>
          <a:off x="533495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11</xdr:row>
      <xdr:rowOff>169332</xdr:rowOff>
    </xdr:from>
    <xdr:to>
      <xdr:col>51</xdr:col>
      <xdr:colOff>0</xdr:colOff>
      <xdr:row>13</xdr:row>
      <xdr:rowOff>137583</xdr:rowOff>
    </xdr:to>
    <xdr:sp macro="" textlink="">
      <xdr:nvSpPr>
        <xdr:cNvPr id="63" name="Rectangle: Rounded Corners 62">
          <a:hlinkClick xmlns:r="http://schemas.openxmlformats.org/officeDocument/2006/relationships" r:id="rId7"/>
          <a:extLst>
            <a:ext uri="{FF2B5EF4-FFF2-40B4-BE49-F238E27FC236}">
              <a16:creationId xmlns:a16="http://schemas.microsoft.com/office/drawing/2014/main" id="{2F0656B4-C259-46BA-A1FB-37A6DFD679FD}"/>
            </a:ext>
          </a:extLst>
        </xdr:cNvPr>
        <xdr:cNvSpPr/>
      </xdr:nvSpPr>
      <xdr:spPr>
        <a:xfrm>
          <a:off x="533495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50</xdr:col>
      <xdr:colOff>0</xdr:colOff>
      <xdr:row>13</xdr:row>
      <xdr:rowOff>169333</xdr:rowOff>
    </xdr:from>
    <xdr:to>
      <xdr:col>51</xdr:col>
      <xdr:colOff>0</xdr:colOff>
      <xdr:row>15</xdr:row>
      <xdr:rowOff>137583</xdr:rowOff>
    </xdr:to>
    <xdr:sp macro="" textlink="">
      <xdr:nvSpPr>
        <xdr:cNvPr id="64" name="Rectangle: Rounded Corners 63">
          <a:hlinkClick xmlns:r="http://schemas.openxmlformats.org/officeDocument/2006/relationships" r:id="rId11"/>
          <a:extLst>
            <a:ext uri="{FF2B5EF4-FFF2-40B4-BE49-F238E27FC236}">
              <a16:creationId xmlns:a16="http://schemas.microsoft.com/office/drawing/2014/main" id="{7B6421C4-8F2B-437B-B05E-56636721542F}"/>
            </a:ext>
          </a:extLst>
        </xdr:cNvPr>
        <xdr:cNvSpPr/>
      </xdr:nvSpPr>
      <xdr:spPr>
        <a:xfrm>
          <a:off x="533495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15</xdr:row>
      <xdr:rowOff>169332</xdr:rowOff>
    </xdr:from>
    <xdr:to>
      <xdr:col>51</xdr:col>
      <xdr:colOff>0</xdr:colOff>
      <xdr:row>17</xdr:row>
      <xdr:rowOff>137582</xdr:rowOff>
    </xdr:to>
    <xdr:sp macro="" textlink="">
      <xdr:nvSpPr>
        <xdr:cNvPr id="65" name="Rectangle: Rounded Corners 64">
          <a:hlinkClick xmlns:r="http://schemas.openxmlformats.org/officeDocument/2006/relationships" r:id="rId8"/>
          <a:extLst>
            <a:ext uri="{FF2B5EF4-FFF2-40B4-BE49-F238E27FC236}">
              <a16:creationId xmlns:a16="http://schemas.microsoft.com/office/drawing/2014/main" id="{FDA3010E-747F-4599-9017-4AFD4714B776}"/>
            </a:ext>
          </a:extLst>
        </xdr:cNvPr>
        <xdr:cNvSpPr/>
      </xdr:nvSpPr>
      <xdr:spPr>
        <a:xfrm>
          <a:off x="533495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17</xdr:row>
      <xdr:rowOff>169332</xdr:rowOff>
    </xdr:from>
    <xdr:to>
      <xdr:col>51</xdr:col>
      <xdr:colOff>0</xdr:colOff>
      <xdr:row>19</xdr:row>
      <xdr:rowOff>137583</xdr:rowOff>
    </xdr:to>
    <xdr:sp macro="" textlink="">
      <xdr:nvSpPr>
        <xdr:cNvPr id="66" name="Rectangle: Rounded Corners 65">
          <a:hlinkClick xmlns:r="http://schemas.openxmlformats.org/officeDocument/2006/relationships" r:id="rId12"/>
          <a:extLst>
            <a:ext uri="{FF2B5EF4-FFF2-40B4-BE49-F238E27FC236}">
              <a16:creationId xmlns:a16="http://schemas.microsoft.com/office/drawing/2014/main" id="{F1FC36FC-8923-4FA8-B224-CC69FC0E24E2}"/>
            </a:ext>
          </a:extLst>
        </xdr:cNvPr>
        <xdr:cNvSpPr/>
      </xdr:nvSpPr>
      <xdr:spPr>
        <a:xfrm>
          <a:off x="533495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50</xdr:col>
      <xdr:colOff>0</xdr:colOff>
      <xdr:row>19</xdr:row>
      <xdr:rowOff>169333</xdr:rowOff>
    </xdr:from>
    <xdr:to>
      <xdr:col>51</xdr:col>
      <xdr:colOff>0</xdr:colOff>
      <xdr:row>21</xdr:row>
      <xdr:rowOff>137583</xdr:rowOff>
    </xdr:to>
    <xdr:sp macro="" textlink="">
      <xdr:nvSpPr>
        <xdr:cNvPr id="67" name="Rectangle: Rounded Corners 66">
          <a:hlinkClick xmlns:r="http://schemas.openxmlformats.org/officeDocument/2006/relationships" r:id="rId10"/>
          <a:extLst>
            <a:ext uri="{FF2B5EF4-FFF2-40B4-BE49-F238E27FC236}">
              <a16:creationId xmlns:a16="http://schemas.microsoft.com/office/drawing/2014/main" id="{849B509A-893A-4166-9130-3AACCAC2DC94}"/>
            </a:ext>
          </a:extLst>
        </xdr:cNvPr>
        <xdr:cNvSpPr/>
      </xdr:nvSpPr>
      <xdr:spPr>
        <a:xfrm>
          <a:off x="533495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2</xdr:colOff>
      <xdr:row>0</xdr:row>
      <xdr:rowOff>0</xdr:rowOff>
    </xdr:from>
    <xdr:to>
      <xdr:col>56</xdr:col>
      <xdr:colOff>0</xdr:colOff>
      <xdr:row>1</xdr:row>
      <xdr:rowOff>137584</xdr:rowOff>
    </xdr:to>
    <xdr:sp macro="" textlink="">
      <xdr:nvSpPr>
        <xdr:cNvPr id="68" name="Rectangle: Rounded Corners 67">
          <a:hlinkClick xmlns:r="http://schemas.openxmlformats.org/officeDocument/2006/relationships" r:id="rId1"/>
          <a:extLst>
            <a:ext uri="{FF2B5EF4-FFF2-40B4-BE49-F238E27FC236}">
              <a16:creationId xmlns:a16="http://schemas.microsoft.com/office/drawing/2014/main" id="{0DDD1634-0712-4209-A1BD-643E1D006BE5}"/>
            </a:ext>
          </a:extLst>
        </xdr:cNvPr>
        <xdr:cNvSpPr/>
      </xdr:nvSpPr>
      <xdr:spPr>
        <a:xfrm>
          <a:off x="6055042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1</xdr:row>
      <xdr:rowOff>169333</xdr:rowOff>
    </xdr:from>
    <xdr:to>
      <xdr:col>56</xdr:col>
      <xdr:colOff>0</xdr:colOff>
      <xdr:row>3</xdr:row>
      <xdr:rowOff>137583</xdr:rowOff>
    </xdr:to>
    <xdr:sp macro="" textlink="">
      <xdr:nvSpPr>
        <xdr:cNvPr id="69" name="Rectangle: Rounded Corners 68">
          <a:hlinkClick xmlns:r="http://schemas.openxmlformats.org/officeDocument/2006/relationships" r:id="rId2"/>
          <a:extLst>
            <a:ext uri="{FF2B5EF4-FFF2-40B4-BE49-F238E27FC236}">
              <a16:creationId xmlns:a16="http://schemas.microsoft.com/office/drawing/2014/main" id="{C5772C79-50DE-4DB6-B13D-BAE01C7A5736}"/>
            </a:ext>
          </a:extLst>
        </xdr:cNvPr>
        <xdr:cNvSpPr/>
      </xdr:nvSpPr>
      <xdr:spPr>
        <a:xfrm>
          <a:off x="6055042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3</xdr:row>
      <xdr:rowOff>169332</xdr:rowOff>
    </xdr:from>
    <xdr:to>
      <xdr:col>56</xdr:col>
      <xdr:colOff>0</xdr:colOff>
      <xdr:row>5</xdr:row>
      <xdr:rowOff>137582</xdr:rowOff>
    </xdr:to>
    <xdr:sp macro="" textlink="">
      <xdr:nvSpPr>
        <xdr:cNvPr id="70" name="Rectangle: Rounded Corners 69">
          <a:hlinkClick xmlns:r="http://schemas.openxmlformats.org/officeDocument/2006/relationships" r:id="rId3"/>
          <a:extLst>
            <a:ext uri="{FF2B5EF4-FFF2-40B4-BE49-F238E27FC236}">
              <a16:creationId xmlns:a16="http://schemas.microsoft.com/office/drawing/2014/main" id="{9CE9C972-F50D-4BA9-B228-78969FD36E82}"/>
            </a:ext>
          </a:extLst>
        </xdr:cNvPr>
        <xdr:cNvSpPr/>
      </xdr:nvSpPr>
      <xdr:spPr>
        <a:xfrm>
          <a:off x="6055042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55</xdr:col>
      <xdr:colOff>0</xdr:colOff>
      <xdr:row>5</xdr:row>
      <xdr:rowOff>169332</xdr:rowOff>
    </xdr:from>
    <xdr:to>
      <xdr:col>56</xdr:col>
      <xdr:colOff>0</xdr:colOff>
      <xdr:row>7</xdr:row>
      <xdr:rowOff>137583</xdr:rowOff>
    </xdr:to>
    <xdr:sp macro="" textlink="">
      <xdr:nvSpPr>
        <xdr:cNvPr id="71" name="Rectangle: Rounded Corners 70">
          <a:hlinkClick xmlns:r="http://schemas.openxmlformats.org/officeDocument/2006/relationships" r:id="rId4"/>
          <a:extLst>
            <a:ext uri="{FF2B5EF4-FFF2-40B4-BE49-F238E27FC236}">
              <a16:creationId xmlns:a16="http://schemas.microsoft.com/office/drawing/2014/main" id="{9A2B726A-5F15-4E07-9CA0-7B3733409DBD}"/>
            </a:ext>
          </a:extLst>
        </xdr:cNvPr>
        <xdr:cNvSpPr/>
      </xdr:nvSpPr>
      <xdr:spPr>
        <a:xfrm>
          <a:off x="6055042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7</xdr:row>
      <xdr:rowOff>169333</xdr:rowOff>
    </xdr:from>
    <xdr:to>
      <xdr:col>56</xdr:col>
      <xdr:colOff>0</xdr:colOff>
      <xdr:row>9</xdr:row>
      <xdr:rowOff>137583</xdr:rowOff>
    </xdr:to>
    <xdr:sp macro="" textlink="">
      <xdr:nvSpPr>
        <xdr:cNvPr id="72" name="Rectangle: Rounded Corners 71">
          <a:hlinkClick xmlns:r="http://schemas.openxmlformats.org/officeDocument/2006/relationships" r:id="rId5"/>
          <a:extLst>
            <a:ext uri="{FF2B5EF4-FFF2-40B4-BE49-F238E27FC236}">
              <a16:creationId xmlns:a16="http://schemas.microsoft.com/office/drawing/2014/main" id="{F6F9CA5D-CEF2-487D-ACAD-A1ADFECA571B}"/>
            </a:ext>
          </a:extLst>
        </xdr:cNvPr>
        <xdr:cNvSpPr/>
      </xdr:nvSpPr>
      <xdr:spPr>
        <a:xfrm>
          <a:off x="6055042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55</xdr:col>
      <xdr:colOff>0</xdr:colOff>
      <xdr:row>9</xdr:row>
      <xdr:rowOff>169332</xdr:rowOff>
    </xdr:from>
    <xdr:to>
      <xdr:col>56</xdr:col>
      <xdr:colOff>0</xdr:colOff>
      <xdr:row>11</xdr:row>
      <xdr:rowOff>137582</xdr:rowOff>
    </xdr:to>
    <xdr:sp macro="" textlink="">
      <xdr:nvSpPr>
        <xdr:cNvPr id="73" name="Rectangle: Rounded Corners 72">
          <a:hlinkClick xmlns:r="http://schemas.openxmlformats.org/officeDocument/2006/relationships" r:id="rId6"/>
          <a:extLst>
            <a:ext uri="{FF2B5EF4-FFF2-40B4-BE49-F238E27FC236}">
              <a16:creationId xmlns:a16="http://schemas.microsoft.com/office/drawing/2014/main" id="{43A8FF51-F30B-470C-B8D5-1FC77C9E0BF9}"/>
            </a:ext>
          </a:extLst>
        </xdr:cNvPr>
        <xdr:cNvSpPr/>
      </xdr:nvSpPr>
      <xdr:spPr>
        <a:xfrm>
          <a:off x="6055042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11</xdr:row>
      <xdr:rowOff>169332</xdr:rowOff>
    </xdr:from>
    <xdr:to>
      <xdr:col>56</xdr:col>
      <xdr:colOff>0</xdr:colOff>
      <xdr:row>13</xdr:row>
      <xdr:rowOff>137583</xdr:rowOff>
    </xdr:to>
    <xdr:sp macro="" textlink="">
      <xdr:nvSpPr>
        <xdr:cNvPr id="74" name="Rectangle: Rounded Corners 73">
          <a:hlinkClick xmlns:r="http://schemas.openxmlformats.org/officeDocument/2006/relationships" r:id="rId7"/>
          <a:extLst>
            <a:ext uri="{FF2B5EF4-FFF2-40B4-BE49-F238E27FC236}">
              <a16:creationId xmlns:a16="http://schemas.microsoft.com/office/drawing/2014/main" id="{E020A724-6C7A-4BB6-863E-FAD6140AF363}"/>
            </a:ext>
          </a:extLst>
        </xdr:cNvPr>
        <xdr:cNvSpPr/>
      </xdr:nvSpPr>
      <xdr:spPr>
        <a:xfrm>
          <a:off x="6055042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55</xdr:col>
      <xdr:colOff>0</xdr:colOff>
      <xdr:row>13</xdr:row>
      <xdr:rowOff>169333</xdr:rowOff>
    </xdr:from>
    <xdr:to>
      <xdr:col>56</xdr:col>
      <xdr:colOff>0</xdr:colOff>
      <xdr:row>15</xdr:row>
      <xdr:rowOff>137583</xdr:rowOff>
    </xdr:to>
    <xdr:sp macro="" textlink="">
      <xdr:nvSpPr>
        <xdr:cNvPr id="75" name="Rectangle: Rounded Corners 74">
          <a:hlinkClick xmlns:r="http://schemas.openxmlformats.org/officeDocument/2006/relationships" r:id="rId11"/>
          <a:extLst>
            <a:ext uri="{FF2B5EF4-FFF2-40B4-BE49-F238E27FC236}">
              <a16:creationId xmlns:a16="http://schemas.microsoft.com/office/drawing/2014/main" id="{5D6DBC89-8716-471D-95C9-931FF4A3B761}"/>
            </a:ext>
          </a:extLst>
        </xdr:cNvPr>
        <xdr:cNvSpPr/>
      </xdr:nvSpPr>
      <xdr:spPr>
        <a:xfrm>
          <a:off x="6055042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15</xdr:row>
      <xdr:rowOff>169332</xdr:rowOff>
    </xdr:from>
    <xdr:to>
      <xdr:col>56</xdr:col>
      <xdr:colOff>0</xdr:colOff>
      <xdr:row>17</xdr:row>
      <xdr:rowOff>137582</xdr:rowOff>
    </xdr:to>
    <xdr:sp macro="" textlink="">
      <xdr:nvSpPr>
        <xdr:cNvPr id="76" name="Rectangle: Rounded Corners 75">
          <a:hlinkClick xmlns:r="http://schemas.openxmlformats.org/officeDocument/2006/relationships" r:id="rId8"/>
          <a:extLst>
            <a:ext uri="{FF2B5EF4-FFF2-40B4-BE49-F238E27FC236}">
              <a16:creationId xmlns:a16="http://schemas.microsoft.com/office/drawing/2014/main" id="{3F927DAB-9BAF-4B25-83AB-F725BF337B9A}"/>
            </a:ext>
          </a:extLst>
        </xdr:cNvPr>
        <xdr:cNvSpPr/>
      </xdr:nvSpPr>
      <xdr:spPr>
        <a:xfrm>
          <a:off x="6055042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17</xdr:row>
      <xdr:rowOff>169332</xdr:rowOff>
    </xdr:from>
    <xdr:to>
      <xdr:col>56</xdr:col>
      <xdr:colOff>0</xdr:colOff>
      <xdr:row>19</xdr:row>
      <xdr:rowOff>137583</xdr:rowOff>
    </xdr:to>
    <xdr:sp macro="" textlink="">
      <xdr:nvSpPr>
        <xdr:cNvPr id="77" name="Rectangle: Rounded Corners 76">
          <a:hlinkClick xmlns:r="http://schemas.openxmlformats.org/officeDocument/2006/relationships" r:id="rId12"/>
          <a:extLst>
            <a:ext uri="{FF2B5EF4-FFF2-40B4-BE49-F238E27FC236}">
              <a16:creationId xmlns:a16="http://schemas.microsoft.com/office/drawing/2014/main" id="{51875DC5-0495-412E-9EC2-91EC36FC6770}"/>
            </a:ext>
          </a:extLst>
        </xdr:cNvPr>
        <xdr:cNvSpPr/>
      </xdr:nvSpPr>
      <xdr:spPr>
        <a:xfrm>
          <a:off x="6055042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55</xdr:col>
      <xdr:colOff>0</xdr:colOff>
      <xdr:row>19</xdr:row>
      <xdr:rowOff>169333</xdr:rowOff>
    </xdr:from>
    <xdr:to>
      <xdr:col>56</xdr:col>
      <xdr:colOff>0</xdr:colOff>
      <xdr:row>21</xdr:row>
      <xdr:rowOff>137583</xdr:rowOff>
    </xdr:to>
    <xdr:sp macro="" textlink="">
      <xdr:nvSpPr>
        <xdr:cNvPr id="78" name="Rectangle: Rounded Corners 77">
          <a:hlinkClick xmlns:r="http://schemas.openxmlformats.org/officeDocument/2006/relationships" r:id="rId10"/>
          <a:extLst>
            <a:ext uri="{FF2B5EF4-FFF2-40B4-BE49-F238E27FC236}">
              <a16:creationId xmlns:a16="http://schemas.microsoft.com/office/drawing/2014/main" id="{016AE719-DD8C-44A4-806B-0423EE6F87D0}"/>
            </a:ext>
          </a:extLst>
        </xdr:cNvPr>
        <xdr:cNvSpPr/>
      </xdr:nvSpPr>
      <xdr:spPr>
        <a:xfrm>
          <a:off x="6055042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2</xdr:colOff>
      <xdr:row>0</xdr:row>
      <xdr:rowOff>0</xdr:rowOff>
    </xdr:from>
    <xdr:to>
      <xdr:col>66</xdr:col>
      <xdr:colOff>0</xdr:colOff>
      <xdr:row>1</xdr:row>
      <xdr:rowOff>137584</xdr:rowOff>
    </xdr:to>
    <xdr:sp macro="" textlink="">
      <xdr:nvSpPr>
        <xdr:cNvPr id="79" name="Rectangle: Rounded Corners 78">
          <a:hlinkClick xmlns:r="http://schemas.openxmlformats.org/officeDocument/2006/relationships" r:id="rId1"/>
          <a:extLst>
            <a:ext uri="{FF2B5EF4-FFF2-40B4-BE49-F238E27FC236}">
              <a16:creationId xmlns:a16="http://schemas.microsoft.com/office/drawing/2014/main" id="{CE660B4E-699F-4827-B28A-E86244AB5DAA}"/>
            </a:ext>
          </a:extLst>
        </xdr:cNvPr>
        <xdr:cNvSpPr/>
      </xdr:nvSpPr>
      <xdr:spPr>
        <a:xfrm>
          <a:off x="714279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1</xdr:row>
      <xdr:rowOff>169333</xdr:rowOff>
    </xdr:from>
    <xdr:to>
      <xdr:col>66</xdr:col>
      <xdr:colOff>0</xdr:colOff>
      <xdr:row>3</xdr:row>
      <xdr:rowOff>137583</xdr:rowOff>
    </xdr:to>
    <xdr:sp macro="" textlink="">
      <xdr:nvSpPr>
        <xdr:cNvPr id="80" name="Rectangle: Rounded Corners 79">
          <a:hlinkClick xmlns:r="http://schemas.openxmlformats.org/officeDocument/2006/relationships" r:id="rId2"/>
          <a:extLst>
            <a:ext uri="{FF2B5EF4-FFF2-40B4-BE49-F238E27FC236}">
              <a16:creationId xmlns:a16="http://schemas.microsoft.com/office/drawing/2014/main" id="{BC740139-EE92-499F-9185-BFA9E1998BE1}"/>
            </a:ext>
          </a:extLst>
        </xdr:cNvPr>
        <xdr:cNvSpPr/>
      </xdr:nvSpPr>
      <xdr:spPr>
        <a:xfrm>
          <a:off x="714279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3</xdr:row>
      <xdr:rowOff>169332</xdr:rowOff>
    </xdr:from>
    <xdr:to>
      <xdr:col>66</xdr:col>
      <xdr:colOff>0</xdr:colOff>
      <xdr:row>5</xdr:row>
      <xdr:rowOff>137582</xdr:rowOff>
    </xdr:to>
    <xdr:sp macro="" textlink="">
      <xdr:nvSpPr>
        <xdr:cNvPr id="81" name="Rectangle: Rounded Corners 80">
          <a:hlinkClick xmlns:r="http://schemas.openxmlformats.org/officeDocument/2006/relationships" r:id="rId3"/>
          <a:extLst>
            <a:ext uri="{FF2B5EF4-FFF2-40B4-BE49-F238E27FC236}">
              <a16:creationId xmlns:a16="http://schemas.microsoft.com/office/drawing/2014/main" id="{FBE1C3F7-BCB1-47AC-A70E-BC0F5B13E365}"/>
            </a:ext>
          </a:extLst>
        </xdr:cNvPr>
        <xdr:cNvSpPr/>
      </xdr:nvSpPr>
      <xdr:spPr>
        <a:xfrm>
          <a:off x="714279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65</xdr:col>
      <xdr:colOff>0</xdr:colOff>
      <xdr:row>5</xdr:row>
      <xdr:rowOff>169332</xdr:rowOff>
    </xdr:from>
    <xdr:to>
      <xdr:col>66</xdr:col>
      <xdr:colOff>0</xdr:colOff>
      <xdr:row>7</xdr:row>
      <xdr:rowOff>137583</xdr:rowOff>
    </xdr:to>
    <xdr:sp macro="" textlink="">
      <xdr:nvSpPr>
        <xdr:cNvPr id="82" name="Rectangle: Rounded Corners 81">
          <a:hlinkClick xmlns:r="http://schemas.openxmlformats.org/officeDocument/2006/relationships" r:id="rId4"/>
          <a:extLst>
            <a:ext uri="{FF2B5EF4-FFF2-40B4-BE49-F238E27FC236}">
              <a16:creationId xmlns:a16="http://schemas.microsoft.com/office/drawing/2014/main" id="{9BC7B967-AB3A-478C-A29B-2F917D774991}"/>
            </a:ext>
          </a:extLst>
        </xdr:cNvPr>
        <xdr:cNvSpPr/>
      </xdr:nvSpPr>
      <xdr:spPr>
        <a:xfrm>
          <a:off x="714279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7</xdr:row>
      <xdr:rowOff>169333</xdr:rowOff>
    </xdr:from>
    <xdr:to>
      <xdr:col>66</xdr:col>
      <xdr:colOff>0</xdr:colOff>
      <xdr:row>9</xdr:row>
      <xdr:rowOff>137583</xdr:rowOff>
    </xdr:to>
    <xdr:sp macro="" textlink="">
      <xdr:nvSpPr>
        <xdr:cNvPr id="83" name="Rectangle: Rounded Corners 82">
          <a:hlinkClick xmlns:r="http://schemas.openxmlformats.org/officeDocument/2006/relationships" r:id="rId5"/>
          <a:extLst>
            <a:ext uri="{FF2B5EF4-FFF2-40B4-BE49-F238E27FC236}">
              <a16:creationId xmlns:a16="http://schemas.microsoft.com/office/drawing/2014/main" id="{5F22DF26-5ECF-440D-958E-BE63347C60E2}"/>
            </a:ext>
          </a:extLst>
        </xdr:cNvPr>
        <xdr:cNvSpPr/>
      </xdr:nvSpPr>
      <xdr:spPr>
        <a:xfrm>
          <a:off x="714279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65</xdr:col>
      <xdr:colOff>0</xdr:colOff>
      <xdr:row>9</xdr:row>
      <xdr:rowOff>169332</xdr:rowOff>
    </xdr:from>
    <xdr:to>
      <xdr:col>66</xdr:col>
      <xdr:colOff>0</xdr:colOff>
      <xdr:row>11</xdr:row>
      <xdr:rowOff>137582</xdr:rowOff>
    </xdr:to>
    <xdr:sp macro="" textlink="">
      <xdr:nvSpPr>
        <xdr:cNvPr id="84" name="Rectangle: Rounded Corners 83">
          <a:hlinkClick xmlns:r="http://schemas.openxmlformats.org/officeDocument/2006/relationships" r:id="rId6"/>
          <a:extLst>
            <a:ext uri="{FF2B5EF4-FFF2-40B4-BE49-F238E27FC236}">
              <a16:creationId xmlns:a16="http://schemas.microsoft.com/office/drawing/2014/main" id="{86D2B2EC-9A03-4D6C-884D-0FCC58B56510}"/>
            </a:ext>
          </a:extLst>
        </xdr:cNvPr>
        <xdr:cNvSpPr/>
      </xdr:nvSpPr>
      <xdr:spPr>
        <a:xfrm>
          <a:off x="714279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11</xdr:row>
      <xdr:rowOff>169332</xdr:rowOff>
    </xdr:from>
    <xdr:to>
      <xdr:col>66</xdr:col>
      <xdr:colOff>0</xdr:colOff>
      <xdr:row>13</xdr:row>
      <xdr:rowOff>137583</xdr:rowOff>
    </xdr:to>
    <xdr:sp macro="" textlink="">
      <xdr:nvSpPr>
        <xdr:cNvPr id="85" name="Rectangle: Rounded Corners 84">
          <a:hlinkClick xmlns:r="http://schemas.openxmlformats.org/officeDocument/2006/relationships" r:id="rId7"/>
          <a:extLst>
            <a:ext uri="{FF2B5EF4-FFF2-40B4-BE49-F238E27FC236}">
              <a16:creationId xmlns:a16="http://schemas.microsoft.com/office/drawing/2014/main" id="{2953D511-BAAA-411B-93A3-C40880F7C449}"/>
            </a:ext>
          </a:extLst>
        </xdr:cNvPr>
        <xdr:cNvSpPr/>
      </xdr:nvSpPr>
      <xdr:spPr>
        <a:xfrm>
          <a:off x="714279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65</xdr:col>
      <xdr:colOff>0</xdr:colOff>
      <xdr:row>13</xdr:row>
      <xdr:rowOff>169333</xdr:rowOff>
    </xdr:from>
    <xdr:to>
      <xdr:col>66</xdr:col>
      <xdr:colOff>0</xdr:colOff>
      <xdr:row>15</xdr:row>
      <xdr:rowOff>137583</xdr:rowOff>
    </xdr:to>
    <xdr:sp macro="" textlink="">
      <xdr:nvSpPr>
        <xdr:cNvPr id="86" name="Rectangle: Rounded Corners 85">
          <a:hlinkClick xmlns:r="http://schemas.openxmlformats.org/officeDocument/2006/relationships" r:id="rId11"/>
          <a:extLst>
            <a:ext uri="{FF2B5EF4-FFF2-40B4-BE49-F238E27FC236}">
              <a16:creationId xmlns:a16="http://schemas.microsoft.com/office/drawing/2014/main" id="{F1C921E0-363F-401A-93AD-6F10F1AFF804}"/>
            </a:ext>
          </a:extLst>
        </xdr:cNvPr>
        <xdr:cNvSpPr/>
      </xdr:nvSpPr>
      <xdr:spPr>
        <a:xfrm>
          <a:off x="714279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15</xdr:row>
      <xdr:rowOff>169332</xdr:rowOff>
    </xdr:from>
    <xdr:to>
      <xdr:col>66</xdr:col>
      <xdr:colOff>0</xdr:colOff>
      <xdr:row>17</xdr:row>
      <xdr:rowOff>137582</xdr:rowOff>
    </xdr:to>
    <xdr:sp macro="" textlink="">
      <xdr:nvSpPr>
        <xdr:cNvPr id="87" name="Rectangle: Rounded Corners 86">
          <a:hlinkClick xmlns:r="http://schemas.openxmlformats.org/officeDocument/2006/relationships" r:id="rId8"/>
          <a:extLst>
            <a:ext uri="{FF2B5EF4-FFF2-40B4-BE49-F238E27FC236}">
              <a16:creationId xmlns:a16="http://schemas.microsoft.com/office/drawing/2014/main" id="{6660946A-88E1-48DA-B151-C7E981C05180}"/>
            </a:ext>
          </a:extLst>
        </xdr:cNvPr>
        <xdr:cNvSpPr/>
      </xdr:nvSpPr>
      <xdr:spPr>
        <a:xfrm>
          <a:off x="714279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17</xdr:row>
      <xdr:rowOff>169332</xdr:rowOff>
    </xdr:from>
    <xdr:to>
      <xdr:col>66</xdr:col>
      <xdr:colOff>0</xdr:colOff>
      <xdr:row>19</xdr:row>
      <xdr:rowOff>137583</xdr:rowOff>
    </xdr:to>
    <xdr:sp macro="" textlink="">
      <xdr:nvSpPr>
        <xdr:cNvPr id="88" name="Rectangle: Rounded Corners 87">
          <a:hlinkClick xmlns:r="http://schemas.openxmlformats.org/officeDocument/2006/relationships" r:id="rId12"/>
          <a:extLst>
            <a:ext uri="{FF2B5EF4-FFF2-40B4-BE49-F238E27FC236}">
              <a16:creationId xmlns:a16="http://schemas.microsoft.com/office/drawing/2014/main" id="{C8095E5E-B397-4C44-AF16-89C85F3E1F9C}"/>
            </a:ext>
          </a:extLst>
        </xdr:cNvPr>
        <xdr:cNvSpPr/>
      </xdr:nvSpPr>
      <xdr:spPr>
        <a:xfrm>
          <a:off x="714279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65</xdr:col>
      <xdr:colOff>0</xdr:colOff>
      <xdr:row>19</xdr:row>
      <xdr:rowOff>169333</xdr:rowOff>
    </xdr:from>
    <xdr:to>
      <xdr:col>66</xdr:col>
      <xdr:colOff>0</xdr:colOff>
      <xdr:row>21</xdr:row>
      <xdr:rowOff>137583</xdr:rowOff>
    </xdr:to>
    <xdr:sp macro="" textlink="">
      <xdr:nvSpPr>
        <xdr:cNvPr id="89" name="Rectangle: Rounded Corners 88">
          <a:hlinkClick xmlns:r="http://schemas.openxmlformats.org/officeDocument/2006/relationships" r:id="rId10"/>
          <a:extLst>
            <a:ext uri="{FF2B5EF4-FFF2-40B4-BE49-F238E27FC236}">
              <a16:creationId xmlns:a16="http://schemas.microsoft.com/office/drawing/2014/main" id="{B84C5A41-2A3E-405D-A67E-E2D4491A128B}"/>
            </a:ext>
          </a:extLst>
        </xdr:cNvPr>
        <xdr:cNvSpPr/>
      </xdr:nvSpPr>
      <xdr:spPr>
        <a:xfrm>
          <a:off x="714279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2</xdr:colOff>
      <xdr:row>0</xdr:row>
      <xdr:rowOff>0</xdr:rowOff>
    </xdr:from>
    <xdr:to>
      <xdr:col>79</xdr:col>
      <xdr:colOff>0</xdr:colOff>
      <xdr:row>1</xdr:row>
      <xdr:rowOff>137584</xdr:rowOff>
    </xdr:to>
    <xdr:sp macro="" textlink="">
      <xdr:nvSpPr>
        <xdr:cNvPr id="90" name="Rectangle: Rounded Corners 89">
          <a:hlinkClick xmlns:r="http://schemas.openxmlformats.org/officeDocument/2006/relationships" r:id="rId1"/>
          <a:extLst>
            <a:ext uri="{FF2B5EF4-FFF2-40B4-BE49-F238E27FC236}">
              <a16:creationId xmlns:a16="http://schemas.microsoft.com/office/drawing/2014/main" id="{6C2D0B45-4CD7-4721-8B81-DBEFA486246D}"/>
            </a:ext>
          </a:extLst>
        </xdr:cNvPr>
        <xdr:cNvSpPr/>
      </xdr:nvSpPr>
      <xdr:spPr>
        <a:xfrm>
          <a:off x="82400777" y="0"/>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1</xdr:row>
      <xdr:rowOff>169333</xdr:rowOff>
    </xdr:from>
    <xdr:to>
      <xdr:col>79</xdr:col>
      <xdr:colOff>0</xdr:colOff>
      <xdr:row>3</xdr:row>
      <xdr:rowOff>137583</xdr:rowOff>
    </xdr:to>
    <xdr:sp macro="" textlink="">
      <xdr:nvSpPr>
        <xdr:cNvPr id="91" name="Rectangle: Rounded Corners 90">
          <a:hlinkClick xmlns:r="http://schemas.openxmlformats.org/officeDocument/2006/relationships" r:id="rId2"/>
          <a:extLst>
            <a:ext uri="{FF2B5EF4-FFF2-40B4-BE49-F238E27FC236}">
              <a16:creationId xmlns:a16="http://schemas.microsoft.com/office/drawing/2014/main" id="{2D64CA15-BE89-472D-B173-A924F98A6201}"/>
            </a:ext>
          </a:extLst>
        </xdr:cNvPr>
        <xdr:cNvSpPr/>
      </xdr:nvSpPr>
      <xdr:spPr>
        <a:xfrm>
          <a:off x="82400775" y="378883"/>
          <a:ext cx="1143000" cy="311150"/>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3</xdr:row>
      <xdr:rowOff>169332</xdr:rowOff>
    </xdr:from>
    <xdr:to>
      <xdr:col>79</xdr:col>
      <xdr:colOff>0</xdr:colOff>
      <xdr:row>5</xdr:row>
      <xdr:rowOff>137582</xdr:rowOff>
    </xdr:to>
    <xdr:sp macro="" textlink="">
      <xdr:nvSpPr>
        <xdr:cNvPr id="92" name="Rectangle: Rounded Corners 91">
          <a:hlinkClick xmlns:r="http://schemas.openxmlformats.org/officeDocument/2006/relationships" r:id="rId3"/>
          <a:extLst>
            <a:ext uri="{FF2B5EF4-FFF2-40B4-BE49-F238E27FC236}">
              <a16:creationId xmlns:a16="http://schemas.microsoft.com/office/drawing/2014/main" id="{B3AF4968-15CF-42B7-8388-48AF8331501F}"/>
            </a:ext>
          </a:extLst>
        </xdr:cNvPr>
        <xdr:cNvSpPr/>
      </xdr:nvSpPr>
      <xdr:spPr>
        <a:xfrm>
          <a:off x="82400775" y="721782"/>
          <a:ext cx="1143000" cy="311150"/>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 / STC CHECK</a:t>
          </a:r>
        </a:p>
      </xdr:txBody>
    </xdr:sp>
    <xdr:clientData/>
  </xdr:twoCellAnchor>
  <xdr:twoCellAnchor>
    <xdr:from>
      <xdr:col>78</xdr:col>
      <xdr:colOff>0</xdr:colOff>
      <xdr:row>5</xdr:row>
      <xdr:rowOff>169332</xdr:rowOff>
    </xdr:from>
    <xdr:to>
      <xdr:col>79</xdr:col>
      <xdr:colOff>0</xdr:colOff>
      <xdr:row>7</xdr:row>
      <xdr:rowOff>137583</xdr:rowOff>
    </xdr:to>
    <xdr:sp macro="" textlink="">
      <xdr:nvSpPr>
        <xdr:cNvPr id="93" name="Rectangle: Rounded Corners 92">
          <a:hlinkClick xmlns:r="http://schemas.openxmlformats.org/officeDocument/2006/relationships" r:id="rId4"/>
          <a:extLst>
            <a:ext uri="{FF2B5EF4-FFF2-40B4-BE49-F238E27FC236}">
              <a16:creationId xmlns:a16="http://schemas.microsoft.com/office/drawing/2014/main" id="{84E6D75F-73BA-456F-99CA-A0846A136A63}"/>
            </a:ext>
          </a:extLst>
        </xdr:cNvPr>
        <xdr:cNvSpPr/>
      </xdr:nvSpPr>
      <xdr:spPr>
        <a:xfrm>
          <a:off x="82400775" y="1064682"/>
          <a:ext cx="1143000" cy="311151"/>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7</xdr:row>
      <xdr:rowOff>169333</xdr:rowOff>
    </xdr:from>
    <xdr:to>
      <xdr:col>79</xdr:col>
      <xdr:colOff>0</xdr:colOff>
      <xdr:row>9</xdr:row>
      <xdr:rowOff>137583</xdr:rowOff>
    </xdr:to>
    <xdr:sp macro="" textlink="">
      <xdr:nvSpPr>
        <xdr:cNvPr id="94" name="Rectangle: Rounded Corners 93">
          <a:hlinkClick xmlns:r="http://schemas.openxmlformats.org/officeDocument/2006/relationships" r:id="rId5"/>
          <a:extLst>
            <a:ext uri="{FF2B5EF4-FFF2-40B4-BE49-F238E27FC236}">
              <a16:creationId xmlns:a16="http://schemas.microsoft.com/office/drawing/2014/main" id="{EB5F064C-07C5-4660-8B04-3A6DE5CFA466}"/>
            </a:ext>
          </a:extLst>
        </xdr:cNvPr>
        <xdr:cNvSpPr/>
      </xdr:nvSpPr>
      <xdr:spPr>
        <a:xfrm>
          <a:off x="82400775" y="1407583"/>
          <a:ext cx="1143000" cy="311150"/>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 / UNITS</a:t>
          </a:r>
        </a:p>
      </xdr:txBody>
    </xdr:sp>
    <xdr:clientData/>
  </xdr:twoCellAnchor>
  <xdr:twoCellAnchor>
    <xdr:from>
      <xdr:col>78</xdr:col>
      <xdr:colOff>0</xdr:colOff>
      <xdr:row>9</xdr:row>
      <xdr:rowOff>169332</xdr:rowOff>
    </xdr:from>
    <xdr:to>
      <xdr:col>79</xdr:col>
      <xdr:colOff>0</xdr:colOff>
      <xdr:row>11</xdr:row>
      <xdr:rowOff>137582</xdr:rowOff>
    </xdr:to>
    <xdr:sp macro="" textlink="">
      <xdr:nvSpPr>
        <xdr:cNvPr id="95" name="Rectangle: Rounded Corners 94">
          <a:hlinkClick xmlns:r="http://schemas.openxmlformats.org/officeDocument/2006/relationships" r:id="rId6"/>
          <a:extLst>
            <a:ext uri="{FF2B5EF4-FFF2-40B4-BE49-F238E27FC236}">
              <a16:creationId xmlns:a16="http://schemas.microsoft.com/office/drawing/2014/main" id="{D224417A-1941-4CBB-8DFF-6D433B55A3CE}"/>
            </a:ext>
          </a:extLst>
        </xdr:cNvPr>
        <xdr:cNvSpPr/>
      </xdr:nvSpPr>
      <xdr:spPr>
        <a:xfrm>
          <a:off x="82400775" y="1750482"/>
          <a:ext cx="1143000" cy="311150"/>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11</xdr:row>
      <xdr:rowOff>169332</xdr:rowOff>
    </xdr:from>
    <xdr:to>
      <xdr:col>79</xdr:col>
      <xdr:colOff>0</xdr:colOff>
      <xdr:row>13</xdr:row>
      <xdr:rowOff>137583</xdr:rowOff>
    </xdr:to>
    <xdr:sp macro="" textlink="">
      <xdr:nvSpPr>
        <xdr:cNvPr id="96" name="Rectangle: Rounded Corners 95">
          <a:hlinkClick xmlns:r="http://schemas.openxmlformats.org/officeDocument/2006/relationships" r:id="rId7"/>
          <a:extLst>
            <a:ext uri="{FF2B5EF4-FFF2-40B4-BE49-F238E27FC236}">
              <a16:creationId xmlns:a16="http://schemas.microsoft.com/office/drawing/2014/main" id="{3B2A93BB-2210-4244-A0BA-4CC2B5837CBD}"/>
            </a:ext>
          </a:extLst>
        </xdr:cNvPr>
        <xdr:cNvSpPr/>
      </xdr:nvSpPr>
      <xdr:spPr>
        <a:xfrm>
          <a:off x="82400775" y="2093382"/>
          <a:ext cx="1143000" cy="311151"/>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DEVELOPMENT COSTS</a:t>
          </a:r>
        </a:p>
      </xdr:txBody>
    </xdr:sp>
    <xdr:clientData/>
  </xdr:twoCellAnchor>
  <xdr:twoCellAnchor>
    <xdr:from>
      <xdr:col>78</xdr:col>
      <xdr:colOff>0</xdr:colOff>
      <xdr:row>13</xdr:row>
      <xdr:rowOff>169333</xdr:rowOff>
    </xdr:from>
    <xdr:to>
      <xdr:col>79</xdr:col>
      <xdr:colOff>0</xdr:colOff>
      <xdr:row>15</xdr:row>
      <xdr:rowOff>137583</xdr:rowOff>
    </xdr:to>
    <xdr:sp macro="" textlink="">
      <xdr:nvSpPr>
        <xdr:cNvPr id="97" name="Rectangle: Rounded Corners 96">
          <a:hlinkClick xmlns:r="http://schemas.openxmlformats.org/officeDocument/2006/relationships" r:id="rId11"/>
          <a:extLst>
            <a:ext uri="{FF2B5EF4-FFF2-40B4-BE49-F238E27FC236}">
              <a16:creationId xmlns:a16="http://schemas.microsoft.com/office/drawing/2014/main" id="{4B79B479-8072-4A1B-9AF3-C29AA4606DB2}"/>
            </a:ext>
          </a:extLst>
        </xdr:cNvPr>
        <xdr:cNvSpPr/>
      </xdr:nvSpPr>
      <xdr:spPr>
        <a:xfrm>
          <a:off x="82400775" y="2436283"/>
          <a:ext cx="1143000" cy="311150"/>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15</xdr:row>
      <xdr:rowOff>169332</xdr:rowOff>
    </xdr:from>
    <xdr:to>
      <xdr:col>79</xdr:col>
      <xdr:colOff>0</xdr:colOff>
      <xdr:row>17</xdr:row>
      <xdr:rowOff>137582</xdr:rowOff>
    </xdr:to>
    <xdr:sp macro="" textlink="">
      <xdr:nvSpPr>
        <xdr:cNvPr id="98" name="Rectangle: Rounded Corners 97">
          <a:hlinkClick xmlns:r="http://schemas.openxmlformats.org/officeDocument/2006/relationships" r:id="rId8"/>
          <a:extLst>
            <a:ext uri="{FF2B5EF4-FFF2-40B4-BE49-F238E27FC236}">
              <a16:creationId xmlns:a16="http://schemas.microsoft.com/office/drawing/2014/main" id="{05DA4EA7-2AEB-48C5-8EFD-B639A382558B}"/>
            </a:ext>
          </a:extLst>
        </xdr:cNvPr>
        <xdr:cNvSpPr/>
      </xdr:nvSpPr>
      <xdr:spPr>
        <a:xfrm>
          <a:off x="82400775" y="2779182"/>
          <a:ext cx="1143000" cy="311150"/>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17</xdr:row>
      <xdr:rowOff>169332</xdr:rowOff>
    </xdr:from>
    <xdr:to>
      <xdr:col>79</xdr:col>
      <xdr:colOff>0</xdr:colOff>
      <xdr:row>19</xdr:row>
      <xdr:rowOff>137583</xdr:rowOff>
    </xdr:to>
    <xdr:sp macro="" textlink="">
      <xdr:nvSpPr>
        <xdr:cNvPr id="99" name="Rectangle: Rounded Corners 98">
          <a:hlinkClick xmlns:r="http://schemas.openxmlformats.org/officeDocument/2006/relationships" r:id="rId12"/>
          <a:extLst>
            <a:ext uri="{FF2B5EF4-FFF2-40B4-BE49-F238E27FC236}">
              <a16:creationId xmlns:a16="http://schemas.microsoft.com/office/drawing/2014/main" id="{F8095553-61E6-4856-A8FD-4EEB92DC0210}"/>
            </a:ext>
          </a:extLst>
        </xdr:cNvPr>
        <xdr:cNvSpPr/>
      </xdr:nvSpPr>
      <xdr:spPr>
        <a:xfrm>
          <a:off x="82400775" y="3122082"/>
          <a:ext cx="1143000" cy="311151"/>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CREDIT</a:t>
          </a:r>
          <a:r>
            <a:rPr lang="en-US" sz="1100" b="1" baseline="0"/>
            <a:t> CALCULATIONS</a:t>
          </a:r>
          <a:endParaRPr lang="en-US" sz="1100" b="1"/>
        </a:p>
      </xdr:txBody>
    </xdr:sp>
    <xdr:clientData/>
  </xdr:twoCellAnchor>
  <xdr:twoCellAnchor>
    <xdr:from>
      <xdr:col>78</xdr:col>
      <xdr:colOff>0</xdr:colOff>
      <xdr:row>19</xdr:row>
      <xdr:rowOff>169333</xdr:rowOff>
    </xdr:from>
    <xdr:to>
      <xdr:col>79</xdr:col>
      <xdr:colOff>0</xdr:colOff>
      <xdr:row>21</xdr:row>
      <xdr:rowOff>137583</xdr:rowOff>
    </xdr:to>
    <xdr:sp macro="" textlink="">
      <xdr:nvSpPr>
        <xdr:cNvPr id="100" name="Rectangle: Rounded Corners 99">
          <a:hlinkClick xmlns:r="http://schemas.openxmlformats.org/officeDocument/2006/relationships" r:id="rId10"/>
          <a:extLst>
            <a:ext uri="{FF2B5EF4-FFF2-40B4-BE49-F238E27FC236}">
              <a16:creationId xmlns:a16="http://schemas.microsoft.com/office/drawing/2014/main" id="{3C8D5FC7-DD50-40FF-8D49-F8838FB6CA75}"/>
            </a:ext>
          </a:extLst>
        </xdr:cNvPr>
        <xdr:cNvSpPr/>
      </xdr:nvSpPr>
      <xdr:spPr>
        <a:xfrm>
          <a:off x="82400775" y="3464983"/>
          <a:ext cx="1143000" cy="311150"/>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2</xdr:colOff>
      <xdr:row>0</xdr:row>
      <xdr:rowOff>1</xdr:rowOff>
    </xdr:from>
    <xdr:to>
      <xdr:col>11</xdr:col>
      <xdr:colOff>0</xdr:colOff>
      <xdr:row>1</xdr:row>
      <xdr:rowOff>137585</xdr:rowOff>
    </xdr:to>
    <xdr:sp macro="" textlink="">
      <xdr:nvSpPr>
        <xdr:cNvPr id="101" name="Rectangle: Rounded Corners 100">
          <a:hlinkClick xmlns:r="http://schemas.openxmlformats.org/officeDocument/2006/relationships" r:id="rId1"/>
          <a:extLst>
            <a:ext uri="{FF2B5EF4-FFF2-40B4-BE49-F238E27FC236}">
              <a16:creationId xmlns:a16="http://schemas.microsoft.com/office/drawing/2014/main" id="{F1477D1A-2BBE-476D-812E-F7B468B0D6B7}"/>
            </a:ext>
          </a:extLst>
        </xdr:cNvPr>
        <xdr:cNvSpPr/>
      </xdr:nvSpPr>
      <xdr:spPr>
        <a:xfrm>
          <a:off x="15144752"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102" name="Rectangle: Rounded Corners 101">
          <a:hlinkClick xmlns:r="http://schemas.openxmlformats.org/officeDocument/2006/relationships" r:id="rId2"/>
          <a:extLst>
            <a:ext uri="{FF2B5EF4-FFF2-40B4-BE49-F238E27FC236}">
              <a16:creationId xmlns:a16="http://schemas.microsoft.com/office/drawing/2014/main" id="{62858ACF-427B-47D9-BD99-1BABEBA8AC8E}"/>
            </a:ext>
          </a:extLst>
        </xdr:cNvPr>
        <xdr:cNvSpPr/>
      </xdr:nvSpPr>
      <xdr:spPr>
        <a:xfrm>
          <a:off x="1514475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103" name="Rectangle: Rounded Corners 102">
          <a:hlinkClick xmlns:r="http://schemas.openxmlformats.org/officeDocument/2006/relationships" r:id="rId3"/>
          <a:extLst>
            <a:ext uri="{FF2B5EF4-FFF2-40B4-BE49-F238E27FC236}">
              <a16:creationId xmlns:a16="http://schemas.microsoft.com/office/drawing/2014/main" id="{3D9C0D18-8FD9-44DB-8063-454127233C96}"/>
            </a:ext>
          </a:extLst>
        </xdr:cNvPr>
        <xdr:cNvSpPr/>
      </xdr:nvSpPr>
      <xdr:spPr>
        <a:xfrm>
          <a:off x="1514475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104" name="Rectangle: Rounded Corners 103">
          <a:hlinkClick xmlns:r="http://schemas.openxmlformats.org/officeDocument/2006/relationships" r:id="rId4"/>
          <a:extLst>
            <a:ext uri="{FF2B5EF4-FFF2-40B4-BE49-F238E27FC236}">
              <a16:creationId xmlns:a16="http://schemas.microsoft.com/office/drawing/2014/main" id="{1CD72610-7B3A-4E26-A130-D54EA40AAE09}"/>
            </a:ext>
          </a:extLst>
        </xdr:cNvPr>
        <xdr:cNvSpPr/>
      </xdr:nvSpPr>
      <xdr:spPr>
        <a:xfrm>
          <a:off x="1514475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105" name="Rectangle: Rounded Corners 104">
          <a:hlinkClick xmlns:r="http://schemas.openxmlformats.org/officeDocument/2006/relationships" r:id="rId5"/>
          <a:extLst>
            <a:ext uri="{FF2B5EF4-FFF2-40B4-BE49-F238E27FC236}">
              <a16:creationId xmlns:a16="http://schemas.microsoft.com/office/drawing/2014/main" id="{2119E3E7-00AB-4B82-B58A-35BAC8E152E3}"/>
            </a:ext>
          </a:extLst>
        </xdr:cNvPr>
        <xdr:cNvSpPr/>
      </xdr:nvSpPr>
      <xdr:spPr>
        <a:xfrm>
          <a:off x="1514475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106" name="Rectangle: Rounded Corners 105">
          <a:hlinkClick xmlns:r="http://schemas.openxmlformats.org/officeDocument/2006/relationships" r:id="rId6"/>
          <a:extLst>
            <a:ext uri="{FF2B5EF4-FFF2-40B4-BE49-F238E27FC236}">
              <a16:creationId xmlns:a16="http://schemas.microsoft.com/office/drawing/2014/main" id="{DB2D1F68-682E-49CF-A791-1E8087DE5176}"/>
            </a:ext>
          </a:extLst>
        </xdr:cNvPr>
        <xdr:cNvSpPr/>
      </xdr:nvSpPr>
      <xdr:spPr>
        <a:xfrm>
          <a:off x="1514475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107" name="Rectangle: Rounded Corners 106">
          <a:hlinkClick xmlns:r="http://schemas.openxmlformats.org/officeDocument/2006/relationships" r:id="rId7"/>
          <a:extLst>
            <a:ext uri="{FF2B5EF4-FFF2-40B4-BE49-F238E27FC236}">
              <a16:creationId xmlns:a16="http://schemas.microsoft.com/office/drawing/2014/main" id="{5B401E8A-B0F2-4C0E-84F4-0B596308B8A7}"/>
            </a:ext>
          </a:extLst>
        </xdr:cNvPr>
        <xdr:cNvSpPr/>
      </xdr:nvSpPr>
      <xdr:spPr>
        <a:xfrm>
          <a:off x="1514475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108" name="Rectangle: Rounded Corners 107">
          <a:hlinkClick xmlns:r="http://schemas.openxmlformats.org/officeDocument/2006/relationships" r:id="rId11"/>
          <a:extLst>
            <a:ext uri="{FF2B5EF4-FFF2-40B4-BE49-F238E27FC236}">
              <a16:creationId xmlns:a16="http://schemas.microsoft.com/office/drawing/2014/main" id="{A45792D4-A9EB-47EC-88BF-F5EBD5A8FBDF}"/>
            </a:ext>
          </a:extLst>
        </xdr:cNvPr>
        <xdr:cNvSpPr/>
      </xdr:nvSpPr>
      <xdr:spPr>
        <a:xfrm>
          <a:off x="1514475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109" name="Rectangle: Rounded Corners 108">
          <a:hlinkClick xmlns:r="http://schemas.openxmlformats.org/officeDocument/2006/relationships" r:id="rId8"/>
          <a:extLst>
            <a:ext uri="{FF2B5EF4-FFF2-40B4-BE49-F238E27FC236}">
              <a16:creationId xmlns:a16="http://schemas.microsoft.com/office/drawing/2014/main" id="{86B909E6-000C-4139-859E-05010784B259}"/>
            </a:ext>
          </a:extLst>
        </xdr:cNvPr>
        <xdr:cNvSpPr/>
      </xdr:nvSpPr>
      <xdr:spPr>
        <a:xfrm>
          <a:off x="1514475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110" name="Rectangle: Rounded Corners 109">
          <a:hlinkClick xmlns:r="http://schemas.openxmlformats.org/officeDocument/2006/relationships" r:id="rId12"/>
          <a:extLst>
            <a:ext uri="{FF2B5EF4-FFF2-40B4-BE49-F238E27FC236}">
              <a16:creationId xmlns:a16="http://schemas.microsoft.com/office/drawing/2014/main" id="{5B4B97A7-B09C-4B0D-8395-AD7EC90E36A0}"/>
            </a:ext>
          </a:extLst>
        </xdr:cNvPr>
        <xdr:cNvSpPr/>
      </xdr:nvSpPr>
      <xdr:spPr>
        <a:xfrm>
          <a:off x="1514475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111" name="Rectangle: Rounded Corners 110">
          <a:hlinkClick xmlns:r="http://schemas.openxmlformats.org/officeDocument/2006/relationships" r:id="rId10"/>
          <a:extLst>
            <a:ext uri="{FF2B5EF4-FFF2-40B4-BE49-F238E27FC236}">
              <a16:creationId xmlns:a16="http://schemas.microsoft.com/office/drawing/2014/main" id="{3150C6B7-786C-43D1-8706-2B4CFE2C8D9B}"/>
            </a:ext>
          </a:extLst>
        </xdr:cNvPr>
        <xdr:cNvSpPr/>
      </xdr:nvSpPr>
      <xdr:spPr>
        <a:xfrm>
          <a:off x="1514475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2</xdr:colOff>
      <xdr:row>0</xdr:row>
      <xdr:rowOff>1</xdr:rowOff>
    </xdr:from>
    <xdr:to>
      <xdr:col>19</xdr:col>
      <xdr:colOff>0</xdr:colOff>
      <xdr:row>1</xdr:row>
      <xdr:rowOff>137585</xdr:rowOff>
    </xdr:to>
    <xdr:sp macro="" textlink="">
      <xdr:nvSpPr>
        <xdr:cNvPr id="112" name="Rectangle: Rounded Corners 111">
          <a:hlinkClick xmlns:r="http://schemas.openxmlformats.org/officeDocument/2006/relationships" r:id="rId1"/>
          <a:extLst>
            <a:ext uri="{FF2B5EF4-FFF2-40B4-BE49-F238E27FC236}">
              <a16:creationId xmlns:a16="http://schemas.microsoft.com/office/drawing/2014/main" id="{9585360F-1849-47D7-AC3E-B4C9567965D9}"/>
            </a:ext>
          </a:extLst>
        </xdr:cNvPr>
        <xdr:cNvSpPr/>
      </xdr:nvSpPr>
      <xdr:spPr>
        <a:xfrm>
          <a:off x="243554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113" name="Rectangle: Rounded Corners 112">
          <a:hlinkClick xmlns:r="http://schemas.openxmlformats.org/officeDocument/2006/relationships" r:id="rId2"/>
          <a:extLst>
            <a:ext uri="{FF2B5EF4-FFF2-40B4-BE49-F238E27FC236}">
              <a16:creationId xmlns:a16="http://schemas.microsoft.com/office/drawing/2014/main" id="{A2471D30-ABE4-4CD1-A1D5-97EFD35FFF50}"/>
            </a:ext>
          </a:extLst>
        </xdr:cNvPr>
        <xdr:cNvSpPr/>
      </xdr:nvSpPr>
      <xdr:spPr>
        <a:xfrm>
          <a:off x="24355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114" name="Rectangle: Rounded Corners 113">
          <a:hlinkClick xmlns:r="http://schemas.openxmlformats.org/officeDocument/2006/relationships" r:id="rId3"/>
          <a:extLst>
            <a:ext uri="{FF2B5EF4-FFF2-40B4-BE49-F238E27FC236}">
              <a16:creationId xmlns:a16="http://schemas.microsoft.com/office/drawing/2014/main" id="{B8B5F55B-9502-4D59-8DF6-22DD51CA7476}"/>
            </a:ext>
          </a:extLst>
        </xdr:cNvPr>
        <xdr:cNvSpPr/>
      </xdr:nvSpPr>
      <xdr:spPr>
        <a:xfrm>
          <a:off x="24355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115" name="Rectangle: Rounded Corners 114">
          <a:hlinkClick xmlns:r="http://schemas.openxmlformats.org/officeDocument/2006/relationships" r:id="rId4"/>
          <a:extLst>
            <a:ext uri="{FF2B5EF4-FFF2-40B4-BE49-F238E27FC236}">
              <a16:creationId xmlns:a16="http://schemas.microsoft.com/office/drawing/2014/main" id="{16973587-B5FC-47C0-8100-78834D9C5C29}"/>
            </a:ext>
          </a:extLst>
        </xdr:cNvPr>
        <xdr:cNvSpPr/>
      </xdr:nvSpPr>
      <xdr:spPr>
        <a:xfrm>
          <a:off x="24355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116" name="Rectangle: Rounded Corners 115">
          <a:hlinkClick xmlns:r="http://schemas.openxmlformats.org/officeDocument/2006/relationships" r:id="rId5"/>
          <a:extLst>
            <a:ext uri="{FF2B5EF4-FFF2-40B4-BE49-F238E27FC236}">
              <a16:creationId xmlns:a16="http://schemas.microsoft.com/office/drawing/2014/main" id="{5562616C-33E2-425A-9E44-E093412730EE}"/>
            </a:ext>
          </a:extLst>
        </xdr:cNvPr>
        <xdr:cNvSpPr/>
      </xdr:nvSpPr>
      <xdr:spPr>
        <a:xfrm>
          <a:off x="24355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117" name="Rectangle: Rounded Corners 116">
          <a:hlinkClick xmlns:r="http://schemas.openxmlformats.org/officeDocument/2006/relationships" r:id="rId6"/>
          <a:extLst>
            <a:ext uri="{FF2B5EF4-FFF2-40B4-BE49-F238E27FC236}">
              <a16:creationId xmlns:a16="http://schemas.microsoft.com/office/drawing/2014/main" id="{925CE84C-E3AF-4AB2-84D1-B31451871B55}"/>
            </a:ext>
          </a:extLst>
        </xdr:cNvPr>
        <xdr:cNvSpPr/>
      </xdr:nvSpPr>
      <xdr:spPr>
        <a:xfrm>
          <a:off x="24355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118" name="Rectangle: Rounded Corners 117">
          <a:hlinkClick xmlns:r="http://schemas.openxmlformats.org/officeDocument/2006/relationships" r:id="rId7"/>
          <a:extLst>
            <a:ext uri="{FF2B5EF4-FFF2-40B4-BE49-F238E27FC236}">
              <a16:creationId xmlns:a16="http://schemas.microsoft.com/office/drawing/2014/main" id="{131EA3DB-0F2A-4E22-9C0D-6FF10CD99AFF}"/>
            </a:ext>
          </a:extLst>
        </xdr:cNvPr>
        <xdr:cNvSpPr/>
      </xdr:nvSpPr>
      <xdr:spPr>
        <a:xfrm>
          <a:off x="24355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137584</xdr:rowOff>
    </xdr:to>
    <xdr:sp macro="" textlink="">
      <xdr:nvSpPr>
        <xdr:cNvPr id="119" name="Rectangle: Rounded Corners 118">
          <a:hlinkClick xmlns:r="http://schemas.openxmlformats.org/officeDocument/2006/relationships" r:id="rId11"/>
          <a:extLst>
            <a:ext uri="{FF2B5EF4-FFF2-40B4-BE49-F238E27FC236}">
              <a16:creationId xmlns:a16="http://schemas.microsoft.com/office/drawing/2014/main" id="{4BDA232C-68A8-4011-BA79-6FC49FDFF2D4}"/>
            </a:ext>
          </a:extLst>
        </xdr:cNvPr>
        <xdr:cNvSpPr/>
      </xdr:nvSpPr>
      <xdr:spPr>
        <a:xfrm>
          <a:off x="24355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16</xdr:row>
      <xdr:rowOff>0</xdr:rowOff>
    </xdr:from>
    <xdr:to>
      <xdr:col>19</xdr:col>
      <xdr:colOff>0</xdr:colOff>
      <xdr:row>17</xdr:row>
      <xdr:rowOff>137583</xdr:rowOff>
    </xdr:to>
    <xdr:sp macro="" textlink="">
      <xdr:nvSpPr>
        <xdr:cNvPr id="120" name="Rectangle: Rounded Corners 119">
          <a:hlinkClick xmlns:r="http://schemas.openxmlformats.org/officeDocument/2006/relationships" r:id="rId8"/>
          <a:extLst>
            <a:ext uri="{FF2B5EF4-FFF2-40B4-BE49-F238E27FC236}">
              <a16:creationId xmlns:a16="http://schemas.microsoft.com/office/drawing/2014/main" id="{D0ADBE09-EF8E-4026-9DA9-EA58A53FE12E}"/>
            </a:ext>
          </a:extLst>
        </xdr:cNvPr>
        <xdr:cNvSpPr/>
      </xdr:nvSpPr>
      <xdr:spPr>
        <a:xfrm>
          <a:off x="24355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121" name="Rectangle: Rounded Corners 120">
          <a:hlinkClick xmlns:r="http://schemas.openxmlformats.org/officeDocument/2006/relationships" r:id="rId12"/>
          <a:extLst>
            <a:ext uri="{FF2B5EF4-FFF2-40B4-BE49-F238E27FC236}">
              <a16:creationId xmlns:a16="http://schemas.microsoft.com/office/drawing/2014/main" id="{AEA840BF-69C6-4C0F-85DE-00552A3157AE}"/>
            </a:ext>
          </a:extLst>
        </xdr:cNvPr>
        <xdr:cNvSpPr/>
      </xdr:nvSpPr>
      <xdr:spPr>
        <a:xfrm>
          <a:off x="24355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122" name="Rectangle: Rounded Corners 121">
          <a:hlinkClick xmlns:r="http://schemas.openxmlformats.org/officeDocument/2006/relationships" r:id="rId10"/>
          <a:extLst>
            <a:ext uri="{FF2B5EF4-FFF2-40B4-BE49-F238E27FC236}">
              <a16:creationId xmlns:a16="http://schemas.microsoft.com/office/drawing/2014/main" id="{C245A38C-A7DD-463A-BAEC-B1243E5CFDF4}"/>
            </a:ext>
          </a:extLst>
        </xdr:cNvPr>
        <xdr:cNvSpPr/>
      </xdr:nvSpPr>
      <xdr:spPr>
        <a:xfrm>
          <a:off x="24355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2</xdr:colOff>
      <xdr:row>0</xdr:row>
      <xdr:rowOff>1</xdr:rowOff>
    </xdr:from>
    <xdr:to>
      <xdr:col>29</xdr:col>
      <xdr:colOff>0</xdr:colOff>
      <xdr:row>1</xdr:row>
      <xdr:rowOff>137585</xdr:rowOff>
    </xdr:to>
    <xdr:sp macro="" textlink="">
      <xdr:nvSpPr>
        <xdr:cNvPr id="123" name="Rectangle: Rounded Corners 122">
          <a:hlinkClick xmlns:r="http://schemas.openxmlformats.org/officeDocument/2006/relationships" r:id="rId1"/>
          <a:extLst>
            <a:ext uri="{FF2B5EF4-FFF2-40B4-BE49-F238E27FC236}">
              <a16:creationId xmlns:a16="http://schemas.microsoft.com/office/drawing/2014/main" id="{7DAEC780-9BD7-40A5-BCF3-A4F9E5D590BE}"/>
            </a:ext>
          </a:extLst>
        </xdr:cNvPr>
        <xdr:cNvSpPr/>
      </xdr:nvSpPr>
      <xdr:spPr>
        <a:xfrm>
          <a:off x="33909002"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124" name="Rectangle: Rounded Corners 123">
          <a:hlinkClick xmlns:r="http://schemas.openxmlformats.org/officeDocument/2006/relationships" r:id="rId2"/>
          <a:extLst>
            <a:ext uri="{FF2B5EF4-FFF2-40B4-BE49-F238E27FC236}">
              <a16:creationId xmlns:a16="http://schemas.microsoft.com/office/drawing/2014/main" id="{676CE2FB-873D-47DD-8E4A-3A44C9F5E118}"/>
            </a:ext>
          </a:extLst>
        </xdr:cNvPr>
        <xdr:cNvSpPr/>
      </xdr:nvSpPr>
      <xdr:spPr>
        <a:xfrm>
          <a:off x="3390900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125" name="Rectangle: Rounded Corners 124">
          <a:hlinkClick xmlns:r="http://schemas.openxmlformats.org/officeDocument/2006/relationships" r:id="rId3"/>
          <a:extLst>
            <a:ext uri="{FF2B5EF4-FFF2-40B4-BE49-F238E27FC236}">
              <a16:creationId xmlns:a16="http://schemas.microsoft.com/office/drawing/2014/main" id="{54BD3171-7854-49A3-8B0C-772472A0EA72}"/>
            </a:ext>
          </a:extLst>
        </xdr:cNvPr>
        <xdr:cNvSpPr/>
      </xdr:nvSpPr>
      <xdr:spPr>
        <a:xfrm>
          <a:off x="3390900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126" name="Rectangle: Rounded Corners 125">
          <a:hlinkClick xmlns:r="http://schemas.openxmlformats.org/officeDocument/2006/relationships" r:id="rId4"/>
          <a:extLst>
            <a:ext uri="{FF2B5EF4-FFF2-40B4-BE49-F238E27FC236}">
              <a16:creationId xmlns:a16="http://schemas.microsoft.com/office/drawing/2014/main" id="{D49377E9-F974-4ACB-9F29-1DE4DAC2B64D}"/>
            </a:ext>
          </a:extLst>
        </xdr:cNvPr>
        <xdr:cNvSpPr/>
      </xdr:nvSpPr>
      <xdr:spPr>
        <a:xfrm>
          <a:off x="3390900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127" name="Rectangle: Rounded Corners 126">
          <a:hlinkClick xmlns:r="http://schemas.openxmlformats.org/officeDocument/2006/relationships" r:id="rId5"/>
          <a:extLst>
            <a:ext uri="{FF2B5EF4-FFF2-40B4-BE49-F238E27FC236}">
              <a16:creationId xmlns:a16="http://schemas.microsoft.com/office/drawing/2014/main" id="{8D792341-1232-4C7D-8D24-65850E6818D2}"/>
            </a:ext>
          </a:extLst>
        </xdr:cNvPr>
        <xdr:cNvSpPr/>
      </xdr:nvSpPr>
      <xdr:spPr>
        <a:xfrm>
          <a:off x="3390900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128" name="Rectangle: Rounded Corners 127">
          <a:hlinkClick xmlns:r="http://schemas.openxmlformats.org/officeDocument/2006/relationships" r:id="rId6"/>
          <a:extLst>
            <a:ext uri="{FF2B5EF4-FFF2-40B4-BE49-F238E27FC236}">
              <a16:creationId xmlns:a16="http://schemas.microsoft.com/office/drawing/2014/main" id="{4D3502BA-A9A7-437D-827E-79CD6249F763}"/>
            </a:ext>
          </a:extLst>
        </xdr:cNvPr>
        <xdr:cNvSpPr/>
      </xdr:nvSpPr>
      <xdr:spPr>
        <a:xfrm>
          <a:off x="3390900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129" name="Rectangle: Rounded Corners 128">
          <a:hlinkClick xmlns:r="http://schemas.openxmlformats.org/officeDocument/2006/relationships" r:id="rId7"/>
          <a:extLst>
            <a:ext uri="{FF2B5EF4-FFF2-40B4-BE49-F238E27FC236}">
              <a16:creationId xmlns:a16="http://schemas.microsoft.com/office/drawing/2014/main" id="{8A0A47C0-45E3-4FE9-AC2C-158BB4658748}"/>
            </a:ext>
          </a:extLst>
        </xdr:cNvPr>
        <xdr:cNvSpPr/>
      </xdr:nvSpPr>
      <xdr:spPr>
        <a:xfrm>
          <a:off x="3390900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137584</xdr:rowOff>
    </xdr:to>
    <xdr:sp macro="" textlink="">
      <xdr:nvSpPr>
        <xdr:cNvPr id="130" name="Rectangle: Rounded Corners 129">
          <a:hlinkClick xmlns:r="http://schemas.openxmlformats.org/officeDocument/2006/relationships" r:id="rId11"/>
          <a:extLst>
            <a:ext uri="{FF2B5EF4-FFF2-40B4-BE49-F238E27FC236}">
              <a16:creationId xmlns:a16="http://schemas.microsoft.com/office/drawing/2014/main" id="{5D368BB6-6C78-4394-93B1-9A4ECBD24A25}"/>
            </a:ext>
          </a:extLst>
        </xdr:cNvPr>
        <xdr:cNvSpPr/>
      </xdr:nvSpPr>
      <xdr:spPr>
        <a:xfrm>
          <a:off x="3390900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16</xdr:row>
      <xdr:rowOff>0</xdr:rowOff>
    </xdr:from>
    <xdr:to>
      <xdr:col>29</xdr:col>
      <xdr:colOff>0</xdr:colOff>
      <xdr:row>17</xdr:row>
      <xdr:rowOff>137583</xdr:rowOff>
    </xdr:to>
    <xdr:sp macro="" textlink="">
      <xdr:nvSpPr>
        <xdr:cNvPr id="131" name="Rectangle: Rounded Corners 130">
          <a:hlinkClick xmlns:r="http://schemas.openxmlformats.org/officeDocument/2006/relationships" r:id="rId8"/>
          <a:extLst>
            <a:ext uri="{FF2B5EF4-FFF2-40B4-BE49-F238E27FC236}">
              <a16:creationId xmlns:a16="http://schemas.microsoft.com/office/drawing/2014/main" id="{CC3EE726-65B8-4ECE-8D40-B7B157E63512}"/>
            </a:ext>
          </a:extLst>
        </xdr:cNvPr>
        <xdr:cNvSpPr/>
      </xdr:nvSpPr>
      <xdr:spPr>
        <a:xfrm>
          <a:off x="3390900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132" name="Rectangle: Rounded Corners 131">
          <a:hlinkClick xmlns:r="http://schemas.openxmlformats.org/officeDocument/2006/relationships" r:id="rId12"/>
          <a:extLst>
            <a:ext uri="{FF2B5EF4-FFF2-40B4-BE49-F238E27FC236}">
              <a16:creationId xmlns:a16="http://schemas.microsoft.com/office/drawing/2014/main" id="{3131C6C1-FCB7-4714-9DC5-57CA603E30F6}"/>
            </a:ext>
          </a:extLst>
        </xdr:cNvPr>
        <xdr:cNvSpPr/>
      </xdr:nvSpPr>
      <xdr:spPr>
        <a:xfrm>
          <a:off x="3390900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133" name="Rectangle: Rounded Corners 132">
          <a:hlinkClick xmlns:r="http://schemas.openxmlformats.org/officeDocument/2006/relationships" r:id="rId10"/>
          <a:extLst>
            <a:ext uri="{FF2B5EF4-FFF2-40B4-BE49-F238E27FC236}">
              <a16:creationId xmlns:a16="http://schemas.microsoft.com/office/drawing/2014/main" id="{65BF7C36-B259-4798-8D37-8F9A29D70AB3}"/>
            </a:ext>
          </a:extLst>
        </xdr:cNvPr>
        <xdr:cNvSpPr/>
      </xdr:nvSpPr>
      <xdr:spPr>
        <a:xfrm>
          <a:off x="3390900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2</xdr:colOff>
      <xdr:row>0</xdr:row>
      <xdr:rowOff>1</xdr:rowOff>
    </xdr:from>
    <xdr:to>
      <xdr:col>45</xdr:col>
      <xdr:colOff>0</xdr:colOff>
      <xdr:row>1</xdr:row>
      <xdr:rowOff>137585</xdr:rowOff>
    </xdr:to>
    <xdr:sp macro="" textlink="">
      <xdr:nvSpPr>
        <xdr:cNvPr id="134" name="Rectangle: Rounded Corners 133">
          <a:hlinkClick xmlns:r="http://schemas.openxmlformats.org/officeDocument/2006/relationships" r:id="rId1"/>
          <a:extLst>
            <a:ext uri="{FF2B5EF4-FFF2-40B4-BE49-F238E27FC236}">
              <a16:creationId xmlns:a16="http://schemas.microsoft.com/office/drawing/2014/main" id="{A1F26352-770A-46CB-9685-145AEE2744EF}"/>
            </a:ext>
          </a:extLst>
        </xdr:cNvPr>
        <xdr:cNvSpPr/>
      </xdr:nvSpPr>
      <xdr:spPr>
        <a:xfrm>
          <a:off x="465867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135" name="Rectangle: Rounded Corners 134">
          <a:hlinkClick xmlns:r="http://schemas.openxmlformats.org/officeDocument/2006/relationships" r:id="rId2"/>
          <a:extLst>
            <a:ext uri="{FF2B5EF4-FFF2-40B4-BE49-F238E27FC236}">
              <a16:creationId xmlns:a16="http://schemas.microsoft.com/office/drawing/2014/main" id="{F9BE9116-77CF-4BD2-813A-2D370C8E3688}"/>
            </a:ext>
          </a:extLst>
        </xdr:cNvPr>
        <xdr:cNvSpPr/>
      </xdr:nvSpPr>
      <xdr:spPr>
        <a:xfrm>
          <a:off x="46586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136" name="Rectangle: Rounded Corners 135">
          <a:hlinkClick xmlns:r="http://schemas.openxmlformats.org/officeDocument/2006/relationships" r:id="rId3"/>
          <a:extLst>
            <a:ext uri="{FF2B5EF4-FFF2-40B4-BE49-F238E27FC236}">
              <a16:creationId xmlns:a16="http://schemas.microsoft.com/office/drawing/2014/main" id="{32675889-80F4-47B3-BA65-3AB88B8F8A57}"/>
            </a:ext>
          </a:extLst>
        </xdr:cNvPr>
        <xdr:cNvSpPr/>
      </xdr:nvSpPr>
      <xdr:spPr>
        <a:xfrm>
          <a:off x="46586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137" name="Rectangle: Rounded Corners 136">
          <a:hlinkClick xmlns:r="http://schemas.openxmlformats.org/officeDocument/2006/relationships" r:id="rId4"/>
          <a:extLst>
            <a:ext uri="{FF2B5EF4-FFF2-40B4-BE49-F238E27FC236}">
              <a16:creationId xmlns:a16="http://schemas.microsoft.com/office/drawing/2014/main" id="{5114EF81-56C6-4086-9F82-913AFD248CE9}"/>
            </a:ext>
          </a:extLst>
        </xdr:cNvPr>
        <xdr:cNvSpPr/>
      </xdr:nvSpPr>
      <xdr:spPr>
        <a:xfrm>
          <a:off x="46586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138" name="Rectangle: Rounded Corners 137">
          <a:hlinkClick xmlns:r="http://schemas.openxmlformats.org/officeDocument/2006/relationships" r:id="rId5"/>
          <a:extLst>
            <a:ext uri="{FF2B5EF4-FFF2-40B4-BE49-F238E27FC236}">
              <a16:creationId xmlns:a16="http://schemas.microsoft.com/office/drawing/2014/main" id="{5CB50281-673B-4917-AB43-7A38DEFED2A4}"/>
            </a:ext>
          </a:extLst>
        </xdr:cNvPr>
        <xdr:cNvSpPr/>
      </xdr:nvSpPr>
      <xdr:spPr>
        <a:xfrm>
          <a:off x="46586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139" name="Rectangle: Rounded Corners 138">
          <a:hlinkClick xmlns:r="http://schemas.openxmlformats.org/officeDocument/2006/relationships" r:id="rId6"/>
          <a:extLst>
            <a:ext uri="{FF2B5EF4-FFF2-40B4-BE49-F238E27FC236}">
              <a16:creationId xmlns:a16="http://schemas.microsoft.com/office/drawing/2014/main" id="{0D3FD5D8-9443-4C8F-A552-6563CD498DA2}"/>
            </a:ext>
          </a:extLst>
        </xdr:cNvPr>
        <xdr:cNvSpPr/>
      </xdr:nvSpPr>
      <xdr:spPr>
        <a:xfrm>
          <a:off x="46586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140" name="Rectangle: Rounded Corners 139">
          <a:hlinkClick xmlns:r="http://schemas.openxmlformats.org/officeDocument/2006/relationships" r:id="rId7"/>
          <a:extLst>
            <a:ext uri="{FF2B5EF4-FFF2-40B4-BE49-F238E27FC236}">
              <a16:creationId xmlns:a16="http://schemas.microsoft.com/office/drawing/2014/main" id="{C46E2FC9-261B-4147-B171-759754E635EA}"/>
            </a:ext>
          </a:extLst>
        </xdr:cNvPr>
        <xdr:cNvSpPr/>
      </xdr:nvSpPr>
      <xdr:spPr>
        <a:xfrm>
          <a:off x="46586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137584</xdr:rowOff>
    </xdr:to>
    <xdr:sp macro="" textlink="">
      <xdr:nvSpPr>
        <xdr:cNvPr id="141" name="Rectangle: Rounded Corners 140">
          <a:hlinkClick xmlns:r="http://schemas.openxmlformats.org/officeDocument/2006/relationships" r:id="rId11"/>
          <a:extLst>
            <a:ext uri="{FF2B5EF4-FFF2-40B4-BE49-F238E27FC236}">
              <a16:creationId xmlns:a16="http://schemas.microsoft.com/office/drawing/2014/main" id="{3F410DB3-23C0-4644-A89C-6AF6593178FC}"/>
            </a:ext>
          </a:extLst>
        </xdr:cNvPr>
        <xdr:cNvSpPr/>
      </xdr:nvSpPr>
      <xdr:spPr>
        <a:xfrm>
          <a:off x="46586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16</xdr:row>
      <xdr:rowOff>0</xdr:rowOff>
    </xdr:from>
    <xdr:to>
      <xdr:col>45</xdr:col>
      <xdr:colOff>0</xdr:colOff>
      <xdr:row>17</xdr:row>
      <xdr:rowOff>137583</xdr:rowOff>
    </xdr:to>
    <xdr:sp macro="" textlink="">
      <xdr:nvSpPr>
        <xdr:cNvPr id="142" name="Rectangle: Rounded Corners 141">
          <a:hlinkClick xmlns:r="http://schemas.openxmlformats.org/officeDocument/2006/relationships" r:id="rId8"/>
          <a:extLst>
            <a:ext uri="{FF2B5EF4-FFF2-40B4-BE49-F238E27FC236}">
              <a16:creationId xmlns:a16="http://schemas.microsoft.com/office/drawing/2014/main" id="{6191A1DB-3A0D-4E07-8735-0191947B1F85}"/>
            </a:ext>
          </a:extLst>
        </xdr:cNvPr>
        <xdr:cNvSpPr/>
      </xdr:nvSpPr>
      <xdr:spPr>
        <a:xfrm>
          <a:off x="46586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143" name="Rectangle: Rounded Corners 142">
          <a:hlinkClick xmlns:r="http://schemas.openxmlformats.org/officeDocument/2006/relationships" r:id="rId12"/>
          <a:extLst>
            <a:ext uri="{FF2B5EF4-FFF2-40B4-BE49-F238E27FC236}">
              <a16:creationId xmlns:a16="http://schemas.microsoft.com/office/drawing/2014/main" id="{FC06B0A1-B4D8-4D3F-A992-3DD81FA03EF5}"/>
            </a:ext>
          </a:extLst>
        </xdr:cNvPr>
        <xdr:cNvSpPr/>
      </xdr:nvSpPr>
      <xdr:spPr>
        <a:xfrm>
          <a:off x="46586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144" name="Rectangle: Rounded Corners 143">
          <a:hlinkClick xmlns:r="http://schemas.openxmlformats.org/officeDocument/2006/relationships" r:id="rId10"/>
          <a:extLst>
            <a:ext uri="{FF2B5EF4-FFF2-40B4-BE49-F238E27FC236}">
              <a16:creationId xmlns:a16="http://schemas.microsoft.com/office/drawing/2014/main" id="{588DBA17-ED40-4EFF-8BDC-B139F81B18EA}"/>
            </a:ext>
          </a:extLst>
        </xdr:cNvPr>
        <xdr:cNvSpPr/>
      </xdr:nvSpPr>
      <xdr:spPr>
        <a:xfrm>
          <a:off x="46586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2</xdr:colOff>
      <xdr:row>0</xdr:row>
      <xdr:rowOff>1</xdr:rowOff>
    </xdr:from>
    <xdr:to>
      <xdr:col>51</xdr:col>
      <xdr:colOff>0</xdr:colOff>
      <xdr:row>1</xdr:row>
      <xdr:rowOff>137585</xdr:rowOff>
    </xdr:to>
    <xdr:sp macro="" textlink="">
      <xdr:nvSpPr>
        <xdr:cNvPr id="145" name="Rectangle: Rounded Corners 144">
          <a:hlinkClick xmlns:r="http://schemas.openxmlformats.org/officeDocument/2006/relationships" r:id="rId1"/>
          <a:extLst>
            <a:ext uri="{FF2B5EF4-FFF2-40B4-BE49-F238E27FC236}">
              <a16:creationId xmlns:a16="http://schemas.microsoft.com/office/drawing/2014/main" id="{E14021F0-218D-4939-A821-6B1AAE86A574}"/>
            </a:ext>
          </a:extLst>
        </xdr:cNvPr>
        <xdr:cNvSpPr/>
      </xdr:nvSpPr>
      <xdr:spPr>
        <a:xfrm>
          <a:off x="533495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146" name="Rectangle: Rounded Corners 145">
          <a:hlinkClick xmlns:r="http://schemas.openxmlformats.org/officeDocument/2006/relationships" r:id="rId2"/>
          <a:extLst>
            <a:ext uri="{FF2B5EF4-FFF2-40B4-BE49-F238E27FC236}">
              <a16:creationId xmlns:a16="http://schemas.microsoft.com/office/drawing/2014/main" id="{35EDF9AB-50BC-400D-8854-BAA0D57F79B9}"/>
            </a:ext>
          </a:extLst>
        </xdr:cNvPr>
        <xdr:cNvSpPr/>
      </xdr:nvSpPr>
      <xdr:spPr>
        <a:xfrm>
          <a:off x="533495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147" name="Rectangle: Rounded Corners 146">
          <a:hlinkClick xmlns:r="http://schemas.openxmlformats.org/officeDocument/2006/relationships" r:id="rId3"/>
          <a:extLst>
            <a:ext uri="{FF2B5EF4-FFF2-40B4-BE49-F238E27FC236}">
              <a16:creationId xmlns:a16="http://schemas.microsoft.com/office/drawing/2014/main" id="{67F1B0B9-0BF1-4B89-B1D8-DD5C96FD4FC7}"/>
            </a:ext>
          </a:extLst>
        </xdr:cNvPr>
        <xdr:cNvSpPr/>
      </xdr:nvSpPr>
      <xdr:spPr>
        <a:xfrm>
          <a:off x="533495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148" name="Rectangle: Rounded Corners 147">
          <a:hlinkClick xmlns:r="http://schemas.openxmlformats.org/officeDocument/2006/relationships" r:id="rId4"/>
          <a:extLst>
            <a:ext uri="{FF2B5EF4-FFF2-40B4-BE49-F238E27FC236}">
              <a16:creationId xmlns:a16="http://schemas.microsoft.com/office/drawing/2014/main" id="{55A91975-BC47-44B1-A5AF-DD66E9E25473}"/>
            </a:ext>
          </a:extLst>
        </xdr:cNvPr>
        <xdr:cNvSpPr/>
      </xdr:nvSpPr>
      <xdr:spPr>
        <a:xfrm>
          <a:off x="533495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149" name="Rectangle: Rounded Corners 148">
          <a:hlinkClick xmlns:r="http://schemas.openxmlformats.org/officeDocument/2006/relationships" r:id="rId5"/>
          <a:extLst>
            <a:ext uri="{FF2B5EF4-FFF2-40B4-BE49-F238E27FC236}">
              <a16:creationId xmlns:a16="http://schemas.microsoft.com/office/drawing/2014/main" id="{10F3545E-2023-4A3B-805A-DE46434E121C}"/>
            </a:ext>
          </a:extLst>
        </xdr:cNvPr>
        <xdr:cNvSpPr/>
      </xdr:nvSpPr>
      <xdr:spPr>
        <a:xfrm>
          <a:off x="533495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150" name="Rectangle: Rounded Corners 149">
          <a:hlinkClick xmlns:r="http://schemas.openxmlformats.org/officeDocument/2006/relationships" r:id="rId6"/>
          <a:extLst>
            <a:ext uri="{FF2B5EF4-FFF2-40B4-BE49-F238E27FC236}">
              <a16:creationId xmlns:a16="http://schemas.microsoft.com/office/drawing/2014/main" id="{7A08CF40-8111-49D0-BCAC-7FF600F94CB6}"/>
            </a:ext>
          </a:extLst>
        </xdr:cNvPr>
        <xdr:cNvSpPr/>
      </xdr:nvSpPr>
      <xdr:spPr>
        <a:xfrm>
          <a:off x="533495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151" name="Rectangle: Rounded Corners 150">
          <a:hlinkClick xmlns:r="http://schemas.openxmlformats.org/officeDocument/2006/relationships" r:id="rId7"/>
          <a:extLst>
            <a:ext uri="{FF2B5EF4-FFF2-40B4-BE49-F238E27FC236}">
              <a16:creationId xmlns:a16="http://schemas.microsoft.com/office/drawing/2014/main" id="{BF788956-0FE0-4CB3-A83F-A3CF56BA286A}"/>
            </a:ext>
          </a:extLst>
        </xdr:cNvPr>
        <xdr:cNvSpPr/>
      </xdr:nvSpPr>
      <xdr:spPr>
        <a:xfrm>
          <a:off x="533495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137584</xdr:rowOff>
    </xdr:to>
    <xdr:sp macro="" textlink="">
      <xdr:nvSpPr>
        <xdr:cNvPr id="152" name="Rectangle: Rounded Corners 151">
          <a:hlinkClick xmlns:r="http://schemas.openxmlformats.org/officeDocument/2006/relationships" r:id="rId11"/>
          <a:extLst>
            <a:ext uri="{FF2B5EF4-FFF2-40B4-BE49-F238E27FC236}">
              <a16:creationId xmlns:a16="http://schemas.microsoft.com/office/drawing/2014/main" id="{AFEA0E93-4A0F-4992-8E8C-7CFC4BC1E6A7}"/>
            </a:ext>
          </a:extLst>
        </xdr:cNvPr>
        <xdr:cNvSpPr/>
      </xdr:nvSpPr>
      <xdr:spPr>
        <a:xfrm>
          <a:off x="533495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16</xdr:row>
      <xdr:rowOff>0</xdr:rowOff>
    </xdr:from>
    <xdr:to>
      <xdr:col>51</xdr:col>
      <xdr:colOff>0</xdr:colOff>
      <xdr:row>17</xdr:row>
      <xdr:rowOff>137583</xdr:rowOff>
    </xdr:to>
    <xdr:sp macro="" textlink="">
      <xdr:nvSpPr>
        <xdr:cNvPr id="153" name="Rectangle: Rounded Corners 152">
          <a:hlinkClick xmlns:r="http://schemas.openxmlformats.org/officeDocument/2006/relationships" r:id="rId8"/>
          <a:extLst>
            <a:ext uri="{FF2B5EF4-FFF2-40B4-BE49-F238E27FC236}">
              <a16:creationId xmlns:a16="http://schemas.microsoft.com/office/drawing/2014/main" id="{88CEB713-77D6-4963-B0FB-7FD9535EE0E0}"/>
            </a:ext>
          </a:extLst>
        </xdr:cNvPr>
        <xdr:cNvSpPr/>
      </xdr:nvSpPr>
      <xdr:spPr>
        <a:xfrm>
          <a:off x="533495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154" name="Rectangle: Rounded Corners 153">
          <a:hlinkClick xmlns:r="http://schemas.openxmlformats.org/officeDocument/2006/relationships" r:id="rId12"/>
          <a:extLst>
            <a:ext uri="{FF2B5EF4-FFF2-40B4-BE49-F238E27FC236}">
              <a16:creationId xmlns:a16="http://schemas.microsoft.com/office/drawing/2014/main" id="{C223DA92-296E-4240-BE45-1C10895F2F60}"/>
            </a:ext>
          </a:extLst>
        </xdr:cNvPr>
        <xdr:cNvSpPr/>
      </xdr:nvSpPr>
      <xdr:spPr>
        <a:xfrm>
          <a:off x="533495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155" name="Rectangle: Rounded Corners 154">
          <a:hlinkClick xmlns:r="http://schemas.openxmlformats.org/officeDocument/2006/relationships" r:id="rId10"/>
          <a:extLst>
            <a:ext uri="{FF2B5EF4-FFF2-40B4-BE49-F238E27FC236}">
              <a16:creationId xmlns:a16="http://schemas.microsoft.com/office/drawing/2014/main" id="{02BD6E47-72F2-4BE8-A373-8DB55BD55AB4}"/>
            </a:ext>
          </a:extLst>
        </xdr:cNvPr>
        <xdr:cNvSpPr/>
      </xdr:nvSpPr>
      <xdr:spPr>
        <a:xfrm>
          <a:off x="533495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2</xdr:colOff>
      <xdr:row>0</xdr:row>
      <xdr:rowOff>1</xdr:rowOff>
    </xdr:from>
    <xdr:to>
      <xdr:col>56</xdr:col>
      <xdr:colOff>0</xdr:colOff>
      <xdr:row>1</xdr:row>
      <xdr:rowOff>137585</xdr:rowOff>
    </xdr:to>
    <xdr:sp macro="" textlink="">
      <xdr:nvSpPr>
        <xdr:cNvPr id="156" name="Rectangle: Rounded Corners 155">
          <a:hlinkClick xmlns:r="http://schemas.openxmlformats.org/officeDocument/2006/relationships" r:id="rId1"/>
          <a:extLst>
            <a:ext uri="{FF2B5EF4-FFF2-40B4-BE49-F238E27FC236}">
              <a16:creationId xmlns:a16="http://schemas.microsoft.com/office/drawing/2014/main" id="{CE3335E1-D6DB-4A4B-BE00-F9773D70B45B}"/>
            </a:ext>
          </a:extLst>
        </xdr:cNvPr>
        <xdr:cNvSpPr/>
      </xdr:nvSpPr>
      <xdr:spPr>
        <a:xfrm>
          <a:off x="6055042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157" name="Rectangle: Rounded Corners 156">
          <a:hlinkClick xmlns:r="http://schemas.openxmlformats.org/officeDocument/2006/relationships" r:id="rId2"/>
          <a:extLst>
            <a:ext uri="{FF2B5EF4-FFF2-40B4-BE49-F238E27FC236}">
              <a16:creationId xmlns:a16="http://schemas.microsoft.com/office/drawing/2014/main" id="{5395B2E2-E6D7-41A1-A976-9E12DDB618DD}"/>
            </a:ext>
          </a:extLst>
        </xdr:cNvPr>
        <xdr:cNvSpPr/>
      </xdr:nvSpPr>
      <xdr:spPr>
        <a:xfrm>
          <a:off x="60550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158" name="Rectangle: Rounded Corners 157">
          <a:hlinkClick xmlns:r="http://schemas.openxmlformats.org/officeDocument/2006/relationships" r:id="rId3"/>
          <a:extLst>
            <a:ext uri="{FF2B5EF4-FFF2-40B4-BE49-F238E27FC236}">
              <a16:creationId xmlns:a16="http://schemas.microsoft.com/office/drawing/2014/main" id="{605274F0-5E20-4B38-94D0-763664C80718}"/>
            </a:ext>
          </a:extLst>
        </xdr:cNvPr>
        <xdr:cNvSpPr/>
      </xdr:nvSpPr>
      <xdr:spPr>
        <a:xfrm>
          <a:off x="60550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159" name="Rectangle: Rounded Corners 158">
          <a:hlinkClick xmlns:r="http://schemas.openxmlformats.org/officeDocument/2006/relationships" r:id="rId4"/>
          <a:extLst>
            <a:ext uri="{FF2B5EF4-FFF2-40B4-BE49-F238E27FC236}">
              <a16:creationId xmlns:a16="http://schemas.microsoft.com/office/drawing/2014/main" id="{C36880A8-156B-45FF-A2AA-38F976C90E6D}"/>
            </a:ext>
          </a:extLst>
        </xdr:cNvPr>
        <xdr:cNvSpPr/>
      </xdr:nvSpPr>
      <xdr:spPr>
        <a:xfrm>
          <a:off x="60550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160" name="Rectangle: Rounded Corners 159">
          <a:hlinkClick xmlns:r="http://schemas.openxmlformats.org/officeDocument/2006/relationships" r:id="rId5"/>
          <a:extLst>
            <a:ext uri="{FF2B5EF4-FFF2-40B4-BE49-F238E27FC236}">
              <a16:creationId xmlns:a16="http://schemas.microsoft.com/office/drawing/2014/main" id="{42C2EB0F-BC38-40BA-B52A-E1CCC0920759}"/>
            </a:ext>
          </a:extLst>
        </xdr:cNvPr>
        <xdr:cNvSpPr/>
      </xdr:nvSpPr>
      <xdr:spPr>
        <a:xfrm>
          <a:off x="60550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161" name="Rectangle: Rounded Corners 160">
          <a:hlinkClick xmlns:r="http://schemas.openxmlformats.org/officeDocument/2006/relationships" r:id="rId6"/>
          <a:extLst>
            <a:ext uri="{FF2B5EF4-FFF2-40B4-BE49-F238E27FC236}">
              <a16:creationId xmlns:a16="http://schemas.microsoft.com/office/drawing/2014/main" id="{A4D07B39-7E07-47B1-8325-D27260051E1C}"/>
            </a:ext>
          </a:extLst>
        </xdr:cNvPr>
        <xdr:cNvSpPr/>
      </xdr:nvSpPr>
      <xdr:spPr>
        <a:xfrm>
          <a:off x="60550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162" name="Rectangle: Rounded Corners 161">
          <a:hlinkClick xmlns:r="http://schemas.openxmlformats.org/officeDocument/2006/relationships" r:id="rId7"/>
          <a:extLst>
            <a:ext uri="{FF2B5EF4-FFF2-40B4-BE49-F238E27FC236}">
              <a16:creationId xmlns:a16="http://schemas.microsoft.com/office/drawing/2014/main" id="{E4D9BE0E-780C-4806-B701-AC1950CF9C17}"/>
            </a:ext>
          </a:extLst>
        </xdr:cNvPr>
        <xdr:cNvSpPr/>
      </xdr:nvSpPr>
      <xdr:spPr>
        <a:xfrm>
          <a:off x="60550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137584</xdr:rowOff>
    </xdr:to>
    <xdr:sp macro="" textlink="">
      <xdr:nvSpPr>
        <xdr:cNvPr id="163" name="Rectangle: Rounded Corners 162">
          <a:hlinkClick xmlns:r="http://schemas.openxmlformats.org/officeDocument/2006/relationships" r:id="rId11"/>
          <a:extLst>
            <a:ext uri="{FF2B5EF4-FFF2-40B4-BE49-F238E27FC236}">
              <a16:creationId xmlns:a16="http://schemas.microsoft.com/office/drawing/2014/main" id="{CA3BAFE4-582C-47C5-A0E1-488F31CAEDDE}"/>
            </a:ext>
          </a:extLst>
        </xdr:cNvPr>
        <xdr:cNvSpPr/>
      </xdr:nvSpPr>
      <xdr:spPr>
        <a:xfrm>
          <a:off x="60550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16</xdr:row>
      <xdr:rowOff>0</xdr:rowOff>
    </xdr:from>
    <xdr:to>
      <xdr:col>56</xdr:col>
      <xdr:colOff>0</xdr:colOff>
      <xdr:row>17</xdr:row>
      <xdr:rowOff>137583</xdr:rowOff>
    </xdr:to>
    <xdr:sp macro="" textlink="">
      <xdr:nvSpPr>
        <xdr:cNvPr id="164" name="Rectangle: Rounded Corners 163">
          <a:hlinkClick xmlns:r="http://schemas.openxmlformats.org/officeDocument/2006/relationships" r:id="rId8"/>
          <a:extLst>
            <a:ext uri="{FF2B5EF4-FFF2-40B4-BE49-F238E27FC236}">
              <a16:creationId xmlns:a16="http://schemas.microsoft.com/office/drawing/2014/main" id="{1DAD94D4-A294-4CF8-AE67-3B616918DFF0}"/>
            </a:ext>
          </a:extLst>
        </xdr:cNvPr>
        <xdr:cNvSpPr/>
      </xdr:nvSpPr>
      <xdr:spPr>
        <a:xfrm>
          <a:off x="60550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165" name="Rectangle: Rounded Corners 164">
          <a:hlinkClick xmlns:r="http://schemas.openxmlformats.org/officeDocument/2006/relationships" r:id="rId12"/>
          <a:extLst>
            <a:ext uri="{FF2B5EF4-FFF2-40B4-BE49-F238E27FC236}">
              <a16:creationId xmlns:a16="http://schemas.microsoft.com/office/drawing/2014/main" id="{BFCD2C35-B589-4F2C-96EB-D5A58798306B}"/>
            </a:ext>
          </a:extLst>
        </xdr:cNvPr>
        <xdr:cNvSpPr/>
      </xdr:nvSpPr>
      <xdr:spPr>
        <a:xfrm>
          <a:off x="60550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166" name="Rectangle: Rounded Corners 165">
          <a:hlinkClick xmlns:r="http://schemas.openxmlformats.org/officeDocument/2006/relationships" r:id="rId10"/>
          <a:extLst>
            <a:ext uri="{FF2B5EF4-FFF2-40B4-BE49-F238E27FC236}">
              <a16:creationId xmlns:a16="http://schemas.microsoft.com/office/drawing/2014/main" id="{8438FD67-5BF2-4F1F-8F81-177855EBBC8A}"/>
            </a:ext>
          </a:extLst>
        </xdr:cNvPr>
        <xdr:cNvSpPr/>
      </xdr:nvSpPr>
      <xdr:spPr>
        <a:xfrm>
          <a:off x="60550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2</xdr:colOff>
      <xdr:row>0</xdr:row>
      <xdr:rowOff>1</xdr:rowOff>
    </xdr:from>
    <xdr:to>
      <xdr:col>66</xdr:col>
      <xdr:colOff>0</xdr:colOff>
      <xdr:row>1</xdr:row>
      <xdr:rowOff>137585</xdr:rowOff>
    </xdr:to>
    <xdr:sp macro="" textlink="">
      <xdr:nvSpPr>
        <xdr:cNvPr id="167" name="Rectangle: Rounded Corners 166">
          <a:hlinkClick xmlns:r="http://schemas.openxmlformats.org/officeDocument/2006/relationships" r:id="rId1"/>
          <a:extLst>
            <a:ext uri="{FF2B5EF4-FFF2-40B4-BE49-F238E27FC236}">
              <a16:creationId xmlns:a16="http://schemas.microsoft.com/office/drawing/2014/main" id="{04939EE1-7119-4C89-8BAA-CBD7B4DA7F73}"/>
            </a:ext>
          </a:extLst>
        </xdr:cNvPr>
        <xdr:cNvSpPr/>
      </xdr:nvSpPr>
      <xdr:spPr>
        <a:xfrm>
          <a:off x="714279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168" name="Rectangle: Rounded Corners 167">
          <a:hlinkClick xmlns:r="http://schemas.openxmlformats.org/officeDocument/2006/relationships" r:id="rId2"/>
          <a:extLst>
            <a:ext uri="{FF2B5EF4-FFF2-40B4-BE49-F238E27FC236}">
              <a16:creationId xmlns:a16="http://schemas.microsoft.com/office/drawing/2014/main" id="{275C2336-6C1A-4D32-A945-CE2D0089981A}"/>
            </a:ext>
          </a:extLst>
        </xdr:cNvPr>
        <xdr:cNvSpPr/>
      </xdr:nvSpPr>
      <xdr:spPr>
        <a:xfrm>
          <a:off x="714279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169" name="Rectangle: Rounded Corners 168">
          <a:hlinkClick xmlns:r="http://schemas.openxmlformats.org/officeDocument/2006/relationships" r:id="rId3"/>
          <a:extLst>
            <a:ext uri="{FF2B5EF4-FFF2-40B4-BE49-F238E27FC236}">
              <a16:creationId xmlns:a16="http://schemas.microsoft.com/office/drawing/2014/main" id="{0F01A24E-75E0-416E-83BE-D80DFA16BF3C}"/>
            </a:ext>
          </a:extLst>
        </xdr:cNvPr>
        <xdr:cNvSpPr/>
      </xdr:nvSpPr>
      <xdr:spPr>
        <a:xfrm>
          <a:off x="714279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170" name="Rectangle: Rounded Corners 169">
          <a:hlinkClick xmlns:r="http://schemas.openxmlformats.org/officeDocument/2006/relationships" r:id="rId4"/>
          <a:extLst>
            <a:ext uri="{FF2B5EF4-FFF2-40B4-BE49-F238E27FC236}">
              <a16:creationId xmlns:a16="http://schemas.microsoft.com/office/drawing/2014/main" id="{B976F953-7267-4C45-B6FB-F031C514E395}"/>
            </a:ext>
          </a:extLst>
        </xdr:cNvPr>
        <xdr:cNvSpPr/>
      </xdr:nvSpPr>
      <xdr:spPr>
        <a:xfrm>
          <a:off x="714279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171" name="Rectangle: Rounded Corners 170">
          <a:hlinkClick xmlns:r="http://schemas.openxmlformats.org/officeDocument/2006/relationships" r:id="rId5"/>
          <a:extLst>
            <a:ext uri="{FF2B5EF4-FFF2-40B4-BE49-F238E27FC236}">
              <a16:creationId xmlns:a16="http://schemas.microsoft.com/office/drawing/2014/main" id="{C99E33DE-B030-45C4-BD49-B7CA32CEB0BA}"/>
            </a:ext>
          </a:extLst>
        </xdr:cNvPr>
        <xdr:cNvSpPr/>
      </xdr:nvSpPr>
      <xdr:spPr>
        <a:xfrm>
          <a:off x="714279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172" name="Rectangle: Rounded Corners 171">
          <a:hlinkClick xmlns:r="http://schemas.openxmlformats.org/officeDocument/2006/relationships" r:id="rId6"/>
          <a:extLst>
            <a:ext uri="{FF2B5EF4-FFF2-40B4-BE49-F238E27FC236}">
              <a16:creationId xmlns:a16="http://schemas.microsoft.com/office/drawing/2014/main" id="{CFA2D312-41DC-40F9-8457-B8A3FE9D10B1}"/>
            </a:ext>
          </a:extLst>
        </xdr:cNvPr>
        <xdr:cNvSpPr/>
      </xdr:nvSpPr>
      <xdr:spPr>
        <a:xfrm>
          <a:off x="714279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173" name="Rectangle: Rounded Corners 172">
          <a:hlinkClick xmlns:r="http://schemas.openxmlformats.org/officeDocument/2006/relationships" r:id="rId7"/>
          <a:extLst>
            <a:ext uri="{FF2B5EF4-FFF2-40B4-BE49-F238E27FC236}">
              <a16:creationId xmlns:a16="http://schemas.microsoft.com/office/drawing/2014/main" id="{8A5C5011-22CD-4420-BEC7-399D1A5361F0}"/>
            </a:ext>
          </a:extLst>
        </xdr:cNvPr>
        <xdr:cNvSpPr/>
      </xdr:nvSpPr>
      <xdr:spPr>
        <a:xfrm>
          <a:off x="714279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137584</xdr:rowOff>
    </xdr:to>
    <xdr:sp macro="" textlink="">
      <xdr:nvSpPr>
        <xdr:cNvPr id="174" name="Rectangle: Rounded Corners 173">
          <a:hlinkClick xmlns:r="http://schemas.openxmlformats.org/officeDocument/2006/relationships" r:id="rId11"/>
          <a:extLst>
            <a:ext uri="{FF2B5EF4-FFF2-40B4-BE49-F238E27FC236}">
              <a16:creationId xmlns:a16="http://schemas.microsoft.com/office/drawing/2014/main" id="{C97A75EC-E984-4A16-8AFA-106A28CD40FA}"/>
            </a:ext>
          </a:extLst>
        </xdr:cNvPr>
        <xdr:cNvSpPr/>
      </xdr:nvSpPr>
      <xdr:spPr>
        <a:xfrm>
          <a:off x="714279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16</xdr:row>
      <xdr:rowOff>0</xdr:rowOff>
    </xdr:from>
    <xdr:to>
      <xdr:col>66</xdr:col>
      <xdr:colOff>0</xdr:colOff>
      <xdr:row>17</xdr:row>
      <xdr:rowOff>137583</xdr:rowOff>
    </xdr:to>
    <xdr:sp macro="" textlink="">
      <xdr:nvSpPr>
        <xdr:cNvPr id="175" name="Rectangle: Rounded Corners 174">
          <a:hlinkClick xmlns:r="http://schemas.openxmlformats.org/officeDocument/2006/relationships" r:id="rId8"/>
          <a:extLst>
            <a:ext uri="{FF2B5EF4-FFF2-40B4-BE49-F238E27FC236}">
              <a16:creationId xmlns:a16="http://schemas.microsoft.com/office/drawing/2014/main" id="{B2F900D8-BA35-4AB4-9B04-341D408B26C8}"/>
            </a:ext>
          </a:extLst>
        </xdr:cNvPr>
        <xdr:cNvSpPr/>
      </xdr:nvSpPr>
      <xdr:spPr>
        <a:xfrm>
          <a:off x="714279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176" name="Rectangle: Rounded Corners 175">
          <a:hlinkClick xmlns:r="http://schemas.openxmlformats.org/officeDocument/2006/relationships" r:id="rId12"/>
          <a:extLst>
            <a:ext uri="{FF2B5EF4-FFF2-40B4-BE49-F238E27FC236}">
              <a16:creationId xmlns:a16="http://schemas.microsoft.com/office/drawing/2014/main" id="{7875B95D-DB9C-44A1-A841-AECB5AACD9FF}"/>
            </a:ext>
          </a:extLst>
        </xdr:cNvPr>
        <xdr:cNvSpPr/>
      </xdr:nvSpPr>
      <xdr:spPr>
        <a:xfrm>
          <a:off x="714279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177" name="Rectangle: Rounded Corners 176">
          <a:hlinkClick xmlns:r="http://schemas.openxmlformats.org/officeDocument/2006/relationships" r:id="rId10"/>
          <a:extLst>
            <a:ext uri="{FF2B5EF4-FFF2-40B4-BE49-F238E27FC236}">
              <a16:creationId xmlns:a16="http://schemas.microsoft.com/office/drawing/2014/main" id="{F22BDE51-5D86-4277-9E37-B53BCA6BE82A}"/>
            </a:ext>
          </a:extLst>
        </xdr:cNvPr>
        <xdr:cNvSpPr/>
      </xdr:nvSpPr>
      <xdr:spPr>
        <a:xfrm>
          <a:off x="714279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2</xdr:colOff>
      <xdr:row>0</xdr:row>
      <xdr:rowOff>1</xdr:rowOff>
    </xdr:from>
    <xdr:to>
      <xdr:col>79</xdr:col>
      <xdr:colOff>0</xdr:colOff>
      <xdr:row>1</xdr:row>
      <xdr:rowOff>137585</xdr:rowOff>
    </xdr:to>
    <xdr:sp macro="" textlink="">
      <xdr:nvSpPr>
        <xdr:cNvPr id="178" name="Rectangle: Rounded Corners 177">
          <a:hlinkClick xmlns:r="http://schemas.openxmlformats.org/officeDocument/2006/relationships" r:id="rId1"/>
          <a:extLst>
            <a:ext uri="{FF2B5EF4-FFF2-40B4-BE49-F238E27FC236}">
              <a16:creationId xmlns:a16="http://schemas.microsoft.com/office/drawing/2014/main" id="{1DD48020-3376-4B35-94D3-FF1668F7A783}"/>
            </a:ext>
          </a:extLst>
        </xdr:cNvPr>
        <xdr:cNvSpPr/>
      </xdr:nvSpPr>
      <xdr:spPr>
        <a:xfrm>
          <a:off x="82400777" y="1"/>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179" name="Rectangle: Rounded Corners 178">
          <a:hlinkClick xmlns:r="http://schemas.openxmlformats.org/officeDocument/2006/relationships" r:id="rId2"/>
          <a:extLst>
            <a:ext uri="{FF2B5EF4-FFF2-40B4-BE49-F238E27FC236}">
              <a16:creationId xmlns:a16="http://schemas.microsoft.com/office/drawing/2014/main" id="{4BF04A59-D54B-40E0-879E-951359C30674}"/>
            </a:ext>
          </a:extLst>
        </xdr:cNvPr>
        <xdr:cNvSpPr/>
      </xdr:nvSpPr>
      <xdr:spPr>
        <a:xfrm>
          <a:off x="82400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180" name="Rectangle: Rounded Corners 179">
          <a:hlinkClick xmlns:r="http://schemas.openxmlformats.org/officeDocument/2006/relationships" r:id="rId3"/>
          <a:extLst>
            <a:ext uri="{FF2B5EF4-FFF2-40B4-BE49-F238E27FC236}">
              <a16:creationId xmlns:a16="http://schemas.microsoft.com/office/drawing/2014/main" id="{8FDC4811-8785-4F3E-ABC7-A96BFAE65FF8}"/>
            </a:ext>
          </a:extLst>
        </xdr:cNvPr>
        <xdr:cNvSpPr/>
      </xdr:nvSpPr>
      <xdr:spPr>
        <a:xfrm>
          <a:off x="82400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181" name="Rectangle: Rounded Corners 180">
          <a:hlinkClick xmlns:r="http://schemas.openxmlformats.org/officeDocument/2006/relationships" r:id="rId4"/>
          <a:extLst>
            <a:ext uri="{FF2B5EF4-FFF2-40B4-BE49-F238E27FC236}">
              <a16:creationId xmlns:a16="http://schemas.microsoft.com/office/drawing/2014/main" id="{CB21E6C4-E936-4599-8E67-E64D96B6D54F}"/>
            </a:ext>
          </a:extLst>
        </xdr:cNvPr>
        <xdr:cNvSpPr/>
      </xdr:nvSpPr>
      <xdr:spPr>
        <a:xfrm>
          <a:off x="82400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182" name="Rectangle: Rounded Corners 181">
          <a:hlinkClick xmlns:r="http://schemas.openxmlformats.org/officeDocument/2006/relationships" r:id="rId5"/>
          <a:extLst>
            <a:ext uri="{FF2B5EF4-FFF2-40B4-BE49-F238E27FC236}">
              <a16:creationId xmlns:a16="http://schemas.microsoft.com/office/drawing/2014/main" id="{87CD5C8E-6EB5-41DE-9EE7-EF527EEB7656}"/>
            </a:ext>
          </a:extLst>
        </xdr:cNvPr>
        <xdr:cNvSpPr/>
      </xdr:nvSpPr>
      <xdr:spPr>
        <a:xfrm>
          <a:off x="82400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183" name="Rectangle: Rounded Corners 182">
          <a:hlinkClick xmlns:r="http://schemas.openxmlformats.org/officeDocument/2006/relationships" r:id="rId6"/>
          <a:extLst>
            <a:ext uri="{FF2B5EF4-FFF2-40B4-BE49-F238E27FC236}">
              <a16:creationId xmlns:a16="http://schemas.microsoft.com/office/drawing/2014/main" id="{373CA26A-FFAA-4610-8820-FD9BB41D1B1A}"/>
            </a:ext>
          </a:extLst>
        </xdr:cNvPr>
        <xdr:cNvSpPr/>
      </xdr:nvSpPr>
      <xdr:spPr>
        <a:xfrm>
          <a:off x="82400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184" name="Rectangle: Rounded Corners 183">
          <a:hlinkClick xmlns:r="http://schemas.openxmlformats.org/officeDocument/2006/relationships" r:id="rId7"/>
          <a:extLst>
            <a:ext uri="{FF2B5EF4-FFF2-40B4-BE49-F238E27FC236}">
              <a16:creationId xmlns:a16="http://schemas.microsoft.com/office/drawing/2014/main" id="{D6332F66-26AE-4679-8812-0856CF61D15A}"/>
            </a:ext>
          </a:extLst>
        </xdr:cNvPr>
        <xdr:cNvSpPr/>
      </xdr:nvSpPr>
      <xdr:spPr>
        <a:xfrm>
          <a:off x="82400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137584</xdr:rowOff>
    </xdr:to>
    <xdr:sp macro="" textlink="">
      <xdr:nvSpPr>
        <xdr:cNvPr id="185" name="Rectangle: Rounded Corners 184">
          <a:hlinkClick xmlns:r="http://schemas.openxmlformats.org/officeDocument/2006/relationships" r:id="rId11"/>
          <a:extLst>
            <a:ext uri="{FF2B5EF4-FFF2-40B4-BE49-F238E27FC236}">
              <a16:creationId xmlns:a16="http://schemas.microsoft.com/office/drawing/2014/main" id="{0795DDCA-EC33-498F-B206-EA617E03C73C}"/>
            </a:ext>
          </a:extLst>
        </xdr:cNvPr>
        <xdr:cNvSpPr/>
      </xdr:nvSpPr>
      <xdr:spPr>
        <a:xfrm>
          <a:off x="82400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16</xdr:row>
      <xdr:rowOff>0</xdr:rowOff>
    </xdr:from>
    <xdr:to>
      <xdr:col>79</xdr:col>
      <xdr:colOff>0</xdr:colOff>
      <xdr:row>17</xdr:row>
      <xdr:rowOff>137583</xdr:rowOff>
    </xdr:to>
    <xdr:sp macro="" textlink="">
      <xdr:nvSpPr>
        <xdr:cNvPr id="186" name="Rectangle: Rounded Corners 185">
          <a:hlinkClick xmlns:r="http://schemas.openxmlformats.org/officeDocument/2006/relationships" r:id="rId8"/>
          <a:extLst>
            <a:ext uri="{FF2B5EF4-FFF2-40B4-BE49-F238E27FC236}">
              <a16:creationId xmlns:a16="http://schemas.microsoft.com/office/drawing/2014/main" id="{67BBCC17-E4C4-4B92-89D0-8E6BDBBD32E0}"/>
            </a:ext>
          </a:extLst>
        </xdr:cNvPr>
        <xdr:cNvSpPr/>
      </xdr:nvSpPr>
      <xdr:spPr>
        <a:xfrm>
          <a:off x="82400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187" name="Rectangle: Rounded Corners 186">
          <a:hlinkClick xmlns:r="http://schemas.openxmlformats.org/officeDocument/2006/relationships" r:id="rId12"/>
          <a:extLst>
            <a:ext uri="{FF2B5EF4-FFF2-40B4-BE49-F238E27FC236}">
              <a16:creationId xmlns:a16="http://schemas.microsoft.com/office/drawing/2014/main" id="{4B2FDC37-6052-43FF-BCDE-D033C380F81D}"/>
            </a:ext>
          </a:extLst>
        </xdr:cNvPr>
        <xdr:cNvSpPr/>
      </xdr:nvSpPr>
      <xdr:spPr>
        <a:xfrm>
          <a:off x="82400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188" name="Rectangle: Rounded Corners 187">
          <a:hlinkClick xmlns:r="http://schemas.openxmlformats.org/officeDocument/2006/relationships" r:id="rId10"/>
          <a:extLst>
            <a:ext uri="{FF2B5EF4-FFF2-40B4-BE49-F238E27FC236}">
              <a16:creationId xmlns:a16="http://schemas.microsoft.com/office/drawing/2014/main" id="{0E74E03D-8D48-4838-960C-611756473C31}"/>
            </a:ext>
          </a:extLst>
        </xdr:cNvPr>
        <xdr:cNvSpPr/>
      </xdr:nvSpPr>
      <xdr:spPr>
        <a:xfrm>
          <a:off x="82400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89" name="Rectangle: Rounded Corners 188">
          <a:hlinkClick xmlns:r="http://schemas.openxmlformats.org/officeDocument/2006/relationships" r:id="rId13"/>
          <a:extLst>
            <a:ext uri="{FF2B5EF4-FFF2-40B4-BE49-F238E27FC236}">
              <a16:creationId xmlns:a16="http://schemas.microsoft.com/office/drawing/2014/main" id="{1DAFDB2C-57D7-46CC-974F-37506EB89DDA}"/>
            </a:ext>
          </a:extLst>
        </xdr:cNvPr>
        <xdr:cNvSpPr/>
      </xdr:nvSpPr>
      <xdr:spPr>
        <a:xfrm>
          <a:off x="0" y="3810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190" name="Rectangle: Rounded Corners 189">
          <a:hlinkClick xmlns:r="http://schemas.openxmlformats.org/officeDocument/2006/relationships" r:id="rId1"/>
          <a:extLst>
            <a:ext uri="{FF2B5EF4-FFF2-40B4-BE49-F238E27FC236}">
              <a16:creationId xmlns:a16="http://schemas.microsoft.com/office/drawing/2014/main" id="{3E389A19-81AA-4860-998F-E8A729BFAA52}"/>
            </a:ext>
          </a:extLst>
        </xdr:cNvPr>
        <xdr:cNvSpPr/>
      </xdr:nvSpPr>
      <xdr:spPr>
        <a:xfrm>
          <a:off x="1514475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191" name="Rectangle: Rounded Corners 190">
          <a:hlinkClick xmlns:r="http://schemas.openxmlformats.org/officeDocument/2006/relationships" r:id="rId2"/>
          <a:extLst>
            <a:ext uri="{FF2B5EF4-FFF2-40B4-BE49-F238E27FC236}">
              <a16:creationId xmlns:a16="http://schemas.microsoft.com/office/drawing/2014/main" id="{929A9B07-ADDF-4AE7-B84D-7BBCCA26E8B1}"/>
            </a:ext>
          </a:extLst>
        </xdr:cNvPr>
        <xdr:cNvSpPr/>
      </xdr:nvSpPr>
      <xdr:spPr>
        <a:xfrm>
          <a:off x="1514475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192" name="Rectangle: Rounded Corners 191">
          <a:extLst>
            <a:ext uri="{FF2B5EF4-FFF2-40B4-BE49-F238E27FC236}">
              <a16:creationId xmlns:a16="http://schemas.microsoft.com/office/drawing/2014/main" id="{C9E2035B-7B81-40A5-AD5E-56E32E341DAC}"/>
            </a:ext>
          </a:extLst>
        </xdr:cNvPr>
        <xdr:cNvSpPr/>
      </xdr:nvSpPr>
      <xdr:spPr>
        <a:xfrm>
          <a:off x="1514475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193" name="Rectangle: Rounded Corners 192">
          <a:hlinkClick xmlns:r="http://schemas.openxmlformats.org/officeDocument/2006/relationships" r:id="rId4"/>
          <a:extLst>
            <a:ext uri="{FF2B5EF4-FFF2-40B4-BE49-F238E27FC236}">
              <a16:creationId xmlns:a16="http://schemas.microsoft.com/office/drawing/2014/main" id="{52143384-715C-4A7E-852E-A063DBD6EE4D}"/>
            </a:ext>
          </a:extLst>
        </xdr:cNvPr>
        <xdr:cNvSpPr/>
      </xdr:nvSpPr>
      <xdr:spPr>
        <a:xfrm>
          <a:off x="1514475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194" name="Rectangle: Rounded Corners 193">
          <a:hlinkClick xmlns:r="http://schemas.openxmlformats.org/officeDocument/2006/relationships" r:id="rId5"/>
          <a:extLst>
            <a:ext uri="{FF2B5EF4-FFF2-40B4-BE49-F238E27FC236}">
              <a16:creationId xmlns:a16="http://schemas.microsoft.com/office/drawing/2014/main" id="{78573A5B-A0B2-41FA-B855-A9C30BDB99D4}"/>
            </a:ext>
          </a:extLst>
        </xdr:cNvPr>
        <xdr:cNvSpPr/>
      </xdr:nvSpPr>
      <xdr:spPr>
        <a:xfrm>
          <a:off x="1514475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195" name="Rectangle: Rounded Corners 194">
          <a:hlinkClick xmlns:r="http://schemas.openxmlformats.org/officeDocument/2006/relationships" r:id="rId6"/>
          <a:extLst>
            <a:ext uri="{FF2B5EF4-FFF2-40B4-BE49-F238E27FC236}">
              <a16:creationId xmlns:a16="http://schemas.microsoft.com/office/drawing/2014/main" id="{258B8ABB-91C7-47D6-98A2-3CCA115E607D}"/>
            </a:ext>
          </a:extLst>
        </xdr:cNvPr>
        <xdr:cNvSpPr/>
      </xdr:nvSpPr>
      <xdr:spPr>
        <a:xfrm>
          <a:off x="1514475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196" name="Rectangle: Rounded Corners 195">
          <a:hlinkClick xmlns:r="http://schemas.openxmlformats.org/officeDocument/2006/relationships" r:id="rId7"/>
          <a:extLst>
            <a:ext uri="{FF2B5EF4-FFF2-40B4-BE49-F238E27FC236}">
              <a16:creationId xmlns:a16="http://schemas.microsoft.com/office/drawing/2014/main" id="{C9702184-2FB7-481C-847C-E469C24871D9}"/>
            </a:ext>
          </a:extLst>
        </xdr:cNvPr>
        <xdr:cNvSpPr/>
      </xdr:nvSpPr>
      <xdr:spPr>
        <a:xfrm>
          <a:off x="1514475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137584</xdr:rowOff>
    </xdr:to>
    <xdr:sp macro="" textlink="">
      <xdr:nvSpPr>
        <xdr:cNvPr id="197" name="Rectangle: Rounded Corners 196">
          <a:hlinkClick xmlns:r="http://schemas.openxmlformats.org/officeDocument/2006/relationships" r:id="rId11"/>
          <a:extLst>
            <a:ext uri="{FF2B5EF4-FFF2-40B4-BE49-F238E27FC236}">
              <a16:creationId xmlns:a16="http://schemas.microsoft.com/office/drawing/2014/main" id="{FF2F7E53-A6E0-479A-AF79-C04149F1098C}"/>
            </a:ext>
          </a:extLst>
        </xdr:cNvPr>
        <xdr:cNvSpPr/>
      </xdr:nvSpPr>
      <xdr:spPr>
        <a:xfrm>
          <a:off x="1514475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10</xdr:col>
      <xdr:colOff>0</xdr:colOff>
      <xdr:row>16</xdr:row>
      <xdr:rowOff>0</xdr:rowOff>
    </xdr:from>
    <xdr:to>
      <xdr:col>11</xdr:col>
      <xdr:colOff>0</xdr:colOff>
      <xdr:row>17</xdr:row>
      <xdr:rowOff>137583</xdr:rowOff>
    </xdr:to>
    <xdr:sp macro="" textlink="">
      <xdr:nvSpPr>
        <xdr:cNvPr id="198" name="Rectangle: Rounded Corners 197">
          <a:hlinkClick xmlns:r="http://schemas.openxmlformats.org/officeDocument/2006/relationships" r:id="rId8"/>
          <a:extLst>
            <a:ext uri="{FF2B5EF4-FFF2-40B4-BE49-F238E27FC236}">
              <a16:creationId xmlns:a16="http://schemas.microsoft.com/office/drawing/2014/main" id="{8B4B688C-173F-47B1-8C64-4731971928DC}"/>
            </a:ext>
          </a:extLst>
        </xdr:cNvPr>
        <xdr:cNvSpPr/>
      </xdr:nvSpPr>
      <xdr:spPr>
        <a:xfrm>
          <a:off x="1514475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199" name="Rectangle: Rounded Corners 198">
          <a:hlinkClick xmlns:r="http://schemas.openxmlformats.org/officeDocument/2006/relationships" r:id="rId12"/>
          <a:extLst>
            <a:ext uri="{FF2B5EF4-FFF2-40B4-BE49-F238E27FC236}">
              <a16:creationId xmlns:a16="http://schemas.microsoft.com/office/drawing/2014/main" id="{BC26AB5D-072E-430D-AD45-53D5F8989142}"/>
            </a:ext>
          </a:extLst>
        </xdr:cNvPr>
        <xdr:cNvSpPr/>
      </xdr:nvSpPr>
      <xdr:spPr>
        <a:xfrm>
          <a:off x="1514475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200" name="Rectangle: Rounded Corners 199">
          <a:hlinkClick xmlns:r="http://schemas.openxmlformats.org/officeDocument/2006/relationships" r:id="rId10"/>
          <a:extLst>
            <a:ext uri="{FF2B5EF4-FFF2-40B4-BE49-F238E27FC236}">
              <a16:creationId xmlns:a16="http://schemas.microsoft.com/office/drawing/2014/main" id="{D9F27951-B260-4F00-B6F6-5D8421B6B4F2}"/>
            </a:ext>
          </a:extLst>
        </xdr:cNvPr>
        <xdr:cNvSpPr/>
      </xdr:nvSpPr>
      <xdr:spPr>
        <a:xfrm>
          <a:off x="1514475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202" name="Rectangle: Rounded Corners 201">
          <a:hlinkClick xmlns:r="http://schemas.openxmlformats.org/officeDocument/2006/relationships" r:id="rId1"/>
          <a:extLst>
            <a:ext uri="{FF2B5EF4-FFF2-40B4-BE49-F238E27FC236}">
              <a16:creationId xmlns:a16="http://schemas.microsoft.com/office/drawing/2014/main" id="{54C9B01E-196E-41D8-BCD9-350BDF11D352}"/>
            </a:ext>
          </a:extLst>
        </xdr:cNvPr>
        <xdr:cNvSpPr/>
      </xdr:nvSpPr>
      <xdr:spPr>
        <a:xfrm>
          <a:off x="243554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203" name="Rectangle: Rounded Corners 202">
          <a:hlinkClick xmlns:r="http://schemas.openxmlformats.org/officeDocument/2006/relationships" r:id="rId2"/>
          <a:extLst>
            <a:ext uri="{FF2B5EF4-FFF2-40B4-BE49-F238E27FC236}">
              <a16:creationId xmlns:a16="http://schemas.microsoft.com/office/drawing/2014/main" id="{6E5BBE8F-549F-4A26-B624-11F582F21305}"/>
            </a:ext>
          </a:extLst>
        </xdr:cNvPr>
        <xdr:cNvSpPr/>
      </xdr:nvSpPr>
      <xdr:spPr>
        <a:xfrm>
          <a:off x="24355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204" name="Rectangle: Rounded Corners 203">
          <a:hlinkClick xmlns:r="http://schemas.openxmlformats.org/officeDocument/2006/relationships" r:id="rId3"/>
          <a:extLst>
            <a:ext uri="{FF2B5EF4-FFF2-40B4-BE49-F238E27FC236}">
              <a16:creationId xmlns:a16="http://schemas.microsoft.com/office/drawing/2014/main" id="{34CF6085-A43E-4BA2-AD31-448CE85E5A5A}"/>
            </a:ext>
          </a:extLst>
        </xdr:cNvPr>
        <xdr:cNvSpPr/>
      </xdr:nvSpPr>
      <xdr:spPr>
        <a:xfrm>
          <a:off x="24355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205" name="Rectangle: Rounded Corners 204">
          <a:hlinkClick xmlns:r="http://schemas.openxmlformats.org/officeDocument/2006/relationships" r:id="rId4"/>
          <a:extLst>
            <a:ext uri="{FF2B5EF4-FFF2-40B4-BE49-F238E27FC236}">
              <a16:creationId xmlns:a16="http://schemas.microsoft.com/office/drawing/2014/main" id="{9F756F0B-B86D-47F4-8983-54ADA676B674}"/>
            </a:ext>
          </a:extLst>
        </xdr:cNvPr>
        <xdr:cNvSpPr/>
      </xdr:nvSpPr>
      <xdr:spPr>
        <a:xfrm>
          <a:off x="24355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206" name="Rectangle: Rounded Corners 205">
          <a:hlinkClick xmlns:r="http://schemas.openxmlformats.org/officeDocument/2006/relationships" r:id="rId5"/>
          <a:extLst>
            <a:ext uri="{FF2B5EF4-FFF2-40B4-BE49-F238E27FC236}">
              <a16:creationId xmlns:a16="http://schemas.microsoft.com/office/drawing/2014/main" id="{BF02EA5B-89E6-4E0C-9083-3ED4604AF60F}"/>
            </a:ext>
          </a:extLst>
        </xdr:cNvPr>
        <xdr:cNvSpPr/>
      </xdr:nvSpPr>
      <xdr:spPr>
        <a:xfrm>
          <a:off x="24355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207" name="Rectangle: Rounded Corners 206">
          <a:hlinkClick xmlns:r="http://schemas.openxmlformats.org/officeDocument/2006/relationships" r:id="rId6"/>
          <a:extLst>
            <a:ext uri="{FF2B5EF4-FFF2-40B4-BE49-F238E27FC236}">
              <a16:creationId xmlns:a16="http://schemas.microsoft.com/office/drawing/2014/main" id="{3E761DF1-DAE4-410B-9469-DFE21C97F493}"/>
            </a:ext>
          </a:extLst>
        </xdr:cNvPr>
        <xdr:cNvSpPr/>
      </xdr:nvSpPr>
      <xdr:spPr>
        <a:xfrm>
          <a:off x="24355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208" name="Rectangle: Rounded Corners 207">
          <a:hlinkClick xmlns:r="http://schemas.openxmlformats.org/officeDocument/2006/relationships" r:id="rId7"/>
          <a:extLst>
            <a:ext uri="{FF2B5EF4-FFF2-40B4-BE49-F238E27FC236}">
              <a16:creationId xmlns:a16="http://schemas.microsoft.com/office/drawing/2014/main" id="{FE1199C9-226E-4A44-A794-7667DEC83826}"/>
            </a:ext>
          </a:extLst>
        </xdr:cNvPr>
        <xdr:cNvSpPr/>
      </xdr:nvSpPr>
      <xdr:spPr>
        <a:xfrm>
          <a:off x="24355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137584</xdr:rowOff>
    </xdr:to>
    <xdr:sp macro="" textlink="">
      <xdr:nvSpPr>
        <xdr:cNvPr id="209" name="Rectangle: Rounded Corners 208">
          <a:hlinkClick xmlns:r="http://schemas.openxmlformats.org/officeDocument/2006/relationships" r:id="rId11"/>
          <a:extLst>
            <a:ext uri="{FF2B5EF4-FFF2-40B4-BE49-F238E27FC236}">
              <a16:creationId xmlns:a16="http://schemas.microsoft.com/office/drawing/2014/main" id="{18722C40-7280-41F0-9AB7-38329EFD2210}"/>
            </a:ext>
          </a:extLst>
        </xdr:cNvPr>
        <xdr:cNvSpPr/>
      </xdr:nvSpPr>
      <xdr:spPr>
        <a:xfrm>
          <a:off x="24355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18</xdr:col>
      <xdr:colOff>0</xdr:colOff>
      <xdr:row>16</xdr:row>
      <xdr:rowOff>0</xdr:rowOff>
    </xdr:from>
    <xdr:to>
      <xdr:col>19</xdr:col>
      <xdr:colOff>0</xdr:colOff>
      <xdr:row>17</xdr:row>
      <xdr:rowOff>137583</xdr:rowOff>
    </xdr:to>
    <xdr:sp macro="" textlink="">
      <xdr:nvSpPr>
        <xdr:cNvPr id="210" name="Rectangle: Rounded Corners 209">
          <a:hlinkClick xmlns:r="http://schemas.openxmlformats.org/officeDocument/2006/relationships" r:id="rId8"/>
          <a:extLst>
            <a:ext uri="{FF2B5EF4-FFF2-40B4-BE49-F238E27FC236}">
              <a16:creationId xmlns:a16="http://schemas.microsoft.com/office/drawing/2014/main" id="{772D1EC9-8803-4722-9794-47E20E58100D}"/>
            </a:ext>
          </a:extLst>
        </xdr:cNvPr>
        <xdr:cNvSpPr/>
      </xdr:nvSpPr>
      <xdr:spPr>
        <a:xfrm>
          <a:off x="24355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211" name="Rectangle: Rounded Corners 210">
          <a:hlinkClick xmlns:r="http://schemas.openxmlformats.org/officeDocument/2006/relationships" r:id="rId12"/>
          <a:extLst>
            <a:ext uri="{FF2B5EF4-FFF2-40B4-BE49-F238E27FC236}">
              <a16:creationId xmlns:a16="http://schemas.microsoft.com/office/drawing/2014/main" id="{BD87239F-6810-4A11-9CB5-19CB812F6A96}"/>
            </a:ext>
          </a:extLst>
        </xdr:cNvPr>
        <xdr:cNvSpPr/>
      </xdr:nvSpPr>
      <xdr:spPr>
        <a:xfrm>
          <a:off x="24355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212" name="Rectangle: Rounded Corners 211">
          <a:hlinkClick xmlns:r="http://schemas.openxmlformats.org/officeDocument/2006/relationships" r:id="rId10"/>
          <a:extLst>
            <a:ext uri="{FF2B5EF4-FFF2-40B4-BE49-F238E27FC236}">
              <a16:creationId xmlns:a16="http://schemas.microsoft.com/office/drawing/2014/main" id="{08019F14-D829-40D2-B166-848A119CD3CF}"/>
            </a:ext>
          </a:extLst>
        </xdr:cNvPr>
        <xdr:cNvSpPr/>
      </xdr:nvSpPr>
      <xdr:spPr>
        <a:xfrm>
          <a:off x="24355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214" name="Rectangle: Rounded Corners 213">
          <a:hlinkClick xmlns:r="http://schemas.openxmlformats.org/officeDocument/2006/relationships" r:id="rId1"/>
          <a:extLst>
            <a:ext uri="{FF2B5EF4-FFF2-40B4-BE49-F238E27FC236}">
              <a16:creationId xmlns:a16="http://schemas.microsoft.com/office/drawing/2014/main" id="{11C4BEAB-B0BC-48A2-8AC4-7F6167D887ED}"/>
            </a:ext>
          </a:extLst>
        </xdr:cNvPr>
        <xdr:cNvSpPr/>
      </xdr:nvSpPr>
      <xdr:spPr>
        <a:xfrm>
          <a:off x="33909000"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215" name="Rectangle: Rounded Corners 214">
          <a:hlinkClick xmlns:r="http://schemas.openxmlformats.org/officeDocument/2006/relationships" r:id="rId2"/>
          <a:extLst>
            <a:ext uri="{FF2B5EF4-FFF2-40B4-BE49-F238E27FC236}">
              <a16:creationId xmlns:a16="http://schemas.microsoft.com/office/drawing/2014/main" id="{27F1FE75-88F1-475C-B6D1-D133C96D6230}"/>
            </a:ext>
          </a:extLst>
        </xdr:cNvPr>
        <xdr:cNvSpPr/>
      </xdr:nvSpPr>
      <xdr:spPr>
        <a:xfrm>
          <a:off x="33909000"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216" name="Rectangle: Rounded Corners 215">
          <a:hlinkClick xmlns:r="http://schemas.openxmlformats.org/officeDocument/2006/relationships" r:id="rId3"/>
          <a:extLst>
            <a:ext uri="{FF2B5EF4-FFF2-40B4-BE49-F238E27FC236}">
              <a16:creationId xmlns:a16="http://schemas.microsoft.com/office/drawing/2014/main" id="{333ECB0B-A080-469E-A6FA-0157135BE042}"/>
            </a:ext>
          </a:extLst>
        </xdr:cNvPr>
        <xdr:cNvSpPr/>
      </xdr:nvSpPr>
      <xdr:spPr>
        <a:xfrm>
          <a:off x="33909000"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217" name="Rectangle: Rounded Corners 216">
          <a:hlinkClick xmlns:r="http://schemas.openxmlformats.org/officeDocument/2006/relationships" r:id="rId4"/>
          <a:extLst>
            <a:ext uri="{FF2B5EF4-FFF2-40B4-BE49-F238E27FC236}">
              <a16:creationId xmlns:a16="http://schemas.microsoft.com/office/drawing/2014/main" id="{FCFD85E1-84BF-4E32-88D9-52F4E69A6417}"/>
            </a:ext>
          </a:extLst>
        </xdr:cNvPr>
        <xdr:cNvSpPr/>
      </xdr:nvSpPr>
      <xdr:spPr>
        <a:xfrm>
          <a:off x="33909000"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218" name="Rectangle: Rounded Corners 217">
          <a:hlinkClick xmlns:r="http://schemas.openxmlformats.org/officeDocument/2006/relationships" r:id="rId5"/>
          <a:extLst>
            <a:ext uri="{FF2B5EF4-FFF2-40B4-BE49-F238E27FC236}">
              <a16:creationId xmlns:a16="http://schemas.microsoft.com/office/drawing/2014/main" id="{030BFAB7-8554-45DC-A040-22F61C4D3642}"/>
            </a:ext>
          </a:extLst>
        </xdr:cNvPr>
        <xdr:cNvSpPr/>
      </xdr:nvSpPr>
      <xdr:spPr>
        <a:xfrm>
          <a:off x="33909000"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219" name="Rectangle: Rounded Corners 218">
          <a:hlinkClick xmlns:r="http://schemas.openxmlformats.org/officeDocument/2006/relationships" r:id="rId6"/>
          <a:extLst>
            <a:ext uri="{FF2B5EF4-FFF2-40B4-BE49-F238E27FC236}">
              <a16:creationId xmlns:a16="http://schemas.microsoft.com/office/drawing/2014/main" id="{A5F87B74-3329-4C9F-A752-A03A808E6355}"/>
            </a:ext>
          </a:extLst>
        </xdr:cNvPr>
        <xdr:cNvSpPr/>
      </xdr:nvSpPr>
      <xdr:spPr>
        <a:xfrm>
          <a:off x="33909000"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220" name="Rectangle: Rounded Corners 219">
          <a:hlinkClick xmlns:r="http://schemas.openxmlformats.org/officeDocument/2006/relationships" r:id="rId7"/>
          <a:extLst>
            <a:ext uri="{FF2B5EF4-FFF2-40B4-BE49-F238E27FC236}">
              <a16:creationId xmlns:a16="http://schemas.microsoft.com/office/drawing/2014/main" id="{8D9F1B86-F1A9-42F1-8F7C-49425711BC2F}"/>
            </a:ext>
          </a:extLst>
        </xdr:cNvPr>
        <xdr:cNvSpPr/>
      </xdr:nvSpPr>
      <xdr:spPr>
        <a:xfrm>
          <a:off x="33909000"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137584</xdr:rowOff>
    </xdr:to>
    <xdr:sp macro="" textlink="">
      <xdr:nvSpPr>
        <xdr:cNvPr id="221" name="Rectangle: Rounded Corners 220">
          <a:hlinkClick xmlns:r="http://schemas.openxmlformats.org/officeDocument/2006/relationships" r:id="rId11"/>
          <a:extLst>
            <a:ext uri="{FF2B5EF4-FFF2-40B4-BE49-F238E27FC236}">
              <a16:creationId xmlns:a16="http://schemas.microsoft.com/office/drawing/2014/main" id="{3D685188-EDB6-4C09-9D8E-697A961F2B20}"/>
            </a:ext>
          </a:extLst>
        </xdr:cNvPr>
        <xdr:cNvSpPr/>
      </xdr:nvSpPr>
      <xdr:spPr>
        <a:xfrm>
          <a:off x="33909000"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28</xdr:col>
      <xdr:colOff>0</xdr:colOff>
      <xdr:row>16</xdr:row>
      <xdr:rowOff>0</xdr:rowOff>
    </xdr:from>
    <xdr:to>
      <xdr:col>29</xdr:col>
      <xdr:colOff>0</xdr:colOff>
      <xdr:row>17</xdr:row>
      <xdr:rowOff>137583</xdr:rowOff>
    </xdr:to>
    <xdr:sp macro="" textlink="">
      <xdr:nvSpPr>
        <xdr:cNvPr id="222" name="Rectangle: Rounded Corners 221">
          <a:hlinkClick xmlns:r="http://schemas.openxmlformats.org/officeDocument/2006/relationships" r:id="rId8"/>
          <a:extLst>
            <a:ext uri="{FF2B5EF4-FFF2-40B4-BE49-F238E27FC236}">
              <a16:creationId xmlns:a16="http://schemas.microsoft.com/office/drawing/2014/main" id="{DB113D19-E427-4E07-8BA1-32E20D49536C}"/>
            </a:ext>
          </a:extLst>
        </xdr:cNvPr>
        <xdr:cNvSpPr/>
      </xdr:nvSpPr>
      <xdr:spPr>
        <a:xfrm>
          <a:off x="33909000"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223" name="Rectangle: Rounded Corners 222">
          <a:hlinkClick xmlns:r="http://schemas.openxmlformats.org/officeDocument/2006/relationships" r:id="rId12"/>
          <a:extLst>
            <a:ext uri="{FF2B5EF4-FFF2-40B4-BE49-F238E27FC236}">
              <a16:creationId xmlns:a16="http://schemas.microsoft.com/office/drawing/2014/main" id="{ED57CD47-E0D2-41F9-8C33-D2AFB37316F4}"/>
            </a:ext>
          </a:extLst>
        </xdr:cNvPr>
        <xdr:cNvSpPr/>
      </xdr:nvSpPr>
      <xdr:spPr>
        <a:xfrm>
          <a:off x="33909000"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224" name="Rectangle: Rounded Corners 223">
          <a:hlinkClick xmlns:r="http://schemas.openxmlformats.org/officeDocument/2006/relationships" r:id="rId10"/>
          <a:extLst>
            <a:ext uri="{FF2B5EF4-FFF2-40B4-BE49-F238E27FC236}">
              <a16:creationId xmlns:a16="http://schemas.microsoft.com/office/drawing/2014/main" id="{68E33599-03AB-4BC3-BAA4-B168FBC6CCB6}"/>
            </a:ext>
          </a:extLst>
        </xdr:cNvPr>
        <xdr:cNvSpPr/>
      </xdr:nvSpPr>
      <xdr:spPr>
        <a:xfrm>
          <a:off x="33909000"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226" name="Rectangle: Rounded Corners 225">
          <a:hlinkClick xmlns:r="http://schemas.openxmlformats.org/officeDocument/2006/relationships" r:id="rId1"/>
          <a:extLst>
            <a:ext uri="{FF2B5EF4-FFF2-40B4-BE49-F238E27FC236}">
              <a16:creationId xmlns:a16="http://schemas.microsoft.com/office/drawing/2014/main" id="{A650ACBE-5939-4595-AAC8-191264A48192}"/>
            </a:ext>
          </a:extLst>
        </xdr:cNvPr>
        <xdr:cNvSpPr/>
      </xdr:nvSpPr>
      <xdr:spPr>
        <a:xfrm>
          <a:off x="465867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227" name="Rectangle: Rounded Corners 226">
          <a:hlinkClick xmlns:r="http://schemas.openxmlformats.org/officeDocument/2006/relationships" r:id="rId2"/>
          <a:extLst>
            <a:ext uri="{FF2B5EF4-FFF2-40B4-BE49-F238E27FC236}">
              <a16:creationId xmlns:a16="http://schemas.microsoft.com/office/drawing/2014/main" id="{6D2E498B-C23A-4304-B1F5-22A3B14300AD}"/>
            </a:ext>
          </a:extLst>
        </xdr:cNvPr>
        <xdr:cNvSpPr/>
      </xdr:nvSpPr>
      <xdr:spPr>
        <a:xfrm>
          <a:off x="46586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228" name="Rectangle: Rounded Corners 227">
          <a:hlinkClick xmlns:r="http://schemas.openxmlformats.org/officeDocument/2006/relationships" r:id="rId3"/>
          <a:extLst>
            <a:ext uri="{FF2B5EF4-FFF2-40B4-BE49-F238E27FC236}">
              <a16:creationId xmlns:a16="http://schemas.microsoft.com/office/drawing/2014/main" id="{2A030EFA-E2CB-40EC-8AEA-49D311B58C3F}"/>
            </a:ext>
          </a:extLst>
        </xdr:cNvPr>
        <xdr:cNvSpPr/>
      </xdr:nvSpPr>
      <xdr:spPr>
        <a:xfrm>
          <a:off x="46586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229" name="Rectangle: Rounded Corners 228">
          <a:hlinkClick xmlns:r="http://schemas.openxmlformats.org/officeDocument/2006/relationships" r:id="rId4"/>
          <a:extLst>
            <a:ext uri="{FF2B5EF4-FFF2-40B4-BE49-F238E27FC236}">
              <a16:creationId xmlns:a16="http://schemas.microsoft.com/office/drawing/2014/main" id="{E04715A1-B9E6-4E5B-895F-74FEA98F3BA4}"/>
            </a:ext>
          </a:extLst>
        </xdr:cNvPr>
        <xdr:cNvSpPr/>
      </xdr:nvSpPr>
      <xdr:spPr>
        <a:xfrm>
          <a:off x="46586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230" name="Rectangle: Rounded Corners 229">
          <a:hlinkClick xmlns:r="http://schemas.openxmlformats.org/officeDocument/2006/relationships" r:id="rId5"/>
          <a:extLst>
            <a:ext uri="{FF2B5EF4-FFF2-40B4-BE49-F238E27FC236}">
              <a16:creationId xmlns:a16="http://schemas.microsoft.com/office/drawing/2014/main" id="{62F2413F-F1F0-44B9-8978-4058C830AF60}"/>
            </a:ext>
          </a:extLst>
        </xdr:cNvPr>
        <xdr:cNvSpPr/>
      </xdr:nvSpPr>
      <xdr:spPr>
        <a:xfrm>
          <a:off x="46586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231" name="Rectangle: Rounded Corners 230">
          <a:hlinkClick xmlns:r="http://schemas.openxmlformats.org/officeDocument/2006/relationships" r:id="rId6"/>
          <a:extLst>
            <a:ext uri="{FF2B5EF4-FFF2-40B4-BE49-F238E27FC236}">
              <a16:creationId xmlns:a16="http://schemas.microsoft.com/office/drawing/2014/main" id="{560A04F5-BC97-4865-AA02-853B66D5680B}"/>
            </a:ext>
          </a:extLst>
        </xdr:cNvPr>
        <xdr:cNvSpPr/>
      </xdr:nvSpPr>
      <xdr:spPr>
        <a:xfrm>
          <a:off x="46586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232" name="Rectangle: Rounded Corners 231">
          <a:hlinkClick xmlns:r="http://schemas.openxmlformats.org/officeDocument/2006/relationships" r:id="rId7"/>
          <a:extLst>
            <a:ext uri="{FF2B5EF4-FFF2-40B4-BE49-F238E27FC236}">
              <a16:creationId xmlns:a16="http://schemas.microsoft.com/office/drawing/2014/main" id="{1AB65296-24DF-41BD-90DB-7EAA716A3977}"/>
            </a:ext>
          </a:extLst>
        </xdr:cNvPr>
        <xdr:cNvSpPr/>
      </xdr:nvSpPr>
      <xdr:spPr>
        <a:xfrm>
          <a:off x="46586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137584</xdr:rowOff>
    </xdr:to>
    <xdr:sp macro="" textlink="">
      <xdr:nvSpPr>
        <xdr:cNvPr id="233" name="Rectangle: Rounded Corners 232">
          <a:hlinkClick xmlns:r="http://schemas.openxmlformats.org/officeDocument/2006/relationships" r:id="rId11"/>
          <a:extLst>
            <a:ext uri="{FF2B5EF4-FFF2-40B4-BE49-F238E27FC236}">
              <a16:creationId xmlns:a16="http://schemas.microsoft.com/office/drawing/2014/main" id="{9B777965-0D5B-4646-9439-75329F2FD93D}"/>
            </a:ext>
          </a:extLst>
        </xdr:cNvPr>
        <xdr:cNvSpPr/>
      </xdr:nvSpPr>
      <xdr:spPr>
        <a:xfrm>
          <a:off x="46586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44</xdr:col>
      <xdr:colOff>0</xdr:colOff>
      <xdr:row>16</xdr:row>
      <xdr:rowOff>0</xdr:rowOff>
    </xdr:from>
    <xdr:to>
      <xdr:col>45</xdr:col>
      <xdr:colOff>0</xdr:colOff>
      <xdr:row>17</xdr:row>
      <xdr:rowOff>137583</xdr:rowOff>
    </xdr:to>
    <xdr:sp macro="" textlink="">
      <xdr:nvSpPr>
        <xdr:cNvPr id="234" name="Rectangle: Rounded Corners 233">
          <a:hlinkClick xmlns:r="http://schemas.openxmlformats.org/officeDocument/2006/relationships" r:id="rId8"/>
          <a:extLst>
            <a:ext uri="{FF2B5EF4-FFF2-40B4-BE49-F238E27FC236}">
              <a16:creationId xmlns:a16="http://schemas.microsoft.com/office/drawing/2014/main" id="{252F251C-C421-4262-9A24-9000A100DF91}"/>
            </a:ext>
          </a:extLst>
        </xdr:cNvPr>
        <xdr:cNvSpPr/>
      </xdr:nvSpPr>
      <xdr:spPr>
        <a:xfrm>
          <a:off x="46586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235" name="Rectangle: Rounded Corners 234">
          <a:hlinkClick xmlns:r="http://schemas.openxmlformats.org/officeDocument/2006/relationships" r:id="rId12"/>
          <a:extLst>
            <a:ext uri="{FF2B5EF4-FFF2-40B4-BE49-F238E27FC236}">
              <a16:creationId xmlns:a16="http://schemas.microsoft.com/office/drawing/2014/main" id="{D56DC092-DD52-48B2-A380-3F8DF7BE842E}"/>
            </a:ext>
          </a:extLst>
        </xdr:cNvPr>
        <xdr:cNvSpPr/>
      </xdr:nvSpPr>
      <xdr:spPr>
        <a:xfrm>
          <a:off x="46586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236" name="Rectangle: Rounded Corners 235">
          <a:hlinkClick xmlns:r="http://schemas.openxmlformats.org/officeDocument/2006/relationships" r:id="rId10"/>
          <a:extLst>
            <a:ext uri="{FF2B5EF4-FFF2-40B4-BE49-F238E27FC236}">
              <a16:creationId xmlns:a16="http://schemas.microsoft.com/office/drawing/2014/main" id="{E6412618-0D7F-4DC0-A163-1D6C97EE6AAB}"/>
            </a:ext>
          </a:extLst>
        </xdr:cNvPr>
        <xdr:cNvSpPr/>
      </xdr:nvSpPr>
      <xdr:spPr>
        <a:xfrm>
          <a:off x="46586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238" name="Rectangle: Rounded Corners 237">
          <a:hlinkClick xmlns:r="http://schemas.openxmlformats.org/officeDocument/2006/relationships" r:id="rId1"/>
          <a:extLst>
            <a:ext uri="{FF2B5EF4-FFF2-40B4-BE49-F238E27FC236}">
              <a16:creationId xmlns:a16="http://schemas.microsoft.com/office/drawing/2014/main" id="{88F3006B-7D8C-40A3-8179-44AF1CD98B97}"/>
            </a:ext>
          </a:extLst>
        </xdr:cNvPr>
        <xdr:cNvSpPr/>
      </xdr:nvSpPr>
      <xdr:spPr>
        <a:xfrm>
          <a:off x="533495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239" name="Rectangle: Rounded Corners 238">
          <a:hlinkClick xmlns:r="http://schemas.openxmlformats.org/officeDocument/2006/relationships" r:id="rId2"/>
          <a:extLst>
            <a:ext uri="{FF2B5EF4-FFF2-40B4-BE49-F238E27FC236}">
              <a16:creationId xmlns:a16="http://schemas.microsoft.com/office/drawing/2014/main" id="{DF35EBFD-4FB1-4B3D-B77C-84E757883592}"/>
            </a:ext>
          </a:extLst>
        </xdr:cNvPr>
        <xdr:cNvSpPr/>
      </xdr:nvSpPr>
      <xdr:spPr>
        <a:xfrm>
          <a:off x="533495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240" name="Rectangle: Rounded Corners 239">
          <a:hlinkClick xmlns:r="http://schemas.openxmlformats.org/officeDocument/2006/relationships" r:id="rId3"/>
          <a:extLst>
            <a:ext uri="{FF2B5EF4-FFF2-40B4-BE49-F238E27FC236}">
              <a16:creationId xmlns:a16="http://schemas.microsoft.com/office/drawing/2014/main" id="{9B9AD3DA-BA67-40C1-9288-3297B47264FB}"/>
            </a:ext>
          </a:extLst>
        </xdr:cNvPr>
        <xdr:cNvSpPr/>
      </xdr:nvSpPr>
      <xdr:spPr>
        <a:xfrm>
          <a:off x="533495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241" name="Rectangle: Rounded Corners 240">
          <a:hlinkClick xmlns:r="http://schemas.openxmlformats.org/officeDocument/2006/relationships" r:id="rId4"/>
          <a:extLst>
            <a:ext uri="{FF2B5EF4-FFF2-40B4-BE49-F238E27FC236}">
              <a16:creationId xmlns:a16="http://schemas.microsoft.com/office/drawing/2014/main" id="{923C5AEA-EEFB-4CAA-9AFB-E04A74DFCBFD}"/>
            </a:ext>
          </a:extLst>
        </xdr:cNvPr>
        <xdr:cNvSpPr/>
      </xdr:nvSpPr>
      <xdr:spPr>
        <a:xfrm>
          <a:off x="533495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242" name="Rectangle: Rounded Corners 241">
          <a:hlinkClick xmlns:r="http://schemas.openxmlformats.org/officeDocument/2006/relationships" r:id="rId5"/>
          <a:extLst>
            <a:ext uri="{FF2B5EF4-FFF2-40B4-BE49-F238E27FC236}">
              <a16:creationId xmlns:a16="http://schemas.microsoft.com/office/drawing/2014/main" id="{1AC63C5B-F5F2-4142-ACA8-6993ED5AD379}"/>
            </a:ext>
          </a:extLst>
        </xdr:cNvPr>
        <xdr:cNvSpPr/>
      </xdr:nvSpPr>
      <xdr:spPr>
        <a:xfrm>
          <a:off x="533495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243" name="Rectangle: Rounded Corners 242">
          <a:hlinkClick xmlns:r="http://schemas.openxmlformats.org/officeDocument/2006/relationships" r:id="rId6"/>
          <a:extLst>
            <a:ext uri="{FF2B5EF4-FFF2-40B4-BE49-F238E27FC236}">
              <a16:creationId xmlns:a16="http://schemas.microsoft.com/office/drawing/2014/main" id="{43C9402F-5015-40A1-BAE3-806E07D4C4C7}"/>
            </a:ext>
          </a:extLst>
        </xdr:cNvPr>
        <xdr:cNvSpPr/>
      </xdr:nvSpPr>
      <xdr:spPr>
        <a:xfrm>
          <a:off x="533495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244" name="Rectangle: Rounded Corners 243">
          <a:hlinkClick xmlns:r="http://schemas.openxmlformats.org/officeDocument/2006/relationships" r:id="rId7"/>
          <a:extLst>
            <a:ext uri="{FF2B5EF4-FFF2-40B4-BE49-F238E27FC236}">
              <a16:creationId xmlns:a16="http://schemas.microsoft.com/office/drawing/2014/main" id="{F5C8A25B-26C2-4123-B21D-B81FD763089E}"/>
            </a:ext>
          </a:extLst>
        </xdr:cNvPr>
        <xdr:cNvSpPr/>
      </xdr:nvSpPr>
      <xdr:spPr>
        <a:xfrm>
          <a:off x="533495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137584</xdr:rowOff>
    </xdr:to>
    <xdr:sp macro="" textlink="">
      <xdr:nvSpPr>
        <xdr:cNvPr id="245" name="Rectangle: Rounded Corners 244">
          <a:hlinkClick xmlns:r="http://schemas.openxmlformats.org/officeDocument/2006/relationships" r:id="rId11"/>
          <a:extLst>
            <a:ext uri="{FF2B5EF4-FFF2-40B4-BE49-F238E27FC236}">
              <a16:creationId xmlns:a16="http://schemas.microsoft.com/office/drawing/2014/main" id="{CE273547-4104-45D5-8A53-083DD19C6F32}"/>
            </a:ext>
          </a:extLst>
        </xdr:cNvPr>
        <xdr:cNvSpPr/>
      </xdr:nvSpPr>
      <xdr:spPr>
        <a:xfrm>
          <a:off x="533495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50</xdr:col>
      <xdr:colOff>0</xdr:colOff>
      <xdr:row>16</xdr:row>
      <xdr:rowOff>0</xdr:rowOff>
    </xdr:from>
    <xdr:to>
      <xdr:col>51</xdr:col>
      <xdr:colOff>0</xdr:colOff>
      <xdr:row>17</xdr:row>
      <xdr:rowOff>137583</xdr:rowOff>
    </xdr:to>
    <xdr:sp macro="" textlink="">
      <xdr:nvSpPr>
        <xdr:cNvPr id="246" name="Rectangle: Rounded Corners 245">
          <a:hlinkClick xmlns:r="http://schemas.openxmlformats.org/officeDocument/2006/relationships" r:id="rId8"/>
          <a:extLst>
            <a:ext uri="{FF2B5EF4-FFF2-40B4-BE49-F238E27FC236}">
              <a16:creationId xmlns:a16="http://schemas.microsoft.com/office/drawing/2014/main" id="{A6C88FCE-EAE4-4BFF-8B1A-E072366437C3}"/>
            </a:ext>
          </a:extLst>
        </xdr:cNvPr>
        <xdr:cNvSpPr/>
      </xdr:nvSpPr>
      <xdr:spPr>
        <a:xfrm>
          <a:off x="533495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247" name="Rectangle: Rounded Corners 246">
          <a:hlinkClick xmlns:r="http://schemas.openxmlformats.org/officeDocument/2006/relationships" r:id="rId12"/>
          <a:extLst>
            <a:ext uri="{FF2B5EF4-FFF2-40B4-BE49-F238E27FC236}">
              <a16:creationId xmlns:a16="http://schemas.microsoft.com/office/drawing/2014/main" id="{EB8A6D73-A51B-44BE-804D-146CED709285}"/>
            </a:ext>
          </a:extLst>
        </xdr:cNvPr>
        <xdr:cNvSpPr/>
      </xdr:nvSpPr>
      <xdr:spPr>
        <a:xfrm>
          <a:off x="533495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248" name="Rectangle: Rounded Corners 247">
          <a:hlinkClick xmlns:r="http://schemas.openxmlformats.org/officeDocument/2006/relationships" r:id="rId10"/>
          <a:extLst>
            <a:ext uri="{FF2B5EF4-FFF2-40B4-BE49-F238E27FC236}">
              <a16:creationId xmlns:a16="http://schemas.microsoft.com/office/drawing/2014/main" id="{9973367E-3F54-4228-A72E-860FABFF5654}"/>
            </a:ext>
          </a:extLst>
        </xdr:cNvPr>
        <xdr:cNvSpPr/>
      </xdr:nvSpPr>
      <xdr:spPr>
        <a:xfrm>
          <a:off x="533495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250" name="Rectangle: Rounded Corners 249">
          <a:hlinkClick xmlns:r="http://schemas.openxmlformats.org/officeDocument/2006/relationships" r:id="rId1"/>
          <a:extLst>
            <a:ext uri="{FF2B5EF4-FFF2-40B4-BE49-F238E27FC236}">
              <a16:creationId xmlns:a16="http://schemas.microsoft.com/office/drawing/2014/main" id="{7E25FAFB-5C65-43A8-A459-675B87CF7800}"/>
            </a:ext>
          </a:extLst>
        </xdr:cNvPr>
        <xdr:cNvSpPr/>
      </xdr:nvSpPr>
      <xdr:spPr>
        <a:xfrm>
          <a:off x="6055042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251" name="Rectangle: Rounded Corners 250">
          <a:hlinkClick xmlns:r="http://schemas.openxmlformats.org/officeDocument/2006/relationships" r:id="rId2"/>
          <a:extLst>
            <a:ext uri="{FF2B5EF4-FFF2-40B4-BE49-F238E27FC236}">
              <a16:creationId xmlns:a16="http://schemas.microsoft.com/office/drawing/2014/main" id="{901662D0-CEC8-4A0D-9D66-A9FF40BE2F63}"/>
            </a:ext>
          </a:extLst>
        </xdr:cNvPr>
        <xdr:cNvSpPr/>
      </xdr:nvSpPr>
      <xdr:spPr>
        <a:xfrm>
          <a:off x="6055042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252" name="Rectangle: Rounded Corners 251">
          <a:hlinkClick xmlns:r="http://schemas.openxmlformats.org/officeDocument/2006/relationships" r:id="rId3"/>
          <a:extLst>
            <a:ext uri="{FF2B5EF4-FFF2-40B4-BE49-F238E27FC236}">
              <a16:creationId xmlns:a16="http://schemas.microsoft.com/office/drawing/2014/main" id="{67C86492-05B1-4EFA-9C17-09B86CD5B53D}"/>
            </a:ext>
          </a:extLst>
        </xdr:cNvPr>
        <xdr:cNvSpPr/>
      </xdr:nvSpPr>
      <xdr:spPr>
        <a:xfrm>
          <a:off x="6055042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253" name="Rectangle: Rounded Corners 252">
          <a:hlinkClick xmlns:r="http://schemas.openxmlformats.org/officeDocument/2006/relationships" r:id="rId4"/>
          <a:extLst>
            <a:ext uri="{FF2B5EF4-FFF2-40B4-BE49-F238E27FC236}">
              <a16:creationId xmlns:a16="http://schemas.microsoft.com/office/drawing/2014/main" id="{4D48FA45-9119-4F1D-B842-9711F2B62D16}"/>
            </a:ext>
          </a:extLst>
        </xdr:cNvPr>
        <xdr:cNvSpPr/>
      </xdr:nvSpPr>
      <xdr:spPr>
        <a:xfrm>
          <a:off x="6055042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254" name="Rectangle: Rounded Corners 253">
          <a:hlinkClick xmlns:r="http://schemas.openxmlformats.org/officeDocument/2006/relationships" r:id="rId5"/>
          <a:extLst>
            <a:ext uri="{FF2B5EF4-FFF2-40B4-BE49-F238E27FC236}">
              <a16:creationId xmlns:a16="http://schemas.microsoft.com/office/drawing/2014/main" id="{C9CA3E7E-AF09-481E-8073-60047FCBB335}"/>
            </a:ext>
          </a:extLst>
        </xdr:cNvPr>
        <xdr:cNvSpPr/>
      </xdr:nvSpPr>
      <xdr:spPr>
        <a:xfrm>
          <a:off x="6055042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255" name="Rectangle: Rounded Corners 254">
          <a:hlinkClick xmlns:r="http://schemas.openxmlformats.org/officeDocument/2006/relationships" r:id="rId6"/>
          <a:extLst>
            <a:ext uri="{FF2B5EF4-FFF2-40B4-BE49-F238E27FC236}">
              <a16:creationId xmlns:a16="http://schemas.microsoft.com/office/drawing/2014/main" id="{51D7D501-07CF-494D-B918-225409BFF219}"/>
            </a:ext>
          </a:extLst>
        </xdr:cNvPr>
        <xdr:cNvSpPr/>
      </xdr:nvSpPr>
      <xdr:spPr>
        <a:xfrm>
          <a:off x="6055042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256" name="Rectangle: Rounded Corners 255">
          <a:hlinkClick xmlns:r="http://schemas.openxmlformats.org/officeDocument/2006/relationships" r:id="rId7"/>
          <a:extLst>
            <a:ext uri="{FF2B5EF4-FFF2-40B4-BE49-F238E27FC236}">
              <a16:creationId xmlns:a16="http://schemas.microsoft.com/office/drawing/2014/main" id="{47932817-339D-48B6-A068-8052E5FC20E9}"/>
            </a:ext>
          </a:extLst>
        </xdr:cNvPr>
        <xdr:cNvSpPr/>
      </xdr:nvSpPr>
      <xdr:spPr>
        <a:xfrm>
          <a:off x="6055042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137584</xdr:rowOff>
    </xdr:to>
    <xdr:sp macro="" textlink="">
      <xdr:nvSpPr>
        <xdr:cNvPr id="257" name="Rectangle: Rounded Corners 256">
          <a:hlinkClick xmlns:r="http://schemas.openxmlformats.org/officeDocument/2006/relationships" r:id="rId11"/>
          <a:extLst>
            <a:ext uri="{FF2B5EF4-FFF2-40B4-BE49-F238E27FC236}">
              <a16:creationId xmlns:a16="http://schemas.microsoft.com/office/drawing/2014/main" id="{5DBCD14B-5AEA-408F-922A-CDE95790F4C2}"/>
            </a:ext>
          </a:extLst>
        </xdr:cNvPr>
        <xdr:cNvSpPr/>
      </xdr:nvSpPr>
      <xdr:spPr>
        <a:xfrm>
          <a:off x="6055042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55</xdr:col>
      <xdr:colOff>0</xdr:colOff>
      <xdr:row>16</xdr:row>
      <xdr:rowOff>0</xdr:rowOff>
    </xdr:from>
    <xdr:to>
      <xdr:col>56</xdr:col>
      <xdr:colOff>0</xdr:colOff>
      <xdr:row>17</xdr:row>
      <xdr:rowOff>137583</xdr:rowOff>
    </xdr:to>
    <xdr:sp macro="" textlink="">
      <xdr:nvSpPr>
        <xdr:cNvPr id="258" name="Rectangle: Rounded Corners 257">
          <a:hlinkClick xmlns:r="http://schemas.openxmlformats.org/officeDocument/2006/relationships" r:id="rId8"/>
          <a:extLst>
            <a:ext uri="{FF2B5EF4-FFF2-40B4-BE49-F238E27FC236}">
              <a16:creationId xmlns:a16="http://schemas.microsoft.com/office/drawing/2014/main" id="{36F6859F-BFE3-4F1B-BB7A-261A56ECB84B}"/>
            </a:ext>
          </a:extLst>
        </xdr:cNvPr>
        <xdr:cNvSpPr/>
      </xdr:nvSpPr>
      <xdr:spPr>
        <a:xfrm>
          <a:off x="6055042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259" name="Rectangle: Rounded Corners 258">
          <a:hlinkClick xmlns:r="http://schemas.openxmlformats.org/officeDocument/2006/relationships" r:id="rId12"/>
          <a:extLst>
            <a:ext uri="{FF2B5EF4-FFF2-40B4-BE49-F238E27FC236}">
              <a16:creationId xmlns:a16="http://schemas.microsoft.com/office/drawing/2014/main" id="{BD3FC957-3332-4941-9036-DCEF43A8B56B}"/>
            </a:ext>
          </a:extLst>
        </xdr:cNvPr>
        <xdr:cNvSpPr/>
      </xdr:nvSpPr>
      <xdr:spPr>
        <a:xfrm>
          <a:off x="6055042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260" name="Rectangle: Rounded Corners 259">
          <a:hlinkClick xmlns:r="http://schemas.openxmlformats.org/officeDocument/2006/relationships" r:id="rId10"/>
          <a:extLst>
            <a:ext uri="{FF2B5EF4-FFF2-40B4-BE49-F238E27FC236}">
              <a16:creationId xmlns:a16="http://schemas.microsoft.com/office/drawing/2014/main" id="{B9CC3BCB-3571-4745-96AE-4596AA848411}"/>
            </a:ext>
          </a:extLst>
        </xdr:cNvPr>
        <xdr:cNvSpPr/>
      </xdr:nvSpPr>
      <xdr:spPr>
        <a:xfrm>
          <a:off x="6055042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262" name="Rectangle: Rounded Corners 261">
          <a:hlinkClick xmlns:r="http://schemas.openxmlformats.org/officeDocument/2006/relationships" r:id="rId1"/>
          <a:extLst>
            <a:ext uri="{FF2B5EF4-FFF2-40B4-BE49-F238E27FC236}">
              <a16:creationId xmlns:a16="http://schemas.microsoft.com/office/drawing/2014/main" id="{42EE89B8-DD86-411E-8C90-075CD2B8C631}"/>
            </a:ext>
          </a:extLst>
        </xdr:cNvPr>
        <xdr:cNvSpPr/>
      </xdr:nvSpPr>
      <xdr:spPr>
        <a:xfrm>
          <a:off x="714279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263" name="Rectangle: Rounded Corners 262">
          <a:hlinkClick xmlns:r="http://schemas.openxmlformats.org/officeDocument/2006/relationships" r:id="rId2"/>
          <a:extLst>
            <a:ext uri="{FF2B5EF4-FFF2-40B4-BE49-F238E27FC236}">
              <a16:creationId xmlns:a16="http://schemas.microsoft.com/office/drawing/2014/main" id="{70C57E03-F3BD-412E-84CE-C58DB18EA0EC}"/>
            </a:ext>
          </a:extLst>
        </xdr:cNvPr>
        <xdr:cNvSpPr/>
      </xdr:nvSpPr>
      <xdr:spPr>
        <a:xfrm>
          <a:off x="714279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264" name="Rectangle: Rounded Corners 263">
          <a:hlinkClick xmlns:r="http://schemas.openxmlformats.org/officeDocument/2006/relationships" r:id="rId3"/>
          <a:extLst>
            <a:ext uri="{FF2B5EF4-FFF2-40B4-BE49-F238E27FC236}">
              <a16:creationId xmlns:a16="http://schemas.microsoft.com/office/drawing/2014/main" id="{474E384A-C334-49F4-A07E-2D48954F2CB1}"/>
            </a:ext>
          </a:extLst>
        </xdr:cNvPr>
        <xdr:cNvSpPr/>
      </xdr:nvSpPr>
      <xdr:spPr>
        <a:xfrm>
          <a:off x="714279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265" name="Rectangle: Rounded Corners 264">
          <a:hlinkClick xmlns:r="http://schemas.openxmlformats.org/officeDocument/2006/relationships" r:id="rId4"/>
          <a:extLst>
            <a:ext uri="{FF2B5EF4-FFF2-40B4-BE49-F238E27FC236}">
              <a16:creationId xmlns:a16="http://schemas.microsoft.com/office/drawing/2014/main" id="{90C8BA99-8DDF-4B70-8ED4-F77454F7987B}"/>
            </a:ext>
          </a:extLst>
        </xdr:cNvPr>
        <xdr:cNvSpPr/>
      </xdr:nvSpPr>
      <xdr:spPr>
        <a:xfrm>
          <a:off x="714279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266" name="Rectangle: Rounded Corners 265">
          <a:hlinkClick xmlns:r="http://schemas.openxmlformats.org/officeDocument/2006/relationships" r:id="rId5"/>
          <a:extLst>
            <a:ext uri="{FF2B5EF4-FFF2-40B4-BE49-F238E27FC236}">
              <a16:creationId xmlns:a16="http://schemas.microsoft.com/office/drawing/2014/main" id="{D0D8BF82-D787-4F49-B59E-89295B643987}"/>
            </a:ext>
          </a:extLst>
        </xdr:cNvPr>
        <xdr:cNvSpPr/>
      </xdr:nvSpPr>
      <xdr:spPr>
        <a:xfrm>
          <a:off x="714279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267" name="Rectangle: Rounded Corners 266">
          <a:hlinkClick xmlns:r="http://schemas.openxmlformats.org/officeDocument/2006/relationships" r:id="rId6"/>
          <a:extLst>
            <a:ext uri="{FF2B5EF4-FFF2-40B4-BE49-F238E27FC236}">
              <a16:creationId xmlns:a16="http://schemas.microsoft.com/office/drawing/2014/main" id="{17200F47-FE3F-4C77-9522-BFFA9313621E}"/>
            </a:ext>
          </a:extLst>
        </xdr:cNvPr>
        <xdr:cNvSpPr/>
      </xdr:nvSpPr>
      <xdr:spPr>
        <a:xfrm>
          <a:off x="714279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268" name="Rectangle: Rounded Corners 267">
          <a:hlinkClick xmlns:r="http://schemas.openxmlformats.org/officeDocument/2006/relationships" r:id="rId7"/>
          <a:extLst>
            <a:ext uri="{FF2B5EF4-FFF2-40B4-BE49-F238E27FC236}">
              <a16:creationId xmlns:a16="http://schemas.microsoft.com/office/drawing/2014/main" id="{DFD5E97F-2E33-4EC7-BD4F-C55DCE6C6EB9}"/>
            </a:ext>
          </a:extLst>
        </xdr:cNvPr>
        <xdr:cNvSpPr/>
      </xdr:nvSpPr>
      <xdr:spPr>
        <a:xfrm>
          <a:off x="714279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137584</xdr:rowOff>
    </xdr:to>
    <xdr:sp macro="" textlink="">
      <xdr:nvSpPr>
        <xdr:cNvPr id="269" name="Rectangle: Rounded Corners 268">
          <a:hlinkClick xmlns:r="http://schemas.openxmlformats.org/officeDocument/2006/relationships" r:id="rId11"/>
          <a:extLst>
            <a:ext uri="{FF2B5EF4-FFF2-40B4-BE49-F238E27FC236}">
              <a16:creationId xmlns:a16="http://schemas.microsoft.com/office/drawing/2014/main" id="{C5AB0F1E-E2E8-4026-AFEC-75F2DFFFB5D7}"/>
            </a:ext>
          </a:extLst>
        </xdr:cNvPr>
        <xdr:cNvSpPr/>
      </xdr:nvSpPr>
      <xdr:spPr>
        <a:xfrm>
          <a:off x="714279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65</xdr:col>
      <xdr:colOff>0</xdr:colOff>
      <xdr:row>16</xdr:row>
      <xdr:rowOff>0</xdr:rowOff>
    </xdr:from>
    <xdr:to>
      <xdr:col>66</xdr:col>
      <xdr:colOff>0</xdr:colOff>
      <xdr:row>17</xdr:row>
      <xdr:rowOff>137583</xdr:rowOff>
    </xdr:to>
    <xdr:sp macro="" textlink="">
      <xdr:nvSpPr>
        <xdr:cNvPr id="270" name="Rectangle: Rounded Corners 269">
          <a:hlinkClick xmlns:r="http://schemas.openxmlformats.org/officeDocument/2006/relationships" r:id="rId8"/>
          <a:extLst>
            <a:ext uri="{FF2B5EF4-FFF2-40B4-BE49-F238E27FC236}">
              <a16:creationId xmlns:a16="http://schemas.microsoft.com/office/drawing/2014/main" id="{AE3D9955-6E5F-43C4-9BD2-634479A04652}"/>
            </a:ext>
          </a:extLst>
        </xdr:cNvPr>
        <xdr:cNvSpPr/>
      </xdr:nvSpPr>
      <xdr:spPr>
        <a:xfrm>
          <a:off x="714279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271" name="Rectangle: Rounded Corners 270">
          <a:hlinkClick xmlns:r="http://schemas.openxmlformats.org/officeDocument/2006/relationships" r:id="rId12"/>
          <a:extLst>
            <a:ext uri="{FF2B5EF4-FFF2-40B4-BE49-F238E27FC236}">
              <a16:creationId xmlns:a16="http://schemas.microsoft.com/office/drawing/2014/main" id="{1597C112-424F-42D9-9E06-3C0ACE0262D5}"/>
            </a:ext>
          </a:extLst>
        </xdr:cNvPr>
        <xdr:cNvSpPr/>
      </xdr:nvSpPr>
      <xdr:spPr>
        <a:xfrm>
          <a:off x="714279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272" name="Rectangle: Rounded Corners 271">
          <a:hlinkClick xmlns:r="http://schemas.openxmlformats.org/officeDocument/2006/relationships" r:id="rId10"/>
          <a:extLst>
            <a:ext uri="{FF2B5EF4-FFF2-40B4-BE49-F238E27FC236}">
              <a16:creationId xmlns:a16="http://schemas.microsoft.com/office/drawing/2014/main" id="{5D34C503-494F-4E36-81BF-F271AB79898C}"/>
            </a:ext>
          </a:extLst>
        </xdr:cNvPr>
        <xdr:cNvSpPr/>
      </xdr:nvSpPr>
      <xdr:spPr>
        <a:xfrm>
          <a:off x="714279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274" name="Rectangle: Rounded Corners 273">
          <a:hlinkClick xmlns:r="http://schemas.openxmlformats.org/officeDocument/2006/relationships" r:id="rId1"/>
          <a:extLst>
            <a:ext uri="{FF2B5EF4-FFF2-40B4-BE49-F238E27FC236}">
              <a16:creationId xmlns:a16="http://schemas.microsoft.com/office/drawing/2014/main" id="{D3DDBEA5-EC51-423E-BB10-4E7D396CCDE2}"/>
            </a:ext>
          </a:extLst>
        </xdr:cNvPr>
        <xdr:cNvSpPr/>
      </xdr:nvSpPr>
      <xdr:spPr>
        <a:xfrm>
          <a:off x="82400775" y="10585"/>
          <a:ext cx="1142998" cy="3471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275" name="Rectangle: Rounded Corners 274">
          <a:hlinkClick xmlns:r="http://schemas.openxmlformats.org/officeDocument/2006/relationships" r:id="rId2"/>
          <a:extLst>
            <a:ext uri="{FF2B5EF4-FFF2-40B4-BE49-F238E27FC236}">
              <a16:creationId xmlns:a16="http://schemas.microsoft.com/office/drawing/2014/main" id="{724F513B-D455-4536-8DC4-7A46DD6F0364}"/>
            </a:ext>
          </a:extLst>
        </xdr:cNvPr>
        <xdr:cNvSpPr/>
      </xdr:nvSpPr>
      <xdr:spPr>
        <a:xfrm>
          <a:off x="82400775" y="3810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276" name="Rectangle: Rounded Corners 275">
          <a:hlinkClick xmlns:r="http://schemas.openxmlformats.org/officeDocument/2006/relationships" r:id="rId3"/>
          <a:extLst>
            <a:ext uri="{FF2B5EF4-FFF2-40B4-BE49-F238E27FC236}">
              <a16:creationId xmlns:a16="http://schemas.microsoft.com/office/drawing/2014/main" id="{0E671504-F15F-4632-803C-3CCCB75AD43E}"/>
            </a:ext>
          </a:extLst>
        </xdr:cNvPr>
        <xdr:cNvSpPr/>
      </xdr:nvSpPr>
      <xdr:spPr>
        <a:xfrm>
          <a:off x="82400775" y="7239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277" name="Rectangle: Rounded Corners 276">
          <a:hlinkClick xmlns:r="http://schemas.openxmlformats.org/officeDocument/2006/relationships" r:id="rId4"/>
          <a:extLst>
            <a:ext uri="{FF2B5EF4-FFF2-40B4-BE49-F238E27FC236}">
              <a16:creationId xmlns:a16="http://schemas.microsoft.com/office/drawing/2014/main" id="{0026E8B8-EFC8-4268-BD9F-045B96B7DEEA}"/>
            </a:ext>
          </a:extLst>
        </xdr:cNvPr>
        <xdr:cNvSpPr/>
      </xdr:nvSpPr>
      <xdr:spPr>
        <a:xfrm>
          <a:off x="82400775" y="10668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278" name="Rectangle: Rounded Corners 277">
          <a:hlinkClick xmlns:r="http://schemas.openxmlformats.org/officeDocument/2006/relationships" r:id="rId5"/>
          <a:extLst>
            <a:ext uri="{FF2B5EF4-FFF2-40B4-BE49-F238E27FC236}">
              <a16:creationId xmlns:a16="http://schemas.microsoft.com/office/drawing/2014/main" id="{9118EDD6-2531-4A72-8C5A-F69B8AB114AB}"/>
            </a:ext>
          </a:extLst>
        </xdr:cNvPr>
        <xdr:cNvSpPr/>
      </xdr:nvSpPr>
      <xdr:spPr>
        <a:xfrm>
          <a:off x="82400775" y="14097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279" name="Rectangle: Rounded Corners 278">
          <a:hlinkClick xmlns:r="http://schemas.openxmlformats.org/officeDocument/2006/relationships" r:id="rId6"/>
          <a:extLst>
            <a:ext uri="{FF2B5EF4-FFF2-40B4-BE49-F238E27FC236}">
              <a16:creationId xmlns:a16="http://schemas.microsoft.com/office/drawing/2014/main" id="{31D08014-4BC5-4610-8C5D-4EC621F06DA6}"/>
            </a:ext>
          </a:extLst>
        </xdr:cNvPr>
        <xdr:cNvSpPr/>
      </xdr:nvSpPr>
      <xdr:spPr>
        <a:xfrm>
          <a:off x="82400775" y="17526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280" name="Rectangle: Rounded Corners 279">
          <a:hlinkClick xmlns:r="http://schemas.openxmlformats.org/officeDocument/2006/relationships" r:id="rId7"/>
          <a:extLst>
            <a:ext uri="{FF2B5EF4-FFF2-40B4-BE49-F238E27FC236}">
              <a16:creationId xmlns:a16="http://schemas.microsoft.com/office/drawing/2014/main" id="{729B5F02-A861-482F-A324-664E3429722B}"/>
            </a:ext>
          </a:extLst>
        </xdr:cNvPr>
        <xdr:cNvSpPr/>
      </xdr:nvSpPr>
      <xdr:spPr>
        <a:xfrm>
          <a:off x="82400775" y="20955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137584</xdr:rowOff>
    </xdr:to>
    <xdr:sp macro="" textlink="">
      <xdr:nvSpPr>
        <xdr:cNvPr id="281" name="Rectangle: Rounded Corners 280">
          <a:hlinkClick xmlns:r="http://schemas.openxmlformats.org/officeDocument/2006/relationships" r:id="rId11"/>
          <a:extLst>
            <a:ext uri="{FF2B5EF4-FFF2-40B4-BE49-F238E27FC236}">
              <a16:creationId xmlns:a16="http://schemas.microsoft.com/office/drawing/2014/main" id="{AA9ADBC1-D742-4886-9676-BD457EF3A7B6}"/>
            </a:ext>
          </a:extLst>
        </xdr:cNvPr>
        <xdr:cNvSpPr/>
      </xdr:nvSpPr>
      <xdr:spPr>
        <a:xfrm>
          <a:off x="82400775" y="24384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78</xdr:col>
      <xdr:colOff>0</xdr:colOff>
      <xdr:row>16</xdr:row>
      <xdr:rowOff>0</xdr:rowOff>
    </xdr:from>
    <xdr:to>
      <xdr:col>79</xdr:col>
      <xdr:colOff>0</xdr:colOff>
      <xdr:row>17</xdr:row>
      <xdr:rowOff>137583</xdr:rowOff>
    </xdr:to>
    <xdr:sp macro="" textlink="">
      <xdr:nvSpPr>
        <xdr:cNvPr id="282" name="Rectangle: Rounded Corners 281">
          <a:hlinkClick xmlns:r="http://schemas.openxmlformats.org/officeDocument/2006/relationships" r:id="rId8"/>
          <a:extLst>
            <a:ext uri="{FF2B5EF4-FFF2-40B4-BE49-F238E27FC236}">
              <a16:creationId xmlns:a16="http://schemas.microsoft.com/office/drawing/2014/main" id="{DE3852ED-46DE-40DD-8664-C26790D34D76}"/>
            </a:ext>
          </a:extLst>
        </xdr:cNvPr>
        <xdr:cNvSpPr/>
      </xdr:nvSpPr>
      <xdr:spPr>
        <a:xfrm>
          <a:off x="82400775" y="2781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283" name="Rectangle: Rounded Corners 282">
          <a:hlinkClick xmlns:r="http://schemas.openxmlformats.org/officeDocument/2006/relationships" r:id="rId12"/>
          <a:extLst>
            <a:ext uri="{FF2B5EF4-FFF2-40B4-BE49-F238E27FC236}">
              <a16:creationId xmlns:a16="http://schemas.microsoft.com/office/drawing/2014/main" id="{3949AE24-CCBB-4E6E-B754-04EEB9CD8084}"/>
            </a:ext>
          </a:extLst>
        </xdr:cNvPr>
        <xdr:cNvSpPr/>
      </xdr:nvSpPr>
      <xdr:spPr>
        <a:xfrm>
          <a:off x="82400775" y="3124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284" name="Rectangle: Rounded Corners 283">
          <a:hlinkClick xmlns:r="http://schemas.openxmlformats.org/officeDocument/2006/relationships" r:id="rId10"/>
          <a:extLst>
            <a:ext uri="{FF2B5EF4-FFF2-40B4-BE49-F238E27FC236}">
              <a16:creationId xmlns:a16="http://schemas.microsoft.com/office/drawing/2014/main" id="{CBCED77E-491B-4123-9EDF-BA941062A882}"/>
            </a:ext>
          </a:extLst>
        </xdr:cNvPr>
        <xdr:cNvSpPr/>
      </xdr:nvSpPr>
      <xdr:spPr>
        <a:xfrm>
          <a:off x="82400775" y="3467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286" name="Rectangle: Rounded Corners 285">
          <a:hlinkClick xmlns:r="http://schemas.openxmlformats.org/officeDocument/2006/relationships" r:id="rId1"/>
          <a:extLst>
            <a:ext uri="{FF2B5EF4-FFF2-40B4-BE49-F238E27FC236}">
              <a16:creationId xmlns:a16="http://schemas.microsoft.com/office/drawing/2014/main" id="{FF2B5CBA-82D6-4268-94D3-0AA3AB059B64}"/>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287" name="Rectangle: Rounded Corners 286">
          <a:hlinkClick xmlns:r="http://schemas.openxmlformats.org/officeDocument/2006/relationships" r:id="rId2"/>
          <a:extLst>
            <a:ext uri="{FF2B5EF4-FFF2-40B4-BE49-F238E27FC236}">
              <a16:creationId xmlns:a16="http://schemas.microsoft.com/office/drawing/2014/main" id="{16CBA76B-E19F-495E-ABB9-97A5D79EB283}"/>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288" name="Rectangle: Rounded Corners 287">
          <a:hlinkClick xmlns:r="http://schemas.openxmlformats.org/officeDocument/2006/relationships" r:id="rId3"/>
          <a:extLst>
            <a:ext uri="{FF2B5EF4-FFF2-40B4-BE49-F238E27FC236}">
              <a16:creationId xmlns:a16="http://schemas.microsoft.com/office/drawing/2014/main" id="{2390E996-DBB1-456E-92F5-E303EE4079D1}"/>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289" name="Rectangle: Rounded Corners 288">
          <a:hlinkClick xmlns:r="http://schemas.openxmlformats.org/officeDocument/2006/relationships" r:id="rId4"/>
          <a:extLst>
            <a:ext uri="{FF2B5EF4-FFF2-40B4-BE49-F238E27FC236}">
              <a16:creationId xmlns:a16="http://schemas.microsoft.com/office/drawing/2014/main" id="{40A81CC6-C790-4D73-93D2-D56D18D4157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290" name="Rectangle: Rounded Corners 289">
          <a:hlinkClick xmlns:r="http://schemas.openxmlformats.org/officeDocument/2006/relationships" r:id="rId5"/>
          <a:extLst>
            <a:ext uri="{FF2B5EF4-FFF2-40B4-BE49-F238E27FC236}">
              <a16:creationId xmlns:a16="http://schemas.microsoft.com/office/drawing/2014/main" id="{1318D05C-B558-489A-A95E-92E50C575968}"/>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291" name="Rectangle: Rounded Corners 290">
          <a:hlinkClick xmlns:r="http://schemas.openxmlformats.org/officeDocument/2006/relationships" r:id="rId6"/>
          <a:extLst>
            <a:ext uri="{FF2B5EF4-FFF2-40B4-BE49-F238E27FC236}">
              <a16:creationId xmlns:a16="http://schemas.microsoft.com/office/drawing/2014/main" id="{7F076F2A-2552-4D87-B0A6-FAD4E6C4E33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292" name="Rectangle: Rounded Corners 291">
          <a:hlinkClick xmlns:r="http://schemas.openxmlformats.org/officeDocument/2006/relationships" r:id="rId7"/>
          <a:extLst>
            <a:ext uri="{FF2B5EF4-FFF2-40B4-BE49-F238E27FC236}">
              <a16:creationId xmlns:a16="http://schemas.microsoft.com/office/drawing/2014/main" id="{893E7AE0-4925-4911-8BC6-953D630021DC}"/>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137583</xdr:rowOff>
    </xdr:to>
    <xdr:sp macro="" textlink="">
      <xdr:nvSpPr>
        <xdr:cNvPr id="293" name="Rectangle: Rounded Corners 292">
          <a:hlinkClick xmlns:r="http://schemas.openxmlformats.org/officeDocument/2006/relationships" r:id="rId8"/>
          <a:extLst>
            <a:ext uri="{FF2B5EF4-FFF2-40B4-BE49-F238E27FC236}">
              <a16:creationId xmlns:a16="http://schemas.microsoft.com/office/drawing/2014/main" id="{67BE050B-1E18-4F8B-968A-A7539AB9E91C}"/>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16</xdr:row>
      <xdr:rowOff>0</xdr:rowOff>
    </xdr:from>
    <xdr:to>
      <xdr:col>11</xdr:col>
      <xdr:colOff>0</xdr:colOff>
      <xdr:row>17</xdr:row>
      <xdr:rowOff>137584</xdr:rowOff>
    </xdr:to>
    <xdr:sp macro="" textlink="">
      <xdr:nvSpPr>
        <xdr:cNvPr id="294" name="Rectangle: Rounded Corners 293">
          <a:hlinkClick xmlns:r="http://schemas.openxmlformats.org/officeDocument/2006/relationships" r:id="rId12"/>
          <a:extLst>
            <a:ext uri="{FF2B5EF4-FFF2-40B4-BE49-F238E27FC236}">
              <a16:creationId xmlns:a16="http://schemas.microsoft.com/office/drawing/2014/main" id="{5D0F5B04-D724-4AA2-8F76-0BB9BE884D34}"/>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295" name="Rectangle: Rounded Corners 294">
          <a:hlinkClick xmlns:r="http://schemas.openxmlformats.org/officeDocument/2006/relationships" r:id="rId10"/>
          <a:extLst>
            <a:ext uri="{FF2B5EF4-FFF2-40B4-BE49-F238E27FC236}">
              <a16:creationId xmlns:a16="http://schemas.microsoft.com/office/drawing/2014/main" id="{2D1CB4FD-C60C-46DB-991B-0417EFFB6098}"/>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296" name="Rectangle: Rounded Corners 295">
          <a:hlinkClick xmlns:r="http://schemas.openxmlformats.org/officeDocument/2006/relationships" r:id="rId13"/>
          <a:extLst>
            <a:ext uri="{FF2B5EF4-FFF2-40B4-BE49-F238E27FC236}">
              <a16:creationId xmlns:a16="http://schemas.microsoft.com/office/drawing/2014/main" id="{4AA3F693-9D9D-4D99-B9C9-70D92CDB8AF5}"/>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297" name="Rectangle: Rounded Corners 296">
          <a:hlinkClick xmlns:r="http://schemas.openxmlformats.org/officeDocument/2006/relationships" r:id="rId1"/>
          <a:extLst>
            <a:ext uri="{FF2B5EF4-FFF2-40B4-BE49-F238E27FC236}">
              <a16:creationId xmlns:a16="http://schemas.microsoft.com/office/drawing/2014/main" id="{3AAC4E3C-3B50-4BC3-A039-E76807076A5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298" name="Rectangle: Rounded Corners 297">
          <a:hlinkClick xmlns:r="http://schemas.openxmlformats.org/officeDocument/2006/relationships" r:id="rId2"/>
          <a:extLst>
            <a:ext uri="{FF2B5EF4-FFF2-40B4-BE49-F238E27FC236}">
              <a16:creationId xmlns:a16="http://schemas.microsoft.com/office/drawing/2014/main" id="{16FB585B-13F6-4C0F-82E8-1EB80EFDF37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299" name="Rectangle: Rounded Corners 298">
          <a:hlinkClick xmlns:r="http://schemas.openxmlformats.org/officeDocument/2006/relationships" r:id="rId3"/>
          <a:extLst>
            <a:ext uri="{FF2B5EF4-FFF2-40B4-BE49-F238E27FC236}">
              <a16:creationId xmlns:a16="http://schemas.microsoft.com/office/drawing/2014/main" id="{215FC2D9-F3CF-4737-9281-BCF08620460F}"/>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300" name="Rectangle: Rounded Corners 299">
          <a:hlinkClick xmlns:r="http://schemas.openxmlformats.org/officeDocument/2006/relationships" r:id="rId4"/>
          <a:extLst>
            <a:ext uri="{FF2B5EF4-FFF2-40B4-BE49-F238E27FC236}">
              <a16:creationId xmlns:a16="http://schemas.microsoft.com/office/drawing/2014/main" id="{160D7A78-66E8-42CF-BBB3-7D28EF21F07E}"/>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301" name="Rectangle: Rounded Corners 300">
          <a:hlinkClick xmlns:r="http://schemas.openxmlformats.org/officeDocument/2006/relationships" r:id="rId5"/>
          <a:extLst>
            <a:ext uri="{FF2B5EF4-FFF2-40B4-BE49-F238E27FC236}">
              <a16:creationId xmlns:a16="http://schemas.microsoft.com/office/drawing/2014/main" id="{F9820D91-15A2-4DC9-85AE-EA0D4ED6FFF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302" name="Rectangle: Rounded Corners 301">
          <a:hlinkClick xmlns:r="http://schemas.openxmlformats.org/officeDocument/2006/relationships" r:id="rId6"/>
          <a:extLst>
            <a:ext uri="{FF2B5EF4-FFF2-40B4-BE49-F238E27FC236}">
              <a16:creationId xmlns:a16="http://schemas.microsoft.com/office/drawing/2014/main" id="{8083A274-676B-4238-83D0-A79AC115B84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303" name="Rectangle: Rounded Corners 302">
          <a:hlinkClick xmlns:r="http://schemas.openxmlformats.org/officeDocument/2006/relationships" r:id="rId7"/>
          <a:extLst>
            <a:ext uri="{FF2B5EF4-FFF2-40B4-BE49-F238E27FC236}">
              <a16:creationId xmlns:a16="http://schemas.microsoft.com/office/drawing/2014/main" id="{657F15E1-5E3B-42D0-AB2D-F9F019C683F1}"/>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137583</xdr:rowOff>
    </xdr:to>
    <xdr:sp macro="" textlink="">
      <xdr:nvSpPr>
        <xdr:cNvPr id="304" name="Rectangle: Rounded Corners 303">
          <a:hlinkClick xmlns:r="http://schemas.openxmlformats.org/officeDocument/2006/relationships" r:id="rId8"/>
          <a:extLst>
            <a:ext uri="{FF2B5EF4-FFF2-40B4-BE49-F238E27FC236}">
              <a16:creationId xmlns:a16="http://schemas.microsoft.com/office/drawing/2014/main" id="{89D89399-272D-4591-AF6D-137D331F33B2}"/>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16</xdr:row>
      <xdr:rowOff>0</xdr:rowOff>
    </xdr:from>
    <xdr:to>
      <xdr:col>19</xdr:col>
      <xdr:colOff>0</xdr:colOff>
      <xdr:row>17</xdr:row>
      <xdr:rowOff>137584</xdr:rowOff>
    </xdr:to>
    <xdr:sp macro="" textlink="">
      <xdr:nvSpPr>
        <xdr:cNvPr id="305" name="Rectangle: Rounded Corners 304">
          <a:hlinkClick xmlns:r="http://schemas.openxmlformats.org/officeDocument/2006/relationships" r:id="rId12"/>
          <a:extLst>
            <a:ext uri="{FF2B5EF4-FFF2-40B4-BE49-F238E27FC236}">
              <a16:creationId xmlns:a16="http://schemas.microsoft.com/office/drawing/2014/main" id="{59181C61-8C15-4221-A18B-F78069DF108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306" name="Rectangle: Rounded Corners 305">
          <a:hlinkClick xmlns:r="http://schemas.openxmlformats.org/officeDocument/2006/relationships" r:id="rId10"/>
          <a:extLst>
            <a:ext uri="{FF2B5EF4-FFF2-40B4-BE49-F238E27FC236}">
              <a16:creationId xmlns:a16="http://schemas.microsoft.com/office/drawing/2014/main" id="{8163103C-A7E8-436C-AF4D-D4A8B0EB80FE}"/>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307" name="Rectangle: Rounded Corners 306">
          <a:hlinkClick xmlns:r="http://schemas.openxmlformats.org/officeDocument/2006/relationships" r:id="rId13"/>
          <a:extLst>
            <a:ext uri="{FF2B5EF4-FFF2-40B4-BE49-F238E27FC236}">
              <a16:creationId xmlns:a16="http://schemas.microsoft.com/office/drawing/2014/main" id="{71464A35-1763-468A-8040-84506C1917E9}"/>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308" name="Rectangle: Rounded Corners 307">
          <a:hlinkClick xmlns:r="http://schemas.openxmlformats.org/officeDocument/2006/relationships" r:id="rId1"/>
          <a:extLst>
            <a:ext uri="{FF2B5EF4-FFF2-40B4-BE49-F238E27FC236}">
              <a16:creationId xmlns:a16="http://schemas.microsoft.com/office/drawing/2014/main" id="{ADED9CA3-8F93-42A1-AA0F-4EEB40B2D591}"/>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309" name="Rectangle: Rounded Corners 308">
          <a:hlinkClick xmlns:r="http://schemas.openxmlformats.org/officeDocument/2006/relationships" r:id="rId2"/>
          <a:extLst>
            <a:ext uri="{FF2B5EF4-FFF2-40B4-BE49-F238E27FC236}">
              <a16:creationId xmlns:a16="http://schemas.microsoft.com/office/drawing/2014/main" id="{384D00BF-F7D3-4592-B87D-D572BC4ECE9C}"/>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310" name="Rectangle: Rounded Corners 309">
          <a:hlinkClick xmlns:r="http://schemas.openxmlformats.org/officeDocument/2006/relationships" r:id="rId3"/>
          <a:extLst>
            <a:ext uri="{FF2B5EF4-FFF2-40B4-BE49-F238E27FC236}">
              <a16:creationId xmlns:a16="http://schemas.microsoft.com/office/drawing/2014/main" id="{DD67045D-5C96-4657-97CA-F7E9E48DB4E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311" name="Rectangle: Rounded Corners 310">
          <a:hlinkClick xmlns:r="http://schemas.openxmlformats.org/officeDocument/2006/relationships" r:id="rId4"/>
          <a:extLst>
            <a:ext uri="{FF2B5EF4-FFF2-40B4-BE49-F238E27FC236}">
              <a16:creationId xmlns:a16="http://schemas.microsoft.com/office/drawing/2014/main" id="{055F429A-A0D8-401C-A634-95CACB6E0477}"/>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312" name="Rectangle: Rounded Corners 311">
          <a:hlinkClick xmlns:r="http://schemas.openxmlformats.org/officeDocument/2006/relationships" r:id="rId5"/>
          <a:extLst>
            <a:ext uri="{FF2B5EF4-FFF2-40B4-BE49-F238E27FC236}">
              <a16:creationId xmlns:a16="http://schemas.microsoft.com/office/drawing/2014/main" id="{A4CCCEBC-DCBB-4492-94B3-711AE61557C3}"/>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313" name="Rectangle: Rounded Corners 312">
          <a:hlinkClick xmlns:r="http://schemas.openxmlformats.org/officeDocument/2006/relationships" r:id="rId6"/>
          <a:extLst>
            <a:ext uri="{FF2B5EF4-FFF2-40B4-BE49-F238E27FC236}">
              <a16:creationId xmlns:a16="http://schemas.microsoft.com/office/drawing/2014/main" id="{09F8ABAD-6EC6-4D6A-8DDA-C5087D2761F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314" name="Rectangle: Rounded Corners 313">
          <a:hlinkClick xmlns:r="http://schemas.openxmlformats.org/officeDocument/2006/relationships" r:id="rId7"/>
          <a:extLst>
            <a:ext uri="{FF2B5EF4-FFF2-40B4-BE49-F238E27FC236}">
              <a16:creationId xmlns:a16="http://schemas.microsoft.com/office/drawing/2014/main" id="{D03DB1F4-B9E1-4321-AEE4-A20BDF19915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137583</xdr:rowOff>
    </xdr:to>
    <xdr:sp macro="" textlink="">
      <xdr:nvSpPr>
        <xdr:cNvPr id="315" name="Rectangle: Rounded Corners 314">
          <a:hlinkClick xmlns:r="http://schemas.openxmlformats.org/officeDocument/2006/relationships" r:id="rId8"/>
          <a:extLst>
            <a:ext uri="{FF2B5EF4-FFF2-40B4-BE49-F238E27FC236}">
              <a16:creationId xmlns:a16="http://schemas.microsoft.com/office/drawing/2014/main" id="{F5DCD06C-D558-4DEB-A3B3-1A9F33B7D30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16</xdr:row>
      <xdr:rowOff>0</xdr:rowOff>
    </xdr:from>
    <xdr:to>
      <xdr:col>29</xdr:col>
      <xdr:colOff>0</xdr:colOff>
      <xdr:row>17</xdr:row>
      <xdr:rowOff>137584</xdr:rowOff>
    </xdr:to>
    <xdr:sp macro="" textlink="">
      <xdr:nvSpPr>
        <xdr:cNvPr id="316" name="Rectangle: Rounded Corners 315">
          <a:hlinkClick xmlns:r="http://schemas.openxmlformats.org/officeDocument/2006/relationships" r:id="rId12"/>
          <a:extLst>
            <a:ext uri="{FF2B5EF4-FFF2-40B4-BE49-F238E27FC236}">
              <a16:creationId xmlns:a16="http://schemas.microsoft.com/office/drawing/2014/main" id="{56299C72-1EC0-4E53-B4D7-92F5A6CFC2EB}"/>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317" name="Rectangle: Rounded Corners 316">
          <a:hlinkClick xmlns:r="http://schemas.openxmlformats.org/officeDocument/2006/relationships" r:id="rId10"/>
          <a:extLst>
            <a:ext uri="{FF2B5EF4-FFF2-40B4-BE49-F238E27FC236}">
              <a16:creationId xmlns:a16="http://schemas.microsoft.com/office/drawing/2014/main" id="{4C72255A-DE76-45B8-B325-61A84B6ECE7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318" name="Rectangle: Rounded Corners 317">
          <a:hlinkClick xmlns:r="http://schemas.openxmlformats.org/officeDocument/2006/relationships" r:id="rId13"/>
          <a:extLst>
            <a:ext uri="{FF2B5EF4-FFF2-40B4-BE49-F238E27FC236}">
              <a16:creationId xmlns:a16="http://schemas.microsoft.com/office/drawing/2014/main" id="{B6C801ED-7956-4B6D-9257-98F467F25F90}"/>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319" name="Rectangle: Rounded Corners 318">
          <a:hlinkClick xmlns:r="http://schemas.openxmlformats.org/officeDocument/2006/relationships" r:id="rId1"/>
          <a:extLst>
            <a:ext uri="{FF2B5EF4-FFF2-40B4-BE49-F238E27FC236}">
              <a16:creationId xmlns:a16="http://schemas.microsoft.com/office/drawing/2014/main" id="{0E7C7E31-C0B4-46D6-BFE0-A315509E295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320" name="Rectangle: Rounded Corners 319">
          <a:hlinkClick xmlns:r="http://schemas.openxmlformats.org/officeDocument/2006/relationships" r:id="rId2"/>
          <a:extLst>
            <a:ext uri="{FF2B5EF4-FFF2-40B4-BE49-F238E27FC236}">
              <a16:creationId xmlns:a16="http://schemas.microsoft.com/office/drawing/2014/main" id="{22C52FCE-168C-41A7-AC52-96090A0464A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321" name="Rectangle: Rounded Corners 320">
          <a:hlinkClick xmlns:r="http://schemas.openxmlformats.org/officeDocument/2006/relationships" r:id="rId3"/>
          <a:extLst>
            <a:ext uri="{FF2B5EF4-FFF2-40B4-BE49-F238E27FC236}">
              <a16:creationId xmlns:a16="http://schemas.microsoft.com/office/drawing/2014/main" id="{C38B2FA6-A686-4E95-91C2-B0B9266F725B}"/>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322" name="Rectangle: Rounded Corners 321">
          <a:hlinkClick xmlns:r="http://schemas.openxmlformats.org/officeDocument/2006/relationships" r:id="rId4"/>
          <a:extLst>
            <a:ext uri="{FF2B5EF4-FFF2-40B4-BE49-F238E27FC236}">
              <a16:creationId xmlns:a16="http://schemas.microsoft.com/office/drawing/2014/main" id="{32ED54EB-A368-4D79-8B7C-D6FDC13E8E81}"/>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323" name="Rectangle: Rounded Corners 322">
          <a:hlinkClick xmlns:r="http://schemas.openxmlformats.org/officeDocument/2006/relationships" r:id="rId5"/>
          <a:extLst>
            <a:ext uri="{FF2B5EF4-FFF2-40B4-BE49-F238E27FC236}">
              <a16:creationId xmlns:a16="http://schemas.microsoft.com/office/drawing/2014/main" id="{B82A2566-6AF8-4286-B2DA-B69475C37A93}"/>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324" name="Rectangle: Rounded Corners 323">
          <a:hlinkClick xmlns:r="http://schemas.openxmlformats.org/officeDocument/2006/relationships" r:id="rId6"/>
          <a:extLst>
            <a:ext uri="{FF2B5EF4-FFF2-40B4-BE49-F238E27FC236}">
              <a16:creationId xmlns:a16="http://schemas.microsoft.com/office/drawing/2014/main" id="{21D1F3BD-BACD-4909-9705-EB01C0004B5C}"/>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325" name="Rectangle: Rounded Corners 324">
          <a:hlinkClick xmlns:r="http://schemas.openxmlformats.org/officeDocument/2006/relationships" r:id="rId7"/>
          <a:extLst>
            <a:ext uri="{FF2B5EF4-FFF2-40B4-BE49-F238E27FC236}">
              <a16:creationId xmlns:a16="http://schemas.microsoft.com/office/drawing/2014/main" id="{8CB63137-9991-4C75-882F-B0462B2468A9}"/>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137583</xdr:rowOff>
    </xdr:to>
    <xdr:sp macro="" textlink="">
      <xdr:nvSpPr>
        <xdr:cNvPr id="326" name="Rectangle: Rounded Corners 325">
          <a:hlinkClick xmlns:r="http://schemas.openxmlformats.org/officeDocument/2006/relationships" r:id="rId8"/>
          <a:extLst>
            <a:ext uri="{FF2B5EF4-FFF2-40B4-BE49-F238E27FC236}">
              <a16:creationId xmlns:a16="http://schemas.microsoft.com/office/drawing/2014/main" id="{42D83630-DE0F-4B52-83AA-FF572212B4E9}"/>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16</xdr:row>
      <xdr:rowOff>0</xdr:rowOff>
    </xdr:from>
    <xdr:to>
      <xdr:col>45</xdr:col>
      <xdr:colOff>0</xdr:colOff>
      <xdr:row>17</xdr:row>
      <xdr:rowOff>137584</xdr:rowOff>
    </xdr:to>
    <xdr:sp macro="" textlink="">
      <xdr:nvSpPr>
        <xdr:cNvPr id="327" name="Rectangle: Rounded Corners 326">
          <a:hlinkClick xmlns:r="http://schemas.openxmlformats.org/officeDocument/2006/relationships" r:id="rId12"/>
          <a:extLst>
            <a:ext uri="{FF2B5EF4-FFF2-40B4-BE49-F238E27FC236}">
              <a16:creationId xmlns:a16="http://schemas.microsoft.com/office/drawing/2014/main" id="{0E4673A7-0ED5-409D-9E28-F37B96840FE1}"/>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328" name="Rectangle: Rounded Corners 327">
          <a:hlinkClick xmlns:r="http://schemas.openxmlformats.org/officeDocument/2006/relationships" r:id="rId10"/>
          <a:extLst>
            <a:ext uri="{FF2B5EF4-FFF2-40B4-BE49-F238E27FC236}">
              <a16:creationId xmlns:a16="http://schemas.microsoft.com/office/drawing/2014/main" id="{B79F1294-239A-4E41-8BA2-B4DE76AA902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329" name="Rectangle: Rounded Corners 328">
          <a:hlinkClick xmlns:r="http://schemas.openxmlformats.org/officeDocument/2006/relationships" r:id="rId13"/>
          <a:extLst>
            <a:ext uri="{FF2B5EF4-FFF2-40B4-BE49-F238E27FC236}">
              <a16:creationId xmlns:a16="http://schemas.microsoft.com/office/drawing/2014/main" id="{BFE219E9-5A64-4FDF-AB39-B33F28F5DF9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330" name="Rectangle: Rounded Corners 329">
          <a:hlinkClick xmlns:r="http://schemas.openxmlformats.org/officeDocument/2006/relationships" r:id="rId1"/>
          <a:extLst>
            <a:ext uri="{FF2B5EF4-FFF2-40B4-BE49-F238E27FC236}">
              <a16:creationId xmlns:a16="http://schemas.microsoft.com/office/drawing/2014/main" id="{33B19DBC-7C80-4828-A9BF-0DE8F76C6B45}"/>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331" name="Rectangle: Rounded Corners 330">
          <a:hlinkClick xmlns:r="http://schemas.openxmlformats.org/officeDocument/2006/relationships" r:id="rId2"/>
          <a:extLst>
            <a:ext uri="{FF2B5EF4-FFF2-40B4-BE49-F238E27FC236}">
              <a16:creationId xmlns:a16="http://schemas.microsoft.com/office/drawing/2014/main" id="{682654F9-C63D-4986-B4A8-EE7313764C81}"/>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332" name="Rectangle: Rounded Corners 331">
          <a:hlinkClick xmlns:r="http://schemas.openxmlformats.org/officeDocument/2006/relationships" r:id="rId3"/>
          <a:extLst>
            <a:ext uri="{FF2B5EF4-FFF2-40B4-BE49-F238E27FC236}">
              <a16:creationId xmlns:a16="http://schemas.microsoft.com/office/drawing/2014/main" id="{B629D734-1E6B-4AFD-A2FE-E48D27C86764}"/>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333" name="Rectangle: Rounded Corners 332">
          <a:hlinkClick xmlns:r="http://schemas.openxmlformats.org/officeDocument/2006/relationships" r:id="rId4"/>
          <a:extLst>
            <a:ext uri="{FF2B5EF4-FFF2-40B4-BE49-F238E27FC236}">
              <a16:creationId xmlns:a16="http://schemas.microsoft.com/office/drawing/2014/main" id="{0C7C1C59-E0BC-466C-970A-89759C2B33FB}"/>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334" name="Rectangle: Rounded Corners 333">
          <a:hlinkClick xmlns:r="http://schemas.openxmlformats.org/officeDocument/2006/relationships" r:id="rId5"/>
          <a:extLst>
            <a:ext uri="{FF2B5EF4-FFF2-40B4-BE49-F238E27FC236}">
              <a16:creationId xmlns:a16="http://schemas.microsoft.com/office/drawing/2014/main" id="{11CDCFC2-1B97-4190-8B75-EF56EE115160}"/>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335" name="Rectangle: Rounded Corners 334">
          <a:hlinkClick xmlns:r="http://schemas.openxmlformats.org/officeDocument/2006/relationships" r:id="rId6"/>
          <a:extLst>
            <a:ext uri="{FF2B5EF4-FFF2-40B4-BE49-F238E27FC236}">
              <a16:creationId xmlns:a16="http://schemas.microsoft.com/office/drawing/2014/main" id="{3C1F4F4A-7E03-41FA-968A-11A191A364E8}"/>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336" name="Rectangle: Rounded Corners 335">
          <a:hlinkClick xmlns:r="http://schemas.openxmlformats.org/officeDocument/2006/relationships" r:id="rId7"/>
          <a:extLst>
            <a:ext uri="{FF2B5EF4-FFF2-40B4-BE49-F238E27FC236}">
              <a16:creationId xmlns:a16="http://schemas.microsoft.com/office/drawing/2014/main" id="{E9163C4C-1D00-4586-BF75-382430BE882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137583</xdr:rowOff>
    </xdr:to>
    <xdr:sp macro="" textlink="">
      <xdr:nvSpPr>
        <xdr:cNvPr id="337" name="Rectangle: Rounded Corners 336">
          <a:hlinkClick xmlns:r="http://schemas.openxmlformats.org/officeDocument/2006/relationships" r:id="rId8"/>
          <a:extLst>
            <a:ext uri="{FF2B5EF4-FFF2-40B4-BE49-F238E27FC236}">
              <a16:creationId xmlns:a16="http://schemas.microsoft.com/office/drawing/2014/main" id="{02207921-5B83-485C-987C-0F2B8515A910}"/>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16</xdr:row>
      <xdr:rowOff>0</xdr:rowOff>
    </xdr:from>
    <xdr:to>
      <xdr:col>51</xdr:col>
      <xdr:colOff>0</xdr:colOff>
      <xdr:row>17</xdr:row>
      <xdr:rowOff>137584</xdr:rowOff>
    </xdr:to>
    <xdr:sp macro="" textlink="">
      <xdr:nvSpPr>
        <xdr:cNvPr id="338" name="Rectangle: Rounded Corners 337">
          <a:hlinkClick xmlns:r="http://schemas.openxmlformats.org/officeDocument/2006/relationships" r:id="rId12"/>
          <a:extLst>
            <a:ext uri="{FF2B5EF4-FFF2-40B4-BE49-F238E27FC236}">
              <a16:creationId xmlns:a16="http://schemas.microsoft.com/office/drawing/2014/main" id="{5FC03E81-BC5C-4FB1-BE31-2D3AAB40872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339" name="Rectangle: Rounded Corners 338">
          <a:hlinkClick xmlns:r="http://schemas.openxmlformats.org/officeDocument/2006/relationships" r:id="rId10"/>
          <a:extLst>
            <a:ext uri="{FF2B5EF4-FFF2-40B4-BE49-F238E27FC236}">
              <a16:creationId xmlns:a16="http://schemas.microsoft.com/office/drawing/2014/main" id="{B12427D1-7B02-4361-80EC-6A6419E02C0E}"/>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340" name="Rectangle: Rounded Corners 339">
          <a:hlinkClick xmlns:r="http://schemas.openxmlformats.org/officeDocument/2006/relationships" r:id="rId13"/>
          <a:extLst>
            <a:ext uri="{FF2B5EF4-FFF2-40B4-BE49-F238E27FC236}">
              <a16:creationId xmlns:a16="http://schemas.microsoft.com/office/drawing/2014/main" id="{161F75B4-7092-4065-A5B2-2D5A61D05E33}"/>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341" name="Rectangle: Rounded Corners 340">
          <a:hlinkClick xmlns:r="http://schemas.openxmlformats.org/officeDocument/2006/relationships" r:id="rId1"/>
          <a:extLst>
            <a:ext uri="{FF2B5EF4-FFF2-40B4-BE49-F238E27FC236}">
              <a16:creationId xmlns:a16="http://schemas.microsoft.com/office/drawing/2014/main" id="{4BC36BF8-1028-4251-A769-C0C6B336FF28}"/>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342" name="Rectangle: Rounded Corners 341">
          <a:hlinkClick xmlns:r="http://schemas.openxmlformats.org/officeDocument/2006/relationships" r:id="rId2"/>
          <a:extLst>
            <a:ext uri="{FF2B5EF4-FFF2-40B4-BE49-F238E27FC236}">
              <a16:creationId xmlns:a16="http://schemas.microsoft.com/office/drawing/2014/main" id="{5233E2EE-9ECC-476F-855B-EE8FBFA6176A}"/>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343" name="Rectangle: Rounded Corners 342">
          <a:hlinkClick xmlns:r="http://schemas.openxmlformats.org/officeDocument/2006/relationships" r:id="rId3"/>
          <a:extLst>
            <a:ext uri="{FF2B5EF4-FFF2-40B4-BE49-F238E27FC236}">
              <a16:creationId xmlns:a16="http://schemas.microsoft.com/office/drawing/2014/main" id="{558F1242-9A8E-4F96-9D49-03F370F858B4}"/>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344" name="Rectangle: Rounded Corners 343">
          <a:hlinkClick xmlns:r="http://schemas.openxmlformats.org/officeDocument/2006/relationships" r:id="rId4"/>
          <a:extLst>
            <a:ext uri="{FF2B5EF4-FFF2-40B4-BE49-F238E27FC236}">
              <a16:creationId xmlns:a16="http://schemas.microsoft.com/office/drawing/2014/main" id="{B8D5943B-9844-4709-BE5C-E123A5BF0BC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345" name="Rectangle: Rounded Corners 344">
          <a:hlinkClick xmlns:r="http://schemas.openxmlformats.org/officeDocument/2006/relationships" r:id="rId5"/>
          <a:extLst>
            <a:ext uri="{FF2B5EF4-FFF2-40B4-BE49-F238E27FC236}">
              <a16:creationId xmlns:a16="http://schemas.microsoft.com/office/drawing/2014/main" id="{68A5C16F-E80A-4024-A6A6-ED880A557E5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346" name="Rectangle: Rounded Corners 345">
          <a:hlinkClick xmlns:r="http://schemas.openxmlformats.org/officeDocument/2006/relationships" r:id="rId6"/>
          <a:extLst>
            <a:ext uri="{FF2B5EF4-FFF2-40B4-BE49-F238E27FC236}">
              <a16:creationId xmlns:a16="http://schemas.microsoft.com/office/drawing/2014/main" id="{25EC679E-1720-49D7-89C9-49D154CA49A5}"/>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347" name="Rectangle: Rounded Corners 346">
          <a:hlinkClick xmlns:r="http://schemas.openxmlformats.org/officeDocument/2006/relationships" r:id="rId7"/>
          <a:extLst>
            <a:ext uri="{FF2B5EF4-FFF2-40B4-BE49-F238E27FC236}">
              <a16:creationId xmlns:a16="http://schemas.microsoft.com/office/drawing/2014/main" id="{EBF66D83-B5EB-4B09-ACF8-A740A79844C2}"/>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137583</xdr:rowOff>
    </xdr:to>
    <xdr:sp macro="" textlink="">
      <xdr:nvSpPr>
        <xdr:cNvPr id="348" name="Rectangle: Rounded Corners 347">
          <a:hlinkClick xmlns:r="http://schemas.openxmlformats.org/officeDocument/2006/relationships" r:id="rId8"/>
          <a:extLst>
            <a:ext uri="{FF2B5EF4-FFF2-40B4-BE49-F238E27FC236}">
              <a16:creationId xmlns:a16="http://schemas.microsoft.com/office/drawing/2014/main" id="{7F58D398-E860-44B0-894F-FB5176A64547}"/>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16</xdr:row>
      <xdr:rowOff>0</xdr:rowOff>
    </xdr:from>
    <xdr:to>
      <xdr:col>56</xdr:col>
      <xdr:colOff>0</xdr:colOff>
      <xdr:row>17</xdr:row>
      <xdr:rowOff>137584</xdr:rowOff>
    </xdr:to>
    <xdr:sp macro="" textlink="">
      <xdr:nvSpPr>
        <xdr:cNvPr id="349" name="Rectangle: Rounded Corners 348">
          <a:hlinkClick xmlns:r="http://schemas.openxmlformats.org/officeDocument/2006/relationships" r:id="rId12"/>
          <a:extLst>
            <a:ext uri="{FF2B5EF4-FFF2-40B4-BE49-F238E27FC236}">
              <a16:creationId xmlns:a16="http://schemas.microsoft.com/office/drawing/2014/main" id="{6B35B1A8-300A-4FF3-8A2B-C36BF183F2DA}"/>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350" name="Rectangle: Rounded Corners 349">
          <a:hlinkClick xmlns:r="http://schemas.openxmlformats.org/officeDocument/2006/relationships" r:id="rId10"/>
          <a:extLst>
            <a:ext uri="{FF2B5EF4-FFF2-40B4-BE49-F238E27FC236}">
              <a16:creationId xmlns:a16="http://schemas.microsoft.com/office/drawing/2014/main" id="{CAF7C912-B45B-43B9-9DDD-C3BD7997FE31}"/>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351" name="Rectangle: Rounded Corners 350">
          <a:hlinkClick xmlns:r="http://schemas.openxmlformats.org/officeDocument/2006/relationships" r:id="rId13"/>
          <a:extLst>
            <a:ext uri="{FF2B5EF4-FFF2-40B4-BE49-F238E27FC236}">
              <a16:creationId xmlns:a16="http://schemas.microsoft.com/office/drawing/2014/main" id="{55F44CB1-0567-4D35-996E-A35CDAA1EC19}"/>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352" name="Rectangle: Rounded Corners 351">
          <a:hlinkClick xmlns:r="http://schemas.openxmlformats.org/officeDocument/2006/relationships" r:id="rId1"/>
          <a:extLst>
            <a:ext uri="{FF2B5EF4-FFF2-40B4-BE49-F238E27FC236}">
              <a16:creationId xmlns:a16="http://schemas.microsoft.com/office/drawing/2014/main" id="{BEDA0551-9ECC-470A-AF83-FD05F2866126}"/>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353" name="Rectangle: Rounded Corners 352">
          <a:hlinkClick xmlns:r="http://schemas.openxmlformats.org/officeDocument/2006/relationships" r:id="rId2"/>
          <a:extLst>
            <a:ext uri="{FF2B5EF4-FFF2-40B4-BE49-F238E27FC236}">
              <a16:creationId xmlns:a16="http://schemas.microsoft.com/office/drawing/2014/main" id="{1C99AC4A-E4A7-4DCA-8FE2-710CC1C6E596}"/>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354" name="Rectangle: Rounded Corners 353">
          <a:hlinkClick xmlns:r="http://schemas.openxmlformats.org/officeDocument/2006/relationships" r:id="rId3"/>
          <a:extLst>
            <a:ext uri="{FF2B5EF4-FFF2-40B4-BE49-F238E27FC236}">
              <a16:creationId xmlns:a16="http://schemas.microsoft.com/office/drawing/2014/main" id="{AF51CAAB-95D0-4C75-9466-EF9E1B9AE00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355" name="Rectangle: Rounded Corners 354">
          <a:hlinkClick xmlns:r="http://schemas.openxmlformats.org/officeDocument/2006/relationships" r:id="rId4"/>
          <a:extLst>
            <a:ext uri="{FF2B5EF4-FFF2-40B4-BE49-F238E27FC236}">
              <a16:creationId xmlns:a16="http://schemas.microsoft.com/office/drawing/2014/main" id="{9C2AED80-9845-4039-B440-CE9C4E4B1D20}"/>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356" name="Rectangle: Rounded Corners 355">
          <a:hlinkClick xmlns:r="http://schemas.openxmlformats.org/officeDocument/2006/relationships" r:id="rId5"/>
          <a:extLst>
            <a:ext uri="{FF2B5EF4-FFF2-40B4-BE49-F238E27FC236}">
              <a16:creationId xmlns:a16="http://schemas.microsoft.com/office/drawing/2014/main" id="{9AB1BBC7-6AE9-46F4-ACA4-EC2D481D87C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357" name="Rectangle: Rounded Corners 356">
          <a:hlinkClick xmlns:r="http://schemas.openxmlformats.org/officeDocument/2006/relationships" r:id="rId6"/>
          <a:extLst>
            <a:ext uri="{FF2B5EF4-FFF2-40B4-BE49-F238E27FC236}">
              <a16:creationId xmlns:a16="http://schemas.microsoft.com/office/drawing/2014/main" id="{9946DFC4-BABB-4E9F-AB09-C38BF05C2D7E}"/>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358" name="Rectangle: Rounded Corners 357">
          <a:hlinkClick xmlns:r="http://schemas.openxmlformats.org/officeDocument/2006/relationships" r:id="rId7"/>
          <a:extLst>
            <a:ext uri="{FF2B5EF4-FFF2-40B4-BE49-F238E27FC236}">
              <a16:creationId xmlns:a16="http://schemas.microsoft.com/office/drawing/2014/main" id="{739494D0-C7B7-472E-A19A-A2AFCBF6CDDE}"/>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137583</xdr:rowOff>
    </xdr:to>
    <xdr:sp macro="" textlink="">
      <xdr:nvSpPr>
        <xdr:cNvPr id="359" name="Rectangle: Rounded Corners 358">
          <a:hlinkClick xmlns:r="http://schemas.openxmlformats.org/officeDocument/2006/relationships" r:id="rId8"/>
          <a:extLst>
            <a:ext uri="{FF2B5EF4-FFF2-40B4-BE49-F238E27FC236}">
              <a16:creationId xmlns:a16="http://schemas.microsoft.com/office/drawing/2014/main" id="{1971052D-A3E6-40CE-B19B-E9F26DF1D46A}"/>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16</xdr:row>
      <xdr:rowOff>0</xdr:rowOff>
    </xdr:from>
    <xdr:to>
      <xdr:col>66</xdr:col>
      <xdr:colOff>0</xdr:colOff>
      <xdr:row>17</xdr:row>
      <xdr:rowOff>137584</xdr:rowOff>
    </xdr:to>
    <xdr:sp macro="" textlink="">
      <xdr:nvSpPr>
        <xdr:cNvPr id="360" name="Rectangle: Rounded Corners 359">
          <a:hlinkClick xmlns:r="http://schemas.openxmlformats.org/officeDocument/2006/relationships" r:id="rId9"/>
          <a:extLst>
            <a:ext uri="{FF2B5EF4-FFF2-40B4-BE49-F238E27FC236}">
              <a16:creationId xmlns:a16="http://schemas.microsoft.com/office/drawing/2014/main" id="{BD76A159-4E21-4019-B1F9-0B3789E803AF}"/>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361" name="Rectangle: Rounded Corners 360">
          <a:hlinkClick xmlns:r="http://schemas.openxmlformats.org/officeDocument/2006/relationships" r:id="rId10"/>
          <a:extLst>
            <a:ext uri="{FF2B5EF4-FFF2-40B4-BE49-F238E27FC236}">
              <a16:creationId xmlns:a16="http://schemas.microsoft.com/office/drawing/2014/main" id="{EC0065B9-85DD-491F-AFEF-1A4203F577A3}"/>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362" name="Rectangle: Rounded Corners 361">
          <a:hlinkClick xmlns:r="http://schemas.openxmlformats.org/officeDocument/2006/relationships" r:id="rId13"/>
          <a:extLst>
            <a:ext uri="{FF2B5EF4-FFF2-40B4-BE49-F238E27FC236}">
              <a16:creationId xmlns:a16="http://schemas.microsoft.com/office/drawing/2014/main" id="{5E63C7C7-D4FC-4337-9DDA-73FB98B0680C}"/>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363" name="Rectangle: Rounded Corners 362">
          <a:hlinkClick xmlns:r="http://schemas.openxmlformats.org/officeDocument/2006/relationships" r:id="rId1"/>
          <a:extLst>
            <a:ext uri="{FF2B5EF4-FFF2-40B4-BE49-F238E27FC236}">
              <a16:creationId xmlns:a16="http://schemas.microsoft.com/office/drawing/2014/main" id="{1F21D81E-D8E4-4EC7-A989-EA22D2497AD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364" name="Rectangle: Rounded Corners 363">
          <a:hlinkClick xmlns:r="http://schemas.openxmlformats.org/officeDocument/2006/relationships" r:id="rId2"/>
          <a:extLst>
            <a:ext uri="{FF2B5EF4-FFF2-40B4-BE49-F238E27FC236}">
              <a16:creationId xmlns:a16="http://schemas.microsoft.com/office/drawing/2014/main" id="{2130FACF-55F3-4B7F-9216-182202707DE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365" name="Rectangle: Rounded Corners 364">
          <a:hlinkClick xmlns:r="http://schemas.openxmlformats.org/officeDocument/2006/relationships" r:id="rId3"/>
          <a:extLst>
            <a:ext uri="{FF2B5EF4-FFF2-40B4-BE49-F238E27FC236}">
              <a16:creationId xmlns:a16="http://schemas.microsoft.com/office/drawing/2014/main" id="{703D21CA-BDAF-4C14-AF13-CFEAF9315B8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366" name="Rectangle: Rounded Corners 365">
          <a:hlinkClick xmlns:r="http://schemas.openxmlformats.org/officeDocument/2006/relationships" r:id="rId4"/>
          <a:extLst>
            <a:ext uri="{FF2B5EF4-FFF2-40B4-BE49-F238E27FC236}">
              <a16:creationId xmlns:a16="http://schemas.microsoft.com/office/drawing/2014/main" id="{A4A038C1-D56E-4752-A45F-873562E1525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367" name="Rectangle: Rounded Corners 366">
          <a:hlinkClick xmlns:r="http://schemas.openxmlformats.org/officeDocument/2006/relationships" r:id="rId5"/>
          <a:extLst>
            <a:ext uri="{FF2B5EF4-FFF2-40B4-BE49-F238E27FC236}">
              <a16:creationId xmlns:a16="http://schemas.microsoft.com/office/drawing/2014/main" id="{ED7F45B6-6502-479E-9DDA-5BDD1CDFB730}"/>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368" name="Rectangle: Rounded Corners 367">
          <a:hlinkClick xmlns:r="http://schemas.openxmlformats.org/officeDocument/2006/relationships" r:id="rId6"/>
          <a:extLst>
            <a:ext uri="{FF2B5EF4-FFF2-40B4-BE49-F238E27FC236}">
              <a16:creationId xmlns:a16="http://schemas.microsoft.com/office/drawing/2014/main" id="{7AC579FE-8AF7-4F4C-BD64-4FC8259DD21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369" name="Rectangle: Rounded Corners 368">
          <a:hlinkClick xmlns:r="http://schemas.openxmlformats.org/officeDocument/2006/relationships" r:id="rId7"/>
          <a:extLst>
            <a:ext uri="{FF2B5EF4-FFF2-40B4-BE49-F238E27FC236}">
              <a16:creationId xmlns:a16="http://schemas.microsoft.com/office/drawing/2014/main" id="{D85013A3-77E0-4CC5-AD9A-F255928FA80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137583</xdr:rowOff>
    </xdr:to>
    <xdr:sp macro="" textlink="">
      <xdr:nvSpPr>
        <xdr:cNvPr id="370" name="Rectangle: Rounded Corners 369">
          <a:hlinkClick xmlns:r="http://schemas.openxmlformats.org/officeDocument/2006/relationships" r:id="rId8"/>
          <a:extLst>
            <a:ext uri="{FF2B5EF4-FFF2-40B4-BE49-F238E27FC236}">
              <a16:creationId xmlns:a16="http://schemas.microsoft.com/office/drawing/2014/main" id="{F58230F5-CD67-4B60-838C-5AE712B8F18B}"/>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16</xdr:row>
      <xdr:rowOff>0</xdr:rowOff>
    </xdr:from>
    <xdr:to>
      <xdr:col>79</xdr:col>
      <xdr:colOff>0</xdr:colOff>
      <xdr:row>17</xdr:row>
      <xdr:rowOff>137584</xdr:rowOff>
    </xdr:to>
    <xdr:sp macro="" textlink="">
      <xdr:nvSpPr>
        <xdr:cNvPr id="371" name="Rectangle: Rounded Corners 370">
          <a:hlinkClick xmlns:r="http://schemas.openxmlformats.org/officeDocument/2006/relationships" r:id="rId12"/>
          <a:extLst>
            <a:ext uri="{FF2B5EF4-FFF2-40B4-BE49-F238E27FC236}">
              <a16:creationId xmlns:a16="http://schemas.microsoft.com/office/drawing/2014/main" id="{8CBAF13E-470F-474D-AF89-283962A77F06}"/>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372" name="Rectangle: Rounded Corners 371">
          <a:hlinkClick xmlns:r="http://schemas.openxmlformats.org/officeDocument/2006/relationships" r:id="rId10"/>
          <a:extLst>
            <a:ext uri="{FF2B5EF4-FFF2-40B4-BE49-F238E27FC236}">
              <a16:creationId xmlns:a16="http://schemas.microsoft.com/office/drawing/2014/main" id="{5BF56E61-0C38-41D3-8B7F-5180498F38E9}"/>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373" name="Rectangle: Rounded Corners 372">
          <a:hlinkClick xmlns:r="http://schemas.openxmlformats.org/officeDocument/2006/relationships" r:id="rId13"/>
          <a:extLst>
            <a:ext uri="{FF2B5EF4-FFF2-40B4-BE49-F238E27FC236}">
              <a16:creationId xmlns:a16="http://schemas.microsoft.com/office/drawing/2014/main" id="{5FDA8AFD-29DD-42B6-8E6E-A8B10F9D7C85}"/>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10</xdr:col>
      <xdr:colOff>0</xdr:colOff>
      <xdr:row>0</xdr:row>
      <xdr:rowOff>10585</xdr:rowOff>
    </xdr:from>
    <xdr:to>
      <xdr:col>10</xdr:col>
      <xdr:colOff>1142998</xdr:colOff>
      <xdr:row>1</xdr:row>
      <xdr:rowOff>148169</xdr:rowOff>
    </xdr:to>
    <xdr:sp macro="" textlink="">
      <xdr:nvSpPr>
        <xdr:cNvPr id="374" name="Rectangle: Rounded Corners 373">
          <a:hlinkClick xmlns:r="http://schemas.openxmlformats.org/officeDocument/2006/relationships" r:id="rId1"/>
          <a:extLst>
            <a:ext uri="{FF2B5EF4-FFF2-40B4-BE49-F238E27FC236}">
              <a16:creationId xmlns:a16="http://schemas.microsoft.com/office/drawing/2014/main" id="{C9954971-107C-4298-BE58-BDA116B3F0E3}"/>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10</xdr:col>
      <xdr:colOff>0</xdr:colOff>
      <xdr:row>2</xdr:row>
      <xdr:rowOff>0</xdr:rowOff>
    </xdr:from>
    <xdr:to>
      <xdr:col>11</xdr:col>
      <xdr:colOff>0</xdr:colOff>
      <xdr:row>3</xdr:row>
      <xdr:rowOff>137584</xdr:rowOff>
    </xdr:to>
    <xdr:sp macro="" textlink="">
      <xdr:nvSpPr>
        <xdr:cNvPr id="375" name="Rectangle: Rounded Corners 374">
          <a:hlinkClick xmlns:r="http://schemas.openxmlformats.org/officeDocument/2006/relationships" r:id="rId2"/>
          <a:extLst>
            <a:ext uri="{FF2B5EF4-FFF2-40B4-BE49-F238E27FC236}">
              <a16:creationId xmlns:a16="http://schemas.microsoft.com/office/drawing/2014/main" id="{B8CB3829-837A-42CD-9864-D15ECA7AF40B}"/>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10</xdr:col>
      <xdr:colOff>0</xdr:colOff>
      <xdr:row>4</xdr:row>
      <xdr:rowOff>0</xdr:rowOff>
    </xdr:from>
    <xdr:to>
      <xdr:col>11</xdr:col>
      <xdr:colOff>0</xdr:colOff>
      <xdr:row>5</xdr:row>
      <xdr:rowOff>137583</xdr:rowOff>
    </xdr:to>
    <xdr:sp macro="" textlink="">
      <xdr:nvSpPr>
        <xdr:cNvPr id="376" name="Rectangle: Rounded Corners 375">
          <a:hlinkClick xmlns:r="http://schemas.openxmlformats.org/officeDocument/2006/relationships" r:id="rId3"/>
          <a:extLst>
            <a:ext uri="{FF2B5EF4-FFF2-40B4-BE49-F238E27FC236}">
              <a16:creationId xmlns:a16="http://schemas.microsoft.com/office/drawing/2014/main" id="{A99CFC09-960D-43C9-B75E-8DC5C6987D75}"/>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10</xdr:col>
      <xdr:colOff>0</xdr:colOff>
      <xdr:row>6</xdr:row>
      <xdr:rowOff>0</xdr:rowOff>
    </xdr:from>
    <xdr:to>
      <xdr:col>11</xdr:col>
      <xdr:colOff>0</xdr:colOff>
      <xdr:row>7</xdr:row>
      <xdr:rowOff>137584</xdr:rowOff>
    </xdr:to>
    <xdr:sp macro="" textlink="">
      <xdr:nvSpPr>
        <xdr:cNvPr id="377" name="Rectangle: Rounded Corners 376">
          <a:hlinkClick xmlns:r="http://schemas.openxmlformats.org/officeDocument/2006/relationships" r:id="rId4"/>
          <a:extLst>
            <a:ext uri="{FF2B5EF4-FFF2-40B4-BE49-F238E27FC236}">
              <a16:creationId xmlns:a16="http://schemas.microsoft.com/office/drawing/2014/main" id="{920D3F86-9A12-4E26-95A6-0B1F2970877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10</xdr:col>
      <xdr:colOff>0</xdr:colOff>
      <xdr:row>8</xdr:row>
      <xdr:rowOff>0</xdr:rowOff>
    </xdr:from>
    <xdr:to>
      <xdr:col>11</xdr:col>
      <xdr:colOff>0</xdr:colOff>
      <xdr:row>9</xdr:row>
      <xdr:rowOff>137584</xdr:rowOff>
    </xdr:to>
    <xdr:sp macro="" textlink="">
      <xdr:nvSpPr>
        <xdr:cNvPr id="378" name="Rectangle: Rounded Corners 377">
          <a:hlinkClick xmlns:r="http://schemas.openxmlformats.org/officeDocument/2006/relationships" r:id="rId5"/>
          <a:extLst>
            <a:ext uri="{FF2B5EF4-FFF2-40B4-BE49-F238E27FC236}">
              <a16:creationId xmlns:a16="http://schemas.microsoft.com/office/drawing/2014/main" id="{364D3456-1BB8-4CDA-BB95-CE719CD9FA0C}"/>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10</xdr:col>
      <xdr:colOff>0</xdr:colOff>
      <xdr:row>10</xdr:row>
      <xdr:rowOff>0</xdr:rowOff>
    </xdr:from>
    <xdr:to>
      <xdr:col>11</xdr:col>
      <xdr:colOff>0</xdr:colOff>
      <xdr:row>11</xdr:row>
      <xdr:rowOff>137583</xdr:rowOff>
    </xdr:to>
    <xdr:sp macro="" textlink="">
      <xdr:nvSpPr>
        <xdr:cNvPr id="379" name="Rectangle: Rounded Corners 378">
          <a:hlinkClick xmlns:r="http://schemas.openxmlformats.org/officeDocument/2006/relationships" r:id="rId6"/>
          <a:extLst>
            <a:ext uri="{FF2B5EF4-FFF2-40B4-BE49-F238E27FC236}">
              <a16:creationId xmlns:a16="http://schemas.microsoft.com/office/drawing/2014/main" id="{DC348A91-EAE6-4789-ABDD-FD773BC8D8BF}"/>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10</xdr:col>
      <xdr:colOff>0</xdr:colOff>
      <xdr:row>12</xdr:row>
      <xdr:rowOff>0</xdr:rowOff>
    </xdr:from>
    <xdr:to>
      <xdr:col>11</xdr:col>
      <xdr:colOff>0</xdr:colOff>
      <xdr:row>13</xdr:row>
      <xdr:rowOff>137584</xdr:rowOff>
    </xdr:to>
    <xdr:sp macro="" textlink="">
      <xdr:nvSpPr>
        <xdr:cNvPr id="380" name="Rectangle: Rounded Corners 379">
          <a:hlinkClick xmlns:r="http://schemas.openxmlformats.org/officeDocument/2006/relationships" r:id="rId7"/>
          <a:extLst>
            <a:ext uri="{FF2B5EF4-FFF2-40B4-BE49-F238E27FC236}">
              <a16:creationId xmlns:a16="http://schemas.microsoft.com/office/drawing/2014/main" id="{A2426A28-5E6B-437E-9077-3138F835987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10</xdr:col>
      <xdr:colOff>0</xdr:colOff>
      <xdr:row>14</xdr:row>
      <xdr:rowOff>0</xdr:rowOff>
    </xdr:from>
    <xdr:to>
      <xdr:col>11</xdr:col>
      <xdr:colOff>0</xdr:colOff>
      <xdr:row>15</xdr:row>
      <xdr:rowOff>137583</xdr:rowOff>
    </xdr:to>
    <xdr:sp macro="" textlink="">
      <xdr:nvSpPr>
        <xdr:cNvPr id="381" name="Rectangle: Rounded Corners 380">
          <a:hlinkClick xmlns:r="http://schemas.openxmlformats.org/officeDocument/2006/relationships" r:id="rId8"/>
          <a:extLst>
            <a:ext uri="{FF2B5EF4-FFF2-40B4-BE49-F238E27FC236}">
              <a16:creationId xmlns:a16="http://schemas.microsoft.com/office/drawing/2014/main" id="{42183737-EF13-4798-93AC-BEAEEB21D3B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10</xdr:col>
      <xdr:colOff>0</xdr:colOff>
      <xdr:row>16</xdr:row>
      <xdr:rowOff>0</xdr:rowOff>
    </xdr:from>
    <xdr:to>
      <xdr:col>11</xdr:col>
      <xdr:colOff>0</xdr:colOff>
      <xdr:row>17</xdr:row>
      <xdr:rowOff>137584</xdr:rowOff>
    </xdr:to>
    <xdr:sp macro="" textlink="">
      <xdr:nvSpPr>
        <xdr:cNvPr id="382" name="Rectangle: Rounded Corners 381">
          <a:hlinkClick xmlns:r="http://schemas.openxmlformats.org/officeDocument/2006/relationships" r:id="rId9"/>
          <a:extLst>
            <a:ext uri="{FF2B5EF4-FFF2-40B4-BE49-F238E27FC236}">
              <a16:creationId xmlns:a16="http://schemas.microsoft.com/office/drawing/2014/main" id="{72AFF6DC-DBF3-4816-9096-8F1886C5FFF1}"/>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10</xdr:col>
      <xdr:colOff>0</xdr:colOff>
      <xdr:row>18</xdr:row>
      <xdr:rowOff>0</xdr:rowOff>
    </xdr:from>
    <xdr:to>
      <xdr:col>11</xdr:col>
      <xdr:colOff>0</xdr:colOff>
      <xdr:row>19</xdr:row>
      <xdr:rowOff>137584</xdr:rowOff>
    </xdr:to>
    <xdr:sp macro="" textlink="">
      <xdr:nvSpPr>
        <xdr:cNvPr id="383" name="Rectangle: Rounded Corners 382">
          <a:hlinkClick xmlns:r="http://schemas.openxmlformats.org/officeDocument/2006/relationships" r:id="rId10"/>
          <a:extLst>
            <a:ext uri="{FF2B5EF4-FFF2-40B4-BE49-F238E27FC236}">
              <a16:creationId xmlns:a16="http://schemas.microsoft.com/office/drawing/2014/main" id="{715C3848-4D2D-4994-B0F6-186B341D928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10</xdr:col>
      <xdr:colOff>0</xdr:colOff>
      <xdr:row>20</xdr:row>
      <xdr:rowOff>0</xdr:rowOff>
    </xdr:from>
    <xdr:to>
      <xdr:col>11</xdr:col>
      <xdr:colOff>0</xdr:colOff>
      <xdr:row>21</xdr:row>
      <xdr:rowOff>137584</xdr:rowOff>
    </xdr:to>
    <xdr:sp macro="" textlink="">
      <xdr:nvSpPr>
        <xdr:cNvPr id="384" name="Rectangle: Rounded Corners 383">
          <a:hlinkClick xmlns:r="http://schemas.openxmlformats.org/officeDocument/2006/relationships" r:id="rId13"/>
          <a:extLst>
            <a:ext uri="{FF2B5EF4-FFF2-40B4-BE49-F238E27FC236}">
              <a16:creationId xmlns:a16="http://schemas.microsoft.com/office/drawing/2014/main" id="{658CA283-40B5-4BCA-B7ED-914270004E2A}"/>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18</xdr:col>
      <xdr:colOff>0</xdr:colOff>
      <xdr:row>0</xdr:row>
      <xdr:rowOff>10585</xdr:rowOff>
    </xdr:from>
    <xdr:to>
      <xdr:col>18</xdr:col>
      <xdr:colOff>1142998</xdr:colOff>
      <xdr:row>1</xdr:row>
      <xdr:rowOff>148169</xdr:rowOff>
    </xdr:to>
    <xdr:sp macro="" textlink="">
      <xdr:nvSpPr>
        <xdr:cNvPr id="385" name="Rectangle: Rounded Corners 384">
          <a:hlinkClick xmlns:r="http://schemas.openxmlformats.org/officeDocument/2006/relationships" r:id="rId1"/>
          <a:extLst>
            <a:ext uri="{FF2B5EF4-FFF2-40B4-BE49-F238E27FC236}">
              <a16:creationId xmlns:a16="http://schemas.microsoft.com/office/drawing/2014/main" id="{4B54E469-B75F-49DE-B164-3957DF17CB07}"/>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18</xdr:col>
      <xdr:colOff>0</xdr:colOff>
      <xdr:row>2</xdr:row>
      <xdr:rowOff>0</xdr:rowOff>
    </xdr:from>
    <xdr:to>
      <xdr:col>19</xdr:col>
      <xdr:colOff>0</xdr:colOff>
      <xdr:row>3</xdr:row>
      <xdr:rowOff>137584</xdr:rowOff>
    </xdr:to>
    <xdr:sp macro="" textlink="">
      <xdr:nvSpPr>
        <xdr:cNvPr id="386" name="Rectangle: Rounded Corners 385">
          <a:hlinkClick xmlns:r="http://schemas.openxmlformats.org/officeDocument/2006/relationships" r:id="rId2"/>
          <a:extLst>
            <a:ext uri="{FF2B5EF4-FFF2-40B4-BE49-F238E27FC236}">
              <a16:creationId xmlns:a16="http://schemas.microsoft.com/office/drawing/2014/main" id="{718011AC-4FEB-4266-BFD0-809518332352}"/>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18</xdr:col>
      <xdr:colOff>0</xdr:colOff>
      <xdr:row>4</xdr:row>
      <xdr:rowOff>0</xdr:rowOff>
    </xdr:from>
    <xdr:to>
      <xdr:col>19</xdr:col>
      <xdr:colOff>0</xdr:colOff>
      <xdr:row>5</xdr:row>
      <xdr:rowOff>137583</xdr:rowOff>
    </xdr:to>
    <xdr:sp macro="" textlink="">
      <xdr:nvSpPr>
        <xdr:cNvPr id="387" name="Rectangle: Rounded Corners 386">
          <a:hlinkClick xmlns:r="http://schemas.openxmlformats.org/officeDocument/2006/relationships" r:id="rId3"/>
          <a:extLst>
            <a:ext uri="{FF2B5EF4-FFF2-40B4-BE49-F238E27FC236}">
              <a16:creationId xmlns:a16="http://schemas.microsoft.com/office/drawing/2014/main" id="{9D565CA3-1F2D-48E1-9F09-5E19CC09541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18</xdr:col>
      <xdr:colOff>0</xdr:colOff>
      <xdr:row>6</xdr:row>
      <xdr:rowOff>0</xdr:rowOff>
    </xdr:from>
    <xdr:to>
      <xdr:col>19</xdr:col>
      <xdr:colOff>0</xdr:colOff>
      <xdr:row>7</xdr:row>
      <xdr:rowOff>137584</xdr:rowOff>
    </xdr:to>
    <xdr:sp macro="" textlink="">
      <xdr:nvSpPr>
        <xdr:cNvPr id="388" name="Rectangle: Rounded Corners 387">
          <a:hlinkClick xmlns:r="http://schemas.openxmlformats.org/officeDocument/2006/relationships" r:id="rId4"/>
          <a:extLst>
            <a:ext uri="{FF2B5EF4-FFF2-40B4-BE49-F238E27FC236}">
              <a16:creationId xmlns:a16="http://schemas.microsoft.com/office/drawing/2014/main" id="{66737B99-5EFC-434E-997F-D9B9F39A3E1A}"/>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18</xdr:col>
      <xdr:colOff>0</xdr:colOff>
      <xdr:row>8</xdr:row>
      <xdr:rowOff>0</xdr:rowOff>
    </xdr:from>
    <xdr:to>
      <xdr:col>19</xdr:col>
      <xdr:colOff>0</xdr:colOff>
      <xdr:row>9</xdr:row>
      <xdr:rowOff>137584</xdr:rowOff>
    </xdr:to>
    <xdr:sp macro="" textlink="">
      <xdr:nvSpPr>
        <xdr:cNvPr id="389" name="Rectangle: Rounded Corners 388">
          <a:hlinkClick xmlns:r="http://schemas.openxmlformats.org/officeDocument/2006/relationships" r:id="rId5"/>
          <a:extLst>
            <a:ext uri="{FF2B5EF4-FFF2-40B4-BE49-F238E27FC236}">
              <a16:creationId xmlns:a16="http://schemas.microsoft.com/office/drawing/2014/main" id="{6D7632E6-F809-43C6-8B8C-BDDE3A79160A}"/>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18</xdr:col>
      <xdr:colOff>0</xdr:colOff>
      <xdr:row>10</xdr:row>
      <xdr:rowOff>0</xdr:rowOff>
    </xdr:from>
    <xdr:to>
      <xdr:col>19</xdr:col>
      <xdr:colOff>0</xdr:colOff>
      <xdr:row>11</xdr:row>
      <xdr:rowOff>137583</xdr:rowOff>
    </xdr:to>
    <xdr:sp macro="" textlink="">
      <xdr:nvSpPr>
        <xdr:cNvPr id="390" name="Rectangle: Rounded Corners 389">
          <a:hlinkClick xmlns:r="http://schemas.openxmlformats.org/officeDocument/2006/relationships" r:id="rId6"/>
          <a:extLst>
            <a:ext uri="{FF2B5EF4-FFF2-40B4-BE49-F238E27FC236}">
              <a16:creationId xmlns:a16="http://schemas.microsoft.com/office/drawing/2014/main" id="{C17E72C2-9E66-4439-B93B-1A9076342E01}"/>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18</xdr:col>
      <xdr:colOff>0</xdr:colOff>
      <xdr:row>12</xdr:row>
      <xdr:rowOff>0</xdr:rowOff>
    </xdr:from>
    <xdr:to>
      <xdr:col>19</xdr:col>
      <xdr:colOff>0</xdr:colOff>
      <xdr:row>13</xdr:row>
      <xdr:rowOff>137584</xdr:rowOff>
    </xdr:to>
    <xdr:sp macro="" textlink="">
      <xdr:nvSpPr>
        <xdr:cNvPr id="391" name="Rectangle: Rounded Corners 390">
          <a:hlinkClick xmlns:r="http://schemas.openxmlformats.org/officeDocument/2006/relationships" r:id="rId7"/>
          <a:extLst>
            <a:ext uri="{FF2B5EF4-FFF2-40B4-BE49-F238E27FC236}">
              <a16:creationId xmlns:a16="http://schemas.microsoft.com/office/drawing/2014/main" id="{AA31E93E-2595-4A78-A3AB-12B4195794F6}"/>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18</xdr:col>
      <xdr:colOff>0</xdr:colOff>
      <xdr:row>14</xdr:row>
      <xdr:rowOff>0</xdr:rowOff>
    </xdr:from>
    <xdr:to>
      <xdr:col>19</xdr:col>
      <xdr:colOff>0</xdr:colOff>
      <xdr:row>15</xdr:row>
      <xdr:rowOff>137583</xdr:rowOff>
    </xdr:to>
    <xdr:sp macro="" textlink="">
      <xdr:nvSpPr>
        <xdr:cNvPr id="392" name="Rectangle: Rounded Corners 391">
          <a:hlinkClick xmlns:r="http://schemas.openxmlformats.org/officeDocument/2006/relationships" r:id="rId8"/>
          <a:extLst>
            <a:ext uri="{FF2B5EF4-FFF2-40B4-BE49-F238E27FC236}">
              <a16:creationId xmlns:a16="http://schemas.microsoft.com/office/drawing/2014/main" id="{25912D4E-E429-4B1A-8EC8-E0CAC392649B}"/>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18</xdr:col>
      <xdr:colOff>0</xdr:colOff>
      <xdr:row>16</xdr:row>
      <xdr:rowOff>0</xdr:rowOff>
    </xdr:from>
    <xdr:to>
      <xdr:col>19</xdr:col>
      <xdr:colOff>0</xdr:colOff>
      <xdr:row>17</xdr:row>
      <xdr:rowOff>137584</xdr:rowOff>
    </xdr:to>
    <xdr:sp macro="" textlink="">
      <xdr:nvSpPr>
        <xdr:cNvPr id="393" name="Rectangle: Rounded Corners 392">
          <a:hlinkClick xmlns:r="http://schemas.openxmlformats.org/officeDocument/2006/relationships" r:id="rId9"/>
          <a:extLst>
            <a:ext uri="{FF2B5EF4-FFF2-40B4-BE49-F238E27FC236}">
              <a16:creationId xmlns:a16="http://schemas.microsoft.com/office/drawing/2014/main" id="{6615E4F8-1EE3-4082-8389-2EB44FC3394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18</xdr:col>
      <xdr:colOff>0</xdr:colOff>
      <xdr:row>18</xdr:row>
      <xdr:rowOff>0</xdr:rowOff>
    </xdr:from>
    <xdr:to>
      <xdr:col>19</xdr:col>
      <xdr:colOff>0</xdr:colOff>
      <xdr:row>19</xdr:row>
      <xdr:rowOff>137584</xdr:rowOff>
    </xdr:to>
    <xdr:sp macro="" textlink="">
      <xdr:nvSpPr>
        <xdr:cNvPr id="394" name="Rectangle: Rounded Corners 393">
          <a:hlinkClick xmlns:r="http://schemas.openxmlformats.org/officeDocument/2006/relationships" r:id="rId10"/>
          <a:extLst>
            <a:ext uri="{FF2B5EF4-FFF2-40B4-BE49-F238E27FC236}">
              <a16:creationId xmlns:a16="http://schemas.microsoft.com/office/drawing/2014/main" id="{62475B5F-290F-42F6-9D08-033EE319D6B4}"/>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18</xdr:col>
      <xdr:colOff>0</xdr:colOff>
      <xdr:row>20</xdr:row>
      <xdr:rowOff>0</xdr:rowOff>
    </xdr:from>
    <xdr:to>
      <xdr:col>19</xdr:col>
      <xdr:colOff>0</xdr:colOff>
      <xdr:row>21</xdr:row>
      <xdr:rowOff>137584</xdr:rowOff>
    </xdr:to>
    <xdr:sp macro="" textlink="">
      <xdr:nvSpPr>
        <xdr:cNvPr id="395" name="Rectangle: Rounded Corners 394">
          <a:hlinkClick xmlns:r="http://schemas.openxmlformats.org/officeDocument/2006/relationships" r:id="rId13"/>
          <a:extLst>
            <a:ext uri="{FF2B5EF4-FFF2-40B4-BE49-F238E27FC236}">
              <a16:creationId xmlns:a16="http://schemas.microsoft.com/office/drawing/2014/main" id="{C2525091-F604-4639-B62A-B2E093E05ED8}"/>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28</xdr:col>
      <xdr:colOff>0</xdr:colOff>
      <xdr:row>0</xdr:row>
      <xdr:rowOff>10585</xdr:rowOff>
    </xdr:from>
    <xdr:to>
      <xdr:col>28</xdr:col>
      <xdr:colOff>1142998</xdr:colOff>
      <xdr:row>1</xdr:row>
      <xdr:rowOff>148169</xdr:rowOff>
    </xdr:to>
    <xdr:sp macro="" textlink="">
      <xdr:nvSpPr>
        <xdr:cNvPr id="396" name="Rectangle: Rounded Corners 395">
          <a:hlinkClick xmlns:r="http://schemas.openxmlformats.org/officeDocument/2006/relationships" r:id="rId1"/>
          <a:extLst>
            <a:ext uri="{FF2B5EF4-FFF2-40B4-BE49-F238E27FC236}">
              <a16:creationId xmlns:a16="http://schemas.microsoft.com/office/drawing/2014/main" id="{D20B2D27-7241-46F7-84DC-F1FB89F8418F}"/>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28</xdr:col>
      <xdr:colOff>0</xdr:colOff>
      <xdr:row>2</xdr:row>
      <xdr:rowOff>0</xdr:rowOff>
    </xdr:from>
    <xdr:to>
      <xdr:col>29</xdr:col>
      <xdr:colOff>0</xdr:colOff>
      <xdr:row>3</xdr:row>
      <xdr:rowOff>137584</xdr:rowOff>
    </xdr:to>
    <xdr:sp macro="" textlink="">
      <xdr:nvSpPr>
        <xdr:cNvPr id="397" name="Rectangle: Rounded Corners 396">
          <a:hlinkClick xmlns:r="http://schemas.openxmlformats.org/officeDocument/2006/relationships" r:id="rId2"/>
          <a:extLst>
            <a:ext uri="{FF2B5EF4-FFF2-40B4-BE49-F238E27FC236}">
              <a16:creationId xmlns:a16="http://schemas.microsoft.com/office/drawing/2014/main" id="{B2FEC45D-2A53-4715-A152-2E901F06C891}"/>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28</xdr:col>
      <xdr:colOff>0</xdr:colOff>
      <xdr:row>4</xdr:row>
      <xdr:rowOff>0</xdr:rowOff>
    </xdr:from>
    <xdr:to>
      <xdr:col>29</xdr:col>
      <xdr:colOff>0</xdr:colOff>
      <xdr:row>5</xdr:row>
      <xdr:rowOff>137583</xdr:rowOff>
    </xdr:to>
    <xdr:sp macro="" textlink="">
      <xdr:nvSpPr>
        <xdr:cNvPr id="398" name="Rectangle: Rounded Corners 397">
          <a:hlinkClick xmlns:r="http://schemas.openxmlformats.org/officeDocument/2006/relationships" r:id="rId3"/>
          <a:extLst>
            <a:ext uri="{FF2B5EF4-FFF2-40B4-BE49-F238E27FC236}">
              <a16:creationId xmlns:a16="http://schemas.microsoft.com/office/drawing/2014/main" id="{3C6063E7-00C2-48FD-B0F5-4B503C8EA06E}"/>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28</xdr:col>
      <xdr:colOff>0</xdr:colOff>
      <xdr:row>6</xdr:row>
      <xdr:rowOff>0</xdr:rowOff>
    </xdr:from>
    <xdr:to>
      <xdr:col>29</xdr:col>
      <xdr:colOff>0</xdr:colOff>
      <xdr:row>7</xdr:row>
      <xdr:rowOff>137584</xdr:rowOff>
    </xdr:to>
    <xdr:sp macro="" textlink="">
      <xdr:nvSpPr>
        <xdr:cNvPr id="399" name="Rectangle: Rounded Corners 398">
          <a:hlinkClick xmlns:r="http://schemas.openxmlformats.org/officeDocument/2006/relationships" r:id="rId4"/>
          <a:extLst>
            <a:ext uri="{FF2B5EF4-FFF2-40B4-BE49-F238E27FC236}">
              <a16:creationId xmlns:a16="http://schemas.microsoft.com/office/drawing/2014/main" id="{1A829752-08BE-4F95-A96E-226DE17C765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28</xdr:col>
      <xdr:colOff>0</xdr:colOff>
      <xdr:row>8</xdr:row>
      <xdr:rowOff>0</xdr:rowOff>
    </xdr:from>
    <xdr:to>
      <xdr:col>29</xdr:col>
      <xdr:colOff>0</xdr:colOff>
      <xdr:row>9</xdr:row>
      <xdr:rowOff>137584</xdr:rowOff>
    </xdr:to>
    <xdr:sp macro="" textlink="">
      <xdr:nvSpPr>
        <xdr:cNvPr id="400" name="Rectangle: Rounded Corners 399">
          <a:hlinkClick xmlns:r="http://schemas.openxmlformats.org/officeDocument/2006/relationships" r:id="rId5"/>
          <a:extLst>
            <a:ext uri="{FF2B5EF4-FFF2-40B4-BE49-F238E27FC236}">
              <a16:creationId xmlns:a16="http://schemas.microsoft.com/office/drawing/2014/main" id="{8A5AF89D-3CB1-4F30-8C99-B35A52BFF7E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28</xdr:col>
      <xdr:colOff>0</xdr:colOff>
      <xdr:row>10</xdr:row>
      <xdr:rowOff>0</xdr:rowOff>
    </xdr:from>
    <xdr:to>
      <xdr:col>29</xdr:col>
      <xdr:colOff>0</xdr:colOff>
      <xdr:row>11</xdr:row>
      <xdr:rowOff>137583</xdr:rowOff>
    </xdr:to>
    <xdr:sp macro="" textlink="">
      <xdr:nvSpPr>
        <xdr:cNvPr id="401" name="Rectangle: Rounded Corners 400">
          <a:hlinkClick xmlns:r="http://schemas.openxmlformats.org/officeDocument/2006/relationships" r:id="rId6"/>
          <a:extLst>
            <a:ext uri="{FF2B5EF4-FFF2-40B4-BE49-F238E27FC236}">
              <a16:creationId xmlns:a16="http://schemas.microsoft.com/office/drawing/2014/main" id="{BD9E1F97-68F0-4F5B-8A2A-3EBE5243EFC7}"/>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28</xdr:col>
      <xdr:colOff>0</xdr:colOff>
      <xdr:row>12</xdr:row>
      <xdr:rowOff>0</xdr:rowOff>
    </xdr:from>
    <xdr:to>
      <xdr:col>29</xdr:col>
      <xdr:colOff>0</xdr:colOff>
      <xdr:row>13</xdr:row>
      <xdr:rowOff>137584</xdr:rowOff>
    </xdr:to>
    <xdr:sp macro="" textlink="">
      <xdr:nvSpPr>
        <xdr:cNvPr id="402" name="Rectangle: Rounded Corners 401">
          <a:hlinkClick xmlns:r="http://schemas.openxmlformats.org/officeDocument/2006/relationships" r:id="rId7"/>
          <a:extLst>
            <a:ext uri="{FF2B5EF4-FFF2-40B4-BE49-F238E27FC236}">
              <a16:creationId xmlns:a16="http://schemas.microsoft.com/office/drawing/2014/main" id="{E16B089C-9978-4D5A-AD3B-34FA72EC2040}"/>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28</xdr:col>
      <xdr:colOff>0</xdr:colOff>
      <xdr:row>14</xdr:row>
      <xdr:rowOff>0</xdr:rowOff>
    </xdr:from>
    <xdr:to>
      <xdr:col>29</xdr:col>
      <xdr:colOff>0</xdr:colOff>
      <xdr:row>15</xdr:row>
      <xdr:rowOff>137583</xdr:rowOff>
    </xdr:to>
    <xdr:sp macro="" textlink="">
      <xdr:nvSpPr>
        <xdr:cNvPr id="403" name="Rectangle: Rounded Corners 402">
          <a:hlinkClick xmlns:r="http://schemas.openxmlformats.org/officeDocument/2006/relationships" r:id="rId8"/>
          <a:extLst>
            <a:ext uri="{FF2B5EF4-FFF2-40B4-BE49-F238E27FC236}">
              <a16:creationId xmlns:a16="http://schemas.microsoft.com/office/drawing/2014/main" id="{70B19913-F7F2-4298-A2B2-1EC30E58294E}"/>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28</xdr:col>
      <xdr:colOff>0</xdr:colOff>
      <xdr:row>16</xdr:row>
      <xdr:rowOff>0</xdr:rowOff>
    </xdr:from>
    <xdr:to>
      <xdr:col>29</xdr:col>
      <xdr:colOff>0</xdr:colOff>
      <xdr:row>17</xdr:row>
      <xdr:rowOff>137584</xdr:rowOff>
    </xdr:to>
    <xdr:sp macro="" textlink="">
      <xdr:nvSpPr>
        <xdr:cNvPr id="404" name="Rectangle: Rounded Corners 403">
          <a:hlinkClick xmlns:r="http://schemas.openxmlformats.org/officeDocument/2006/relationships" r:id="rId9"/>
          <a:extLst>
            <a:ext uri="{FF2B5EF4-FFF2-40B4-BE49-F238E27FC236}">
              <a16:creationId xmlns:a16="http://schemas.microsoft.com/office/drawing/2014/main" id="{2E39C2F2-9FC0-435A-A2A9-E5A474C80925}"/>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28</xdr:col>
      <xdr:colOff>0</xdr:colOff>
      <xdr:row>18</xdr:row>
      <xdr:rowOff>0</xdr:rowOff>
    </xdr:from>
    <xdr:to>
      <xdr:col>29</xdr:col>
      <xdr:colOff>0</xdr:colOff>
      <xdr:row>19</xdr:row>
      <xdr:rowOff>137584</xdr:rowOff>
    </xdr:to>
    <xdr:sp macro="" textlink="">
      <xdr:nvSpPr>
        <xdr:cNvPr id="405" name="Rectangle: Rounded Corners 404">
          <a:hlinkClick xmlns:r="http://schemas.openxmlformats.org/officeDocument/2006/relationships" r:id="rId10"/>
          <a:extLst>
            <a:ext uri="{FF2B5EF4-FFF2-40B4-BE49-F238E27FC236}">
              <a16:creationId xmlns:a16="http://schemas.microsoft.com/office/drawing/2014/main" id="{8CFED131-A38D-429F-B3C9-814814751C9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28</xdr:col>
      <xdr:colOff>0</xdr:colOff>
      <xdr:row>20</xdr:row>
      <xdr:rowOff>0</xdr:rowOff>
    </xdr:from>
    <xdr:to>
      <xdr:col>29</xdr:col>
      <xdr:colOff>0</xdr:colOff>
      <xdr:row>21</xdr:row>
      <xdr:rowOff>137584</xdr:rowOff>
    </xdr:to>
    <xdr:sp macro="" textlink="">
      <xdr:nvSpPr>
        <xdr:cNvPr id="406" name="Rectangle: Rounded Corners 405">
          <a:hlinkClick xmlns:r="http://schemas.openxmlformats.org/officeDocument/2006/relationships" r:id="rId13"/>
          <a:extLst>
            <a:ext uri="{FF2B5EF4-FFF2-40B4-BE49-F238E27FC236}">
              <a16:creationId xmlns:a16="http://schemas.microsoft.com/office/drawing/2014/main" id="{AD69A7D8-4D7C-4329-A130-432516D2762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44</xdr:col>
      <xdr:colOff>0</xdr:colOff>
      <xdr:row>0</xdr:row>
      <xdr:rowOff>10585</xdr:rowOff>
    </xdr:from>
    <xdr:to>
      <xdr:col>44</xdr:col>
      <xdr:colOff>1142998</xdr:colOff>
      <xdr:row>1</xdr:row>
      <xdr:rowOff>148169</xdr:rowOff>
    </xdr:to>
    <xdr:sp macro="" textlink="">
      <xdr:nvSpPr>
        <xdr:cNvPr id="407" name="Rectangle: Rounded Corners 406">
          <a:hlinkClick xmlns:r="http://schemas.openxmlformats.org/officeDocument/2006/relationships" r:id="rId1"/>
          <a:extLst>
            <a:ext uri="{FF2B5EF4-FFF2-40B4-BE49-F238E27FC236}">
              <a16:creationId xmlns:a16="http://schemas.microsoft.com/office/drawing/2014/main" id="{574759C3-43AD-4B9C-A3B4-73A7D186A394}"/>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44</xdr:col>
      <xdr:colOff>0</xdr:colOff>
      <xdr:row>2</xdr:row>
      <xdr:rowOff>0</xdr:rowOff>
    </xdr:from>
    <xdr:to>
      <xdr:col>45</xdr:col>
      <xdr:colOff>0</xdr:colOff>
      <xdr:row>3</xdr:row>
      <xdr:rowOff>137584</xdr:rowOff>
    </xdr:to>
    <xdr:sp macro="" textlink="">
      <xdr:nvSpPr>
        <xdr:cNvPr id="408" name="Rectangle: Rounded Corners 407">
          <a:hlinkClick xmlns:r="http://schemas.openxmlformats.org/officeDocument/2006/relationships" r:id="rId2"/>
          <a:extLst>
            <a:ext uri="{FF2B5EF4-FFF2-40B4-BE49-F238E27FC236}">
              <a16:creationId xmlns:a16="http://schemas.microsoft.com/office/drawing/2014/main" id="{31DE6DBD-C8E5-4F3D-9050-E8594C036430}"/>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44</xdr:col>
      <xdr:colOff>0</xdr:colOff>
      <xdr:row>4</xdr:row>
      <xdr:rowOff>0</xdr:rowOff>
    </xdr:from>
    <xdr:to>
      <xdr:col>45</xdr:col>
      <xdr:colOff>0</xdr:colOff>
      <xdr:row>5</xdr:row>
      <xdr:rowOff>137583</xdr:rowOff>
    </xdr:to>
    <xdr:sp macro="" textlink="">
      <xdr:nvSpPr>
        <xdr:cNvPr id="409" name="Rectangle: Rounded Corners 408">
          <a:hlinkClick xmlns:r="http://schemas.openxmlformats.org/officeDocument/2006/relationships" r:id="rId3"/>
          <a:extLst>
            <a:ext uri="{FF2B5EF4-FFF2-40B4-BE49-F238E27FC236}">
              <a16:creationId xmlns:a16="http://schemas.microsoft.com/office/drawing/2014/main" id="{BCFEFE40-F153-49D8-A36B-EE0724FC5B8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44</xdr:col>
      <xdr:colOff>0</xdr:colOff>
      <xdr:row>6</xdr:row>
      <xdr:rowOff>0</xdr:rowOff>
    </xdr:from>
    <xdr:to>
      <xdr:col>45</xdr:col>
      <xdr:colOff>0</xdr:colOff>
      <xdr:row>7</xdr:row>
      <xdr:rowOff>137584</xdr:rowOff>
    </xdr:to>
    <xdr:sp macro="" textlink="">
      <xdr:nvSpPr>
        <xdr:cNvPr id="410" name="Rectangle: Rounded Corners 409">
          <a:hlinkClick xmlns:r="http://schemas.openxmlformats.org/officeDocument/2006/relationships" r:id="rId4"/>
          <a:extLst>
            <a:ext uri="{FF2B5EF4-FFF2-40B4-BE49-F238E27FC236}">
              <a16:creationId xmlns:a16="http://schemas.microsoft.com/office/drawing/2014/main" id="{BE3BBD7D-D0A6-41B6-A45C-9AD1B57DD835}"/>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44</xdr:col>
      <xdr:colOff>0</xdr:colOff>
      <xdr:row>8</xdr:row>
      <xdr:rowOff>0</xdr:rowOff>
    </xdr:from>
    <xdr:to>
      <xdr:col>45</xdr:col>
      <xdr:colOff>0</xdr:colOff>
      <xdr:row>9</xdr:row>
      <xdr:rowOff>137584</xdr:rowOff>
    </xdr:to>
    <xdr:sp macro="" textlink="">
      <xdr:nvSpPr>
        <xdr:cNvPr id="411" name="Rectangle: Rounded Corners 410">
          <a:hlinkClick xmlns:r="http://schemas.openxmlformats.org/officeDocument/2006/relationships" r:id="rId5"/>
          <a:extLst>
            <a:ext uri="{FF2B5EF4-FFF2-40B4-BE49-F238E27FC236}">
              <a16:creationId xmlns:a16="http://schemas.microsoft.com/office/drawing/2014/main" id="{AC41CFD6-895D-48E5-8A86-D7082FAAED41}"/>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44</xdr:col>
      <xdr:colOff>0</xdr:colOff>
      <xdr:row>10</xdr:row>
      <xdr:rowOff>0</xdr:rowOff>
    </xdr:from>
    <xdr:to>
      <xdr:col>45</xdr:col>
      <xdr:colOff>0</xdr:colOff>
      <xdr:row>11</xdr:row>
      <xdr:rowOff>137583</xdr:rowOff>
    </xdr:to>
    <xdr:sp macro="" textlink="">
      <xdr:nvSpPr>
        <xdr:cNvPr id="412" name="Rectangle: Rounded Corners 411">
          <a:hlinkClick xmlns:r="http://schemas.openxmlformats.org/officeDocument/2006/relationships" r:id="rId6"/>
          <a:extLst>
            <a:ext uri="{FF2B5EF4-FFF2-40B4-BE49-F238E27FC236}">
              <a16:creationId xmlns:a16="http://schemas.microsoft.com/office/drawing/2014/main" id="{43B75787-F640-46BC-9F58-406BCF3DBED4}"/>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44</xdr:col>
      <xdr:colOff>0</xdr:colOff>
      <xdr:row>12</xdr:row>
      <xdr:rowOff>0</xdr:rowOff>
    </xdr:from>
    <xdr:to>
      <xdr:col>45</xdr:col>
      <xdr:colOff>0</xdr:colOff>
      <xdr:row>13</xdr:row>
      <xdr:rowOff>137584</xdr:rowOff>
    </xdr:to>
    <xdr:sp macro="" textlink="">
      <xdr:nvSpPr>
        <xdr:cNvPr id="413" name="Rectangle: Rounded Corners 412">
          <a:hlinkClick xmlns:r="http://schemas.openxmlformats.org/officeDocument/2006/relationships" r:id="rId7"/>
          <a:extLst>
            <a:ext uri="{FF2B5EF4-FFF2-40B4-BE49-F238E27FC236}">
              <a16:creationId xmlns:a16="http://schemas.microsoft.com/office/drawing/2014/main" id="{C2654DED-BF7B-4DAA-80C7-52346E48298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44</xdr:col>
      <xdr:colOff>0</xdr:colOff>
      <xdr:row>14</xdr:row>
      <xdr:rowOff>0</xdr:rowOff>
    </xdr:from>
    <xdr:to>
      <xdr:col>45</xdr:col>
      <xdr:colOff>0</xdr:colOff>
      <xdr:row>15</xdr:row>
      <xdr:rowOff>137583</xdr:rowOff>
    </xdr:to>
    <xdr:sp macro="" textlink="">
      <xdr:nvSpPr>
        <xdr:cNvPr id="414" name="Rectangle: Rounded Corners 413">
          <a:hlinkClick xmlns:r="http://schemas.openxmlformats.org/officeDocument/2006/relationships" r:id="rId8"/>
          <a:extLst>
            <a:ext uri="{FF2B5EF4-FFF2-40B4-BE49-F238E27FC236}">
              <a16:creationId xmlns:a16="http://schemas.microsoft.com/office/drawing/2014/main" id="{50208B71-0FC2-4C83-A784-7EC2BC0C4198}"/>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44</xdr:col>
      <xdr:colOff>0</xdr:colOff>
      <xdr:row>16</xdr:row>
      <xdr:rowOff>0</xdr:rowOff>
    </xdr:from>
    <xdr:to>
      <xdr:col>45</xdr:col>
      <xdr:colOff>0</xdr:colOff>
      <xdr:row>17</xdr:row>
      <xdr:rowOff>137584</xdr:rowOff>
    </xdr:to>
    <xdr:sp macro="" textlink="">
      <xdr:nvSpPr>
        <xdr:cNvPr id="415" name="Rectangle: Rounded Corners 414">
          <a:hlinkClick xmlns:r="http://schemas.openxmlformats.org/officeDocument/2006/relationships" r:id="rId9"/>
          <a:extLst>
            <a:ext uri="{FF2B5EF4-FFF2-40B4-BE49-F238E27FC236}">
              <a16:creationId xmlns:a16="http://schemas.microsoft.com/office/drawing/2014/main" id="{F0208D3B-C7D7-472C-8412-2D9FCD1CC873}"/>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44</xdr:col>
      <xdr:colOff>0</xdr:colOff>
      <xdr:row>18</xdr:row>
      <xdr:rowOff>0</xdr:rowOff>
    </xdr:from>
    <xdr:to>
      <xdr:col>45</xdr:col>
      <xdr:colOff>0</xdr:colOff>
      <xdr:row>19</xdr:row>
      <xdr:rowOff>137584</xdr:rowOff>
    </xdr:to>
    <xdr:sp macro="" textlink="">
      <xdr:nvSpPr>
        <xdr:cNvPr id="416" name="Rectangle: Rounded Corners 415">
          <a:hlinkClick xmlns:r="http://schemas.openxmlformats.org/officeDocument/2006/relationships" r:id="rId10"/>
          <a:extLst>
            <a:ext uri="{FF2B5EF4-FFF2-40B4-BE49-F238E27FC236}">
              <a16:creationId xmlns:a16="http://schemas.microsoft.com/office/drawing/2014/main" id="{BCD257CF-0389-4A77-A29E-8EC463237AB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44</xdr:col>
      <xdr:colOff>0</xdr:colOff>
      <xdr:row>20</xdr:row>
      <xdr:rowOff>0</xdr:rowOff>
    </xdr:from>
    <xdr:to>
      <xdr:col>45</xdr:col>
      <xdr:colOff>0</xdr:colOff>
      <xdr:row>21</xdr:row>
      <xdr:rowOff>137584</xdr:rowOff>
    </xdr:to>
    <xdr:sp macro="" textlink="">
      <xdr:nvSpPr>
        <xdr:cNvPr id="417" name="Rectangle: Rounded Corners 416">
          <a:hlinkClick xmlns:r="http://schemas.openxmlformats.org/officeDocument/2006/relationships" r:id="rId13"/>
          <a:extLst>
            <a:ext uri="{FF2B5EF4-FFF2-40B4-BE49-F238E27FC236}">
              <a16:creationId xmlns:a16="http://schemas.microsoft.com/office/drawing/2014/main" id="{9BDAC8F8-4D73-45BF-AB6C-7A85219C1B82}"/>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50</xdr:col>
      <xdr:colOff>0</xdr:colOff>
      <xdr:row>0</xdr:row>
      <xdr:rowOff>10585</xdr:rowOff>
    </xdr:from>
    <xdr:to>
      <xdr:col>50</xdr:col>
      <xdr:colOff>1142998</xdr:colOff>
      <xdr:row>1</xdr:row>
      <xdr:rowOff>148169</xdr:rowOff>
    </xdr:to>
    <xdr:sp macro="" textlink="">
      <xdr:nvSpPr>
        <xdr:cNvPr id="418" name="Rectangle: Rounded Corners 417">
          <a:hlinkClick xmlns:r="http://schemas.openxmlformats.org/officeDocument/2006/relationships" r:id="rId1"/>
          <a:extLst>
            <a:ext uri="{FF2B5EF4-FFF2-40B4-BE49-F238E27FC236}">
              <a16:creationId xmlns:a16="http://schemas.microsoft.com/office/drawing/2014/main" id="{40775528-5DC0-4900-922A-124841B2FFB8}"/>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50</xdr:col>
      <xdr:colOff>0</xdr:colOff>
      <xdr:row>2</xdr:row>
      <xdr:rowOff>0</xdr:rowOff>
    </xdr:from>
    <xdr:to>
      <xdr:col>51</xdr:col>
      <xdr:colOff>0</xdr:colOff>
      <xdr:row>3</xdr:row>
      <xdr:rowOff>137584</xdr:rowOff>
    </xdr:to>
    <xdr:sp macro="" textlink="">
      <xdr:nvSpPr>
        <xdr:cNvPr id="419" name="Rectangle: Rounded Corners 418">
          <a:hlinkClick xmlns:r="http://schemas.openxmlformats.org/officeDocument/2006/relationships" r:id="rId2"/>
          <a:extLst>
            <a:ext uri="{FF2B5EF4-FFF2-40B4-BE49-F238E27FC236}">
              <a16:creationId xmlns:a16="http://schemas.microsoft.com/office/drawing/2014/main" id="{A27F23E4-8DED-4343-866A-0841F7DB9E09}"/>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50</xdr:col>
      <xdr:colOff>0</xdr:colOff>
      <xdr:row>4</xdr:row>
      <xdr:rowOff>0</xdr:rowOff>
    </xdr:from>
    <xdr:to>
      <xdr:col>51</xdr:col>
      <xdr:colOff>0</xdr:colOff>
      <xdr:row>5</xdr:row>
      <xdr:rowOff>137583</xdr:rowOff>
    </xdr:to>
    <xdr:sp macro="" textlink="">
      <xdr:nvSpPr>
        <xdr:cNvPr id="420" name="Rectangle: Rounded Corners 419">
          <a:hlinkClick xmlns:r="http://schemas.openxmlformats.org/officeDocument/2006/relationships" r:id="rId3"/>
          <a:extLst>
            <a:ext uri="{FF2B5EF4-FFF2-40B4-BE49-F238E27FC236}">
              <a16:creationId xmlns:a16="http://schemas.microsoft.com/office/drawing/2014/main" id="{402A8EA3-7243-4F92-B4DC-06C4BE97F47B}"/>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50</xdr:col>
      <xdr:colOff>0</xdr:colOff>
      <xdr:row>6</xdr:row>
      <xdr:rowOff>0</xdr:rowOff>
    </xdr:from>
    <xdr:to>
      <xdr:col>51</xdr:col>
      <xdr:colOff>0</xdr:colOff>
      <xdr:row>7</xdr:row>
      <xdr:rowOff>137584</xdr:rowOff>
    </xdr:to>
    <xdr:sp macro="" textlink="">
      <xdr:nvSpPr>
        <xdr:cNvPr id="421" name="Rectangle: Rounded Corners 420">
          <a:hlinkClick xmlns:r="http://schemas.openxmlformats.org/officeDocument/2006/relationships" r:id="rId4"/>
          <a:extLst>
            <a:ext uri="{FF2B5EF4-FFF2-40B4-BE49-F238E27FC236}">
              <a16:creationId xmlns:a16="http://schemas.microsoft.com/office/drawing/2014/main" id="{2D6A28F4-AA5B-4AA6-B150-4CE6EA0E4A2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50</xdr:col>
      <xdr:colOff>0</xdr:colOff>
      <xdr:row>8</xdr:row>
      <xdr:rowOff>0</xdr:rowOff>
    </xdr:from>
    <xdr:to>
      <xdr:col>51</xdr:col>
      <xdr:colOff>0</xdr:colOff>
      <xdr:row>9</xdr:row>
      <xdr:rowOff>137584</xdr:rowOff>
    </xdr:to>
    <xdr:sp macro="" textlink="">
      <xdr:nvSpPr>
        <xdr:cNvPr id="422" name="Rectangle: Rounded Corners 421">
          <a:hlinkClick xmlns:r="http://schemas.openxmlformats.org/officeDocument/2006/relationships" r:id="rId5"/>
          <a:extLst>
            <a:ext uri="{FF2B5EF4-FFF2-40B4-BE49-F238E27FC236}">
              <a16:creationId xmlns:a16="http://schemas.microsoft.com/office/drawing/2014/main" id="{17009898-90D9-4FB6-B5B4-2EFBF50916AB}"/>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50</xdr:col>
      <xdr:colOff>0</xdr:colOff>
      <xdr:row>10</xdr:row>
      <xdr:rowOff>0</xdr:rowOff>
    </xdr:from>
    <xdr:to>
      <xdr:col>51</xdr:col>
      <xdr:colOff>0</xdr:colOff>
      <xdr:row>11</xdr:row>
      <xdr:rowOff>137583</xdr:rowOff>
    </xdr:to>
    <xdr:sp macro="" textlink="">
      <xdr:nvSpPr>
        <xdr:cNvPr id="423" name="Rectangle: Rounded Corners 422">
          <a:hlinkClick xmlns:r="http://schemas.openxmlformats.org/officeDocument/2006/relationships" r:id="rId6"/>
          <a:extLst>
            <a:ext uri="{FF2B5EF4-FFF2-40B4-BE49-F238E27FC236}">
              <a16:creationId xmlns:a16="http://schemas.microsoft.com/office/drawing/2014/main" id="{D51F867A-4512-4302-A7B8-787E4033FE8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50</xdr:col>
      <xdr:colOff>0</xdr:colOff>
      <xdr:row>12</xdr:row>
      <xdr:rowOff>0</xdr:rowOff>
    </xdr:from>
    <xdr:to>
      <xdr:col>51</xdr:col>
      <xdr:colOff>0</xdr:colOff>
      <xdr:row>13</xdr:row>
      <xdr:rowOff>137584</xdr:rowOff>
    </xdr:to>
    <xdr:sp macro="" textlink="">
      <xdr:nvSpPr>
        <xdr:cNvPr id="424" name="Rectangle: Rounded Corners 423">
          <a:hlinkClick xmlns:r="http://schemas.openxmlformats.org/officeDocument/2006/relationships" r:id="rId7"/>
          <a:extLst>
            <a:ext uri="{FF2B5EF4-FFF2-40B4-BE49-F238E27FC236}">
              <a16:creationId xmlns:a16="http://schemas.microsoft.com/office/drawing/2014/main" id="{8703180D-43C6-4237-A74F-C652176825E8}"/>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50</xdr:col>
      <xdr:colOff>0</xdr:colOff>
      <xdr:row>14</xdr:row>
      <xdr:rowOff>0</xdr:rowOff>
    </xdr:from>
    <xdr:to>
      <xdr:col>51</xdr:col>
      <xdr:colOff>0</xdr:colOff>
      <xdr:row>15</xdr:row>
      <xdr:rowOff>137583</xdr:rowOff>
    </xdr:to>
    <xdr:sp macro="" textlink="">
      <xdr:nvSpPr>
        <xdr:cNvPr id="425" name="Rectangle: Rounded Corners 424">
          <a:hlinkClick xmlns:r="http://schemas.openxmlformats.org/officeDocument/2006/relationships" r:id="rId8"/>
          <a:extLst>
            <a:ext uri="{FF2B5EF4-FFF2-40B4-BE49-F238E27FC236}">
              <a16:creationId xmlns:a16="http://schemas.microsoft.com/office/drawing/2014/main" id="{8478FDDB-18FE-4F13-9E4F-A9333E1FACB4}"/>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50</xdr:col>
      <xdr:colOff>0</xdr:colOff>
      <xdr:row>16</xdr:row>
      <xdr:rowOff>0</xdr:rowOff>
    </xdr:from>
    <xdr:to>
      <xdr:col>51</xdr:col>
      <xdr:colOff>0</xdr:colOff>
      <xdr:row>17</xdr:row>
      <xdr:rowOff>137584</xdr:rowOff>
    </xdr:to>
    <xdr:sp macro="" textlink="">
      <xdr:nvSpPr>
        <xdr:cNvPr id="426" name="Rectangle: Rounded Corners 425">
          <a:hlinkClick xmlns:r="http://schemas.openxmlformats.org/officeDocument/2006/relationships" r:id="rId9"/>
          <a:extLst>
            <a:ext uri="{FF2B5EF4-FFF2-40B4-BE49-F238E27FC236}">
              <a16:creationId xmlns:a16="http://schemas.microsoft.com/office/drawing/2014/main" id="{6E1458BD-3AA2-4105-A5F4-68F60E67593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50</xdr:col>
      <xdr:colOff>0</xdr:colOff>
      <xdr:row>18</xdr:row>
      <xdr:rowOff>0</xdr:rowOff>
    </xdr:from>
    <xdr:to>
      <xdr:col>51</xdr:col>
      <xdr:colOff>0</xdr:colOff>
      <xdr:row>19</xdr:row>
      <xdr:rowOff>137584</xdr:rowOff>
    </xdr:to>
    <xdr:sp macro="" textlink="">
      <xdr:nvSpPr>
        <xdr:cNvPr id="427" name="Rectangle: Rounded Corners 426">
          <a:hlinkClick xmlns:r="http://schemas.openxmlformats.org/officeDocument/2006/relationships" r:id="rId10"/>
          <a:extLst>
            <a:ext uri="{FF2B5EF4-FFF2-40B4-BE49-F238E27FC236}">
              <a16:creationId xmlns:a16="http://schemas.microsoft.com/office/drawing/2014/main" id="{FC14E771-6108-4EB0-AC55-C220F4F7E3A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50</xdr:col>
      <xdr:colOff>0</xdr:colOff>
      <xdr:row>20</xdr:row>
      <xdr:rowOff>0</xdr:rowOff>
    </xdr:from>
    <xdr:to>
      <xdr:col>51</xdr:col>
      <xdr:colOff>0</xdr:colOff>
      <xdr:row>21</xdr:row>
      <xdr:rowOff>137584</xdr:rowOff>
    </xdr:to>
    <xdr:sp macro="" textlink="">
      <xdr:nvSpPr>
        <xdr:cNvPr id="428" name="Rectangle: Rounded Corners 427">
          <a:hlinkClick xmlns:r="http://schemas.openxmlformats.org/officeDocument/2006/relationships" r:id="rId13"/>
          <a:extLst>
            <a:ext uri="{FF2B5EF4-FFF2-40B4-BE49-F238E27FC236}">
              <a16:creationId xmlns:a16="http://schemas.microsoft.com/office/drawing/2014/main" id="{CB0904E1-3EBC-4806-8EA4-78299706A127}"/>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55</xdr:col>
      <xdr:colOff>0</xdr:colOff>
      <xdr:row>0</xdr:row>
      <xdr:rowOff>10585</xdr:rowOff>
    </xdr:from>
    <xdr:to>
      <xdr:col>55</xdr:col>
      <xdr:colOff>1142998</xdr:colOff>
      <xdr:row>1</xdr:row>
      <xdr:rowOff>148169</xdr:rowOff>
    </xdr:to>
    <xdr:sp macro="" textlink="">
      <xdr:nvSpPr>
        <xdr:cNvPr id="429" name="Rectangle: Rounded Corners 428">
          <a:hlinkClick xmlns:r="http://schemas.openxmlformats.org/officeDocument/2006/relationships" r:id="rId1"/>
          <a:extLst>
            <a:ext uri="{FF2B5EF4-FFF2-40B4-BE49-F238E27FC236}">
              <a16:creationId xmlns:a16="http://schemas.microsoft.com/office/drawing/2014/main" id="{85B1C402-7B64-41ED-ADF5-411C49AA4650}"/>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55</xdr:col>
      <xdr:colOff>0</xdr:colOff>
      <xdr:row>2</xdr:row>
      <xdr:rowOff>0</xdr:rowOff>
    </xdr:from>
    <xdr:to>
      <xdr:col>56</xdr:col>
      <xdr:colOff>0</xdr:colOff>
      <xdr:row>3</xdr:row>
      <xdr:rowOff>137584</xdr:rowOff>
    </xdr:to>
    <xdr:sp macro="" textlink="">
      <xdr:nvSpPr>
        <xdr:cNvPr id="430" name="Rectangle: Rounded Corners 429">
          <a:hlinkClick xmlns:r="http://schemas.openxmlformats.org/officeDocument/2006/relationships" r:id="rId2"/>
          <a:extLst>
            <a:ext uri="{FF2B5EF4-FFF2-40B4-BE49-F238E27FC236}">
              <a16:creationId xmlns:a16="http://schemas.microsoft.com/office/drawing/2014/main" id="{E9AF7490-A53D-48F3-BB6A-8EC9A5443E7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55</xdr:col>
      <xdr:colOff>0</xdr:colOff>
      <xdr:row>4</xdr:row>
      <xdr:rowOff>0</xdr:rowOff>
    </xdr:from>
    <xdr:to>
      <xdr:col>56</xdr:col>
      <xdr:colOff>0</xdr:colOff>
      <xdr:row>5</xdr:row>
      <xdr:rowOff>137583</xdr:rowOff>
    </xdr:to>
    <xdr:sp macro="" textlink="">
      <xdr:nvSpPr>
        <xdr:cNvPr id="431" name="Rectangle: Rounded Corners 430">
          <a:hlinkClick xmlns:r="http://schemas.openxmlformats.org/officeDocument/2006/relationships" r:id="rId3"/>
          <a:extLst>
            <a:ext uri="{FF2B5EF4-FFF2-40B4-BE49-F238E27FC236}">
              <a16:creationId xmlns:a16="http://schemas.microsoft.com/office/drawing/2014/main" id="{67412CE4-0662-4C57-9CD5-B2F9EACC0FE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55</xdr:col>
      <xdr:colOff>0</xdr:colOff>
      <xdr:row>6</xdr:row>
      <xdr:rowOff>0</xdr:rowOff>
    </xdr:from>
    <xdr:to>
      <xdr:col>56</xdr:col>
      <xdr:colOff>0</xdr:colOff>
      <xdr:row>7</xdr:row>
      <xdr:rowOff>137584</xdr:rowOff>
    </xdr:to>
    <xdr:sp macro="" textlink="">
      <xdr:nvSpPr>
        <xdr:cNvPr id="432" name="Rectangle: Rounded Corners 431">
          <a:hlinkClick xmlns:r="http://schemas.openxmlformats.org/officeDocument/2006/relationships" r:id="rId4"/>
          <a:extLst>
            <a:ext uri="{FF2B5EF4-FFF2-40B4-BE49-F238E27FC236}">
              <a16:creationId xmlns:a16="http://schemas.microsoft.com/office/drawing/2014/main" id="{F8B605F3-D91B-4EE1-A416-884AAC192FDF}"/>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55</xdr:col>
      <xdr:colOff>0</xdr:colOff>
      <xdr:row>8</xdr:row>
      <xdr:rowOff>0</xdr:rowOff>
    </xdr:from>
    <xdr:to>
      <xdr:col>56</xdr:col>
      <xdr:colOff>0</xdr:colOff>
      <xdr:row>9</xdr:row>
      <xdr:rowOff>137584</xdr:rowOff>
    </xdr:to>
    <xdr:sp macro="" textlink="">
      <xdr:nvSpPr>
        <xdr:cNvPr id="433" name="Rectangle: Rounded Corners 432">
          <a:hlinkClick xmlns:r="http://schemas.openxmlformats.org/officeDocument/2006/relationships" r:id="rId5"/>
          <a:extLst>
            <a:ext uri="{FF2B5EF4-FFF2-40B4-BE49-F238E27FC236}">
              <a16:creationId xmlns:a16="http://schemas.microsoft.com/office/drawing/2014/main" id="{E5E6BB0A-A5A0-4E81-8F91-65B3C534777C}"/>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55</xdr:col>
      <xdr:colOff>0</xdr:colOff>
      <xdr:row>10</xdr:row>
      <xdr:rowOff>0</xdr:rowOff>
    </xdr:from>
    <xdr:to>
      <xdr:col>56</xdr:col>
      <xdr:colOff>0</xdr:colOff>
      <xdr:row>11</xdr:row>
      <xdr:rowOff>137583</xdr:rowOff>
    </xdr:to>
    <xdr:sp macro="" textlink="">
      <xdr:nvSpPr>
        <xdr:cNvPr id="434" name="Rectangle: Rounded Corners 433">
          <a:hlinkClick xmlns:r="http://schemas.openxmlformats.org/officeDocument/2006/relationships" r:id="rId6"/>
          <a:extLst>
            <a:ext uri="{FF2B5EF4-FFF2-40B4-BE49-F238E27FC236}">
              <a16:creationId xmlns:a16="http://schemas.microsoft.com/office/drawing/2014/main" id="{99E62E82-197F-408E-868D-E4DD38A863B2}"/>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55</xdr:col>
      <xdr:colOff>0</xdr:colOff>
      <xdr:row>12</xdr:row>
      <xdr:rowOff>0</xdr:rowOff>
    </xdr:from>
    <xdr:to>
      <xdr:col>56</xdr:col>
      <xdr:colOff>0</xdr:colOff>
      <xdr:row>13</xdr:row>
      <xdr:rowOff>137584</xdr:rowOff>
    </xdr:to>
    <xdr:sp macro="" textlink="">
      <xdr:nvSpPr>
        <xdr:cNvPr id="435" name="Rectangle: Rounded Corners 434">
          <a:hlinkClick xmlns:r="http://schemas.openxmlformats.org/officeDocument/2006/relationships" r:id="rId7"/>
          <a:extLst>
            <a:ext uri="{FF2B5EF4-FFF2-40B4-BE49-F238E27FC236}">
              <a16:creationId xmlns:a16="http://schemas.microsoft.com/office/drawing/2014/main" id="{34A7BF3E-407B-4FF1-99F0-95AA7AF7184F}"/>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55</xdr:col>
      <xdr:colOff>0</xdr:colOff>
      <xdr:row>14</xdr:row>
      <xdr:rowOff>0</xdr:rowOff>
    </xdr:from>
    <xdr:to>
      <xdr:col>56</xdr:col>
      <xdr:colOff>0</xdr:colOff>
      <xdr:row>15</xdr:row>
      <xdr:rowOff>137583</xdr:rowOff>
    </xdr:to>
    <xdr:sp macro="" textlink="">
      <xdr:nvSpPr>
        <xdr:cNvPr id="436" name="Rectangle: Rounded Corners 435">
          <a:hlinkClick xmlns:r="http://schemas.openxmlformats.org/officeDocument/2006/relationships" r:id="rId8"/>
          <a:extLst>
            <a:ext uri="{FF2B5EF4-FFF2-40B4-BE49-F238E27FC236}">
              <a16:creationId xmlns:a16="http://schemas.microsoft.com/office/drawing/2014/main" id="{97B0DA36-CABE-41C4-81E0-9C71CCB9B075}"/>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55</xdr:col>
      <xdr:colOff>0</xdr:colOff>
      <xdr:row>16</xdr:row>
      <xdr:rowOff>0</xdr:rowOff>
    </xdr:from>
    <xdr:to>
      <xdr:col>56</xdr:col>
      <xdr:colOff>0</xdr:colOff>
      <xdr:row>17</xdr:row>
      <xdr:rowOff>137584</xdr:rowOff>
    </xdr:to>
    <xdr:sp macro="" textlink="">
      <xdr:nvSpPr>
        <xdr:cNvPr id="437" name="Rectangle: Rounded Corners 436">
          <a:hlinkClick xmlns:r="http://schemas.openxmlformats.org/officeDocument/2006/relationships" r:id="rId9"/>
          <a:extLst>
            <a:ext uri="{FF2B5EF4-FFF2-40B4-BE49-F238E27FC236}">
              <a16:creationId xmlns:a16="http://schemas.microsoft.com/office/drawing/2014/main" id="{BB217CA8-EDF8-4482-88DD-A22A1AF1130E}"/>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55</xdr:col>
      <xdr:colOff>0</xdr:colOff>
      <xdr:row>18</xdr:row>
      <xdr:rowOff>0</xdr:rowOff>
    </xdr:from>
    <xdr:to>
      <xdr:col>56</xdr:col>
      <xdr:colOff>0</xdr:colOff>
      <xdr:row>19</xdr:row>
      <xdr:rowOff>137584</xdr:rowOff>
    </xdr:to>
    <xdr:sp macro="" textlink="">
      <xdr:nvSpPr>
        <xdr:cNvPr id="438" name="Rectangle: Rounded Corners 437">
          <a:hlinkClick xmlns:r="http://schemas.openxmlformats.org/officeDocument/2006/relationships" r:id="rId10"/>
          <a:extLst>
            <a:ext uri="{FF2B5EF4-FFF2-40B4-BE49-F238E27FC236}">
              <a16:creationId xmlns:a16="http://schemas.microsoft.com/office/drawing/2014/main" id="{D74F25F5-8784-4C46-A7C4-43B09E33430A}"/>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55</xdr:col>
      <xdr:colOff>0</xdr:colOff>
      <xdr:row>20</xdr:row>
      <xdr:rowOff>0</xdr:rowOff>
    </xdr:from>
    <xdr:to>
      <xdr:col>56</xdr:col>
      <xdr:colOff>0</xdr:colOff>
      <xdr:row>21</xdr:row>
      <xdr:rowOff>137584</xdr:rowOff>
    </xdr:to>
    <xdr:sp macro="" textlink="">
      <xdr:nvSpPr>
        <xdr:cNvPr id="439" name="Rectangle: Rounded Corners 438">
          <a:hlinkClick xmlns:r="http://schemas.openxmlformats.org/officeDocument/2006/relationships" r:id="rId13"/>
          <a:extLst>
            <a:ext uri="{FF2B5EF4-FFF2-40B4-BE49-F238E27FC236}">
              <a16:creationId xmlns:a16="http://schemas.microsoft.com/office/drawing/2014/main" id="{08F33D21-D0C2-4ACF-AD8A-C6391BAAF7CE}"/>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65</xdr:col>
      <xdr:colOff>0</xdr:colOff>
      <xdr:row>0</xdr:row>
      <xdr:rowOff>10585</xdr:rowOff>
    </xdr:from>
    <xdr:to>
      <xdr:col>65</xdr:col>
      <xdr:colOff>1142998</xdr:colOff>
      <xdr:row>1</xdr:row>
      <xdr:rowOff>148169</xdr:rowOff>
    </xdr:to>
    <xdr:sp macro="" textlink="">
      <xdr:nvSpPr>
        <xdr:cNvPr id="440" name="Rectangle: Rounded Corners 439">
          <a:hlinkClick xmlns:r="http://schemas.openxmlformats.org/officeDocument/2006/relationships" r:id="rId1"/>
          <a:extLst>
            <a:ext uri="{FF2B5EF4-FFF2-40B4-BE49-F238E27FC236}">
              <a16:creationId xmlns:a16="http://schemas.microsoft.com/office/drawing/2014/main" id="{384B7EC7-61EF-4FCA-87A9-FDADADFE41A2}"/>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65</xdr:col>
      <xdr:colOff>0</xdr:colOff>
      <xdr:row>2</xdr:row>
      <xdr:rowOff>0</xdr:rowOff>
    </xdr:from>
    <xdr:to>
      <xdr:col>66</xdr:col>
      <xdr:colOff>0</xdr:colOff>
      <xdr:row>3</xdr:row>
      <xdr:rowOff>137584</xdr:rowOff>
    </xdr:to>
    <xdr:sp macro="" textlink="">
      <xdr:nvSpPr>
        <xdr:cNvPr id="441" name="Rectangle: Rounded Corners 440">
          <a:hlinkClick xmlns:r="http://schemas.openxmlformats.org/officeDocument/2006/relationships" r:id="rId2"/>
          <a:extLst>
            <a:ext uri="{FF2B5EF4-FFF2-40B4-BE49-F238E27FC236}">
              <a16:creationId xmlns:a16="http://schemas.microsoft.com/office/drawing/2014/main" id="{1FCD936A-A9E0-4BEC-859C-9BDC84C1B7E4}"/>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65</xdr:col>
      <xdr:colOff>0</xdr:colOff>
      <xdr:row>4</xdr:row>
      <xdr:rowOff>0</xdr:rowOff>
    </xdr:from>
    <xdr:to>
      <xdr:col>66</xdr:col>
      <xdr:colOff>0</xdr:colOff>
      <xdr:row>5</xdr:row>
      <xdr:rowOff>137583</xdr:rowOff>
    </xdr:to>
    <xdr:sp macro="" textlink="">
      <xdr:nvSpPr>
        <xdr:cNvPr id="442" name="Rectangle: Rounded Corners 441">
          <a:hlinkClick xmlns:r="http://schemas.openxmlformats.org/officeDocument/2006/relationships" r:id="rId3"/>
          <a:extLst>
            <a:ext uri="{FF2B5EF4-FFF2-40B4-BE49-F238E27FC236}">
              <a16:creationId xmlns:a16="http://schemas.microsoft.com/office/drawing/2014/main" id="{BA68D09B-77A3-4FED-B173-65B2178F523C}"/>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65</xdr:col>
      <xdr:colOff>0</xdr:colOff>
      <xdr:row>6</xdr:row>
      <xdr:rowOff>0</xdr:rowOff>
    </xdr:from>
    <xdr:to>
      <xdr:col>66</xdr:col>
      <xdr:colOff>0</xdr:colOff>
      <xdr:row>7</xdr:row>
      <xdr:rowOff>137584</xdr:rowOff>
    </xdr:to>
    <xdr:sp macro="" textlink="">
      <xdr:nvSpPr>
        <xdr:cNvPr id="443" name="Rectangle: Rounded Corners 442">
          <a:hlinkClick xmlns:r="http://schemas.openxmlformats.org/officeDocument/2006/relationships" r:id="rId4"/>
          <a:extLst>
            <a:ext uri="{FF2B5EF4-FFF2-40B4-BE49-F238E27FC236}">
              <a16:creationId xmlns:a16="http://schemas.microsoft.com/office/drawing/2014/main" id="{E7D2C3AA-AADB-48BD-BBF0-7D232C7FC004}"/>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65</xdr:col>
      <xdr:colOff>0</xdr:colOff>
      <xdr:row>8</xdr:row>
      <xdr:rowOff>0</xdr:rowOff>
    </xdr:from>
    <xdr:to>
      <xdr:col>66</xdr:col>
      <xdr:colOff>0</xdr:colOff>
      <xdr:row>9</xdr:row>
      <xdr:rowOff>137584</xdr:rowOff>
    </xdr:to>
    <xdr:sp macro="" textlink="">
      <xdr:nvSpPr>
        <xdr:cNvPr id="444" name="Rectangle: Rounded Corners 443">
          <a:hlinkClick xmlns:r="http://schemas.openxmlformats.org/officeDocument/2006/relationships" r:id="rId5"/>
          <a:extLst>
            <a:ext uri="{FF2B5EF4-FFF2-40B4-BE49-F238E27FC236}">
              <a16:creationId xmlns:a16="http://schemas.microsoft.com/office/drawing/2014/main" id="{672F00F4-1031-422E-949D-0991C1A429E2}"/>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65</xdr:col>
      <xdr:colOff>0</xdr:colOff>
      <xdr:row>10</xdr:row>
      <xdr:rowOff>0</xdr:rowOff>
    </xdr:from>
    <xdr:to>
      <xdr:col>66</xdr:col>
      <xdr:colOff>0</xdr:colOff>
      <xdr:row>11</xdr:row>
      <xdr:rowOff>137583</xdr:rowOff>
    </xdr:to>
    <xdr:sp macro="" textlink="">
      <xdr:nvSpPr>
        <xdr:cNvPr id="445" name="Rectangle: Rounded Corners 444">
          <a:hlinkClick xmlns:r="http://schemas.openxmlformats.org/officeDocument/2006/relationships" r:id="rId6"/>
          <a:extLst>
            <a:ext uri="{FF2B5EF4-FFF2-40B4-BE49-F238E27FC236}">
              <a16:creationId xmlns:a16="http://schemas.microsoft.com/office/drawing/2014/main" id="{7A8CC15E-1F4E-4B25-834B-B9DB6F66BEEE}"/>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65</xdr:col>
      <xdr:colOff>0</xdr:colOff>
      <xdr:row>12</xdr:row>
      <xdr:rowOff>0</xdr:rowOff>
    </xdr:from>
    <xdr:to>
      <xdr:col>66</xdr:col>
      <xdr:colOff>0</xdr:colOff>
      <xdr:row>13</xdr:row>
      <xdr:rowOff>137584</xdr:rowOff>
    </xdr:to>
    <xdr:sp macro="" textlink="">
      <xdr:nvSpPr>
        <xdr:cNvPr id="446" name="Rectangle: Rounded Corners 445">
          <a:hlinkClick xmlns:r="http://schemas.openxmlformats.org/officeDocument/2006/relationships" r:id="rId7"/>
          <a:extLst>
            <a:ext uri="{FF2B5EF4-FFF2-40B4-BE49-F238E27FC236}">
              <a16:creationId xmlns:a16="http://schemas.microsoft.com/office/drawing/2014/main" id="{66C13DED-4D30-4056-B251-D18602848476}"/>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65</xdr:col>
      <xdr:colOff>0</xdr:colOff>
      <xdr:row>14</xdr:row>
      <xdr:rowOff>0</xdr:rowOff>
    </xdr:from>
    <xdr:to>
      <xdr:col>66</xdr:col>
      <xdr:colOff>0</xdr:colOff>
      <xdr:row>15</xdr:row>
      <xdr:rowOff>137583</xdr:rowOff>
    </xdr:to>
    <xdr:sp macro="" textlink="">
      <xdr:nvSpPr>
        <xdr:cNvPr id="447" name="Rectangle: Rounded Corners 446">
          <a:hlinkClick xmlns:r="http://schemas.openxmlformats.org/officeDocument/2006/relationships" r:id="rId8"/>
          <a:extLst>
            <a:ext uri="{FF2B5EF4-FFF2-40B4-BE49-F238E27FC236}">
              <a16:creationId xmlns:a16="http://schemas.microsoft.com/office/drawing/2014/main" id="{89CD3E45-DFA3-45C3-B0F6-FB0D7F8E1580}"/>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65</xdr:col>
      <xdr:colOff>0</xdr:colOff>
      <xdr:row>16</xdr:row>
      <xdr:rowOff>0</xdr:rowOff>
    </xdr:from>
    <xdr:to>
      <xdr:col>66</xdr:col>
      <xdr:colOff>0</xdr:colOff>
      <xdr:row>17</xdr:row>
      <xdr:rowOff>137584</xdr:rowOff>
    </xdr:to>
    <xdr:sp macro="" textlink="">
      <xdr:nvSpPr>
        <xdr:cNvPr id="448" name="Rectangle: Rounded Corners 447">
          <a:hlinkClick xmlns:r="http://schemas.openxmlformats.org/officeDocument/2006/relationships" r:id="rId9"/>
          <a:extLst>
            <a:ext uri="{FF2B5EF4-FFF2-40B4-BE49-F238E27FC236}">
              <a16:creationId xmlns:a16="http://schemas.microsoft.com/office/drawing/2014/main" id="{D0E349C5-8974-41B8-B0C0-A6FF80C94726}"/>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65</xdr:col>
      <xdr:colOff>0</xdr:colOff>
      <xdr:row>18</xdr:row>
      <xdr:rowOff>0</xdr:rowOff>
    </xdr:from>
    <xdr:to>
      <xdr:col>66</xdr:col>
      <xdr:colOff>0</xdr:colOff>
      <xdr:row>19</xdr:row>
      <xdr:rowOff>137584</xdr:rowOff>
    </xdr:to>
    <xdr:sp macro="" textlink="">
      <xdr:nvSpPr>
        <xdr:cNvPr id="449" name="Rectangle: Rounded Corners 448">
          <a:hlinkClick xmlns:r="http://schemas.openxmlformats.org/officeDocument/2006/relationships" r:id="rId10"/>
          <a:extLst>
            <a:ext uri="{FF2B5EF4-FFF2-40B4-BE49-F238E27FC236}">
              <a16:creationId xmlns:a16="http://schemas.microsoft.com/office/drawing/2014/main" id="{0E9ECC3F-FE8A-430D-A1ED-D029FF1B3DFB}"/>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65</xdr:col>
      <xdr:colOff>0</xdr:colOff>
      <xdr:row>20</xdr:row>
      <xdr:rowOff>0</xdr:rowOff>
    </xdr:from>
    <xdr:to>
      <xdr:col>66</xdr:col>
      <xdr:colOff>0</xdr:colOff>
      <xdr:row>21</xdr:row>
      <xdr:rowOff>137584</xdr:rowOff>
    </xdr:to>
    <xdr:sp macro="" textlink="">
      <xdr:nvSpPr>
        <xdr:cNvPr id="450" name="Rectangle: Rounded Corners 449">
          <a:hlinkClick xmlns:r="http://schemas.openxmlformats.org/officeDocument/2006/relationships" r:id="rId13"/>
          <a:extLst>
            <a:ext uri="{FF2B5EF4-FFF2-40B4-BE49-F238E27FC236}">
              <a16:creationId xmlns:a16="http://schemas.microsoft.com/office/drawing/2014/main" id="{6D1ABC0B-75D7-4068-8419-17E6B1C4F4AF}"/>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78</xdr:col>
      <xdr:colOff>0</xdr:colOff>
      <xdr:row>0</xdr:row>
      <xdr:rowOff>10585</xdr:rowOff>
    </xdr:from>
    <xdr:to>
      <xdr:col>78</xdr:col>
      <xdr:colOff>1142998</xdr:colOff>
      <xdr:row>1</xdr:row>
      <xdr:rowOff>148169</xdr:rowOff>
    </xdr:to>
    <xdr:sp macro="" textlink="">
      <xdr:nvSpPr>
        <xdr:cNvPr id="451" name="Rectangle: Rounded Corners 450">
          <a:hlinkClick xmlns:r="http://schemas.openxmlformats.org/officeDocument/2006/relationships" r:id="rId1"/>
          <a:extLst>
            <a:ext uri="{FF2B5EF4-FFF2-40B4-BE49-F238E27FC236}">
              <a16:creationId xmlns:a16="http://schemas.microsoft.com/office/drawing/2014/main" id="{3ED352F1-ACF9-4F55-9DC6-55944921AE99}"/>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78</xdr:col>
      <xdr:colOff>0</xdr:colOff>
      <xdr:row>2</xdr:row>
      <xdr:rowOff>0</xdr:rowOff>
    </xdr:from>
    <xdr:to>
      <xdr:col>79</xdr:col>
      <xdr:colOff>0</xdr:colOff>
      <xdr:row>3</xdr:row>
      <xdr:rowOff>137584</xdr:rowOff>
    </xdr:to>
    <xdr:sp macro="" textlink="">
      <xdr:nvSpPr>
        <xdr:cNvPr id="452" name="Rectangle: Rounded Corners 451">
          <a:hlinkClick xmlns:r="http://schemas.openxmlformats.org/officeDocument/2006/relationships" r:id="rId2"/>
          <a:extLst>
            <a:ext uri="{FF2B5EF4-FFF2-40B4-BE49-F238E27FC236}">
              <a16:creationId xmlns:a16="http://schemas.microsoft.com/office/drawing/2014/main" id="{00576985-7066-442E-BF53-88EC328C30E4}"/>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78</xdr:col>
      <xdr:colOff>0</xdr:colOff>
      <xdr:row>4</xdr:row>
      <xdr:rowOff>0</xdr:rowOff>
    </xdr:from>
    <xdr:to>
      <xdr:col>79</xdr:col>
      <xdr:colOff>0</xdr:colOff>
      <xdr:row>5</xdr:row>
      <xdr:rowOff>137583</xdr:rowOff>
    </xdr:to>
    <xdr:sp macro="" textlink="">
      <xdr:nvSpPr>
        <xdr:cNvPr id="453" name="Rectangle: Rounded Corners 452">
          <a:hlinkClick xmlns:r="http://schemas.openxmlformats.org/officeDocument/2006/relationships" r:id="rId3"/>
          <a:extLst>
            <a:ext uri="{FF2B5EF4-FFF2-40B4-BE49-F238E27FC236}">
              <a16:creationId xmlns:a16="http://schemas.microsoft.com/office/drawing/2014/main" id="{77549A64-EFCA-4CD3-B21F-75A507E7CF1D}"/>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78</xdr:col>
      <xdr:colOff>0</xdr:colOff>
      <xdr:row>6</xdr:row>
      <xdr:rowOff>0</xdr:rowOff>
    </xdr:from>
    <xdr:to>
      <xdr:col>79</xdr:col>
      <xdr:colOff>0</xdr:colOff>
      <xdr:row>7</xdr:row>
      <xdr:rowOff>137584</xdr:rowOff>
    </xdr:to>
    <xdr:sp macro="" textlink="">
      <xdr:nvSpPr>
        <xdr:cNvPr id="454" name="Rectangle: Rounded Corners 453">
          <a:hlinkClick xmlns:r="http://schemas.openxmlformats.org/officeDocument/2006/relationships" r:id="rId4"/>
          <a:extLst>
            <a:ext uri="{FF2B5EF4-FFF2-40B4-BE49-F238E27FC236}">
              <a16:creationId xmlns:a16="http://schemas.microsoft.com/office/drawing/2014/main" id="{9AE886CE-9A0D-4749-BA85-6498901B3F4D}"/>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78</xdr:col>
      <xdr:colOff>0</xdr:colOff>
      <xdr:row>8</xdr:row>
      <xdr:rowOff>0</xdr:rowOff>
    </xdr:from>
    <xdr:to>
      <xdr:col>79</xdr:col>
      <xdr:colOff>0</xdr:colOff>
      <xdr:row>9</xdr:row>
      <xdr:rowOff>137584</xdr:rowOff>
    </xdr:to>
    <xdr:sp macro="" textlink="">
      <xdr:nvSpPr>
        <xdr:cNvPr id="455" name="Rectangle: Rounded Corners 454">
          <a:hlinkClick xmlns:r="http://schemas.openxmlformats.org/officeDocument/2006/relationships" r:id="rId5"/>
          <a:extLst>
            <a:ext uri="{FF2B5EF4-FFF2-40B4-BE49-F238E27FC236}">
              <a16:creationId xmlns:a16="http://schemas.microsoft.com/office/drawing/2014/main" id="{9066A688-685A-4EF4-A200-88AB65B0CD24}"/>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78</xdr:col>
      <xdr:colOff>0</xdr:colOff>
      <xdr:row>10</xdr:row>
      <xdr:rowOff>0</xdr:rowOff>
    </xdr:from>
    <xdr:to>
      <xdr:col>79</xdr:col>
      <xdr:colOff>0</xdr:colOff>
      <xdr:row>11</xdr:row>
      <xdr:rowOff>137583</xdr:rowOff>
    </xdr:to>
    <xdr:sp macro="" textlink="">
      <xdr:nvSpPr>
        <xdr:cNvPr id="456" name="Rectangle: Rounded Corners 455">
          <a:hlinkClick xmlns:r="http://schemas.openxmlformats.org/officeDocument/2006/relationships" r:id="rId6"/>
          <a:extLst>
            <a:ext uri="{FF2B5EF4-FFF2-40B4-BE49-F238E27FC236}">
              <a16:creationId xmlns:a16="http://schemas.microsoft.com/office/drawing/2014/main" id="{8CB892F9-113B-472A-99A3-32BE88BA6235}"/>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78</xdr:col>
      <xdr:colOff>0</xdr:colOff>
      <xdr:row>12</xdr:row>
      <xdr:rowOff>0</xdr:rowOff>
    </xdr:from>
    <xdr:to>
      <xdr:col>79</xdr:col>
      <xdr:colOff>0</xdr:colOff>
      <xdr:row>13</xdr:row>
      <xdr:rowOff>137584</xdr:rowOff>
    </xdr:to>
    <xdr:sp macro="" textlink="">
      <xdr:nvSpPr>
        <xdr:cNvPr id="457" name="Rectangle: Rounded Corners 456">
          <a:hlinkClick xmlns:r="http://schemas.openxmlformats.org/officeDocument/2006/relationships" r:id="rId7"/>
          <a:extLst>
            <a:ext uri="{FF2B5EF4-FFF2-40B4-BE49-F238E27FC236}">
              <a16:creationId xmlns:a16="http://schemas.microsoft.com/office/drawing/2014/main" id="{55DC11A2-9C7C-4602-B801-58268E30DDA7}"/>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78</xdr:col>
      <xdr:colOff>0</xdr:colOff>
      <xdr:row>14</xdr:row>
      <xdr:rowOff>0</xdr:rowOff>
    </xdr:from>
    <xdr:to>
      <xdr:col>79</xdr:col>
      <xdr:colOff>0</xdr:colOff>
      <xdr:row>15</xdr:row>
      <xdr:rowOff>137583</xdr:rowOff>
    </xdr:to>
    <xdr:sp macro="" textlink="">
      <xdr:nvSpPr>
        <xdr:cNvPr id="458" name="Rectangle: Rounded Corners 457">
          <a:hlinkClick xmlns:r="http://schemas.openxmlformats.org/officeDocument/2006/relationships" r:id="rId8"/>
          <a:extLst>
            <a:ext uri="{FF2B5EF4-FFF2-40B4-BE49-F238E27FC236}">
              <a16:creationId xmlns:a16="http://schemas.microsoft.com/office/drawing/2014/main" id="{1B2E4C01-D47F-4A02-BB52-90FA3513AB59}"/>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78</xdr:col>
      <xdr:colOff>0</xdr:colOff>
      <xdr:row>16</xdr:row>
      <xdr:rowOff>0</xdr:rowOff>
    </xdr:from>
    <xdr:to>
      <xdr:col>79</xdr:col>
      <xdr:colOff>0</xdr:colOff>
      <xdr:row>17</xdr:row>
      <xdr:rowOff>137584</xdr:rowOff>
    </xdr:to>
    <xdr:sp macro="" textlink="">
      <xdr:nvSpPr>
        <xdr:cNvPr id="459" name="Rectangle: Rounded Corners 458">
          <a:hlinkClick xmlns:r="http://schemas.openxmlformats.org/officeDocument/2006/relationships" r:id="rId9"/>
          <a:extLst>
            <a:ext uri="{FF2B5EF4-FFF2-40B4-BE49-F238E27FC236}">
              <a16:creationId xmlns:a16="http://schemas.microsoft.com/office/drawing/2014/main" id="{A955139A-6B10-4513-B22D-C26275520D30}"/>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78</xdr:col>
      <xdr:colOff>0</xdr:colOff>
      <xdr:row>18</xdr:row>
      <xdr:rowOff>0</xdr:rowOff>
    </xdr:from>
    <xdr:to>
      <xdr:col>79</xdr:col>
      <xdr:colOff>0</xdr:colOff>
      <xdr:row>19</xdr:row>
      <xdr:rowOff>137584</xdr:rowOff>
    </xdr:to>
    <xdr:sp macro="" textlink="">
      <xdr:nvSpPr>
        <xdr:cNvPr id="460" name="Rectangle: Rounded Corners 459">
          <a:hlinkClick xmlns:r="http://schemas.openxmlformats.org/officeDocument/2006/relationships" r:id="rId10"/>
          <a:extLst>
            <a:ext uri="{FF2B5EF4-FFF2-40B4-BE49-F238E27FC236}">
              <a16:creationId xmlns:a16="http://schemas.microsoft.com/office/drawing/2014/main" id="{04290CD7-3ABE-4F41-B0CE-6376E6D42723}"/>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78</xdr:col>
      <xdr:colOff>0</xdr:colOff>
      <xdr:row>20</xdr:row>
      <xdr:rowOff>0</xdr:rowOff>
    </xdr:from>
    <xdr:to>
      <xdr:col>79</xdr:col>
      <xdr:colOff>0</xdr:colOff>
      <xdr:row>21</xdr:row>
      <xdr:rowOff>137584</xdr:rowOff>
    </xdr:to>
    <xdr:sp macro="" textlink="">
      <xdr:nvSpPr>
        <xdr:cNvPr id="461" name="Rectangle: Rounded Corners 460">
          <a:hlinkClick xmlns:r="http://schemas.openxmlformats.org/officeDocument/2006/relationships" r:id="rId13"/>
          <a:extLst>
            <a:ext uri="{FF2B5EF4-FFF2-40B4-BE49-F238E27FC236}">
              <a16:creationId xmlns:a16="http://schemas.microsoft.com/office/drawing/2014/main" id="{854D1871-D948-4EFC-8915-80DDA8DE4F77}"/>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10585</xdr:rowOff>
    </xdr:from>
    <xdr:to>
      <xdr:col>0</xdr:col>
      <xdr:colOff>1142998</xdr:colOff>
      <xdr:row>1</xdr:row>
      <xdr:rowOff>148169</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0BD60E09-9A0D-4345-9F58-A4DEF42713F9}"/>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89F506D-07FE-425A-B12E-427DD6454745}"/>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FB279E5D-9D66-4CD6-876A-359D2B0A4329}"/>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0D5F9108-EB41-4C66-8D13-A21D7E0A7AD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EB2069C6-79F3-467E-903A-8E588063B84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7" name="Rectangle: Rounded Corners 6">
          <a:hlinkClick xmlns:r="http://schemas.openxmlformats.org/officeDocument/2006/relationships" r:id="rId6"/>
          <a:extLst>
            <a:ext uri="{FF2B5EF4-FFF2-40B4-BE49-F238E27FC236}">
              <a16:creationId xmlns:a16="http://schemas.microsoft.com/office/drawing/2014/main" id="{DCF1B3BF-BBB7-4A97-9B1A-C3AC0908BC2A}"/>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8" name="Rectangle: Rounded Corners 7">
          <a:hlinkClick xmlns:r="http://schemas.openxmlformats.org/officeDocument/2006/relationships" r:id="rId7"/>
          <a:extLst>
            <a:ext uri="{FF2B5EF4-FFF2-40B4-BE49-F238E27FC236}">
              <a16:creationId xmlns:a16="http://schemas.microsoft.com/office/drawing/2014/main" id="{D750E0DD-03FE-4268-8619-3D8327FFA773}"/>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137584</xdr:rowOff>
    </xdr:to>
    <xdr:sp macro="" textlink="">
      <xdr:nvSpPr>
        <xdr:cNvPr id="9" name="Rectangle: Rounded Corners 8">
          <a:hlinkClick xmlns:r="http://schemas.openxmlformats.org/officeDocument/2006/relationships" r:id="rId8"/>
          <a:extLst>
            <a:ext uri="{FF2B5EF4-FFF2-40B4-BE49-F238E27FC236}">
              <a16:creationId xmlns:a16="http://schemas.microsoft.com/office/drawing/2014/main" id="{7D02A434-26AF-4475-9823-5B6EBA38F74B}"/>
            </a:ext>
          </a:extLst>
        </xdr:cNvPr>
        <xdr:cNvSpPr/>
      </xdr:nvSpPr>
      <xdr:spPr>
        <a:xfrm>
          <a:off x="0" y="2400300"/>
          <a:ext cx="1143000" cy="309034"/>
        </a:xfrm>
        <a:prstGeom prst="round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INELIGIBLES</a:t>
          </a:r>
        </a:p>
      </xdr:txBody>
    </xdr:sp>
    <xdr:clientData/>
  </xdr:twoCellAnchor>
  <xdr:twoCellAnchor>
    <xdr:from>
      <xdr:col>0</xdr:col>
      <xdr:colOff>0</xdr:colOff>
      <xdr:row>16</xdr:row>
      <xdr:rowOff>0</xdr:rowOff>
    </xdr:from>
    <xdr:to>
      <xdr:col>1</xdr:col>
      <xdr:colOff>0</xdr:colOff>
      <xdr:row>17</xdr:row>
      <xdr:rowOff>137583</xdr:rowOff>
    </xdr:to>
    <xdr:sp macro="" textlink="">
      <xdr:nvSpPr>
        <xdr:cNvPr id="10" name="Rectangle: Rounded Corners 9">
          <a:hlinkClick xmlns:r="http://schemas.openxmlformats.org/officeDocument/2006/relationships" r:id="rId9"/>
          <a:extLst>
            <a:ext uri="{FF2B5EF4-FFF2-40B4-BE49-F238E27FC236}">
              <a16:creationId xmlns:a16="http://schemas.microsoft.com/office/drawing/2014/main" id="{A22F7B90-943B-4327-8120-E154DEE141E4}"/>
            </a:ext>
          </a:extLst>
        </xdr:cNvPr>
        <xdr:cNvSpPr/>
      </xdr:nvSpPr>
      <xdr:spPr>
        <a:xfrm>
          <a:off x="0" y="27432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11" name="Rectangle: Rounded Corners 10">
          <a:hlinkClick xmlns:r="http://schemas.openxmlformats.org/officeDocument/2006/relationships" r:id="rId10"/>
          <a:extLst>
            <a:ext uri="{FF2B5EF4-FFF2-40B4-BE49-F238E27FC236}">
              <a16:creationId xmlns:a16="http://schemas.microsoft.com/office/drawing/2014/main" id="{8536E83B-4171-41C5-8011-3336FEF5B5B2}"/>
            </a:ext>
          </a:extLst>
        </xdr:cNvPr>
        <xdr:cNvSpPr/>
      </xdr:nvSpPr>
      <xdr:spPr>
        <a:xfrm>
          <a:off x="0" y="30861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12" name="Rectangle: Rounded Corners 11">
          <a:hlinkClick xmlns:r="http://schemas.openxmlformats.org/officeDocument/2006/relationships" r:id="rId11"/>
          <a:extLst>
            <a:ext uri="{FF2B5EF4-FFF2-40B4-BE49-F238E27FC236}">
              <a16:creationId xmlns:a16="http://schemas.microsoft.com/office/drawing/2014/main" id="{63724081-039F-468E-88A9-7E1168DF9AE6}"/>
            </a:ext>
          </a:extLst>
        </xdr:cNvPr>
        <xdr:cNvSpPr/>
      </xdr:nvSpPr>
      <xdr:spPr>
        <a:xfrm>
          <a:off x="0" y="34290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0</xdr:row>
      <xdr:rowOff>10585</xdr:rowOff>
    </xdr:from>
    <xdr:to>
      <xdr:col>0</xdr:col>
      <xdr:colOff>1142998</xdr:colOff>
      <xdr:row>1</xdr:row>
      <xdr:rowOff>148169</xdr:rowOff>
    </xdr:to>
    <xdr:sp macro="" textlink="">
      <xdr:nvSpPr>
        <xdr:cNvPr id="14" name="Rectangle: Rounded Corners 13">
          <a:hlinkClick xmlns:r="http://schemas.openxmlformats.org/officeDocument/2006/relationships" r:id="rId1"/>
          <a:extLst>
            <a:ext uri="{FF2B5EF4-FFF2-40B4-BE49-F238E27FC236}">
              <a16:creationId xmlns:a16="http://schemas.microsoft.com/office/drawing/2014/main" id="{0E387FCB-531E-4765-BFAF-D2FB50320DDB}"/>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15" name="Rectangle: Rounded Corners 14">
          <a:hlinkClick xmlns:r="http://schemas.openxmlformats.org/officeDocument/2006/relationships" r:id="rId2"/>
          <a:extLst>
            <a:ext uri="{FF2B5EF4-FFF2-40B4-BE49-F238E27FC236}">
              <a16:creationId xmlns:a16="http://schemas.microsoft.com/office/drawing/2014/main" id="{907F9CA9-FC25-45F4-A891-821C6C33859D}"/>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16" name="Rectangle: Rounded Corners 15">
          <a:hlinkClick xmlns:r="http://schemas.openxmlformats.org/officeDocument/2006/relationships" r:id="rId3"/>
          <a:extLst>
            <a:ext uri="{FF2B5EF4-FFF2-40B4-BE49-F238E27FC236}">
              <a16:creationId xmlns:a16="http://schemas.microsoft.com/office/drawing/2014/main" id="{08590A86-803D-4BC0-A575-B4AA891825E6}"/>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17" name="Rectangle: Rounded Corners 16">
          <a:hlinkClick xmlns:r="http://schemas.openxmlformats.org/officeDocument/2006/relationships" r:id="rId4"/>
          <a:extLst>
            <a:ext uri="{FF2B5EF4-FFF2-40B4-BE49-F238E27FC236}">
              <a16:creationId xmlns:a16="http://schemas.microsoft.com/office/drawing/2014/main" id="{B26AB60D-D725-4C97-9FC1-27CB4D958B03}"/>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18" name="Rectangle: Rounded Corners 17">
          <a:hlinkClick xmlns:r="http://schemas.openxmlformats.org/officeDocument/2006/relationships" r:id="rId5"/>
          <a:extLst>
            <a:ext uri="{FF2B5EF4-FFF2-40B4-BE49-F238E27FC236}">
              <a16:creationId xmlns:a16="http://schemas.microsoft.com/office/drawing/2014/main" id="{05AA46A6-6E4C-4AB6-9028-AAB30ECF8D27}"/>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19" name="Rectangle: Rounded Corners 18">
          <a:hlinkClick xmlns:r="http://schemas.openxmlformats.org/officeDocument/2006/relationships" r:id="rId6"/>
          <a:extLst>
            <a:ext uri="{FF2B5EF4-FFF2-40B4-BE49-F238E27FC236}">
              <a16:creationId xmlns:a16="http://schemas.microsoft.com/office/drawing/2014/main" id="{EAA44114-8ABA-4AD3-9D1E-2C4F407097FD}"/>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20" name="Rectangle: Rounded Corners 19">
          <a:hlinkClick xmlns:r="http://schemas.openxmlformats.org/officeDocument/2006/relationships" r:id="rId7"/>
          <a:extLst>
            <a:ext uri="{FF2B5EF4-FFF2-40B4-BE49-F238E27FC236}">
              <a16:creationId xmlns:a16="http://schemas.microsoft.com/office/drawing/2014/main" id="{991A1D02-E81C-4423-9DBE-35E6AF8C0C65}"/>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21" name="Rectangle: Rounded Corners 20">
          <a:hlinkClick xmlns:r="http://schemas.openxmlformats.org/officeDocument/2006/relationships" r:id="rId9"/>
          <a:extLst>
            <a:ext uri="{FF2B5EF4-FFF2-40B4-BE49-F238E27FC236}">
              <a16:creationId xmlns:a16="http://schemas.microsoft.com/office/drawing/2014/main" id="{DE493D0D-4184-456C-A256-3B616B0685AC}"/>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22" name="Rectangle: Rounded Corners 21">
          <a:hlinkClick xmlns:r="http://schemas.openxmlformats.org/officeDocument/2006/relationships" r:id="rId10"/>
          <a:extLst>
            <a:ext uri="{FF2B5EF4-FFF2-40B4-BE49-F238E27FC236}">
              <a16:creationId xmlns:a16="http://schemas.microsoft.com/office/drawing/2014/main" id="{57622AC4-DE75-4EAC-A2A1-94437E94733A}"/>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23" name="Rectangle: Rounded Corners 22">
          <a:hlinkClick xmlns:r="http://schemas.openxmlformats.org/officeDocument/2006/relationships" r:id="rId11"/>
          <a:extLst>
            <a:ext uri="{FF2B5EF4-FFF2-40B4-BE49-F238E27FC236}">
              <a16:creationId xmlns:a16="http://schemas.microsoft.com/office/drawing/2014/main" id="{4F9F1CB6-9681-4DDB-B757-788A91E3A892}"/>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24" name="Rectangle: Rounded Corners 23">
          <a:hlinkClick xmlns:r="http://schemas.openxmlformats.org/officeDocument/2006/relationships" r:id="rId12"/>
          <a:extLst>
            <a:ext uri="{FF2B5EF4-FFF2-40B4-BE49-F238E27FC236}">
              <a16:creationId xmlns:a16="http://schemas.microsoft.com/office/drawing/2014/main" id="{2C8225E0-66B6-480F-800C-312DAC3D91D1}"/>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twoCellAnchor>
    <xdr:from>
      <xdr:col>0</xdr:col>
      <xdr:colOff>0</xdr:colOff>
      <xdr:row>0</xdr:row>
      <xdr:rowOff>10585</xdr:rowOff>
    </xdr:from>
    <xdr:to>
      <xdr:col>0</xdr:col>
      <xdr:colOff>1142998</xdr:colOff>
      <xdr:row>1</xdr:row>
      <xdr:rowOff>148169</xdr:rowOff>
    </xdr:to>
    <xdr:sp macro="" textlink="">
      <xdr:nvSpPr>
        <xdr:cNvPr id="25" name="Rectangle: Rounded Corners 24">
          <a:hlinkClick xmlns:r="http://schemas.openxmlformats.org/officeDocument/2006/relationships" r:id="rId1"/>
          <a:extLst>
            <a:ext uri="{FF2B5EF4-FFF2-40B4-BE49-F238E27FC236}">
              <a16:creationId xmlns:a16="http://schemas.microsoft.com/office/drawing/2014/main" id="{5B06B2F4-7334-4AE3-AD53-E5382A7F047D}"/>
            </a:ext>
          </a:extLst>
        </xdr:cNvPr>
        <xdr:cNvSpPr/>
      </xdr:nvSpPr>
      <xdr:spPr>
        <a:xfrm>
          <a:off x="0" y="10585"/>
          <a:ext cx="1142998" cy="30903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HOME</a:t>
          </a:r>
        </a:p>
      </xdr:txBody>
    </xdr:sp>
    <xdr:clientData/>
  </xdr:twoCellAnchor>
  <xdr:twoCellAnchor>
    <xdr:from>
      <xdr:col>0</xdr:col>
      <xdr:colOff>0</xdr:colOff>
      <xdr:row>2</xdr:row>
      <xdr:rowOff>0</xdr:rowOff>
    </xdr:from>
    <xdr:to>
      <xdr:col>1</xdr:col>
      <xdr:colOff>0</xdr:colOff>
      <xdr:row>3</xdr:row>
      <xdr:rowOff>137584</xdr:rowOff>
    </xdr:to>
    <xdr:sp macro="" textlink="">
      <xdr:nvSpPr>
        <xdr:cNvPr id="26" name="Rectangle: Rounded Corners 25">
          <a:hlinkClick xmlns:r="http://schemas.openxmlformats.org/officeDocument/2006/relationships" r:id="rId2"/>
          <a:extLst>
            <a:ext uri="{FF2B5EF4-FFF2-40B4-BE49-F238E27FC236}">
              <a16:creationId xmlns:a16="http://schemas.microsoft.com/office/drawing/2014/main" id="{F73534E1-3C71-4773-AFED-F55BAFE8A729}"/>
            </a:ext>
          </a:extLst>
        </xdr:cNvPr>
        <xdr:cNvSpPr/>
      </xdr:nvSpPr>
      <xdr:spPr>
        <a:xfrm>
          <a:off x="0" y="342900"/>
          <a:ext cx="1143000" cy="309034"/>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TC CHECK</a:t>
          </a:r>
        </a:p>
      </xdr:txBody>
    </xdr:sp>
    <xdr:clientData/>
  </xdr:twoCellAnchor>
  <xdr:twoCellAnchor>
    <xdr:from>
      <xdr:col>0</xdr:col>
      <xdr:colOff>0</xdr:colOff>
      <xdr:row>4</xdr:row>
      <xdr:rowOff>0</xdr:rowOff>
    </xdr:from>
    <xdr:to>
      <xdr:col>1</xdr:col>
      <xdr:colOff>0</xdr:colOff>
      <xdr:row>5</xdr:row>
      <xdr:rowOff>137583</xdr:rowOff>
    </xdr:to>
    <xdr:sp macro="" textlink="">
      <xdr:nvSpPr>
        <xdr:cNvPr id="27" name="Rectangle: Rounded Corners 26">
          <a:hlinkClick xmlns:r="http://schemas.openxmlformats.org/officeDocument/2006/relationships" r:id="rId3"/>
          <a:extLst>
            <a:ext uri="{FF2B5EF4-FFF2-40B4-BE49-F238E27FC236}">
              <a16:creationId xmlns:a16="http://schemas.microsoft.com/office/drawing/2014/main" id="{F8A500D3-A895-47B9-9CD4-5521D22E5FDA}"/>
            </a:ext>
          </a:extLst>
        </xdr:cNvPr>
        <xdr:cNvSpPr/>
      </xdr:nvSpPr>
      <xdr:spPr>
        <a:xfrm>
          <a:off x="0" y="685800"/>
          <a:ext cx="1143000" cy="309033"/>
        </a:xfrm>
        <a:prstGeom prst="roundRect">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FTC/STC CHECK</a:t>
          </a:r>
        </a:p>
      </xdr:txBody>
    </xdr:sp>
    <xdr:clientData/>
  </xdr:twoCellAnchor>
  <xdr:twoCellAnchor>
    <xdr:from>
      <xdr:col>0</xdr:col>
      <xdr:colOff>0</xdr:colOff>
      <xdr:row>6</xdr:row>
      <xdr:rowOff>0</xdr:rowOff>
    </xdr:from>
    <xdr:to>
      <xdr:col>1</xdr:col>
      <xdr:colOff>0</xdr:colOff>
      <xdr:row>7</xdr:row>
      <xdr:rowOff>137584</xdr:rowOff>
    </xdr:to>
    <xdr:sp macro="" textlink="">
      <xdr:nvSpPr>
        <xdr:cNvPr id="28" name="Rectangle: Rounded Corners 27">
          <a:hlinkClick xmlns:r="http://schemas.openxmlformats.org/officeDocument/2006/relationships" r:id="rId4"/>
          <a:extLst>
            <a:ext uri="{FF2B5EF4-FFF2-40B4-BE49-F238E27FC236}">
              <a16:creationId xmlns:a16="http://schemas.microsoft.com/office/drawing/2014/main" id="{F55FDC40-DCF4-451C-AAC0-684603D483B6}"/>
            </a:ext>
          </a:extLst>
        </xdr:cNvPr>
        <xdr:cNvSpPr/>
      </xdr:nvSpPr>
      <xdr:spPr>
        <a:xfrm>
          <a:off x="0" y="1028700"/>
          <a:ext cx="1143000" cy="309034"/>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SOURCES</a:t>
          </a:r>
        </a:p>
      </xdr:txBody>
    </xdr:sp>
    <xdr:clientData/>
  </xdr:twoCellAnchor>
  <xdr:twoCellAnchor>
    <xdr:from>
      <xdr:col>0</xdr:col>
      <xdr:colOff>0</xdr:colOff>
      <xdr:row>8</xdr:row>
      <xdr:rowOff>0</xdr:rowOff>
    </xdr:from>
    <xdr:to>
      <xdr:col>1</xdr:col>
      <xdr:colOff>0</xdr:colOff>
      <xdr:row>9</xdr:row>
      <xdr:rowOff>137584</xdr:rowOff>
    </xdr:to>
    <xdr:sp macro="" textlink="">
      <xdr:nvSpPr>
        <xdr:cNvPr id="29" name="Rectangle: Rounded Corners 28">
          <a:hlinkClick xmlns:r="http://schemas.openxmlformats.org/officeDocument/2006/relationships" r:id="rId5"/>
          <a:extLst>
            <a:ext uri="{FF2B5EF4-FFF2-40B4-BE49-F238E27FC236}">
              <a16:creationId xmlns:a16="http://schemas.microsoft.com/office/drawing/2014/main" id="{B37DD58F-F820-4862-89A7-2D2FB3202FB6}"/>
            </a:ext>
          </a:extLst>
        </xdr:cNvPr>
        <xdr:cNvSpPr/>
      </xdr:nvSpPr>
      <xdr:spPr>
        <a:xfrm>
          <a:off x="0" y="1371600"/>
          <a:ext cx="1143000" cy="309034"/>
        </a:xfrm>
        <a:prstGeom prst="round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RENTS/UNITS</a:t>
          </a:r>
        </a:p>
      </xdr:txBody>
    </xdr:sp>
    <xdr:clientData/>
  </xdr:twoCellAnchor>
  <xdr:twoCellAnchor>
    <xdr:from>
      <xdr:col>0</xdr:col>
      <xdr:colOff>0</xdr:colOff>
      <xdr:row>10</xdr:row>
      <xdr:rowOff>0</xdr:rowOff>
    </xdr:from>
    <xdr:to>
      <xdr:col>1</xdr:col>
      <xdr:colOff>0</xdr:colOff>
      <xdr:row>11</xdr:row>
      <xdr:rowOff>137583</xdr:rowOff>
    </xdr:to>
    <xdr:sp macro="" textlink="">
      <xdr:nvSpPr>
        <xdr:cNvPr id="30" name="Rectangle: Rounded Corners 29">
          <a:hlinkClick xmlns:r="http://schemas.openxmlformats.org/officeDocument/2006/relationships" r:id="rId6"/>
          <a:extLst>
            <a:ext uri="{FF2B5EF4-FFF2-40B4-BE49-F238E27FC236}">
              <a16:creationId xmlns:a16="http://schemas.microsoft.com/office/drawing/2014/main" id="{BE832D16-5401-407B-AB3C-E343012CF836}"/>
            </a:ext>
          </a:extLst>
        </xdr:cNvPr>
        <xdr:cNvSpPr/>
      </xdr:nvSpPr>
      <xdr:spPr>
        <a:xfrm>
          <a:off x="0" y="1714500"/>
          <a:ext cx="1143000" cy="309033"/>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PROFORMA</a:t>
          </a:r>
        </a:p>
      </xdr:txBody>
    </xdr:sp>
    <xdr:clientData/>
  </xdr:twoCellAnchor>
  <xdr:twoCellAnchor>
    <xdr:from>
      <xdr:col>0</xdr:col>
      <xdr:colOff>0</xdr:colOff>
      <xdr:row>12</xdr:row>
      <xdr:rowOff>0</xdr:rowOff>
    </xdr:from>
    <xdr:to>
      <xdr:col>1</xdr:col>
      <xdr:colOff>0</xdr:colOff>
      <xdr:row>13</xdr:row>
      <xdr:rowOff>137584</xdr:rowOff>
    </xdr:to>
    <xdr:sp macro="" textlink="">
      <xdr:nvSpPr>
        <xdr:cNvPr id="31" name="Rectangle: Rounded Corners 30">
          <a:hlinkClick xmlns:r="http://schemas.openxmlformats.org/officeDocument/2006/relationships" r:id="rId7"/>
          <a:extLst>
            <a:ext uri="{FF2B5EF4-FFF2-40B4-BE49-F238E27FC236}">
              <a16:creationId xmlns:a16="http://schemas.microsoft.com/office/drawing/2014/main" id="{C4AF1084-70AA-481B-A7A3-A066B3E2430D}"/>
            </a:ext>
          </a:extLst>
        </xdr:cNvPr>
        <xdr:cNvSpPr/>
      </xdr:nvSpPr>
      <xdr:spPr>
        <a:xfrm>
          <a:off x="0" y="2057400"/>
          <a:ext cx="1143000" cy="309034"/>
        </a:xfrm>
        <a:prstGeom prst="roundRect">
          <a:avLst/>
        </a:prstGeom>
        <a:solidFill>
          <a:srgbClr val="FFCC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COSTS</a:t>
          </a:r>
        </a:p>
      </xdr:txBody>
    </xdr:sp>
    <xdr:clientData/>
  </xdr:twoCellAnchor>
  <xdr:twoCellAnchor>
    <xdr:from>
      <xdr:col>0</xdr:col>
      <xdr:colOff>0</xdr:colOff>
      <xdr:row>14</xdr:row>
      <xdr:rowOff>0</xdr:rowOff>
    </xdr:from>
    <xdr:to>
      <xdr:col>1</xdr:col>
      <xdr:colOff>0</xdr:colOff>
      <xdr:row>15</xdr:row>
      <xdr:rowOff>137583</xdr:rowOff>
    </xdr:to>
    <xdr:sp macro="" textlink="">
      <xdr:nvSpPr>
        <xdr:cNvPr id="32" name="Rectangle: Rounded Corners 31">
          <a:hlinkClick xmlns:r="http://schemas.openxmlformats.org/officeDocument/2006/relationships" r:id="rId9"/>
          <a:extLst>
            <a:ext uri="{FF2B5EF4-FFF2-40B4-BE49-F238E27FC236}">
              <a16:creationId xmlns:a16="http://schemas.microsoft.com/office/drawing/2014/main" id="{3B99B75B-96B5-468F-BDB3-062F82A5B56E}"/>
            </a:ext>
          </a:extLst>
        </xdr:cNvPr>
        <xdr:cNvSpPr/>
      </xdr:nvSpPr>
      <xdr:spPr>
        <a:xfrm>
          <a:off x="0" y="2400300"/>
          <a:ext cx="1143000" cy="309033"/>
        </a:xfrm>
        <a:prstGeom prst="roundRect">
          <a:avLst/>
        </a:prstGeom>
        <a:solidFill>
          <a:srgbClr val="0066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20 YEAR</a:t>
          </a:r>
        </a:p>
      </xdr:txBody>
    </xdr:sp>
    <xdr:clientData/>
  </xdr:twoCellAnchor>
  <xdr:twoCellAnchor>
    <xdr:from>
      <xdr:col>0</xdr:col>
      <xdr:colOff>0</xdr:colOff>
      <xdr:row>16</xdr:row>
      <xdr:rowOff>0</xdr:rowOff>
    </xdr:from>
    <xdr:to>
      <xdr:col>1</xdr:col>
      <xdr:colOff>0</xdr:colOff>
      <xdr:row>17</xdr:row>
      <xdr:rowOff>137584</xdr:rowOff>
    </xdr:to>
    <xdr:sp macro="" textlink="">
      <xdr:nvSpPr>
        <xdr:cNvPr id="33" name="Rectangle: Rounded Corners 32">
          <a:hlinkClick xmlns:r="http://schemas.openxmlformats.org/officeDocument/2006/relationships" r:id="rId13"/>
          <a:extLst>
            <a:ext uri="{FF2B5EF4-FFF2-40B4-BE49-F238E27FC236}">
              <a16:creationId xmlns:a16="http://schemas.microsoft.com/office/drawing/2014/main" id="{C572A8AF-36BB-47AF-A4AF-C6B69A7ABCF8}"/>
            </a:ext>
          </a:extLst>
        </xdr:cNvPr>
        <xdr:cNvSpPr/>
      </xdr:nvSpPr>
      <xdr:spPr>
        <a:xfrm>
          <a:off x="0" y="2743200"/>
          <a:ext cx="1143000" cy="309034"/>
        </a:xfrm>
        <a:prstGeom prst="roundRect">
          <a:avLst/>
        </a:prstGeom>
        <a:solidFill>
          <a:srgbClr val="0066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baseline="0"/>
            <a:t>TC CALCS</a:t>
          </a:r>
          <a:endParaRPr lang="en-US" sz="1100" b="1"/>
        </a:p>
      </xdr:txBody>
    </xdr:sp>
    <xdr:clientData/>
  </xdr:twoCellAnchor>
  <xdr:twoCellAnchor>
    <xdr:from>
      <xdr:col>0</xdr:col>
      <xdr:colOff>0</xdr:colOff>
      <xdr:row>18</xdr:row>
      <xdr:rowOff>0</xdr:rowOff>
    </xdr:from>
    <xdr:to>
      <xdr:col>1</xdr:col>
      <xdr:colOff>0</xdr:colOff>
      <xdr:row>19</xdr:row>
      <xdr:rowOff>137584</xdr:rowOff>
    </xdr:to>
    <xdr:sp macro="" textlink="">
      <xdr:nvSpPr>
        <xdr:cNvPr id="34" name="Rectangle: Rounded Corners 33">
          <a:hlinkClick xmlns:r="http://schemas.openxmlformats.org/officeDocument/2006/relationships" r:id="rId11"/>
          <a:extLst>
            <a:ext uri="{FF2B5EF4-FFF2-40B4-BE49-F238E27FC236}">
              <a16:creationId xmlns:a16="http://schemas.microsoft.com/office/drawing/2014/main" id="{D8D67F93-F743-4891-B6E0-A5040843992F}"/>
            </a:ext>
          </a:extLst>
        </xdr:cNvPr>
        <xdr:cNvSpPr/>
      </xdr:nvSpPr>
      <xdr:spPr>
        <a:xfrm>
          <a:off x="0" y="3086100"/>
          <a:ext cx="1143000" cy="309034"/>
        </a:xfrm>
        <a:prstGeom prst="roundRect">
          <a:avLst/>
        </a:prstGeom>
        <a:solidFill>
          <a:srgbClr val="0000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t>8609s</a:t>
          </a:r>
        </a:p>
      </xdr:txBody>
    </xdr:sp>
    <xdr:clientData/>
  </xdr:twoCellAnchor>
  <xdr:twoCellAnchor>
    <xdr:from>
      <xdr:col>0</xdr:col>
      <xdr:colOff>0</xdr:colOff>
      <xdr:row>20</xdr:row>
      <xdr:rowOff>0</xdr:rowOff>
    </xdr:from>
    <xdr:to>
      <xdr:col>1</xdr:col>
      <xdr:colOff>0</xdr:colOff>
      <xdr:row>21</xdr:row>
      <xdr:rowOff>137584</xdr:rowOff>
    </xdr:to>
    <xdr:sp macro="" textlink="">
      <xdr:nvSpPr>
        <xdr:cNvPr id="35" name="Rectangle: Rounded Corners 34">
          <a:hlinkClick xmlns:r="http://schemas.openxmlformats.org/officeDocument/2006/relationships" r:id="rId12"/>
          <a:extLst>
            <a:ext uri="{FF2B5EF4-FFF2-40B4-BE49-F238E27FC236}">
              <a16:creationId xmlns:a16="http://schemas.microsoft.com/office/drawing/2014/main" id="{C0DA446F-9C79-4C65-AD41-D77BBC81372C}"/>
            </a:ext>
          </a:extLst>
        </xdr:cNvPr>
        <xdr:cNvSpPr/>
      </xdr:nvSpPr>
      <xdr:spPr>
        <a:xfrm>
          <a:off x="0" y="3429000"/>
          <a:ext cx="1143000" cy="309034"/>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UW Concerns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nderwriting\Max%20Rent\MaxR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2020"/>
      <sheetName val="MR2019"/>
      <sheetName val="MR2018"/>
      <sheetName val="MR2017"/>
      <sheetName val="MR2016"/>
      <sheetName val="MR2015"/>
      <sheetName val="MR2014"/>
      <sheetName val="MR2013"/>
      <sheetName val="MR2012"/>
      <sheetName val="MR2011"/>
      <sheetName val="MR2010"/>
      <sheetName val="NHTF2020"/>
      <sheetName val="NHTF2019"/>
      <sheetName val="30%2020"/>
      <sheetName val="MR2009"/>
      <sheetName val="MR2008"/>
      <sheetName val="MR2007"/>
      <sheetName val="MR2006"/>
      <sheetName val="MR2005"/>
      <sheetName val="MR2004"/>
      <sheetName val="MR2003"/>
      <sheetName val="MR2002"/>
      <sheetName val="MR2001"/>
      <sheetName val="AllMaxRents"/>
      <sheetName val="HOME2020"/>
      <sheetName val="HOME2019"/>
      <sheetName val="HOME2018"/>
      <sheetName val="HOME2017"/>
      <sheetName val="HOME2016"/>
      <sheetName val="HOME2015"/>
      <sheetName val="HOME2014"/>
      <sheetName val="HOME2013"/>
      <sheetName val="HOME2012"/>
      <sheetName val="HOME2011"/>
      <sheetName val="HOME2010"/>
      <sheetName val="HOME2009"/>
      <sheetName val="HOME2008"/>
      <sheetName val="HOME2007"/>
      <sheetName val="HOME2006"/>
      <sheetName val="HOME2005"/>
      <sheetName val="Reorg"/>
      <sheetName val="Sheet1"/>
      <sheetName val="Sheet2"/>
      <sheetName val="Sheet3"/>
      <sheetName val="Sheet4"/>
      <sheetName val="Sheet5"/>
      <sheetName val="Sheet6"/>
      <sheetName val="Sheet7"/>
      <sheetName val="Older Yea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
          <cell r="A1" t="str">
            <v>Unique</v>
          </cell>
          <cell r="B1" t="str">
            <v>Year</v>
          </cell>
          <cell r="C1" t="str">
            <v>Election</v>
          </cell>
          <cell r="D1" t="str">
            <v>County</v>
          </cell>
          <cell r="E1" t="str">
            <v>BRs</v>
          </cell>
          <cell r="F1" t="str">
            <v>MaxRent</v>
          </cell>
          <cell r="G1" t="str">
            <v>Type</v>
          </cell>
        </row>
        <row r="2">
          <cell r="A2" t="str">
            <v>202400.5NNM</v>
          </cell>
          <cell r="B2">
            <v>2024</v>
          </cell>
          <cell r="C2">
            <v>0.5</v>
          </cell>
          <cell r="D2"/>
          <cell r="E2">
            <v>0</v>
          </cell>
          <cell r="F2">
            <v>677</v>
          </cell>
          <cell r="G2" t="str">
            <v>NNM</v>
          </cell>
        </row>
        <row r="3">
          <cell r="A3" t="str">
            <v>202410.5NNM</v>
          </cell>
          <cell r="B3">
            <v>2024</v>
          </cell>
          <cell r="C3">
            <v>0.5</v>
          </cell>
          <cell r="D3"/>
          <cell r="E3">
            <v>1</v>
          </cell>
          <cell r="F3">
            <v>725</v>
          </cell>
          <cell r="G3" t="str">
            <v>NNM</v>
          </cell>
        </row>
        <row r="4">
          <cell r="A4" t="str">
            <v>202420.5NNM</v>
          </cell>
          <cell r="B4">
            <v>2024</v>
          </cell>
          <cell r="C4">
            <v>0.5</v>
          </cell>
          <cell r="D4"/>
          <cell r="E4">
            <v>2</v>
          </cell>
          <cell r="F4">
            <v>871</v>
          </cell>
          <cell r="G4" t="str">
            <v>NNM</v>
          </cell>
        </row>
        <row r="5">
          <cell r="A5" t="str">
            <v>202430.5NNM</v>
          </cell>
          <cell r="B5">
            <v>2024</v>
          </cell>
          <cell r="C5">
            <v>0.5</v>
          </cell>
          <cell r="D5"/>
          <cell r="E5">
            <v>3</v>
          </cell>
          <cell r="F5">
            <v>1006</v>
          </cell>
          <cell r="G5" t="str">
            <v>NNM</v>
          </cell>
        </row>
        <row r="6">
          <cell r="A6" t="str">
            <v>202440.5NNM</v>
          </cell>
          <cell r="B6">
            <v>2024</v>
          </cell>
          <cell r="C6">
            <v>0.5</v>
          </cell>
          <cell r="D6"/>
          <cell r="E6">
            <v>4</v>
          </cell>
          <cell r="F6">
            <v>1122</v>
          </cell>
          <cell r="G6" t="str">
            <v>NNM</v>
          </cell>
        </row>
        <row r="7">
          <cell r="A7" t="str">
            <v>202400.6NNM</v>
          </cell>
          <cell r="B7">
            <v>2024</v>
          </cell>
          <cell r="C7">
            <v>0.6</v>
          </cell>
          <cell r="D7"/>
          <cell r="E7">
            <v>0</v>
          </cell>
          <cell r="F7">
            <v>813</v>
          </cell>
          <cell r="G7" t="str">
            <v>NNM</v>
          </cell>
        </row>
        <row r="8">
          <cell r="A8" t="str">
            <v>202410.6NNM</v>
          </cell>
          <cell r="B8">
            <v>2024</v>
          </cell>
          <cell r="C8">
            <v>0.6</v>
          </cell>
          <cell r="D8"/>
          <cell r="E8">
            <v>1</v>
          </cell>
          <cell r="F8">
            <v>870</v>
          </cell>
          <cell r="G8" t="str">
            <v>NNM</v>
          </cell>
        </row>
        <row r="9">
          <cell r="A9" t="str">
            <v>202420.6NNM</v>
          </cell>
          <cell r="B9">
            <v>2024</v>
          </cell>
          <cell r="C9">
            <v>0.6</v>
          </cell>
          <cell r="D9"/>
          <cell r="E9">
            <v>2</v>
          </cell>
          <cell r="F9">
            <v>1045</v>
          </cell>
          <cell r="G9" t="str">
            <v>NNM</v>
          </cell>
        </row>
        <row r="10">
          <cell r="A10" t="str">
            <v>202430.6NNM</v>
          </cell>
          <cell r="B10">
            <v>2024</v>
          </cell>
          <cell r="C10">
            <v>0.6</v>
          </cell>
          <cell r="D10"/>
          <cell r="E10">
            <v>3</v>
          </cell>
          <cell r="F10">
            <v>1207</v>
          </cell>
          <cell r="G10" t="str">
            <v>NNM</v>
          </cell>
        </row>
        <row r="11">
          <cell r="A11" t="str">
            <v>202440.6NNM</v>
          </cell>
          <cell r="B11">
            <v>2024</v>
          </cell>
          <cell r="C11">
            <v>0.6</v>
          </cell>
          <cell r="D11"/>
          <cell r="E11">
            <v>4</v>
          </cell>
          <cell r="F11">
            <v>1347</v>
          </cell>
          <cell r="G11" t="str">
            <v>NNM</v>
          </cell>
        </row>
        <row r="12">
          <cell r="A12" t="str">
            <v>Abbeville202400.2Max</v>
          </cell>
          <cell r="B12">
            <v>2024</v>
          </cell>
          <cell r="C12">
            <v>0.2</v>
          </cell>
          <cell r="D12" t="str">
            <v>Abbeville</v>
          </cell>
          <cell r="E12">
            <v>0</v>
          </cell>
          <cell r="F12">
            <v>239</v>
          </cell>
          <cell r="G12" t="str">
            <v>Max</v>
          </cell>
        </row>
        <row r="13">
          <cell r="A13" t="str">
            <v>Aiken202400.2Max</v>
          </cell>
          <cell r="B13">
            <v>2024</v>
          </cell>
          <cell r="C13">
            <v>0.2</v>
          </cell>
          <cell r="D13" t="str">
            <v>Aiken</v>
          </cell>
          <cell r="E13">
            <v>0</v>
          </cell>
          <cell r="F13">
            <v>300</v>
          </cell>
          <cell r="G13" t="str">
            <v>Max</v>
          </cell>
        </row>
        <row r="14">
          <cell r="A14" t="str">
            <v>Allendale202400.2Max</v>
          </cell>
          <cell r="B14">
            <v>2024</v>
          </cell>
          <cell r="C14">
            <v>0.2</v>
          </cell>
          <cell r="D14" t="str">
            <v>Allendale</v>
          </cell>
          <cell r="E14">
            <v>0</v>
          </cell>
          <cell r="F14">
            <v>218</v>
          </cell>
          <cell r="G14" t="str">
            <v>Max</v>
          </cell>
        </row>
        <row r="15">
          <cell r="A15" t="str">
            <v>Anderson202400.2Max</v>
          </cell>
          <cell r="B15">
            <v>2024</v>
          </cell>
          <cell r="C15">
            <v>0.2</v>
          </cell>
          <cell r="D15" t="str">
            <v>Anderson</v>
          </cell>
          <cell r="E15">
            <v>0</v>
          </cell>
          <cell r="F15">
            <v>280</v>
          </cell>
          <cell r="G15" t="str">
            <v>Max</v>
          </cell>
        </row>
        <row r="16">
          <cell r="A16" t="str">
            <v>Bamberg202400.2Max</v>
          </cell>
          <cell r="B16">
            <v>2024</v>
          </cell>
          <cell r="C16">
            <v>0.2</v>
          </cell>
          <cell r="D16" t="str">
            <v>Bamberg</v>
          </cell>
          <cell r="E16">
            <v>0</v>
          </cell>
          <cell r="F16">
            <v>220</v>
          </cell>
          <cell r="G16" t="str">
            <v>Max</v>
          </cell>
        </row>
        <row r="17">
          <cell r="A17" t="str">
            <v>Barnwell202400.2Max</v>
          </cell>
          <cell r="B17">
            <v>2024</v>
          </cell>
          <cell r="C17">
            <v>0.2</v>
          </cell>
          <cell r="D17" t="str">
            <v>Barnwell</v>
          </cell>
          <cell r="E17">
            <v>0</v>
          </cell>
          <cell r="F17">
            <v>236</v>
          </cell>
          <cell r="G17" t="str">
            <v>Max</v>
          </cell>
        </row>
        <row r="18">
          <cell r="A18" t="str">
            <v>Beaufort202400.2Max</v>
          </cell>
          <cell r="B18">
            <v>2024</v>
          </cell>
          <cell r="C18">
            <v>0.2</v>
          </cell>
          <cell r="D18" t="str">
            <v>Beaufort</v>
          </cell>
          <cell r="E18">
            <v>0</v>
          </cell>
          <cell r="F18">
            <v>353</v>
          </cell>
          <cell r="G18" t="str">
            <v>Max</v>
          </cell>
        </row>
        <row r="19">
          <cell r="A19" t="str">
            <v>Berkeley202400.2Max</v>
          </cell>
          <cell r="B19">
            <v>2024</v>
          </cell>
          <cell r="C19">
            <v>0.2</v>
          </cell>
          <cell r="D19" t="str">
            <v>Berkeley</v>
          </cell>
          <cell r="E19">
            <v>0</v>
          </cell>
          <cell r="F19">
            <v>368</v>
          </cell>
          <cell r="G19" t="str">
            <v>Max</v>
          </cell>
        </row>
        <row r="20">
          <cell r="A20" t="str">
            <v>Calhoun202400.2Max</v>
          </cell>
          <cell r="B20">
            <v>2024</v>
          </cell>
          <cell r="C20">
            <v>0.2</v>
          </cell>
          <cell r="D20" t="str">
            <v>Calhoun</v>
          </cell>
          <cell r="E20">
            <v>0</v>
          </cell>
          <cell r="F20">
            <v>304</v>
          </cell>
          <cell r="G20" t="str">
            <v>Max</v>
          </cell>
        </row>
        <row r="21">
          <cell r="A21" t="str">
            <v>Charleston202400.2Max</v>
          </cell>
          <cell r="B21">
            <v>2024</v>
          </cell>
          <cell r="C21">
            <v>0.2</v>
          </cell>
          <cell r="D21" t="str">
            <v>Charleston</v>
          </cell>
          <cell r="E21">
            <v>0</v>
          </cell>
          <cell r="F21">
            <v>368</v>
          </cell>
          <cell r="G21" t="str">
            <v>Max</v>
          </cell>
        </row>
        <row r="22">
          <cell r="A22" t="str">
            <v>Cherokee202400.2Max</v>
          </cell>
          <cell r="B22">
            <v>2024</v>
          </cell>
          <cell r="C22">
            <v>0.2</v>
          </cell>
          <cell r="D22" t="str">
            <v>Cherokee</v>
          </cell>
          <cell r="E22">
            <v>0</v>
          </cell>
          <cell r="F22">
            <v>239</v>
          </cell>
          <cell r="G22" t="str">
            <v>Max</v>
          </cell>
        </row>
        <row r="23">
          <cell r="A23" t="str">
            <v>Chester202400.2Max</v>
          </cell>
          <cell r="B23">
            <v>2024</v>
          </cell>
          <cell r="C23">
            <v>0.2</v>
          </cell>
          <cell r="D23" t="str">
            <v>Chester</v>
          </cell>
          <cell r="E23">
            <v>0</v>
          </cell>
          <cell r="F23">
            <v>223</v>
          </cell>
          <cell r="G23" t="str">
            <v>Max</v>
          </cell>
        </row>
        <row r="24">
          <cell r="A24" t="str">
            <v>Chesterfield202400.2Max</v>
          </cell>
          <cell r="B24">
            <v>2024</v>
          </cell>
          <cell r="C24">
            <v>0.2</v>
          </cell>
          <cell r="D24" t="str">
            <v>Chesterfield</v>
          </cell>
          <cell r="E24">
            <v>0</v>
          </cell>
          <cell r="F24">
            <v>221</v>
          </cell>
          <cell r="G24" t="str">
            <v>Max</v>
          </cell>
        </row>
        <row r="25">
          <cell r="A25" t="str">
            <v>Clarendon202400.2Max</v>
          </cell>
          <cell r="B25">
            <v>2024</v>
          </cell>
          <cell r="C25">
            <v>0.2</v>
          </cell>
          <cell r="D25" t="str">
            <v>Clarendon</v>
          </cell>
          <cell r="E25">
            <v>0</v>
          </cell>
          <cell r="F25">
            <v>243</v>
          </cell>
          <cell r="G25" t="str">
            <v>Max</v>
          </cell>
        </row>
        <row r="26">
          <cell r="A26" t="str">
            <v>Colleton202400.2Max</v>
          </cell>
          <cell r="B26">
            <v>2024</v>
          </cell>
          <cell r="C26">
            <v>0.2</v>
          </cell>
          <cell r="D26" t="str">
            <v>Colleton</v>
          </cell>
          <cell r="E26">
            <v>0</v>
          </cell>
          <cell r="F26">
            <v>218</v>
          </cell>
          <cell r="G26" t="str">
            <v>Max</v>
          </cell>
        </row>
        <row r="27">
          <cell r="A27" t="str">
            <v>Darlington202400.2Max</v>
          </cell>
          <cell r="B27">
            <v>2024</v>
          </cell>
          <cell r="C27">
            <v>0.2</v>
          </cell>
          <cell r="D27" t="str">
            <v>Darlington</v>
          </cell>
          <cell r="E27">
            <v>0</v>
          </cell>
          <cell r="F27">
            <v>223</v>
          </cell>
          <cell r="G27" t="str">
            <v>Max</v>
          </cell>
        </row>
        <row r="28">
          <cell r="A28" t="str">
            <v>Dillon202400.2Max</v>
          </cell>
          <cell r="B28">
            <v>2024</v>
          </cell>
          <cell r="C28">
            <v>0.2</v>
          </cell>
          <cell r="D28" t="str">
            <v>Dillon</v>
          </cell>
          <cell r="E28">
            <v>0</v>
          </cell>
          <cell r="F28">
            <v>218</v>
          </cell>
          <cell r="G28" t="str">
            <v>Max</v>
          </cell>
        </row>
        <row r="29">
          <cell r="A29" t="str">
            <v>Dorchester202400.2Max</v>
          </cell>
          <cell r="B29">
            <v>2024</v>
          </cell>
          <cell r="C29">
            <v>0.2</v>
          </cell>
          <cell r="D29" t="str">
            <v>Dorchester</v>
          </cell>
          <cell r="E29">
            <v>0</v>
          </cell>
          <cell r="F29">
            <v>368</v>
          </cell>
          <cell r="G29" t="str">
            <v>Max</v>
          </cell>
        </row>
        <row r="30">
          <cell r="A30" t="str">
            <v>Edgefield202400.2Max</v>
          </cell>
          <cell r="B30">
            <v>2024</v>
          </cell>
          <cell r="C30">
            <v>0.2</v>
          </cell>
          <cell r="D30" t="str">
            <v>Edgefield</v>
          </cell>
          <cell r="E30">
            <v>0</v>
          </cell>
          <cell r="F30">
            <v>300</v>
          </cell>
          <cell r="G30" t="str">
            <v>Max</v>
          </cell>
        </row>
        <row r="31">
          <cell r="A31" t="str">
            <v>Fairfield202400.2Max</v>
          </cell>
          <cell r="B31">
            <v>2024</v>
          </cell>
          <cell r="C31">
            <v>0.2</v>
          </cell>
          <cell r="D31" t="str">
            <v>Fairfield</v>
          </cell>
          <cell r="E31">
            <v>0</v>
          </cell>
          <cell r="F31">
            <v>304</v>
          </cell>
          <cell r="G31" t="str">
            <v>Max</v>
          </cell>
        </row>
        <row r="32">
          <cell r="A32" t="str">
            <v>Florence202400.2Max</v>
          </cell>
          <cell r="B32">
            <v>2024</v>
          </cell>
          <cell r="C32">
            <v>0.2</v>
          </cell>
          <cell r="D32" t="str">
            <v>Florence</v>
          </cell>
          <cell r="E32">
            <v>0</v>
          </cell>
          <cell r="F32">
            <v>271</v>
          </cell>
          <cell r="G32" t="str">
            <v>Max</v>
          </cell>
        </row>
        <row r="33">
          <cell r="A33" t="str">
            <v>Georgetown202400.2Max</v>
          </cell>
          <cell r="B33">
            <v>2024</v>
          </cell>
          <cell r="C33">
            <v>0.2</v>
          </cell>
          <cell r="D33" t="str">
            <v>Georgetown</v>
          </cell>
          <cell r="E33">
            <v>0</v>
          </cell>
          <cell r="F33">
            <v>266</v>
          </cell>
          <cell r="G33" t="str">
            <v>Max</v>
          </cell>
        </row>
        <row r="34">
          <cell r="A34" t="str">
            <v>Greenville202400.2Max</v>
          </cell>
          <cell r="B34">
            <v>2024</v>
          </cell>
          <cell r="C34">
            <v>0.2</v>
          </cell>
          <cell r="D34" t="str">
            <v>Greenville</v>
          </cell>
          <cell r="E34">
            <v>0</v>
          </cell>
          <cell r="F34">
            <v>310</v>
          </cell>
          <cell r="G34" t="str">
            <v>Max</v>
          </cell>
        </row>
        <row r="35">
          <cell r="A35" t="str">
            <v>Greenwood202400.2Max</v>
          </cell>
          <cell r="B35">
            <v>2024</v>
          </cell>
          <cell r="C35">
            <v>0.2</v>
          </cell>
          <cell r="D35" t="str">
            <v>Greenwood</v>
          </cell>
          <cell r="E35">
            <v>0</v>
          </cell>
          <cell r="F35">
            <v>218</v>
          </cell>
          <cell r="G35" t="str">
            <v>Max</v>
          </cell>
        </row>
        <row r="36">
          <cell r="A36" t="str">
            <v>Hampton202400.2Max</v>
          </cell>
          <cell r="B36">
            <v>2024</v>
          </cell>
          <cell r="C36">
            <v>0.2</v>
          </cell>
          <cell r="D36" t="str">
            <v>Hampton</v>
          </cell>
          <cell r="E36">
            <v>0</v>
          </cell>
          <cell r="F36">
            <v>218</v>
          </cell>
          <cell r="G36" t="str">
            <v>Max</v>
          </cell>
        </row>
        <row r="37">
          <cell r="A37" t="str">
            <v>Horry202400.2Max</v>
          </cell>
          <cell r="B37">
            <v>2024</v>
          </cell>
          <cell r="C37">
            <v>0.2</v>
          </cell>
          <cell r="D37" t="str">
            <v>Horry</v>
          </cell>
          <cell r="E37">
            <v>0</v>
          </cell>
          <cell r="F37">
            <v>278</v>
          </cell>
          <cell r="G37" t="str">
            <v>Max</v>
          </cell>
        </row>
        <row r="38">
          <cell r="A38" t="str">
            <v>Jasper202400.2Max</v>
          </cell>
          <cell r="B38">
            <v>2024</v>
          </cell>
          <cell r="C38">
            <v>0.2</v>
          </cell>
          <cell r="D38" t="str">
            <v>Jasper</v>
          </cell>
          <cell r="E38">
            <v>0</v>
          </cell>
          <cell r="F38">
            <v>244</v>
          </cell>
          <cell r="G38" t="str">
            <v>Max</v>
          </cell>
        </row>
        <row r="39">
          <cell r="A39" t="str">
            <v>Kershaw202400.2Max</v>
          </cell>
          <cell r="B39">
            <v>2024</v>
          </cell>
          <cell r="C39">
            <v>0.2</v>
          </cell>
          <cell r="D39" t="str">
            <v>Kershaw</v>
          </cell>
          <cell r="E39">
            <v>0</v>
          </cell>
          <cell r="F39">
            <v>277</v>
          </cell>
          <cell r="G39" t="str">
            <v>Max</v>
          </cell>
        </row>
        <row r="40">
          <cell r="A40" t="str">
            <v>Lancaster202400.2Max</v>
          </cell>
          <cell r="B40">
            <v>2024</v>
          </cell>
          <cell r="C40">
            <v>0.2</v>
          </cell>
          <cell r="D40" t="str">
            <v>Lancaster</v>
          </cell>
          <cell r="E40">
            <v>0</v>
          </cell>
          <cell r="F40">
            <v>299</v>
          </cell>
          <cell r="G40" t="str">
            <v>Max</v>
          </cell>
        </row>
        <row r="41">
          <cell r="A41" t="str">
            <v>Laurens202400.2Max</v>
          </cell>
          <cell r="B41">
            <v>2024</v>
          </cell>
          <cell r="C41">
            <v>0.2</v>
          </cell>
          <cell r="D41" t="str">
            <v>Laurens</v>
          </cell>
          <cell r="E41">
            <v>0</v>
          </cell>
          <cell r="F41">
            <v>244</v>
          </cell>
          <cell r="G41" t="str">
            <v>Max</v>
          </cell>
        </row>
        <row r="42">
          <cell r="A42" t="str">
            <v>Lee202400.2Max</v>
          </cell>
          <cell r="B42">
            <v>2024</v>
          </cell>
          <cell r="C42">
            <v>0.2</v>
          </cell>
          <cell r="D42" t="str">
            <v>Lee</v>
          </cell>
          <cell r="E42">
            <v>0</v>
          </cell>
          <cell r="F42">
            <v>218</v>
          </cell>
          <cell r="G42" t="str">
            <v>Max</v>
          </cell>
        </row>
        <row r="43">
          <cell r="A43" t="str">
            <v>Lexington202400.2Max</v>
          </cell>
          <cell r="B43">
            <v>2024</v>
          </cell>
          <cell r="C43">
            <v>0.2</v>
          </cell>
          <cell r="D43" t="str">
            <v>Lexington</v>
          </cell>
          <cell r="E43">
            <v>0</v>
          </cell>
          <cell r="F43">
            <v>304</v>
          </cell>
          <cell r="G43" t="str">
            <v>Max</v>
          </cell>
        </row>
        <row r="44">
          <cell r="A44" t="str">
            <v>Marion202400.2Max</v>
          </cell>
          <cell r="B44">
            <v>2024</v>
          </cell>
          <cell r="C44">
            <v>0.2</v>
          </cell>
          <cell r="D44" t="str">
            <v>Marion</v>
          </cell>
          <cell r="E44">
            <v>0</v>
          </cell>
          <cell r="F44">
            <v>218</v>
          </cell>
          <cell r="G44" t="str">
            <v>Max</v>
          </cell>
        </row>
        <row r="45">
          <cell r="A45" t="str">
            <v>Marlboro202400.2Max</v>
          </cell>
          <cell r="B45">
            <v>2024</v>
          </cell>
          <cell r="C45">
            <v>0.2</v>
          </cell>
          <cell r="D45" t="str">
            <v>Marlboro</v>
          </cell>
          <cell r="E45">
            <v>0</v>
          </cell>
          <cell r="F45">
            <v>218</v>
          </cell>
          <cell r="G45" t="str">
            <v>Max</v>
          </cell>
        </row>
        <row r="46">
          <cell r="A46" t="str">
            <v>McCormick202400.2Max</v>
          </cell>
          <cell r="B46">
            <v>2024</v>
          </cell>
          <cell r="C46">
            <v>0.2</v>
          </cell>
          <cell r="D46" t="str">
            <v>McCormick</v>
          </cell>
          <cell r="E46">
            <v>0</v>
          </cell>
          <cell r="F46">
            <v>260</v>
          </cell>
          <cell r="G46" t="str">
            <v>Max</v>
          </cell>
        </row>
        <row r="47">
          <cell r="A47" t="str">
            <v>Newberry202400.2Max</v>
          </cell>
          <cell r="B47">
            <v>2024</v>
          </cell>
          <cell r="C47">
            <v>0.2</v>
          </cell>
          <cell r="D47" t="str">
            <v>Newberry</v>
          </cell>
          <cell r="E47">
            <v>0</v>
          </cell>
          <cell r="F47">
            <v>250</v>
          </cell>
          <cell r="G47" t="str">
            <v>Max</v>
          </cell>
        </row>
        <row r="48">
          <cell r="A48" t="str">
            <v>Oconee202400.2Max</v>
          </cell>
          <cell r="B48">
            <v>2024</v>
          </cell>
          <cell r="C48">
            <v>0.2</v>
          </cell>
          <cell r="D48" t="str">
            <v>Oconee</v>
          </cell>
          <cell r="E48">
            <v>0</v>
          </cell>
          <cell r="F48">
            <v>259</v>
          </cell>
          <cell r="G48" t="str">
            <v>Max</v>
          </cell>
        </row>
        <row r="49">
          <cell r="A49" t="str">
            <v>Orangeburg202400.2Max</v>
          </cell>
          <cell r="B49">
            <v>2024</v>
          </cell>
          <cell r="C49">
            <v>0.2</v>
          </cell>
          <cell r="D49" t="str">
            <v>Orangeburg</v>
          </cell>
          <cell r="E49">
            <v>0</v>
          </cell>
          <cell r="F49">
            <v>218</v>
          </cell>
          <cell r="G49" t="str">
            <v>Max</v>
          </cell>
        </row>
        <row r="50">
          <cell r="A50" t="str">
            <v>Pickens202400.2Max</v>
          </cell>
          <cell r="B50">
            <v>2024</v>
          </cell>
          <cell r="C50">
            <v>0.2</v>
          </cell>
          <cell r="D50" t="str">
            <v>Pickens</v>
          </cell>
          <cell r="E50">
            <v>0</v>
          </cell>
          <cell r="F50">
            <v>310</v>
          </cell>
          <cell r="G50" t="str">
            <v>Max</v>
          </cell>
        </row>
        <row r="51">
          <cell r="A51" t="str">
            <v>Richland202400.2Max</v>
          </cell>
          <cell r="B51">
            <v>2024</v>
          </cell>
          <cell r="C51">
            <v>0.2</v>
          </cell>
          <cell r="D51" t="str">
            <v>Richland</v>
          </cell>
          <cell r="E51">
            <v>0</v>
          </cell>
          <cell r="F51">
            <v>304</v>
          </cell>
          <cell r="G51" t="str">
            <v>Max</v>
          </cell>
        </row>
        <row r="52">
          <cell r="A52" t="str">
            <v>Saluda202400.2Max</v>
          </cell>
          <cell r="B52">
            <v>2024</v>
          </cell>
          <cell r="C52">
            <v>0.2</v>
          </cell>
          <cell r="D52" t="str">
            <v>Saluda</v>
          </cell>
          <cell r="E52">
            <v>0</v>
          </cell>
          <cell r="F52">
            <v>304</v>
          </cell>
          <cell r="G52" t="str">
            <v>Max</v>
          </cell>
        </row>
        <row r="53">
          <cell r="A53" t="str">
            <v>Spartanburg202400.2Max</v>
          </cell>
          <cell r="B53">
            <v>2024</v>
          </cell>
          <cell r="C53">
            <v>0.2</v>
          </cell>
          <cell r="D53" t="str">
            <v>Spartanburg</v>
          </cell>
          <cell r="E53">
            <v>0</v>
          </cell>
          <cell r="F53">
            <v>263</v>
          </cell>
          <cell r="G53" t="str">
            <v>Max</v>
          </cell>
        </row>
        <row r="54">
          <cell r="A54" t="str">
            <v>Sumter202400.2Max</v>
          </cell>
          <cell r="B54">
            <v>2024</v>
          </cell>
          <cell r="C54">
            <v>0.2</v>
          </cell>
          <cell r="D54" t="str">
            <v>Sumter</v>
          </cell>
          <cell r="E54">
            <v>0</v>
          </cell>
          <cell r="F54">
            <v>247</v>
          </cell>
          <cell r="G54" t="str">
            <v>Max</v>
          </cell>
        </row>
        <row r="55">
          <cell r="A55" t="str">
            <v>Union202400.2Max</v>
          </cell>
          <cell r="B55">
            <v>2024</v>
          </cell>
          <cell r="C55">
            <v>0.2</v>
          </cell>
          <cell r="D55" t="str">
            <v>Union</v>
          </cell>
          <cell r="E55">
            <v>0</v>
          </cell>
          <cell r="F55">
            <v>218</v>
          </cell>
          <cell r="G55" t="str">
            <v>Max</v>
          </cell>
        </row>
        <row r="56">
          <cell r="A56" t="str">
            <v>Williamsburg202400.2Max</v>
          </cell>
          <cell r="B56">
            <v>2024</v>
          </cell>
          <cell r="C56">
            <v>0.2</v>
          </cell>
          <cell r="D56" t="str">
            <v>Williamsburg</v>
          </cell>
          <cell r="E56">
            <v>0</v>
          </cell>
          <cell r="F56">
            <v>218</v>
          </cell>
          <cell r="G56" t="str">
            <v>Max</v>
          </cell>
        </row>
        <row r="57">
          <cell r="A57" t="str">
            <v>York202400.2Max</v>
          </cell>
          <cell r="B57">
            <v>2024</v>
          </cell>
          <cell r="C57">
            <v>0.2</v>
          </cell>
          <cell r="D57" t="str">
            <v>York</v>
          </cell>
          <cell r="E57">
            <v>0</v>
          </cell>
          <cell r="F57">
            <v>371</v>
          </cell>
          <cell r="G57" t="str">
            <v>Max</v>
          </cell>
        </row>
        <row r="58">
          <cell r="A58" t="str">
            <v>Abbeville202410.2Max</v>
          </cell>
          <cell r="B58">
            <v>2024</v>
          </cell>
          <cell r="C58">
            <v>0.2</v>
          </cell>
          <cell r="D58" t="str">
            <v>Abbeville</v>
          </cell>
          <cell r="E58">
            <v>1</v>
          </cell>
          <cell r="F58">
            <v>256</v>
          </cell>
          <cell r="G58" t="str">
            <v>Max</v>
          </cell>
        </row>
        <row r="59">
          <cell r="A59" t="str">
            <v>Aiken202410.2Max</v>
          </cell>
          <cell r="B59">
            <v>2024</v>
          </cell>
          <cell r="C59">
            <v>0.2</v>
          </cell>
          <cell r="D59" t="str">
            <v>Aiken</v>
          </cell>
          <cell r="E59">
            <v>1</v>
          </cell>
          <cell r="F59">
            <v>321</v>
          </cell>
          <cell r="G59" t="str">
            <v>Max</v>
          </cell>
        </row>
        <row r="60">
          <cell r="A60" t="str">
            <v>Allendale202410.2Max</v>
          </cell>
          <cell r="B60">
            <v>2024</v>
          </cell>
          <cell r="C60">
            <v>0.2</v>
          </cell>
          <cell r="D60" t="str">
            <v>Allendale</v>
          </cell>
          <cell r="E60">
            <v>1</v>
          </cell>
          <cell r="F60">
            <v>234</v>
          </cell>
          <cell r="G60" t="str">
            <v>Max</v>
          </cell>
        </row>
        <row r="61">
          <cell r="A61" t="str">
            <v>Anderson202410.2Max</v>
          </cell>
          <cell r="B61">
            <v>2024</v>
          </cell>
          <cell r="C61">
            <v>0.2</v>
          </cell>
          <cell r="D61" t="str">
            <v>Anderson</v>
          </cell>
          <cell r="E61">
            <v>1</v>
          </cell>
          <cell r="F61">
            <v>300</v>
          </cell>
          <cell r="G61" t="str">
            <v>Max</v>
          </cell>
        </row>
        <row r="62">
          <cell r="A62" t="str">
            <v>Bamberg202410.2Max</v>
          </cell>
          <cell r="B62">
            <v>2024</v>
          </cell>
          <cell r="C62">
            <v>0.2</v>
          </cell>
          <cell r="D62" t="str">
            <v>Bamberg</v>
          </cell>
          <cell r="E62">
            <v>1</v>
          </cell>
          <cell r="F62">
            <v>236</v>
          </cell>
          <cell r="G62" t="str">
            <v>Max</v>
          </cell>
        </row>
        <row r="63">
          <cell r="A63" t="str">
            <v>Barnwell202410.2Max</v>
          </cell>
          <cell r="B63">
            <v>2024</v>
          </cell>
          <cell r="C63">
            <v>0.2</v>
          </cell>
          <cell r="D63" t="str">
            <v>Barnwell</v>
          </cell>
          <cell r="E63">
            <v>1</v>
          </cell>
          <cell r="F63">
            <v>253</v>
          </cell>
          <cell r="G63" t="str">
            <v>Max</v>
          </cell>
        </row>
        <row r="64">
          <cell r="A64" t="str">
            <v>Beaufort202410.2Max</v>
          </cell>
          <cell r="B64">
            <v>2024</v>
          </cell>
          <cell r="C64">
            <v>0.2</v>
          </cell>
          <cell r="D64" t="str">
            <v>Beaufort</v>
          </cell>
          <cell r="E64">
            <v>1</v>
          </cell>
          <cell r="F64">
            <v>378</v>
          </cell>
          <cell r="G64" t="str">
            <v>Max</v>
          </cell>
        </row>
        <row r="65">
          <cell r="A65" t="str">
            <v>Berkeley202410.2Max</v>
          </cell>
          <cell r="B65">
            <v>2024</v>
          </cell>
          <cell r="C65">
            <v>0.2</v>
          </cell>
          <cell r="D65" t="str">
            <v>Berkeley</v>
          </cell>
          <cell r="E65">
            <v>1</v>
          </cell>
          <cell r="F65">
            <v>394</v>
          </cell>
          <cell r="G65" t="str">
            <v>Max</v>
          </cell>
        </row>
        <row r="66">
          <cell r="A66" t="str">
            <v>Calhoun202410.2Max</v>
          </cell>
          <cell r="B66">
            <v>2024</v>
          </cell>
          <cell r="C66">
            <v>0.2</v>
          </cell>
          <cell r="D66" t="str">
            <v>Calhoun</v>
          </cell>
          <cell r="E66">
            <v>1</v>
          </cell>
          <cell r="F66">
            <v>326</v>
          </cell>
          <cell r="G66" t="str">
            <v>Max</v>
          </cell>
        </row>
        <row r="67">
          <cell r="A67" t="str">
            <v>Charleston202410.2Max</v>
          </cell>
          <cell r="B67">
            <v>2024</v>
          </cell>
          <cell r="C67">
            <v>0.2</v>
          </cell>
          <cell r="D67" t="str">
            <v>Charleston</v>
          </cell>
          <cell r="E67">
            <v>1</v>
          </cell>
          <cell r="F67">
            <v>394</v>
          </cell>
          <cell r="G67" t="str">
            <v>Max</v>
          </cell>
        </row>
        <row r="68">
          <cell r="A68" t="str">
            <v>Cherokee202410.2Max</v>
          </cell>
          <cell r="B68">
            <v>2024</v>
          </cell>
          <cell r="C68">
            <v>0.2</v>
          </cell>
          <cell r="D68" t="str">
            <v>Cherokee</v>
          </cell>
          <cell r="E68">
            <v>1</v>
          </cell>
          <cell r="F68">
            <v>256</v>
          </cell>
          <cell r="G68" t="str">
            <v>Max</v>
          </cell>
        </row>
        <row r="69">
          <cell r="A69" t="str">
            <v>Chester202410.2Max</v>
          </cell>
          <cell r="B69">
            <v>2024</v>
          </cell>
          <cell r="C69">
            <v>0.2</v>
          </cell>
          <cell r="D69" t="str">
            <v>Chester</v>
          </cell>
          <cell r="E69">
            <v>1</v>
          </cell>
          <cell r="F69">
            <v>238</v>
          </cell>
          <cell r="G69" t="str">
            <v>Max</v>
          </cell>
        </row>
        <row r="70">
          <cell r="A70" t="str">
            <v>Chesterfield202410.2Max</v>
          </cell>
          <cell r="B70">
            <v>2024</v>
          </cell>
          <cell r="C70">
            <v>0.2</v>
          </cell>
          <cell r="D70" t="str">
            <v>Chesterfield</v>
          </cell>
          <cell r="E70">
            <v>1</v>
          </cell>
          <cell r="F70">
            <v>237</v>
          </cell>
          <cell r="G70" t="str">
            <v>Max</v>
          </cell>
        </row>
        <row r="71">
          <cell r="A71" t="str">
            <v>Clarendon202410.2Max</v>
          </cell>
          <cell r="B71">
            <v>2024</v>
          </cell>
          <cell r="C71">
            <v>0.2</v>
          </cell>
          <cell r="D71" t="str">
            <v>Clarendon</v>
          </cell>
          <cell r="E71">
            <v>1</v>
          </cell>
          <cell r="F71">
            <v>260</v>
          </cell>
          <cell r="G71" t="str">
            <v>Max</v>
          </cell>
        </row>
        <row r="72">
          <cell r="A72" t="str">
            <v>Colleton202410.2Max</v>
          </cell>
          <cell r="B72">
            <v>2024</v>
          </cell>
          <cell r="C72">
            <v>0.2</v>
          </cell>
          <cell r="D72" t="str">
            <v>Colleton</v>
          </cell>
          <cell r="E72">
            <v>1</v>
          </cell>
          <cell r="F72">
            <v>234</v>
          </cell>
          <cell r="G72" t="str">
            <v>Max</v>
          </cell>
        </row>
        <row r="73">
          <cell r="A73" t="str">
            <v>Darlington202410.2Max</v>
          </cell>
          <cell r="B73">
            <v>2024</v>
          </cell>
          <cell r="C73">
            <v>0.2</v>
          </cell>
          <cell r="D73" t="str">
            <v>Darlington</v>
          </cell>
          <cell r="E73">
            <v>1</v>
          </cell>
          <cell r="F73">
            <v>238</v>
          </cell>
          <cell r="G73" t="str">
            <v>Max</v>
          </cell>
        </row>
        <row r="74">
          <cell r="A74" t="str">
            <v>Dillon202410.2Max</v>
          </cell>
          <cell r="B74">
            <v>2024</v>
          </cell>
          <cell r="C74">
            <v>0.2</v>
          </cell>
          <cell r="D74" t="str">
            <v>Dillon</v>
          </cell>
          <cell r="E74">
            <v>1</v>
          </cell>
          <cell r="F74">
            <v>234</v>
          </cell>
          <cell r="G74" t="str">
            <v>Max</v>
          </cell>
        </row>
        <row r="75">
          <cell r="A75" t="str">
            <v>Dorchester202410.2Max</v>
          </cell>
          <cell r="B75">
            <v>2024</v>
          </cell>
          <cell r="C75">
            <v>0.2</v>
          </cell>
          <cell r="D75" t="str">
            <v>Dorchester</v>
          </cell>
          <cell r="E75">
            <v>1</v>
          </cell>
          <cell r="F75">
            <v>394</v>
          </cell>
          <cell r="G75" t="str">
            <v>Max</v>
          </cell>
        </row>
        <row r="76">
          <cell r="A76" t="str">
            <v>Edgefield202410.2Max</v>
          </cell>
          <cell r="B76">
            <v>2024</v>
          </cell>
          <cell r="C76">
            <v>0.2</v>
          </cell>
          <cell r="D76" t="str">
            <v>Edgefield</v>
          </cell>
          <cell r="E76">
            <v>1</v>
          </cell>
          <cell r="F76">
            <v>321</v>
          </cell>
          <cell r="G76" t="str">
            <v>Max</v>
          </cell>
        </row>
        <row r="77">
          <cell r="A77" t="str">
            <v>Fairfield202410.2Max</v>
          </cell>
          <cell r="B77">
            <v>2024</v>
          </cell>
          <cell r="C77">
            <v>0.2</v>
          </cell>
          <cell r="D77" t="str">
            <v>Fairfield</v>
          </cell>
          <cell r="E77">
            <v>1</v>
          </cell>
          <cell r="F77">
            <v>326</v>
          </cell>
          <cell r="G77" t="str">
            <v>Max</v>
          </cell>
        </row>
        <row r="78">
          <cell r="A78" t="str">
            <v>Florence202410.2Max</v>
          </cell>
          <cell r="B78">
            <v>2024</v>
          </cell>
          <cell r="C78">
            <v>0.2</v>
          </cell>
          <cell r="D78" t="str">
            <v>Florence</v>
          </cell>
          <cell r="E78">
            <v>1</v>
          </cell>
          <cell r="F78">
            <v>290</v>
          </cell>
          <cell r="G78" t="str">
            <v>Max</v>
          </cell>
        </row>
        <row r="79">
          <cell r="A79" t="str">
            <v>Georgetown202410.2Max</v>
          </cell>
          <cell r="B79">
            <v>2024</v>
          </cell>
          <cell r="C79">
            <v>0.2</v>
          </cell>
          <cell r="D79" t="str">
            <v>Georgetown</v>
          </cell>
          <cell r="E79">
            <v>1</v>
          </cell>
          <cell r="F79">
            <v>285</v>
          </cell>
          <cell r="G79" t="str">
            <v>Max</v>
          </cell>
        </row>
        <row r="80">
          <cell r="A80" t="str">
            <v>Greenville202410.2Max</v>
          </cell>
          <cell r="B80">
            <v>2024</v>
          </cell>
          <cell r="C80">
            <v>0.2</v>
          </cell>
          <cell r="D80" t="str">
            <v>Greenville</v>
          </cell>
          <cell r="E80">
            <v>1</v>
          </cell>
          <cell r="F80">
            <v>332</v>
          </cell>
          <cell r="G80" t="str">
            <v>Max</v>
          </cell>
        </row>
        <row r="81">
          <cell r="A81" t="str">
            <v>Greenwood202410.2Max</v>
          </cell>
          <cell r="B81">
            <v>2024</v>
          </cell>
          <cell r="C81">
            <v>0.2</v>
          </cell>
          <cell r="D81" t="str">
            <v>Greenwood</v>
          </cell>
          <cell r="E81">
            <v>1</v>
          </cell>
          <cell r="F81">
            <v>234</v>
          </cell>
          <cell r="G81" t="str">
            <v>Max</v>
          </cell>
        </row>
        <row r="82">
          <cell r="A82" t="str">
            <v>Hampton202410.2Max</v>
          </cell>
          <cell r="B82">
            <v>2024</v>
          </cell>
          <cell r="C82">
            <v>0.2</v>
          </cell>
          <cell r="D82" t="str">
            <v>Hampton</v>
          </cell>
          <cell r="E82">
            <v>1</v>
          </cell>
          <cell r="F82">
            <v>234</v>
          </cell>
          <cell r="G82" t="str">
            <v>Max</v>
          </cell>
        </row>
        <row r="83">
          <cell r="A83" t="str">
            <v>Horry202410.2Max</v>
          </cell>
          <cell r="B83">
            <v>2024</v>
          </cell>
          <cell r="C83">
            <v>0.2</v>
          </cell>
          <cell r="D83" t="str">
            <v>Horry</v>
          </cell>
          <cell r="E83">
            <v>1</v>
          </cell>
          <cell r="F83">
            <v>298</v>
          </cell>
          <cell r="G83" t="str">
            <v>Max</v>
          </cell>
        </row>
        <row r="84">
          <cell r="A84" t="str">
            <v>Jasper202410.2Max</v>
          </cell>
          <cell r="B84">
            <v>2024</v>
          </cell>
          <cell r="C84">
            <v>0.2</v>
          </cell>
          <cell r="D84" t="str">
            <v>Jasper</v>
          </cell>
          <cell r="E84">
            <v>1</v>
          </cell>
          <cell r="F84">
            <v>261</v>
          </cell>
          <cell r="G84" t="str">
            <v>Max</v>
          </cell>
        </row>
        <row r="85">
          <cell r="A85" t="str">
            <v>Kershaw202410.2Max</v>
          </cell>
          <cell r="B85">
            <v>2024</v>
          </cell>
          <cell r="C85">
            <v>0.2</v>
          </cell>
          <cell r="D85" t="str">
            <v>Kershaw</v>
          </cell>
          <cell r="E85">
            <v>1</v>
          </cell>
          <cell r="F85">
            <v>297</v>
          </cell>
          <cell r="G85" t="str">
            <v>Max</v>
          </cell>
        </row>
        <row r="86">
          <cell r="A86" t="str">
            <v>Lancaster202410.2Max</v>
          </cell>
          <cell r="B86">
            <v>2024</v>
          </cell>
          <cell r="C86">
            <v>0.2</v>
          </cell>
          <cell r="D86" t="str">
            <v>Lancaster</v>
          </cell>
          <cell r="E86">
            <v>1</v>
          </cell>
          <cell r="F86">
            <v>320</v>
          </cell>
          <cell r="G86" t="str">
            <v>Max</v>
          </cell>
        </row>
        <row r="87">
          <cell r="A87" t="str">
            <v>Laurens202410.2Max</v>
          </cell>
          <cell r="B87">
            <v>2024</v>
          </cell>
          <cell r="C87">
            <v>0.2</v>
          </cell>
          <cell r="D87" t="str">
            <v>Laurens</v>
          </cell>
          <cell r="E87">
            <v>1</v>
          </cell>
          <cell r="F87">
            <v>261</v>
          </cell>
          <cell r="G87" t="str">
            <v>Max</v>
          </cell>
        </row>
        <row r="88">
          <cell r="A88" t="str">
            <v>Lee202410.2Max</v>
          </cell>
          <cell r="B88">
            <v>2024</v>
          </cell>
          <cell r="C88">
            <v>0.2</v>
          </cell>
          <cell r="D88" t="str">
            <v>Lee</v>
          </cell>
          <cell r="E88">
            <v>1</v>
          </cell>
          <cell r="F88">
            <v>234</v>
          </cell>
          <cell r="G88" t="str">
            <v>Max</v>
          </cell>
        </row>
        <row r="89">
          <cell r="A89" t="str">
            <v>Lexington202410.2Max</v>
          </cell>
          <cell r="B89">
            <v>2024</v>
          </cell>
          <cell r="C89">
            <v>0.2</v>
          </cell>
          <cell r="D89" t="str">
            <v>Lexington</v>
          </cell>
          <cell r="E89">
            <v>1</v>
          </cell>
          <cell r="F89">
            <v>326</v>
          </cell>
          <cell r="G89" t="str">
            <v>Max</v>
          </cell>
        </row>
        <row r="90">
          <cell r="A90" t="str">
            <v>Marion202410.2Max</v>
          </cell>
          <cell r="B90">
            <v>2024</v>
          </cell>
          <cell r="C90">
            <v>0.2</v>
          </cell>
          <cell r="D90" t="str">
            <v>Marion</v>
          </cell>
          <cell r="E90">
            <v>1</v>
          </cell>
          <cell r="F90">
            <v>234</v>
          </cell>
          <cell r="G90" t="str">
            <v>Max</v>
          </cell>
        </row>
        <row r="91">
          <cell r="A91" t="str">
            <v>Marlboro202410.2Max</v>
          </cell>
          <cell r="B91">
            <v>2024</v>
          </cell>
          <cell r="C91">
            <v>0.2</v>
          </cell>
          <cell r="D91" t="str">
            <v>Marlboro</v>
          </cell>
          <cell r="E91">
            <v>1</v>
          </cell>
          <cell r="F91">
            <v>234</v>
          </cell>
          <cell r="G91" t="str">
            <v>Max</v>
          </cell>
        </row>
        <row r="92">
          <cell r="A92" t="str">
            <v>McCormick202410.2Max</v>
          </cell>
          <cell r="B92">
            <v>2024</v>
          </cell>
          <cell r="C92">
            <v>0.2</v>
          </cell>
          <cell r="D92" t="str">
            <v>McCormick</v>
          </cell>
          <cell r="E92">
            <v>1</v>
          </cell>
          <cell r="F92">
            <v>278</v>
          </cell>
          <cell r="G92" t="str">
            <v>Max</v>
          </cell>
        </row>
        <row r="93">
          <cell r="A93" t="str">
            <v>Newberry202410.2Max</v>
          </cell>
          <cell r="B93">
            <v>2024</v>
          </cell>
          <cell r="C93">
            <v>0.2</v>
          </cell>
          <cell r="D93" t="str">
            <v>Newberry</v>
          </cell>
          <cell r="E93">
            <v>1</v>
          </cell>
          <cell r="F93">
            <v>268</v>
          </cell>
          <cell r="G93" t="str">
            <v>Max</v>
          </cell>
        </row>
        <row r="94">
          <cell r="A94" t="str">
            <v>Oconee202410.2Max</v>
          </cell>
          <cell r="B94">
            <v>2024</v>
          </cell>
          <cell r="C94">
            <v>0.2</v>
          </cell>
          <cell r="D94" t="str">
            <v>Oconee</v>
          </cell>
          <cell r="E94">
            <v>1</v>
          </cell>
          <cell r="F94">
            <v>278</v>
          </cell>
          <cell r="G94" t="str">
            <v>Max</v>
          </cell>
        </row>
        <row r="95">
          <cell r="A95" t="str">
            <v>Orangeburg202410.2Max</v>
          </cell>
          <cell r="B95">
            <v>2024</v>
          </cell>
          <cell r="C95">
            <v>0.2</v>
          </cell>
          <cell r="D95" t="str">
            <v>Orangeburg</v>
          </cell>
          <cell r="E95">
            <v>1</v>
          </cell>
          <cell r="F95">
            <v>234</v>
          </cell>
          <cell r="G95" t="str">
            <v>Max</v>
          </cell>
        </row>
        <row r="96">
          <cell r="A96" t="str">
            <v>Pickens202410.2Max</v>
          </cell>
          <cell r="B96">
            <v>2024</v>
          </cell>
          <cell r="C96">
            <v>0.2</v>
          </cell>
          <cell r="D96" t="str">
            <v>Pickens</v>
          </cell>
          <cell r="E96">
            <v>1</v>
          </cell>
          <cell r="F96">
            <v>332</v>
          </cell>
          <cell r="G96" t="str">
            <v>Max</v>
          </cell>
        </row>
        <row r="97">
          <cell r="A97" t="str">
            <v>Richland202410.2Max</v>
          </cell>
          <cell r="B97">
            <v>2024</v>
          </cell>
          <cell r="C97">
            <v>0.2</v>
          </cell>
          <cell r="D97" t="str">
            <v>Richland</v>
          </cell>
          <cell r="E97">
            <v>1</v>
          </cell>
          <cell r="F97">
            <v>326</v>
          </cell>
          <cell r="G97" t="str">
            <v>Max</v>
          </cell>
        </row>
        <row r="98">
          <cell r="A98" t="str">
            <v>Saluda202410.2Max</v>
          </cell>
          <cell r="B98">
            <v>2024</v>
          </cell>
          <cell r="C98">
            <v>0.2</v>
          </cell>
          <cell r="D98" t="str">
            <v>Saluda</v>
          </cell>
          <cell r="E98">
            <v>1</v>
          </cell>
          <cell r="F98">
            <v>326</v>
          </cell>
          <cell r="G98" t="str">
            <v>Max</v>
          </cell>
        </row>
        <row r="99">
          <cell r="A99" t="str">
            <v>Spartanburg202410.2Max</v>
          </cell>
          <cell r="B99">
            <v>2024</v>
          </cell>
          <cell r="C99">
            <v>0.2</v>
          </cell>
          <cell r="D99" t="str">
            <v>Spartanburg</v>
          </cell>
          <cell r="E99">
            <v>1</v>
          </cell>
          <cell r="F99">
            <v>282</v>
          </cell>
          <cell r="G99" t="str">
            <v>Max</v>
          </cell>
        </row>
        <row r="100">
          <cell r="A100" t="str">
            <v>Sumter202410.2Max</v>
          </cell>
          <cell r="B100">
            <v>2024</v>
          </cell>
          <cell r="C100">
            <v>0.2</v>
          </cell>
          <cell r="D100" t="str">
            <v>Sumter</v>
          </cell>
          <cell r="E100">
            <v>1</v>
          </cell>
          <cell r="F100">
            <v>264</v>
          </cell>
          <cell r="G100" t="str">
            <v>Max</v>
          </cell>
        </row>
        <row r="101">
          <cell r="A101" t="str">
            <v>Union202410.2Max</v>
          </cell>
          <cell r="B101">
            <v>2024</v>
          </cell>
          <cell r="C101">
            <v>0.2</v>
          </cell>
          <cell r="D101" t="str">
            <v>Union</v>
          </cell>
          <cell r="E101">
            <v>1</v>
          </cell>
          <cell r="F101">
            <v>234</v>
          </cell>
          <cell r="G101" t="str">
            <v>Max</v>
          </cell>
        </row>
        <row r="102">
          <cell r="A102" t="str">
            <v>Williamsburg202410.2Max</v>
          </cell>
          <cell r="B102">
            <v>2024</v>
          </cell>
          <cell r="C102">
            <v>0.2</v>
          </cell>
          <cell r="D102" t="str">
            <v>Williamsburg</v>
          </cell>
          <cell r="E102">
            <v>1</v>
          </cell>
          <cell r="F102">
            <v>234</v>
          </cell>
          <cell r="G102" t="str">
            <v>Max</v>
          </cell>
        </row>
        <row r="103">
          <cell r="A103" t="str">
            <v>York202410.2Max</v>
          </cell>
          <cell r="B103">
            <v>2024</v>
          </cell>
          <cell r="C103">
            <v>0.2</v>
          </cell>
          <cell r="D103" t="str">
            <v>York</v>
          </cell>
          <cell r="E103">
            <v>1</v>
          </cell>
          <cell r="F103">
            <v>397</v>
          </cell>
          <cell r="G103" t="str">
            <v>Max</v>
          </cell>
        </row>
        <row r="104">
          <cell r="A104" t="str">
            <v>Abbeville202420.2Max</v>
          </cell>
          <cell r="B104">
            <v>2024</v>
          </cell>
          <cell r="C104">
            <v>0.2</v>
          </cell>
          <cell r="D104" t="str">
            <v>Abbeville</v>
          </cell>
          <cell r="E104">
            <v>2</v>
          </cell>
          <cell r="F104">
            <v>308</v>
          </cell>
          <cell r="G104" t="str">
            <v>Max</v>
          </cell>
        </row>
        <row r="105">
          <cell r="A105" t="str">
            <v>Aiken202420.2Max</v>
          </cell>
          <cell r="B105">
            <v>2024</v>
          </cell>
          <cell r="C105">
            <v>0.2</v>
          </cell>
          <cell r="D105" t="str">
            <v>Aiken</v>
          </cell>
          <cell r="E105">
            <v>2</v>
          </cell>
          <cell r="F105">
            <v>386</v>
          </cell>
          <cell r="G105" t="str">
            <v>Max</v>
          </cell>
        </row>
        <row r="106">
          <cell r="A106" t="str">
            <v>Allendale202420.2Max</v>
          </cell>
          <cell r="B106">
            <v>2024</v>
          </cell>
          <cell r="C106">
            <v>0.2</v>
          </cell>
          <cell r="D106" t="str">
            <v>Allendale</v>
          </cell>
          <cell r="E106">
            <v>2</v>
          </cell>
          <cell r="F106">
            <v>280</v>
          </cell>
          <cell r="G106" t="str">
            <v>Max</v>
          </cell>
        </row>
        <row r="107">
          <cell r="A107" t="str">
            <v>Anderson202420.2Max</v>
          </cell>
          <cell r="B107">
            <v>2024</v>
          </cell>
          <cell r="C107">
            <v>0.2</v>
          </cell>
          <cell r="D107" t="str">
            <v>Anderson</v>
          </cell>
          <cell r="E107">
            <v>2</v>
          </cell>
          <cell r="F107">
            <v>360</v>
          </cell>
          <cell r="G107" t="str">
            <v>Max</v>
          </cell>
        </row>
        <row r="108">
          <cell r="A108" t="str">
            <v>Bamberg202420.2Max</v>
          </cell>
          <cell r="B108">
            <v>2024</v>
          </cell>
          <cell r="C108">
            <v>0.2</v>
          </cell>
          <cell r="D108" t="str">
            <v>Bamberg</v>
          </cell>
          <cell r="E108">
            <v>2</v>
          </cell>
          <cell r="F108">
            <v>283</v>
          </cell>
          <cell r="G108" t="str">
            <v>Max</v>
          </cell>
        </row>
        <row r="109">
          <cell r="A109" t="str">
            <v>Barnwell202420.2Max</v>
          </cell>
          <cell r="B109">
            <v>2024</v>
          </cell>
          <cell r="C109">
            <v>0.2</v>
          </cell>
          <cell r="D109" t="str">
            <v>Barnwell</v>
          </cell>
          <cell r="E109">
            <v>2</v>
          </cell>
          <cell r="F109">
            <v>304</v>
          </cell>
          <cell r="G109" t="str">
            <v>Max</v>
          </cell>
        </row>
        <row r="110">
          <cell r="A110" t="str">
            <v>Beaufort202420.2Max</v>
          </cell>
          <cell r="B110">
            <v>2024</v>
          </cell>
          <cell r="C110">
            <v>0.2</v>
          </cell>
          <cell r="D110" t="str">
            <v>Beaufort</v>
          </cell>
          <cell r="E110">
            <v>2</v>
          </cell>
          <cell r="F110">
            <v>454</v>
          </cell>
          <cell r="G110" t="str">
            <v>Max</v>
          </cell>
        </row>
        <row r="111">
          <cell r="A111" t="str">
            <v>Berkeley202420.2Max</v>
          </cell>
          <cell r="B111">
            <v>2024</v>
          </cell>
          <cell r="C111">
            <v>0.2</v>
          </cell>
          <cell r="D111" t="str">
            <v>Berkeley</v>
          </cell>
          <cell r="E111">
            <v>2</v>
          </cell>
          <cell r="F111">
            <v>473</v>
          </cell>
          <cell r="G111" t="str">
            <v>Max</v>
          </cell>
        </row>
        <row r="112">
          <cell r="A112" t="str">
            <v>Calhoun202420.2Max</v>
          </cell>
          <cell r="B112">
            <v>2024</v>
          </cell>
          <cell r="C112">
            <v>0.2</v>
          </cell>
          <cell r="D112" t="str">
            <v>Calhoun</v>
          </cell>
          <cell r="E112">
            <v>2</v>
          </cell>
          <cell r="F112">
            <v>391</v>
          </cell>
          <cell r="G112" t="str">
            <v>Max</v>
          </cell>
        </row>
        <row r="113">
          <cell r="A113" t="str">
            <v>Charleston202420.2Max</v>
          </cell>
          <cell r="B113">
            <v>2024</v>
          </cell>
          <cell r="C113">
            <v>0.2</v>
          </cell>
          <cell r="D113" t="str">
            <v>Charleston</v>
          </cell>
          <cell r="E113">
            <v>2</v>
          </cell>
          <cell r="F113">
            <v>473</v>
          </cell>
          <cell r="G113" t="str">
            <v>Max</v>
          </cell>
        </row>
        <row r="114">
          <cell r="A114" t="str">
            <v>Cherokee202420.2Max</v>
          </cell>
          <cell r="B114">
            <v>2024</v>
          </cell>
          <cell r="C114">
            <v>0.2</v>
          </cell>
          <cell r="D114" t="str">
            <v>Cherokee</v>
          </cell>
          <cell r="E114">
            <v>2</v>
          </cell>
          <cell r="F114">
            <v>307</v>
          </cell>
          <cell r="G114" t="str">
            <v>Max</v>
          </cell>
        </row>
        <row r="115">
          <cell r="A115" t="str">
            <v>Chester202420.2Max</v>
          </cell>
          <cell r="B115">
            <v>2024</v>
          </cell>
          <cell r="C115">
            <v>0.2</v>
          </cell>
          <cell r="D115" t="str">
            <v>Chester</v>
          </cell>
          <cell r="E115">
            <v>2</v>
          </cell>
          <cell r="F115">
            <v>286</v>
          </cell>
          <cell r="G115" t="str">
            <v>Max</v>
          </cell>
        </row>
        <row r="116">
          <cell r="A116" t="str">
            <v>Chesterfield202420.2Max</v>
          </cell>
          <cell r="B116">
            <v>2024</v>
          </cell>
          <cell r="C116">
            <v>0.2</v>
          </cell>
          <cell r="D116" t="str">
            <v>Chesterfield</v>
          </cell>
          <cell r="E116">
            <v>2</v>
          </cell>
          <cell r="F116">
            <v>284</v>
          </cell>
          <cell r="G116" t="str">
            <v>Max</v>
          </cell>
        </row>
        <row r="117">
          <cell r="A117" t="str">
            <v>Clarendon202420.2Max</v>
          </cell>
          <cell r="B117">
            <v>2024</v>
          </cell>
          <cell r="C117">
            <v>0.2</v>
          </cell>
          <cell r="D117" t="str">
            <v>Clarendon</v>
          </cell>
          <cell r="E117">
            <v>2</v>
          </cell>
          <cell r="F117">
            <v>312</v>
          </cell>
          <cell r="G117" t="str">
            <v>Max</v>
          </cell>
        </row>
        <row r="118">
          <cell r="A118" t="str">
            <v>Colleton202420.2Max</v>
          </cell>
          <cell r="B118">
            <v>2024</v>
          </cell>
          <cell r="C118">
            <v>0.2</v>
          </cell>
          <cell r="D118" t="str">
            <v>Colleton</v>
          </cell>
          <cell r="E118">
            <v>2</v>
          </cell>
          <cell r="F118">
            <v>280</v>
          </cell>
          <cell r="G118" t="str">
            <v>Max</v>
          </cell>
        </row>
        <row r="119">
          <cell r="A119" t="str">
            <v>Darlington202420.2Max</v>
          </cell>
          <cell r="B119">
            <v>2024</v>
          </cell>
          <cell r="C119">
            <v>0.2</v>
          </cell>
          <cell r="D119" t="str">
            <v>Darlington</v>
          </cell>
          <cell r="E119">
            <v>2</v>
          </cell>
          <cell r="F119">
            <v>286</v>
          </cell>
          <cell r="G119" t="str">
            <v>Max</v>
          </cell>
        </row>
        <row r="120">
          <cell r="A120" t="str">
            <v>Dillon202420.2Max</v>
          </cell>
          <cell r="B120">
            <v>2024</v>
          </cell>
          <cell r="C120">
            <v>0.2</v>
          </cell>
          <cell r="D120" t="str">
            <v>Dillon</v>
          </cell>
          <cell r="E120">
            <v>2</v>
          </cell>
          <cell r="F120">
            <v>280</v>
          </cell>
          <cell r="G120" t="str">
            <v>Max</v>
          </cell>
        </row>
        <row r="121">
          <cell r="A121" t="str">
            <v>Dorchester202420.2Max</v>
          </cell>
          <cell r="B121">
            <v>2024</v>
          </cell>
          <cell r="C121">
            <v>0.2</v>
          </cell>
          <cell r="D121" t="str">
            <v>Dorchester</v>
          </cell>
          <cell r="E121">
            <v>2</v>
          </cell>
          <cell r="F121">
            <v>473</v>
          </cell>
          <cell r="G121" t="str">
            <v>Max</v>
          </cell>
        </row>
        <row r="122">
          <cell r="A122" t="str">
            <v>Edgefield202420.2Max</v>
          </cell>
          <cell r="B122">
            <v>2024</v>
          </cell>
          <cell r="C122">
            <v>0.2</v>
          </cell>
          <cell r="D122" t="str">
            <v>Edgefield</v>
          </cell>
          <cell r="E122">
            <v>2</v>
          </cell>
          <cell r="F122">
            <v>386</v>
          </cell>
          <cell r="G122" t="str">
            <v>Max</v>
          </cell>
        </row>
        <row r="123">
          <cell r="A123" t="str">
            <v>Fairfield202420.2Max</v>
          </cell>
          <cell r="B123">
            <v>2024</v>
          </cell>
          <cell r="C123">
            <v>0.2</v>
          </cell>
          <cell r="D123" t="str">
            <v>Fairfield</v>
          </cell>
          <cell r="E123">
            <v>2</v>
          </cell>
          <cell r="F123">
            <v>391</v>
          </cell>
          <cell r="G123" t="str">
            <v>Max</v>
          </cell>
        </row>
        <row r="124">
          <cell r="A124" t="str">
            <v>Florence202420.2Max</v>
          </cell>
          <cell r="B124">
            <v>2024</v>
          </cell>
          <cell r="C124">
            <v>0.2</v>
          </cell>
          <cell r="D124" t="str">
            <v>Florence</v>
          </cell>
          <cell r="E124">
            <v>2</v>
          </cell>
          <cell r="F124">
            <v>348</v>
          </cell>
          <cell r="G124" t="str">
            <v>Max</v>
          </cell>
        </row>
        <row r="125">
          <cell r="A125" t="str">
            <v>Georgetown202420.2Max</v>
          </cell>
          <cell r="B125">
            <v>2024</v>
          </cell>
          <cell r="C125">
            <v>0.2</v>
          </cell>
          <cell r="D125" t="str">
            <v>Georgetown</v>
          </cell>
          <cell r="E125">
            <v>2</v>
          </cell>
          <cell r="F125">
            <v>342</v>
          </cell>
          <cell r="G125" t="str">
            <v>Max</v>
          </cell>
        </row>
        <row r="126">
          <cell r="A126" t="str">
            <v>Greenville202420.2Max</v>
          </cell>
          <cell r="B126">
            <v>2024</v>
          </cell>
          <cell r="C126">
            <v>0.2</v>
          </cell>
          <cell r="D126" t="str">
            <v>Greenville</v>
          </cell>
          <cell r="E126">
            <v>2</v>
          </cell>
          <cell r="F126">
            <v>399</v>
          </cell>
          <cell r="G126" t="str">
            <v>Max</v>
          </cell>
        </row>
        <row r="127">
          <cell r="A127" t="str">
            <v>Greenwood202420.2Max</v>
          </cell>
          <cell r="B127">
            <v>2024</v>
          </cell>
          <cell r="C127">
            <v>0.2</v>
          </cell>
          <cell r="D127" t="str">
            <v>Greenwood</v>
          </cell>
          <cell r="E127">
            <v>2</v>
          </cell>
          <cell r="F127">
            <v>280</v>
          </cell>
          <cell r="G127" t="str">
            <v>Max</v>
          </cell>
        </row>
        <row r="128">
          <cell r="A128" t="str">
            <v>Hampton202420.2Max</v>
          </cell>
          <cell r="B128">
            <v>2024</v>
          </cell>
          <cell r="C128">
            <v>0.2</v>
          </cell>
          <cell r="D128" t="str">
            <v>Hampton</v>
          </cell>
          <cell r="E128">
            <v>2</v>
          </cell>
          <cell r="F128">
            <v>280</v>
          </cell>
          <cell r="G128" t="str">
            <v>Max</v>
          </cell>
        </row>
        <row r="129">
          <cell r="A129" t="str">
            <v>Horry202420.2Max</v>
          </cell>
          <cell r="B129">
            <v>2024</v>
          </cell>
          <cell r="C129">
            <v>0.2</v>
          </cell>
          <cell r="D129" t="str">
            <v>Horry</v>
          </cell>
          <cell r="E129">
            <v>2</v>
          </cell>
          <cell r="F129">
            <v>358</v>
          </cell>
          <cell r="G129" t="str">
            <v>Max</v>
          </cell>
        </row>
        <row r="130">
          <cell r="A130" t="str">
            <v>Jasper202420.2Max</v>
          </cell>
          <cell r="B130">
            <v>2024</v>
          </cell>
          <cell r="C130">
            <v>0.2</v>
          </cell>
          <cell r="D130" t="str">
            <v>Jasper</v>
          </cell>
          <cell r="E130">
            <v>2</v>
          </cell>
          <cell r="F130">
            <v>313</v>
          </cell>
          <cell r="G130" t="str">
            <v>Max</v>
          </cell>
        </row>
        <row r="131">
          <cell r="A131" t="str">
            <v>Kershaw202420.2Max</v>
          </cell>
          <cell r="B131">
            <v>2024</v>
          </cell>
          <cell r="C131">
            <v>0.2</v>
          </cell>
          <cell r="D131" t="str">
            <v>Kershaw</v>
          </cell>
          <cell r="E131">
            <v>2</v>
          </cell>
          <cell r="F131">
            <v>356</v>
          </cell>
          <cell r="G131" t="str">
            <v>Max</v>
          </cell>
        </row>
        <row r="132">
          <cell r="A132" t="str">
            <v>Lancaster202420.2Max</v>
          </cell>
          <cell r="B132">
            <v>2024</v>
          </cell>
          <cell r="C132">
            <v>0.2</v>
          </cell>
          <cell r="D132" t="str">
            <v>Lancaster</v>
          </cell>
          <cell r="E132">
            <v>2</v>
          </cell>
          <cell r="F132">
            <v>384</v>
          </cell>
          <cell r="G132" t="str">
            <v>Max</v>
          </cell>
        </row>
        <row r="133">
          <cell r="A133" t="str">
            <v>Laurens202420.2Max</v>
          </cell>
          <cell r="B133">
            <v>2024</v>
          </cell>
          <cell r="C133">
            <v>0.2</v>
          </cell>
          <cell r="D133" t="str">
            <v>Laurens</v>
          </cell>
          <cell r="E133">
            <v>2</v>
          </cell>
          <cell r="F133">
            <v>314</v>
          </cell>
          <cell r="G133" t="str">
            <v>Max</v>
          </cell>
        </row>
        <row r="134">
          <cell r="A134" t="str">
            <v>Lee202420.2Max</v>
          </cell>
          <cell r="B134">
            <v>2024</v>
          </cell>
          <cell r="C134">
            <v>0.2</v>
          </cell>
          <cell r="D134" t="str">
            <v>Lee</v>
          </cell>
          <cell r="E134">
            <v>2</v>
          </cell>
          <cell r="F134">
            <v>280</v>
          </cell>
          <cell r="G134" t="str">
            <v>Max</v>
          </cell>
        </row>
        <row r="135">
          <cell r="A135" t="str">
            <v>Lexington202420.2Max</v>
          </cell>
          <cell r="B135">
            <v>2024</v>
          </cell>
          <cell r="C135">
            <v>0.2</v>
          </cell>
          <cell r="D135" t="str">
            <v>Lexington</v>
          </cell>
          <cell r="E135">
            <v>2</v>
          </cell>
          <cell r="F135">
            <v>391</v>
          </cell>
          <cell r="G135" t="str">
            <v>Max</v>
          </cell>
        </row>
        <row r="136">
          <cell r="A136" t="str">
            <v>Marion202420.2Max</v>
          </cell>
          <cell r="B136">
            <v>2024</v>
          </cell>
          <cell r="C136">
            <v>0.2</v>
          </cell>
          <cell r="D136" t="str">
            <v>Marion</v>
          </cell>
          <cell r="E136">
            <v>2</v>
          </cell>
          <cell r="F136">
            <v>280</v>
          </cell>
          <cell r="G136" t="str">
            <v>Max</v>
          </cell>
        </row>
        <row r="137">
          <cell r="A137" t="str">
            <v>Marlboro202420.2Max</v>
          </cell>
          <cell r="B137">
            <v>2024</v>
          </cell>
          <cell r="C137">
            <v>0.2</v>
          </cell>
          <cell r="D137" t="str">
            <v>Marlboro</v>
          </cell>
          <cell r="E137">
            <v>2</v>
          </cell>
          <cell r="F137">
            <v>280</v>
          </cell>
          <cell r="G137" t="str">
            <v>Max</v>
          </cell>
        </row>
        <row r="138">
          <cell r="A138" t="str">
            <v>McCormick202420.2Max</v>
          </cell>
          <cell r="B138">
            <v>2024</v>
          </cell>
          <cell r="C138">
            <v>0.2</v>
          </cell>
          <cell r="D138" t="str">
            <v>McCormick</v>
          </cell>
          <cell r="E138">
            <v>2</v>
          </cell>
          <cell r="F138">
            <v>334</v>
          </cell>
          <cell r="G138" t="str">
            <v>Max</v>
          </cell>
        </row>
        <row r="139">
          <cell r="A139" t="str">
            <v>Newberry202420.2Max</v>
          </cell>
          <cell r="B139">
            <v>2024</v>
          </cell>
          <cell r="C139">
            <v>0.2</v>
          </cell>
          <cell r="D139" t="str">
            <v>Newberry</v>
          </cell>
          <cell r="E139">
            <v>2</v>
          </cell>
          <cell r="F139">
            <v>321</v>
          </cell>
          <cell r="G139" t="str">
            <v>Max</v>
          </cell>
        </row>
        <row r="140">
          <cell r="A140" t="str">
            <v>Oconee202420.2Max</v>
          </cell>
          <cell r="B140">
            <v>2024</v>
          </cell>
          <cell r="C140">
            <v>0.2</v>
          </cell>
          <cell r="D140" t="str">
            <v>Oconee</v>
          </cell>
          <cell r="E140">
            <v>2</v>
          </cell>
          <cell r="F140">
            <v>333</v>
          </cell>
          <cell r="G140" t="str">
            <v>Max</v>
          </cell>
        </row>
        <row r="141">
          <cell r="A141" t="str">
            <v>Orangeburg202420.2Max</v>
          </cell>
          <cell r="B141">
            <v>2024</v>
          </cell>
          <cell r="C141">
            <v>0.2</v>
          </cell>
          <cell r="D141" t="str">
            <v>Orangeburg</v>
          </cell>
          <cell r="E141">
            <v>2</v>
          </cell>
          <cell r="F141">
            <v>280</v>
          </cell>
          <cell r="G141" t="str">
            <v>Max</v>
          </cell>
        </row>
        <row r="142">
          <cell r="A142" t="str">
            <v>Pickens202420.2Max</v>
          </cell>
          <cell r="B142">
            <v>2024</v>
          </cell>
          <cell r="C142">
            <v>0.2</v>
          </cell>
          <cell r="D142" t="str">
            <v>Pickens</v>
          </cell>
          <cell r="E142">
            <v>2</v>
          </cell>
          <cell r="F142">
            <v>399</v>
          </cell>
          <cell r="G142" t="str">
            <v>Max</v>
          </cell>
        </row>
        <row r="143">
          <cell r="A143" t="str">
            <v>Richland202420.2Max</v>
          </cell>
          <cell r="B143">
            <v>2024</v>
          </cell>
          <cell r="C143">
            <v>0.2</v>
          </cell>
          <cell r="D143" t="str">
            <v>Richland</v>
          </cell>
          <cell r="E143">
            <v>2</v>
          </cell>
          <cell r="F143">
            <v>391</v>
          </cell>
          <cell r="G143" t="str">
            <v>Max</v>
          </cell>
        </row>
        <row r="144">
          <cell r="A144" t="str">
            <v>Saluda202420.2Max</v>
          </cell>
          <cell r="B144">
            <v>2024</v>
          </cell>
          <cell r="C144">
            <v>0.2</v>
          </cell>
          <cell r="D144" t="str">
            <v>Saluda</v>
          </cell>
          <cell r="E144">
            <v>2</v>
          </cell>
          <cell r="F144">
            <v>391</v>
          </cell>
          <cell r="G144" t="str">
            <v>Max</v>
          </cell>
        </row>
        <row r="145">
          <cell r="A145" t="str">
            <v>Spartanburg202420.2Max</v>
          </cell>
          <cell r="B145">
            <v>2024</v>
          </cell>
          <cell r="C145">
            <v>0.2</v>
          </cell>
          <cell r="D145" t="str">
            <v>Spartanburg</v>
          </cell>
          <cell r="E145">
            <v>2</v>
          </cell>
          <cell r="F145">
            <v>338</v>
          </cell>
          <cell r="G145" t="str">
            <v>Max</v>
          </cell>
        </row>
        <row r="146">
          <cell r="A146" t="str">
            <v>Sumter202420.2Max</v>
          </cell>
          <cell r="B146">
            <v>2024</v>
          </cell>
          <cell r="C146">
            <v>0.2</v>
          </cell>
          <cell r="D146" t="str">
            <v>Sumter</v>
          </cell>
          <cell r="E146">
            <v>2</v>
          </cell>
          <cell r="F146">
            <v>317</v>
          </cell>
          <cell r="G146" t="str">
            <v>Max</v>
          </cell>
        </row>
        <row r="147">
          <cell r="A147" t="str">
            <v>Union202420.2Max</v>
          </cell>
          <cell r="B147">
            <v>2024</v>
          </cell>
          <cell r="C147">
            <v>0.2</v>
          </cell>
          <cell r="D147" t="str">
            <v>Union</v>
          </cell>
          <cell r="E147">
            <v>2</v>
          </cell>
          <cell r="F147">
            <v>280</v>
          </cell>
          <cell r="G147" t="str">
            <v>Max</v>
          </cell>
        </row>
        <row r="148">
          <cell r="A148" t="str">
            <v>Williamsburg202420.2Max</v>
          </cell>
          <cell r="B148">
            <v>2024</v>
          </cell>
          <cell r="C148">
            <v>0.2</v>
          </cell>
          <cell r="D148" t="str">
            <v>Williamsburg</v>
          </cell>
          <cell r="E148">
            <v>2</v>
          </cell>
          <cell r="F148">
            <v>280</v>
          </cell>
          <cell r="G148" t="str">
            <v>Max</v>
          </cell>
        </row>
        <row r="149">
          <cell r="A149" t="str">
            <v>York202420.2Max</v>
          </cell>
          <cell r="B149">
            <v>2024</v>
          </cell>
          <cell r="C149">
            <v>0.2</v>
          </cell>
          <cell r="D149" t="str">
            <v>York</v>
          </cell>
          <cell r="E149">
            <v>2</v>
          </cell>
          <cell r="F149">
            <v>477</v>
          </cell>
          <cell r="G149" t="str">
            <v>Max</v>
          </cell>
        </row>
        <row r="150">
          <cell r="A150" t="str">
            <v>Abbeville202430.2Max</v>
          </cell>
          <cell r="B150">
            <v>2024</v>
          </cell>
          <cell r="C150">
            <v>0.2</v>
          </cell>
          <cell r="D150" t="str">
            <v>Abbeville</v>
          </cell>
          <cell r="E150">
            <v>3</v>
          </cell>
          <cell r="F150">
            <v>355</v>
          </cell>
          <cell r="G150" t="str">
            <v>Max</v>
          </cell>
        </row>
        <row r="151">
          <cell r="A151" t="str">
            <v>Aiken202430.2Max</v>
          </cell>
          <cell r="B151">
            <v>2024</v>
          </cell>
          <cell r="C151">
            <v>0.2</v>
          </cell>
          <cell r="D151" t="str">
            <v>Aiken</v>
          </cell>
          <cell r="E151">
            <v>3</v>
          </cell>
          <cell r="F151">
            <v>446</v>
          </cell>
          <cell r="G151" t="str">
            <v>Max</v>
          </cell>
        </row>
        <row r="152">
          <cell r="A152" t="str">
            <v>Allendale202430.2Max</v>
          </cell>
          <cell r="B152">
            <v>2024</v>
          </cell>
          <cell r="C152">
            <v>0.2</v>
          </cell>
          <cell r="D152" t="str">
            <v>Allendale</v>
          </cell>
          <cell r="E152">
            <v>3</v>
          </cell>
          <cell r="F152">
            <v>324</v>
          </cell>
          <cell r="G152" t="str">
            <v>Max</v>
          </cell>
        </row>
        <row r="153">
          <cell r="A153" t="str">
            <v>Anderson202430.2Max</v>
          </cell>
          <cell r="B153">
            <v>2024</v>
          </cell>
          <cell r="C153">
            <v>0.2</v>
          </cell>
          <cell r="D153" t="str">
            <v>Anderson</v>
          </cell>
          <cell r="E153">
            <v>3</v>
          </cell>
          <cell r="F153">
            <v>415</v>
          </cell>
          <cell r="G153" t="str">
            <v>Max</v>
          </cell>
        </row>
        <row r="154">
          <cell r="A154" t="str">
            <v>Bamberg202430.2Max</v>
          </cell>
          <cell r="B154">
            <v>2024</v>
          </cell>
          <cell r="C154">
            <v>0.2</v>
          </cell>
          <cell r="D154" t="str">
            <v>Bamberg</v>
          </cell>
          <cell r="E154">
            <v>3</v>
          </cell>
          <cell r="F154">
            <v>327</v>
          </cell>
          <cell r="G154" t="str">
            <v>Max</v>
          </cell>
        </row>
        <row r="155">
          <cell r="A155" t="str">
            <v>Barnwell202430.2Max</v>
          </cell>
          <cell r="B155">
            <v>2024</v>
          </cell>
          <cell r="C155">
            <v>0.2</v>
          </cell>
          <cell r="D155" t="str">
            <v>Barnwell</v>
          </cell>
          <cell r="E155">
            <v>3</v>
          </cell>
          <cell r="F155">
            <v>351</v>
          </cell>
          <cell r="G155" t="str">
            <v>Max</v>
          </cell>
        </row>
        <row r="156">
          <cell r="A156" t="str">
            <v>Beaufort202430.2Max</v>
          </cell>
          <cell r="B156">
            <v>2024</v>
          </cell>
          <cell r="C156">
            <v>0.2</v>
          </cell>
          <cell r="D156" t="str">
            <v>Beaufort</v>
          </cell>
          <cell r="E156">
            <v>3</v>
          </cell>
          <cell r="F156">
            <v>524</v>
          </cell>
          <cell r="G156" t="str">
            <v>Max</v>
          </cell>
        </row>
        <row r="157">
          <cell r="A157" t="str">
            <v>Berkeley202430.2Max</v>
          </cell>
          <cell r="B157">
            <v>2024</v>
          </cell>
          <cell r="C157">
            <v>0.2</v>
          </cell>
          <cell r="D157" t="str">
            <v>Berkeley</v>
          </cell>
          <cell r="E157">
            <v>3</v>
          </cell>
          <cell r="F157">
            <v>546</v>
          </cell>
          <cell r="G157" t="str">
            <v>Max</v>
          </cell>
        </row>
        <row r="158">
          <cell r="A158" t="str">
            <v>Calhoun202430.2Max</v>
          </cell>
          <cell r="B158">
            <v>2024</v>
          </cell>
          <cell r="C158">
            <v>0.2</v>
          </cell>
          <cell r="D158" t="str">
            <v>Calhoun</v>
          </cell>
          <cell r="E158">
            <v>3</v>
          </cell>
          <cell r="F158">
            <v>452</v>
          </cell>
          <cell r="G158" t="str">
            <v>Max</v>
          </cell>
        </row>
        <row r="159">
          <cell r="A159" t="str">
            <v>Charleston202430.2Max</v>
          </cell>
          <cell r="B159">
            <v>2024</v>
          </cell>
          <cell r="C159">
            <v>0.2</v>
          </cell>
          <cell r="D159" t="str">
            <v>Charleston</v>
          </cell>
          <cell r="E159">
            <v>3</v>
          </cell>
          <cell r="F159">
            <v>546</v>
          </cell>
          <cell r="G159" t="str">
            <v>Max</v>
          </cell>
        </row>
        <row r="160">
          <cell r="A160" t="str">
            <v>Cherokee202430.2Max</v>
          </cell>
          <cell r="B160">
            <v>2024</v>
          </cell>
          <cell r="C160">
            <v>0.2</v>
          </cell>
          <cell r="D160" t="str">
            <v>Cherokee</v>
          </cell>
          <cell r="E160">
            <v>3</v>
          </cell>
          <cell r="F160">
            <v>354</v>
          </cell>
          <cell r="G160" t="str">
            <v>Max</v>
          </cell>
        </row>
        <row r="161">
          <cell r="A161" t="str">
            <v>Chester202430.2Max</v>
          </cell>
          <cell r="B161">
            <v>2024</v>
          </cell>
          <cell r="C161">
            <v>0.2</v>
          </cell>
          <cell r="D161" t="str">
            <v>Chester</v>
          </cell>
          <cell r="E161">
            <v>3</v>
          </cell>
          <cell r="F161">
            <v>330</v>
          </cell>
          <cell r="G161" t="str">
            <v>Max</v>
          </cell>
        </row>
        <row r="162">
          <cell r="A162" t="str">
            <v>Chesterfield202430.2Max</v>
          </cell>
          <cell r="B162">
            <v>2024</v>
          </cell>
          <cell r="C162">
            <v>0.2</v>
          </cell>
          <cell r="D162" t="str">
            <v>Chesterfield</v>
          </cell>
          <cell r="E162">
            <v>3</v>
          </cell>
          <cell r="F162">
            <v>328</v>
          </cell>
          <cell r="G162" t="str">
            <v>Max</v>
          </cell>
        </row>
        <row r="163">
          <cell r="A163" t="str">
            <v>Clarendon202430.2Max</v>
          </cell>
          <cell r="B163">
            <v>2024</v>
          </cell>
          <cell r="C163">
            <v>0.2</v>
          </cell>
          <cell r="D163" t="str">
            <v>Clarendon</v>
          </cell>
          <cell r="E163">
            <v>3</v>
          </cell>
          <cell r="F163">
            <v>361</v>
          </cell>
          <cell r="G163" t="str">
            <v>Max</v>
          </cell>
        </row>
        <row r="164">
          <cell r="A164" t="str">
            <v>Colleton202430.2Max</v>
          </cell>
          <cell r="B164">
            <v>2024</v>
          </cell>
          <cell r="C164">
            <v>0.2</v>
          </cell>
          <cell r="D164" t="str">
            <v>Colleton</v>
          </cell>
          <cell r="E164">
            <v>3</v>
          </cell>
          <cell r="F164">
            <v>324</v>
          </cell>
          <cell r="G164" t="str">
            <v>Max</v>
          </cell>
        </row>
        <row r="165">
          <cell r="A165" t="str">
            <v>Darlington202430.2Max</v>
          </cell>
          <cell r="B165">
            <v>2024</v>
          </cell>
          <cell r="C165">
            <v>0.2</v>
          </cell>
          <cell r="D165" t="str">
            <v>Darlington</v>
          </cell>
          <cell r="E165">
            <v>3</v>
          </cell>
          <cell r="F165">
            <v>330</v>
          </cell>
          <cell r="G165" t="str">
            <v>Max</v>
          </cell>
        </row>
        <row r="166">
          <cell r="A166" t="str">
            <v>Dillon202430.2Max</v>
          </cell>
          <cell r="B166">
            <v>2024</v>
          </cell>
          <cell r="C166">
            <v>0.2</v>
          </cell>
          <cell r="D166" t="str">
            <v>Dillon</v>
          </cell>
          <cell r="E166">
            <v>3</v>
          </cell>
          <cell r="F166">
            <v>324</v>
          </cell>
          <cell r="G166" t="str">
            <v>Max</v>
          </cell>
        </row>
        <row r="167">
          <cell r="A167" t="str">
            <v>Dorchester202430.2Max</v>
          </cell>
          <cell r="B167">
            <v>2024</v>
          </cell>
          <cell r="C167">
            <v>0.2</v>
          </cell>
          <cell r="D167" t="str">
            <v>Dorchester</v>
          </cell>
          <cell r="E167">
            <v>3</v>
          </cell>
          <cell r="F167">
            <v>546</v>
          </cell>
          <cell r="G167" t="str">
            <v>Max</v>
          </cell>
        </row>
        <row r="168">
          <cell r="A168" t="str">
            <v>Edgefield202430.2Max</v>
          </cell>
          <cell r="B168">
            <v>2024</v>
          </cell>
          <cell r="C168">
            <v>0.2</v>
          </cell>
          <cell r="D168" t="str">
            <v>Edgefield</v>
          </cell>
          <cell r="E168">
            <v>3</v>
          </cell>
          <cell r="F168">
            <v>446</v>
          </cell>
          <cell r="G168" t="str">
            <v>Max</v>
          </cell>
        </row>
        <row r="169">
          <cell r="A169" t="str">
            <v>Fairfield202430.2Max</v>
          </cell>
          <cell r="B169">
            <v>2024</v>
          </cell>
          <cell r="C169">
            <v>0.2</v>
          </cell>
          <cell r="D169" t="str">
            <v>Fairfield</v>
          </cell>
          <cell r="E169">
            <v>3</v>
          </cell>
          <cell r="F169">
            <v>452</v>
          </cell>
          <cell r="G169" t="str">
            <v>Max</v>
          </cell>
        </row>
        <row r="170">
          <cell r="A170" t="str">
            <v>Florence202430.2Max</v>
          </cell>
          <cell r="B170">
            <v>2024</v>
          </cell>
          <cell r="C170">
            <v>0.2</v>
          </cell>
          <cell r="D170" t="str">
            <v>Florence</v>
          </cell>
          <cell r="E170">
            <v>3</v>
          </cell>
          <cell r="F170">
            <v>402</v>
          </cell>
          <cell r="G170" t="str">
            <v>Max</v>
          </cell>
        </row>
        <row r="171">
          <cell r="A171" t="str">
            <v>Georgetown202430.2Max</v>
          </cell>
          <cell r="B171">
            <v>2024</v>
          </cell>
          <cell r="C171">
            <v>0.2</v>
          </cell>
          <cell r="D171" t="str">
            <v>Georgetown</v>
          </cell>
          <cell r="E171">
            <v>3</v>
          </cell>
          <cell r="F171">
            <v>394</v>
          </cell>
          <cell r="G171" t="str">
            <v>Max</v>
          </cell>
        </row>
        <row r="172">
          <cell r="A172" t="str">
            <v>Greenville202430.2Max</v>
          </cell>
          <cell r="B172">
            <v>2024</v>
          </cell>
          <cell r="C172">
            <v>0.2</v>
          </cell>
          <cell r="D172" t="str">
            <v>Greenville</v>
          </cell>
          <cell r="E172">
            <v>3</v>
          </cell>
          <cell r="F172">
            <v>460</v>
          </cell>
          <cell r="G172" t="str">
            <v>Max</v>
          </cell>
        </row>
        <row r="173">
          <cell r="A173" t="str">
            <v>Greenwood202430.2Max</v>
          </cell>
          <cell r="B173">
            <v>2024</v>
          </cell>
          <cell r="C173">
            <v>0.2</v>
          </cell>
          <cell r="D173" t="str">
            <v>Greenwood</v>
          </cell>
          <cell r="E173">
            <v>3</v>
          </cell>
          <cell r="F173">
            <v>324</v>
          </cell>
          <cell r="G173" t="str">
            <v>Max</v>
          </cell>
        </row>
        <row r="174">
          <cell r="A174" t="str">
            <v>Hampton202430.2Max</v>
          </cell>
          <cell r="B174">
            <v>2024</v>
          </cell>
          <cell r="C174">
            <v>0.2</v>
          </cell>
          <cell r="D174" t="str">
            <v>Hampton</v>
          </cell>
          <cell r="E174">
            <v>3</v>
          </cell>
          <cell r="F174">
            <v>324</v>
          </cell>
          <cell r="G174" t="str">
            <v>Max</v>
          </cell>
        </row>
        <row r="175">
          <cell r="A175" t="str">
            <v>Horry202430.2Max</v>
          </cell>
          <cell r="B175">
            <v>2024</v>
          </cell>
          <cell r="C175">
            <v>0.2</v>
          </cell>
          <cell r="D175" t="str">
            <v>Horry</v>
          </cell>
          <cell r="E175">
            <v>3</v>
          </cell>
          <cell r="F175">
            <v>413</v>
          </cell>
          <cell r="G175" t="str">
            <v>Max</v>
          </cell>
        </row>
        <row r="176">
          <cell r="A176" t="str">
            <v>Jasper202430.2Max</v>
          </cell>
          <cell r="B176">
            <v>2024</v>
          </cell>
          <cell r="C176">
            <v>0.2</v>
          </cell>
          <cell r="D176" t="str">
            <v>Jasper</v>
          </cell>
          <cell r="E176">
            <v>3</v>
          </cell>
          <cell r="F176">
            <v>362</v>
          </cell>
          <cell r="G176" t="str">
            <v>Max</v>
          </cell>
        </row>
        <row r="177">
          <cell r="A177" t="str">
            <v>Kershaw202430.2Max</v>
          </cell>
          <cell r="B177">
            <v>2024</v>
          </cell>
          <cell r="C177">
            <v>0.2</v>
          </cell>
          <cell r="D177" t="str">
            <v>Kershaw</v>
          </cell>
          <cell r="E177">
            <v>3</v>
          </cell>
          <cell r="F177">
            <v>412</v>
          </cell>
          <cell r="G177" t="str">
            <v>Max</v>
          </cell>
        </row>
        <row r="178">
          <cell r="A178" t="str">
            <v>Lancaster202430.2Max</v>
          </cell>
          <cell r="B178">
            <v>2024</v>
          </cell>
          <cell r="C178">
            <v>0.2</v>
          </cell>
          <cell r="D178" t="str">
            <v>Lancaster</v>
          </cell>
          <cell r="E178">
            <v>3</v>
          </cell>
          <cell r="F178">
            <v>444</v>
          </cell>
          <cell r="G178" t="str">
            <v>Max</v>
          </cell>
        </row>
        <row r="179">
          <cell r="A179" t="str">
            <v>Laurens202430.2Max</v>
          </cell>
          <cell r="B179">
            <v>2024</v>
          </cell>
          <cell r="C179">
            <v>0.2</v>
          </cell>
          <cell r="D179" t="str">
            <v>Laurens</v>
          </cell>
          <cell r="E179">
            <v>3</v>
          </cell>
          <cell r="F179">
            <v>362</v>
          </cell>
          <cell r="G179" t="str">
            <v>Max</v>
          </cell>
        </row>
        <row r="180">
          <cell r="A180" t="str">
            <v>Lee202430.2Max</v>
          </cell>
          <cell r="B180">
            <v>2024</v>
          </cell>
          <cell r="C180">
            <v>0.2</v>
          </cell>
          <cell r="D180" t="str">
            <v>Lee</v>
          </cell>
          <cell r="E180">
            <v>3</v>
          </cell>
          <cell r="F180">
            <v>324</v>
          </cell>
          <cell r="G180" t="str">
            <v>Max</v>
          </cell>
        </row>
        <row r="181">
          <cell r="A181" t="str">
            <v>Lexington202430.2Max</v>
          </cell>
          <cell r="B181">
            <v>2024</v>
          </cell>
          <cell r="C181">
            <v>0.2</v>
          </cell>
          <cell r="D181" t="str">
            <v>Lexington</v>
          </cell>
          <cell r="E181">
            <v>3</v>
          </cell>
          <cell r="F181">
            <v>452</v>
          </cell>
          <cell r="G181" t="str">
            <v>Max</v>
          </cell>
        </row>
        <row r="182">
          <cell r="A182" t="str">
            <v>Marion202430.2Max</v>
          </cell>
          <cell r="B182">
            <v>2024</v>
          </cell>
          <cell r="C182">
            <v>0.2</v>
          </cell>
          <cell r="D182" t="str">
            <v>Marion</v>
          </cell>
          <cell r="E182">
            <v>3</v>
          </cell>
          <cell r="F182">
            <v>324</v>
          </cell>
          <cell r="G182" t="str">
            <v>Max</v>
          </cell>
        </row>
        <row r="183">
          <cell r="A183" t="str">
            <v>Marlboro202430.2Max</v>
          </cell>
          <cell r="B183">
            <v>2024</v>
          </cell>
          <cell r="C183">
            <v>0.2</v>
          </cell>
          <cell r="D183" t="str">
            <v>Marlboro</v>
          </cell>
          <cell r="E183">
            <v>3</v>
          </cell>
          <cell r="F183">
            <v>324</v>
          </cell>
          <cell r="G183" t="str">
            <v>Max</v>
          </cell>
        </row>
        <row r="184">
          <cell r="A184" t="str">
            <v>McCormick202430.2Max</v>
          </cell>
          <cell r="B184">
            <v>2024</v>
          </cell>
          <cell r="C184">
            <v>0.2</v>
          </cell>
          <cell r="D184" t="str">
            <v>McCormick</v>
          </cell>
          <cell r="E184">
            <v>3</v>
          </cell>
          <cell r="F184">
            <v>385</v>
          </cell>
          <cell r="G184" t="str">
            <v>Max</v>
          </cell>
        </row>
        <row r="185">
          <cell r="A185" t="str">
            <v>Newberry202430.2Max</v>
          </cell>
          <cell r="B185">
            <v>2024</v>
          </cell>
          <cell r="C185">
            <v>0.2</v>
          </cell>
          <cell r="D185" t="str">
            <v>Newberry</v>
          </cell>
          <cell r="E185">
            <v>3</v>
          </cell>
          <cell r="F185">
            <v>371</v>
          </cell>
          <cell r="G185" t="str">
            <v>Max</v>
          </cell>
        </row>
        <row r="186">
          <cell r="A186" t="str">
            <v>Oconee202430.2Max</v>
          </cell>
          <cell r="B186">
            <v>2024</v>
          </cell>
          <cell r="C186">
            <v>0.2</v>
          </cell>
          <cell r="D186" t="str">
            <v>Oconee</v>
          </cell>
          <cell r="E186">
            <v>3</v>
          </cell>
          <cell r="F186">
            <v>385</v>
          </cell>
          <cell r="G186" t="str">
            <v>Max</v>
          </cell>
        </row>
        <row r="187">
          <cell r="A187" t="str">
            <v>Orangeburg202430.2Max</v>
          </cell>
          <cell r="B187">
            <v>2024</v>
          </cell>
          <cell r="C187">
            <v>0.2</v>
          </cell>
          <cell r="D187" t="str">
            <v>Orangeburg</v>
          </cell>
          <cell r="E187">
            <v>3</v>
          </cell>
          <cell r="F187">
            <v>324</v>
          </cell>
          <cell r="G187" t="str">
            <v>Max</v>
          </cell>
        </row>
        <row r="188">
          <cell r="A188" t="str">
            <v>Pickens202430.2Max</v>
          </cell>
          <cell r="B188">
            <v>2024</v>
          </cell>
          <cell r="C188">
            <v>0.2</v>
          </cell>
          <cell r="D188" t="str">
            <v>Pickens</v>
          </cell>
          <cell r="E188">
            <v>3</v>
          </cell>
          <cell r="F188">
            <v>460</v>
          </cell>
          <cell r="G188" t="str">
            <v>Max</v>
          </cell>
        </row>
        <row r="189">
          <cell r="A189" t="str">
            <v>Richland202430.2Max</v>
          </cell>
          <cell r="B189">
            <v>2024</v>
          </cell>
          <cell r="C189">
            <v>0.2</v>
          </cell>
          <cell r="D189" t="str">
            <v>Richland</v>
          </cell>
          <cell r="E189">
            <v>3</v>
          </cell>
          <cell r="F189">
            <v>452</v>
          </cell>
          <cell r="G189" t="str">
            <v>Max</v>
          </cell>
        </row>
        <row r="190">
          <cell r="A190" t="str">
            <v>Saluda202430.2Max</v>
          </cell>
          <cell r="B190">
            <v>2024</v>
          </cell>
          <cell r="C190">
            <v>0.2</v>
          </cell>
          <cell r="D190" t="str">
            <v>Saluda</v>
          </cell>
          <cell r="E190">
            <v>3</v>
          </cell>
          <cell r="F190">
            <v>452</v>
          </cell>
          <cell r="G190" t="str">
            <v>Max</v>
          </cell>
        </row>
        <row r="191">
          <cell r="A191" t="str">
            <v>Spartanburg202430.2Max</v>
          </cell>
          <cell r="B191">
            <v>2024</v>
          </cell>
          <cell r="C191">
            <v>0.2</v>
          </cell>
          <cell r="D191" t="str">
            <v>Spartanburg</v>
          </cell>
          <cell r="E191">
            <v>3</v>
          </cell>
          <cell r="F191">
            <v>391</v>
          </cell>
          <cell r="G191" t="str">
            <v>Max</v>
          </cell>
        </row>
        <row r="192">
          <cell r="A192" t="str">
            <v>Sumter202430.2Max</v>
          </cell>
          <cell r="B192">
            <v>2024</v>
          </cell>
          <cell r="C192">
            <v>0.2</v>
          </cell>
          <cell r="D192" t="str">
            <v>Sumter</v>
          </cell>
          <cell r="E192">
            <v>3</v>
          </cell>
          <cell r="F192">
            <v>366</v>
          </cell>
          <cell r="G192" t="str">
            <v>Max</v>
          </cell>
        </row>
        <row r="193">
          <cell r="A193" t="str">
            <v>Union202430.2Max</v>
          </cell>
          <cell r="B193">
            <v>2024</v>
          </cell>
          <cell r="C193">
            <v>0.2</v>
          </cell>
          <cell r="D193" t="str">
            <v>Union</v>
          </cell>
          <cell r="E193">
            <v>3</v>
          </cell>
          <cell r="F193">
            <v>324</v>
          </cell>
          <cell r="G193" t="str">
            <v>Max</v>
          </cell>
        </row>
        <row r="194">
          <cell r="A194" t="str">
            <v>Williamsburg202430.2Max</v>
          </cell>
          <cell r="B194">
            <v>2024</v>
          </cell>
          <cell r="C194">
            <v>0.2</v>
          </cell>
          <cell r="D194" t="str">
            <v>Williamsburg</v>
          </cell>
          <cell r="E194">
            <v>3</v>
          </cell>
          <cell r="F194">
            <v>324</v>
          </cell>
          <cell r="G194" t="str">
            <v>Max</v>
          </cell>
        </row>
        <row r="195">
          <cell r="A195" t="str">
            <v>York202430.2Max</v>
          </cell>
          <cell r="B195">
            <v>2024</v>
          </cell>
          <cell r="C195">
            <v>0.2</v>
          </cell>
          <cell r="D195" t="str">
            <v>York</v>
          </cell>
          <cell r="E195">
            <v>3</v>
          </cell>
          <cell r="F195">
            <v>551</v>
          </cell>
          <cell r="G195" t="str">
            <v>Max</v>
          </cell>
        </row>
        <row r="196">
          <cell r="A196" t="str">
            <v>Abbeville202440.2Max</v>
          </cell>
          <cell r="B196">
            <v>2024</v>
          </cell>
          <cell r="C196">
            <v>0.2</v>
          </cell>
          <cell r="D196" t="str">
            <v>Abbeville</v>
          </cell>
          <cell r="E196">
            <v>4</v>
          </cell>
          <cell r="F196">
            <v>397</v>
          </cell>
          <cell r="G196" t="str">
            <v>Max</v>
          </cell>
        </row>
        <row r="197">
          <cell r="A197" t="str">
            <v>Aiken202440.2Max</v>
          </cell>
          <cell r="B197">
            <v>2024</v>
          </cell>
          <cell r="C197">
            <v>0.2</v>
          </cell>
          <cell r="D197" t="str">
            <v>Aiken</v>
          </cell>
          <cell r="E197">
            <v>4</v>
          </cell>
          <cell r="F197">
            <v>497</v>
          </cell>
          <cell r="G197" t="str">
            <v>Max</v>
          </cell>
        </row>
        <row r="198">
          <cell r="A198" t="str">
            <v>Allendale202440.2Max</v>
          </cell>
          <cell r="B198">
            <v>2024</v>
          </cell>
          <cell r="C198">
            <v>0.2</v>
          </cell>
          <cell r="D198" t="str">
            <v>Allendale</v>
          </cell>
          <cell r="E198">
            <v>4</v>
          </cell>
          <cell r="F198">
            <v>361</v>
          </cell>
          <cell r="G198" t="str">
            <v>Max</v>
          </cell>
        </row>
        <row r="199">
          <cell r="A199" t="str">
            <v>Anderson202440.2Max</v>
          </cell>
          <cell r="B199">
            <v>2024</v>
          </cell>
          <cell r="C199">
            <v>0.2</v>
          </cell>
          <cell r="D199" t="str">
            <v>Anderson</v>
          </cell>
          <cell r="E199">
            <v>4</v>
          </cell>
          <cell r="F199">
            <v>463</v>
          </cell>
          <cell r="G199" t="str">
            <v>Max</v>
          </cell>
        </row>
        <row r="200">
          <cell r="A200" t="str">
            <v>Bamberg202440.2Max</v>
          </cell>
          <cell r="B200">
            <v>2024</v>
          </cell>
          <cell r="C200">
            <v>0.2</v>
          </cell>
          <cell r="D200" t="str">
            <v>Bamberg</v>
          </cell>
          <cell r="E200">
            <v>4</v>
          </cell>
          <cell r="F200">
            <v>365</v>
          </cell>
          <cell r="G200" t="str">
            <v>Max</v>
          </cell>
        </row>
        <row r="201">
          <cell r="A201" t="str">
            <v>Barnwell202440.2Max</v>
          </cell>
          <cell r="B201">
            <v>2024</v>
          </cell>
          <cell r="C201">
            <v>0.2</v>
          </cell>
          <cell r="D201" t="str">
            <v>Barnwell</v>
          </cell>
          <cell r="E201">
            <v>4</v>
          </cell>
          <cell r="F201">
            <v>391</v>
          </cell>
          <cell r="G201" t="str">
            <v>Max</v>
          </cell>
        </row>
        <row r="202">
          <cell r="A202" t="str">
            <v>Beaufort202440.2Max</v>
          </cell>
          <cell r="B202">
            <v>2024</v>
          </cell>
          <cell r="C202">
            <v>0.2</v>
          </cell>
          <cell r="D202" t="str">
            <v>Beaufort</v>
          </cell>
          <cell r="E202">
            <v>4</v>
          </cell>
          <cell r="F202">
            <v>585</v>
          </cell>
          <cell r="G202" t="str">
            <v>Max</v>
          </cell>
        </row>
        <row r="203">
          <cell r="A203" t="str">
            <v>Berkeley202440.2Max</v>
          </cell>
          <cell r="B203">
            <v>2024</v>
          </cell>
          <cell r="C203">
            <v>0.2</v>
          </cell>
          <cell r="D203" t="str">
            <v>Berkeley</v>
          </cell>
          <cell r="E203">
            <v>4</v>
          </cell>
          <cell r="F203">
            <v>610</v>
          </cell>
          <cell r="G203" t="str">
            <v>Max</v>
          </cell>
        </row>
        <row r="204">
          <cell r="A204" t="str">
            <v>Calhoun202440.2Max</v>
          </cell>
          <cell r="B204">
            <v>2024</v>
          </cell>
          <cell r="C204">
            <v>0.2</v>
          </cell>
          <cell r="D204" t="str">
            <v>Calhoun</v>
          </cell>
          <cell r="E204">
            <v>4</v>
          </cell>
          <cell r="F204">
            <v>504</v>
          </cell>
          <cell r="G204" t="str">
            <v>Max</v>
          </cell>
        </row>
        <row r="205">
          <cell r="A205" t="str">
            <v>Charleston202440.2Max</v>
          </cell>
          <cell r="B205">
            <v>2024</v>
          </cell>
          <cell r="C205">
            <v>0.2</v>
          </cell>
          <cell r="D205" t="str">
            <v>Charleston</v>
          </cell>
          <cell r="E205">
            <v>4</v>
          </cell>
          <cell r="F205">
            <v>610</v>
          </cell>
          <cell r="G205" t="str">
            <v>Max</v>
          </cell>
        </row>
        <row r="206">
          <cell r="A206" t="str">
            <v>Cherokee202440.2Max</v>
          </cell>
          <cell r="B206">
            <v>2024</v>
          </cell>
          <cell r="C206">
            <v>0.2</v>
          </cell>
          <cell r="D206" t="str">
            <v>Cherokee</v>
          </cell>
          <cell r="E206">
            <v>4</v>
          </cell>
          <cell r="F206">
            <v>396</v>
          </cell>
          <cell r="G206" t="str">
            <v>Max</v>
          </cell>
        </row>
        <row r="207">
          <cell r="A207" t="str">
            <v>Chester202440.2Max</v>
          </cell>
          <cell r="B207">
            <v>2024</v>
          </cell>
          <cell r="C207">
            <v>0.2</v>
          </cell>
          <cell r="D207" t="str">
            <v>Chester</v>
          </cell>
          <cell r="E207">
            <v>4</v>
          </cell>
          <cell r="F207">
            <v>369</v>
          </cell>
          <cell r="G207" t="str">
            <v>Max</v>
          </cell>
        </row>
        <row r="208">
          <cell r="A208" t="str">
            <v>Chesterfield202440.2Max</v>
          </cell>
          <cell r="B208">
            <v>2024</v>
          </cell>
          <cell r="C208">
            <v>0.2</v>
          </cell>
          <cell r="D208" t="str">
            <v>Chesterfield</v>
          </cell>
          <cell r="E208">
            <v>4</v>
          </cell>
          <cell r="F208">
            <v>367</v>
          </cell>
          <cell r="G208" t="str">
            <v>Max</v>
          </cell>
        </row>
        <row r="209">
          <cell r="A209" t="str">
            <v>Clarendon202440.2Max</v>
          </cell>
          <cell r="B209">
            <v>2024</v>
          </cell>
          <cell r="C209">
            <v>0.2</v>
          </cell>
          <cell r="D209" t="str">
            <v>Clarendon</v>
          </cell>
          <cell r="E209">
            <v>4</v>
          </cell>
          <cell r="F209">
            <v>403</v>
          </cell>
          <cell r="G209" t="str">
            <v>Max</v>
          </cell>
        </row>
        <row r="210">
          <cell r="A210" t="str">
            <v>Colleton202440.2Max</v>
          </cell>
          <cell r="B210">
            <v>2024</v>
          </cell>
          <cell r="C210">
            <v>0.2</v>
          </cell>
          <cell r="D210" t="str">
            <v>Colleton</v>
          </cell>
          <cell r="E210">
            <v>4</v>
          </cell>
          <cell r="F210">
            <v>361</v>
          </cell>
          <cell r="G210" t="str">
            <v>Max</v>
          </cell>
        </row>
        <row r="211">
          <cell r="A211" t="str">
            <v>Darlington202440.2Max</v>
          </cell>
          <cell r="B211">
            <v>2024</v>
          </cell>
          <cell r="C211">
            <v>0.2</v>
          </cell>
          <cell r="D211" t="str">
            <v>Darlington</v>
          </cell>
          <cell r="E211">
            <v>4</v>
          </cell>
          <cell r="F211">
            <v>369</v>
          </cell>
          <cell r="G211" t="str">
            <v>Max</v>
          </cell>
        </row>
        <row r="212">
          <cell r="A212" t="str">
            <v>Dillon202440.2Max</v>
          </cell>
          <cell r="B212">
            <v>2024</v>
          </cell>
          <cell r="C212">
            <v>0.2</v>
          </cell>
          <cell r="D212" t="str">
            <v>Dillon</v>
          </cell>
          <cell r="E212">
            <v>4</v>
          </cell>
          <cell r="F212">
            <v>361</v>
          </cell>
          <cell r="G212" t="str">
            <v>Max</v>
          </cell>
        </row>
        <row r="213">
          <cell r="A213" t="str">
            <v>Dorchester202440.2Max</v>
          </cell>
          <cell r="B213">
            <v>2024</v>
          </cell>
          <cell r="C213">
            <v>0.2</v>
          </cell>
          <cell r="D213" t="str">
            <v>Dorchester</v>
          </cell>
          <cell r="E213">
            <v>4</v>
          </cell>
          <cell r="F213">
            <v>610</v>
          </cell>
          <cell r="G213" t="str">
            <v>Max</v>
          </cell>
        </row>
        <row r="214">
          <cell r="A214" t="str">
            <v>Edgefield202440.2Max</v>
          </cell>
          <cell r="B214">
            <v>2024</v>
          </cell>
          <cell r="C214">
            <v>0.2</v>
          </cell>
          <cell r="D214" t="str">
            <v>Edgefield</v>
          </cell>
          <cell r="E214">
            <v>4</v>
          </cell>
          <cell r="F214">
            <v>497</v>
          </cell>
          <cell r="G214" t="str">
            <v>Max</v>
          </cell>
        </row>
        <row r="215">
          <cell r="A215" t="str">
            <v>Fairfield202440.2Max</v>
          </cell>
          <cell r="B215">
            <v>2024</v>
          </cell>
          <cell r="C215">
            <v>0.2</v>
          </cell>
          <cell r="D215" t="str">
            <v>Fairfield</v>
          </cell>
          <cell r="E215">
            <v>4</v>
          </cell>
          <cell r="F215">
            <v>504</v>
          </cell>
          <cell r="G215" t="str">
            <v>Max</v>
          </cell>
        </row>
        <row r="216">
          <cell r="A216" t="str">
            <v>Florence202440.2Max</v>
          </cell>
          <cell r="B216">
            <v>2024</v>
          </cell>
          <cell r="C216">
            <v>0.2</v>
          </cell>
          <cell r="D216" t="str">
            <v>Florence</v>
          </cell>
          <cell r="E216">
            <v>4</v>
          </cell>
          <cell r="F216">
            <v>448</v>
          </cell>
          <cell r="G216" t="str">
            <v>Max</v>
          </cell>
        </row>
        <row r="217">
          <cell r="A217" t="str">
            <v>Georgetown202440.2Max</v>
          </cell>
          <cell r="B217">
            <v>2024</v>
          </cell>
          <cell r="C217">
            <v>0.2</v>
          </cell>
          <cell r="D217" t="str">
            <v>Georgetown</v>
          </cell>
          <cell r="E217">
            <v>4</v>
          </cell>
          <cell r="F217">
            <v>440</v>
          </cell>
          <cell r="G217" t="str">
            <v>Max</v>
          </cell>
        </row>
        <row r="218">
          <cell r="A218" t="str">
            <v>Greenville202440.2Max</v>
          </cell>
          <cell r="B218">
            <v>2024</v>
          </cell>
          <cell r="C218">
            <v>0.2</v>
          </cell>
          <cell r="D218" t="str">
            <v>Greenville</v>
          </cell>
          <cell r="E218">
            <v>4</v>
          </cell>
          <cell r="F218">
            <v>514</v>
          </cell>
          <cell r="G218" t="str">
            <v>Max</v>
          </cell>
        </row>
        <row r="219">
          <cell r="A219" t="str">
            <v>Greenwood202440.2Max</v>
          </cell>
          <cell r="B219">
            <v>2024</v>
          </cell>
          <cell r="C219">
            <v>0.2</v>
          </cell>
          <cell r="D219" t="str">
            <v>Greenwood</v>
          </cell>
          <cell r="E219">
            <v>4</v>
          </cell>
          <cell r="F219">
            <v>361</v>
          </cell>
          <cell r="G219" t="str">
            <v>Max</v>
          </cell>
        </row>
        <row r="220">
          <cell r="A220" t="str">
            <v>Hampton202440.2Max</v>
          </cell>
          <cell r="B220">
            <v>2024</v>
          </cell>
          <cell r="C220">
            <v>0.2</v>
          </cell>
          <cell r="D220" t="str">
            <v>Hampton</v>
          </cell>
          <cell r="E220">
            <v>4</v>
          </cell>
          <cell r="F220">
            <v>361</v>
          </cell>
          <cell r="G220" t="str">
            <v>Max</v>
          </cell>
        </row>
        <row r="221">
          <cell r="A221" t="str">
            <v>Horry202440.2Max</v>
          </cell>
          <cell r="B221">
            <v>2024</v>
          </cell>
          <cell r="C221">
            <v>0.2</v>
          </cell>
          <cell r="D221" t="str">
            <v>Horry</v>
          </cell>
          <cell r="E221">
            <v>4</v>
          </cell>
          <cell r="F221">
            <v>461</v>
          </cell>
          <cell r="G221" t="str">
            <v>Max</v>
          </cell>
        </row>
        <row r="222">
          <cell r="A222" t="str">
            <v>Jasper202440.2Max</v>
          </cell>
          <cell r="B222">
            <v>2024</v>
          </cell>
          <cell r="C222">
            <v>0.2</v>
          </cell>
          <cell r="D222" t="str">
            <v>Jasper</v>
          </cell>
          <cell r="E222">
            <v>4</v>
          </cell>
          <cell r="F222">
            <v>404</v>
          </cell>
          <cell r="G222" t="str">
            <v>Max</v>
          </cell>
        </row>
        <row r="223">
          <cell r="A223" t="str">
            <v>Kershaw202440.2Max</v>
          </cell>
          <cell r="B223">
            <v>2024</v>
          </cell>
          <cell r="C223">
            <v>0.2</v>
          </cell>
          <cell r="D223" t="str">
            <v>Kershaw</v>
          </cell>
          <cell r="E223">
            <v>4</v>
          </cell>
          <cell r="F223">
            <v>460</v>
          </cell>
          <cell r="G223" t="str">
            <v>Max</v>
          </cell>
        </row>
        <row r="224">
          <cell r="A224" t="str">
            <v>Lancaster202440.2Max</v>
          </cell>
          <cell r="B224">
            <v>2024</v>
          </cell>
          <cell r="C224">
            <v>0.2</v>
          </cell>
          <cell r="D224" t="str">
            <v>Lancaster</v>
          </cell>
          <cell r="E224">
            <v>4</v>
          </cell>
          <cell r="F224">
            <v>495</v>
          </cell>
          <cell r="G224" t="str">
            <v>Max</v>
          </cell>
        </row>
        <row r="225">
          <cell r="A225" t="str">
            <v>Laurens202440.2Max</v>
          </cell>
          <cell r="B225">
            <v>2024</v>
          </cell>
          <cell r="C225">
            <v>0.2</v>
          </cell>
          <cell r="D225" t="str">
            <v>Laurens</v>
          </cell>
          <cell r="E225">
            <v>4</v>
          </cell>
          <cell r="F225">
            <v>404</v>
          </cell>
          <cell r="G225" t="str">
            <v>Max</v>
          </cell>
        </row>
        <row r="226">
          <cell r="A226" t="str">
            <v>Lee202440.2Max</v>
          </cell>
          <cell r="B226">
            <v>2024</v>
          </cell>
          <cell r="C226">
            <v>0.2</v>
          </cell>
          <cell r="D226" t="str">
            <v>Lee</v>
          </cell>
          <cell r="E226">
            <v>4</v>
          </cell>
          <cell r="F226">
            <v>361</v>
          </cell>
          <cell r="G226" t="str">
            <v>Max</v>
          </cell>
        </row>
        <row r="227">
          <cell r="A227" t="str">
            <v>Lexington202440.2Max</v>
          </cell>
          <cell r="B227">
            <v>2024</v>
          </cell>
          <cell r="C227">
            <v>0.2</v>
          </cell>
          <cell r="D227" t="str">
            <v>Lexington</v>
          </cell>
          <cell r="E227">
            <v>4</v>
          </cell>
          <cell r="F227">
            <v>504</v>
          </cell>
          <cell r="G227" t="str">
            <v>Max</v>
          </cell>
        </row>
        <row r="228">
          <cell r="A228" t="str">
            <v>Marion202440.2Max</v>
          </cell>
          <cell r="B228">
            <v>2024</v>
          </cell>
          <cell r="C228">
            <v>0.2</v>
          </cell>
          <cell r="D228" t="str">
            <v>Marion</v>
          </cell>
          <cell r="E228">
            <v>4</v>
          </cell>
          <cell r="F228">
            <v>361</v>
          </cell>
          <cell r="G228" t="str">
            <v>Max</v>
          </cell>
        </row>
        <row r="229">
          <cell r="A229" t="str">
            <v>Marlboro202440.2Max</v>
          </cell>
          <cell r="B229">
            <v>2024</v>
          </cell>
          <cell r="C229">
            <v>0.2</v>
          </cell>
          <cell r="D229" t="str">
            <v>Marlboro</v>
          </cell>
          <cell r="E229">
            <v>4</v>
          </cell>
          <cell r="F229">
            <v>361</v>
          </cell>
          <cell r="G229" t="str">
            <v>Max</v>
          </cell>
        </row>
        <row r="230">
          <cell r="A230" t="str">
            <v>McCormick202440.2Max</v>
          </cell>
          <cell r="B230">
            <v>2024</v>
          </cell>
          <cell r="C230">
            <v>0.2</v>
          </cell>
          <cell r="D230" t="str">
            <v>McCormick</v>
          </cell>
          <cell r="E230">
            <v>4</v>
          </cell>
          <cell r="F230">
            <v>430</v>
          </cell>
          <cell r="G230" t="str">
            <v>Max</v>
          </cell>
        </row>
        <row r="231">
          <cell r="A231" t="str">
            <v>Newberry202440.2Max</v>
          </cell>
          <cell r="B231">
            <v>2024</v>
          </cell>
          <cell r="C231">
            <v>0.2</v>
          </cell>
          <cell r="D231" t="str">
            <v>Newberry</v>
          </cell>
          <cell r="E231">
            <v>4</v>
          </cell>
          <cell r="F231">
            <v>414</v>
          </cell>
          <cell r="G231" t="str">
            <v>Max</v>
          </cell>
        </row>
        <row r="232">
          <cell r="A232" t="str">
            <v>Oconee202440.2Max</v>
          </cell>
          <cell r="B232">
            <v>2024</v>
          </cell>
          <cell r="C232">
            <v>0.2</v>
          </cell>
          <cell r="D232" t="str">
            <v>Oconee</v>
          </cell>
          <cell r="E232">
            <v>4</v>
          </cell>
          <cell r="F232">
            <v>430</v>
          </cell>
          <cell r="G232" t="str">
            <v>Max</v>
          </cell>
        </row>
        <row r="233">
          <cell r="A233" t="str">
            <v>Orangeburg202440.2Max</v>
          </cell>
          <cell r="B233">
            <v>2024</v>
          </cell>
          <cell r="C233">
            <v>0.2</v>
          </cell>
          <cell r="D233" t="str">
            <v>Orangeburg</v>
          </cell>
          <cell r="E233">
            <v>4</v>
          </cell>
          <cell r="F233">
            <v>361</v>
          </cell>
          <cell r="G233" t="str">
            <v>Max</v>
          </cell>
        </row>
        <row r="234">
          <cell r="A234" t="str">
            <v>Pickens202440.2Max</v>
          </cell>
          <cell r="B234">
            <v>2024</v>
          </cell>
          <cell r="C234">
            <v>0.2</v>
          </cell>
          <cell r="D234" t="str">
            <v>Pickens</v>
          </cell>
          <cell r="E234">
            <v>4</v>
          </cell>
          <cell r="F234">
            <v>514</v>
          </cell>
          <cell r="G234" t="str">
            <v>Max</v>
          </cell>
        </row>
        <row r="235">
          <cell r="A235" t="str">
            <v>Richland202440.2Max</v>
          </cell>
          <cell r="B235">
            <v>2024</v>
          </cell>
          <cell r="C235">
            <v>0.2</v>
          </cell>
          <cell r="D235" t="str">
            <v>Richland</v>
          </cell>
          <cell r="E235">
            <v>4</v>
          </cell>
          <cell r="F235">
            <v>504</v>
          </cell>
          <cell r="G235" t="str">
            <v>Max</v>
          </cell>
        </row>
        <row r="236">
          <cell r="A236" t="str">
            <v>Saluda202440.2Max</v>
          </cell>
          <cell r="B236">
            <v>2024</v>
          </cell>
          <cell r="C236">
            <v>0.2</v>
          </cell>
          <cell r="D236" t="str">
            <v>Saluda</v>
          </cell>
          <cell r="E236">
            <v>4</v>
          </cell>
          <cell r="F236">
            <v>504</v>
          </cell>
          <cell r="G236" t="str">
            <v>Max</v>
          </cell>
        </row>
        <row r="237">
          <cell r="A237" t="str">
            <v>Spartanburg202440.2Max</v>
          </cell>
          <cell r="B237">
            <v>2024</v>
          </cell>
          <cell r="C237">
            <v>0.2</v>
          </cell>
          <cell r="D237" t="str">
            <v>Spartanburg</v>
          </cell>
          <cell r="E237">
            <v>4</v>
          </cell>
          <cell r="F237">
            <v>436</v>
          </cell>
          <cell r="G237" t="str">
            <v>Max</v>
          </cell>
        </row>
        <row r="238">
          <cell r="A238" t="str">
            <v>Sumter202440.2Max</v>
          </cell>
          <cell r="B238">
            <v>2024</v>
          </cell>
          <cell r="C238">
            <v>0.2</v>
          </cell>
          <cell r="D238" t="str">
            <v>Sumter</v>
          </cell>
          <cell r="E238">
            <v>4</v>
          </cell>
          <cell r="F238">
            <v>409</v>
          </cell>
          <cell r="G238" t="str">
            <v>Max</v>
          </cell>
        </row>
        <row r="239">
          <cell r="A239" t="str">
            <v>Union202440.2Max</v>
          </cell>
          <cell r="B239">
            <v>2024</v>
          </cell>
          <cell r="C239">
            <v>0.2</v>
          </cell>
          <cell r="D239" t="str">
            <v>Union</v>
          </cell>
          <cell r="E239">
            <v>4</v>
          </cell>
          <cell r="F239">
            <v>361</v>
          </cell>
          <cell r="G239" t="str">
            <v>Max</v>
          </cell>
        </row>
        <row r="240">
          <cell r="A240" t="str">
            <v>Williamsburg202440.2Max</v>
          </cell>
          <cell r="B240">
            <v>2024</v>
          </cell>
          <cell r="C240">
            <v>0.2</v>
          </cell>
          <cell r="D240" t="str">
            <v>Williamsburg</v>
          </cell>
          <cell r="E240">
            <v>4</v>
          </cell>
          <cell r="F240">
            <v>361</v>
          </cell>
          <cell r="G240" t="str">
            <v>Max</v>
          </cell>
        </row>
        <row r="241">
          <cell r="A241" t="str">
            <v>York202440.2Max</v>
          </cell>
          <cell r="B241">
            <v>2024</v>
          </cell>
          <cell r="C241">
            <v>0.2</v>
          </cell>
          <cell r="D241" t="str">
            <v>York</v>
          </cell>
          <cell r="E241">
            <v>4</v>
          </cell>
          <cell r="F241">
            <v>615</v>
          </cell>
          <cell r="G241" t="str">
            <v>Max</v>
          </cell>
        </row>
        <row r="242">
          <cell r="A242" t="str">
            <v>Abbeville202400.3Max</v>
          </cell>
          <cell r="B242">
            <v>2024</v>
          </cell>
          <cell r="C242">
            <v>0.3</v>
          </cell>
          <cell r="D242" t="str">
            <v>Abbeville</v>
          </cell>
          <cell r="E242">
            <v>0</v>
          </cell>
          <cell r="F242">
            <v>359</v>
          </cell>
          <cell r="G242" t="str">
            <v>Max</v>
          </cell>
        </row>
        <row r="243">
          <cell r="A243" t="str">
            <v>Aiken202400.3Max</v>
          </cell>
          <cell r="B243">
            <v>2024</v>
          </cell>
          <cell r="C243">
            <v>0.3</v>
          </cell>
          <cell r="D243" t="str">
            <v>Aiken</v>
          </cell>
          <cell r="E243">
            <v>0</v>
          </cell>
          <cell r="F243">
            <v>450</v>
          </cell>
          <cell r="G243" t="str">
            <v>Max</v>
          </cell>
        </row>
        <row r="244">
          <cell r="A244" t="str">
            <v>Allendale202400.3Max</v>
          </cell>
          <cell r="B244">
            <v>2024</v>
          </cell>
          <cell r="C244">
            <v>0.3</v>
          </cell>
          <cell r="D244" t="str">
            <v>Allendale</v>
          </cell>
          <cell r="E244">
            <v>0</v>
          </cell>
          <cell r="F244">
            <v>327</v>
          </cell>
          <cell r="G244" t="str">
            <v>Max</v>
          </cell>
        </row>
        <row r="245">
          <cell r="A245" t="str">
            <v>Anderson202400.3Max</v>
          </cell>
          <cell r="B245">
            <v>2024</v>
          </cell>
          <cell r="C245">
            <v>0.3</v>
          </cell>
          <cell r="D245" t="str">
            <v>Anderson</v>
          </cell>
          <cell r="E245">
            <v>0</v>
          </cell>
          <cell r="F245">
            <v>420</v>
          </cell>
          <cell r="G245" t="str">
            <v>Max</v>
          </cell>
        </row>
        <row r="246">
          <cell r="A246" t="str">
            <v>Bamberg202400.3Max</v>
          </cell>
          <cell r="B246">
            <v>2024</v>
          </cell>
          <cell r="C246">
            <v>0.3</v>
          </cell>
          <cell r="D246" t="str">
            <v>Bamberg</v>
          </cell>
          <cell r="E246">
            <v>0</v>
          </cell>
          <cell r="F246">
            <v>330</v>
          </cell>
          <cell r="G246" t="str">
            <v>Max</v>
          </cell>
        </row>
        <row r="247">
          <cell r="A247" t="str">
            <v>Barnwell202400.3Max</v>
          </cell>
          <cell r="B247">
            <v>2024</v>
          </cell>
          <cell r="C247">
            <v>0.3</v>
          </cell>
          <cell r="D247" t="str">
            <v>Barnwell</v>
          </cell>
          <cell r="E247">
            <v>0</v>
          </cell>
          <cell r="F247">
            <v>354</v>
          </cell>
          <cell r="G247" t="str">
            <v>Max</v>
          </cell>
        </row>
        <row r="248">
          <cell r="A248" t="str">
            <v>Beaufort202400.3Max</v>
          </cell>
          <cell r="B248">
            <v>2024</v>
          </cell>
          <cell r="C248">
            <v>0.3</v>
          </cell>
          <cell r="D248" t="str">
            <v>Beaufort</v>
          </cell>
          <cell r="E248">
            <v>0</v>
          </cell>
          <cell r="F248">
            <v>530</v>
          </cell>
          <cell r="G248" t="str">
            <v>Max</v>
          </cell>
        </row>
        <row r="249">
          <cell r="A249" t="str">
            <v>Berkeley202400.3Max</v>
          </cell>
          <cell r="B249">
            <v>2024</v>
          </cell>
          <cell r="C249">
            <v>0.3</v>
          </cell>
          <cell r="D249" t="str">
            <v>Berkeley</v>
          </cell>
          <cell r="E249">
            <v>0</v>
          </cell>
          <cell r="F249">
            <v>552</v>
          </cell>
          <cell r="G249" t="str">
            <v>Max</v>
          </cell>
        </row>
        <row r="250">
          <cell r="A250" t="str">
            <v>Calhoun202400.3Max</v>
          </cell>
          <cell r="B250">
            <v>2024</v>
          </cell>
          <cell r="C250">
            <v>0.3</v>
          </cell>
          <cell r="D250" t="str">
            <v>Calhoun</v>
          </cell>
          <cell r="E250">
            <v>0</v>
          </cell>
          <cell r="F250">
            <v>456</v>
          </cell>
          <cell r="G250" t="str">
            <v>Max</v>
          </cell>
        </row>
        <row r="251">
          <cell r="A251" t="str">
            <v>Charleston202400.3Max</v>
          </cell>
          <cell r="B251">
            <v>2024</v>
          </cell>
          <cell r="C251">
            <v>0.3</v>
          </cell>
          <cell r="D251" t="str">
            <v>Charleston</v>
          </cell>
          <cell r="E251">
            <v>0</v>
          </cell>
          <cell r="F251">
            <v>552</v>
          </cell>
          <cell r="G251" t="str">
            <v>Max</v>
          </cell>
        </row>
        <row r="252">
          <cell r="A252" t="str">
            <v>Cherokee202400.3Max</v>
          </cell>
          <cell r="B252">
            <v>2024</v>
          </cell>
          <cell r="C252">
            <v>0.3</v>
          </cell>
          <cell r="D252" t="str">
            <v>Cherokee</v>
          </cell>
          <cell r="E252">
            <v>0</v>
          </cell>
          <cell r="F252">
            <v>358</v>
          </cell>
          <cell r="G252" t="str">
            <v>Max</v>
          </cell>
        </row>
        <row r="253">
          <cell r="A253" t="str">
            <v>Chester202400.3Max</v>
          </cell>
          <cell r="B253">
            <v>2024</v>
          </cell>
          <cell r="C253">
            <v>0.3</v>
          </cell>
          <cell r="D253" t="str">
            <v>Chester</v>
          </cell>
          <cell r="E253">
            <v>0</v>
          </cell>
          <cell r="F253">
            <v>334</v>
          </cell>
          <cell r="G253" t="str">
            <v>Max</v>
          </cell>
        </row>
        <row r="254">
          <cell r="A254" t="str">
            <v>Chesterfield202400.3Max</v>
          </cell>
          <cell r="B254">
            <v>2024</v>
          </cell>
          <cell r="C254">
            <v>0.3</v>
          </cell>
          <cell r="D254" t="str">
            <v>Chesterfield</v>
          </cell>
          <cell r="E254">
            <v>0</v>
          </cell>
          <cell r="F254">
            <v>332</v>
          </cell>
          <cell r="G254" t="str">
            <v>Max</v>
          </cell>
        </row>
        <row r="255">
          <cell r="A255" t="str">
            <v>Clarendon202400.3Max</v>
          </cell>
          <cell r="B255">
            <v>2024</v>
          </cell>
          <cell r="C255">
            <v>0.3</v>
          </cell>
          <cell r="D255" t="str">
            <v>Clarendon</v>
          </cell>
          <cell r="E255">
            <v>0</v>
          </cell>
          <cell r="F255">
            <v>365</v>
          </cell>
          <cell r="G255" t="str">
            <v>Max</v>
          </cell>
        </row>
        <row r="256">
          <cell r="A256" t="str">
            <v>Colleton202400.3Max</v>
          </cell>
          <cell r="B256">
            <v>2024</v>
          </cell>
          <cell r="C256">
            <v>0.3</v>
          </cell>
          <cell r="D256" t="str">
            <v>Colleton</v>
          </cell>
          <cell r="E256">
            <v>0</v>
          </cell>
          <cell r="F256">
            <v>327</v>
          </cell>
          <cell r="G256" t="str">
            <v>Max</v>
          </cell>
        </row>
        <row r="257">
          <cell r="A257" t="str">
            <v>Darlington202400.3Max</v>
          </cell>
          <cell r="B257">
            <v>2024</v>
          </cell>
          <cell r="C257">
            <v>0.3</v>
          </cell>
          <cell r="D257" t="str">
            <v>Darlington</v>
          </cell>
          <cell r="E257">
            <v>0</v>
          </cell>
          <cell r="F257">
            <v>334</v>
          </cell>
          <cell r="G257" t="str">
            <v>Max</v>
          </cell>
        </row>
        <row r="258">
          <cell r="A258" t="str">
            <v>Dillon202400.3Max</v>
          </cell>
          <cell r="B258">
            <v>2024</v>
          </cell>
          <cell r="C258">
            <v>0.3</v>
          </cell>
          <cell r="D258" t="str">
            <v>Dillon</v>
          </cell>
          <cell r="E258">
            <v>0</v>
          </cell>
          <cell r="F258">
            <v>327</v>
          </cell>
          <cell r="G258" t="str">
            <v>Max</v>
          </cell>
        </row>
        <row r="259">
          <cell r="A259" t="str">
            <v>Dorchester202400.3Max</v>
          </cell>
          <cell r="B259">
            <v>2024</v>
          </cell>
          <cell r="C259">
            <v>0.3</v>
          </cell>
          <cell r="D259" t="str">
            <v>Dorchester</v>
          </cell>
          <cell r="E259">
            <v>0</v>
          </cell>
          <cell r="F259">
            <v>552</v>
          </cell>
          <cell r="G259" t="str">
            <v>Max</v>
          </cell>
        </row>
        <row r="260">
          <cell r="A260" t="str">
            <v>Edgefield202400.3Max</v>
          </cell>
          <cell r="B260">
            <v>2024</v>
          </cell>
          <cell r="C260">
            <v>0.3</v>
          </cell>
          <cell r="D260" t="str">
            <v>Edgefield</v>
          </cell>
          <cell r="E260">
            <v>0</v>
          </cell>
          <cell r="F260">
            <v>450</v>
          </cell>
          <cell r="G260" t="str">
            <v>Max</v>
          </cell>
        </row>
        <row r="261">
          <cell r="A261" t="str">
            <v>Fairfield202400.3Max</v>
          </cell>
          <cell r="B261">
            <v>2024</v>
          </cell>
          <cell r="C261">
            <v>0.3</v>
          </cell>
          <cell r="D261" t="str">
            <v>Fairfield</v>
          </cell>
          <cell r="E261">
            <v>0</v>
          </cell>
          <cell r="F261">
            <v>456</v>
          </cell>
          <cell r="G261" t="str">
            <v>Max</v>
          </cell>
        </row>
        <row r="262">
          <cell r="A262" t="str">
            <v>Florence202400.3Max</v>
          </cell>
          <cell r="B262">
            <v>2024</v>
          </cell>
          <cell r="C262">
            <v>0.3</v>
          </cell>
          <cell r="D262" t="str">
            <v>Florence</v>
          </cell>
          <cell r="E262">
            <v>0</v>
          </cell>
          <cell r="F262">
            <v>406</v>
          </cell>
          <cell r="G262" t="str">
            <v>Max</v>
          </cell>
        </row>
        <row r="263">
          <cell r="A263" t="str">
            <v>Georgetown202400.3Max</v>
          </cell>
          <cell r="B263">
            <v>2024</v>
          </cell>
          <cell r="C263">
            <v>0.3</v>
          </cell>
          <cell r="D263" t="str">
            <v>Georgetown</v>
          </cell>
          <cell r="E263">
            <v>0</v>
          </cell>
          <cell r="F263">
            <v>399</v>
          </cell>
          <cell r="G263" t="str">
            <v>Max</v>
          </cell>
        </row>
        <row r="264">
          <cell r="A264" t="str">
            <v>Greenville202400.3Max</v>
          </cell>
          <cell r="B264">
            <v>2024</v>
          </cell>
          <cell r="C264">
            <v>0.3</v>
          </cell>
          <cell r="D264" t="str">
            <v>Greenville</v>
          </cell>
          <cell r="E264">
            <v>0</v>
          </cell>
          <cell r="F264">
            <v>465</v>
          </cell>
          <cell r="G264" t="str">
            <v>Max</v>
          </cell>
        </row>
        <row r="265">
          <cell r="A265" t="str">
            <v>Greenwood202400.3Max</v>
          </cell>
          <cell r="B265">
            <v>2024</v>
          </cell>
          <cell r="C265">
            <v>0.3</v>
          </cell>
          <cell r="D265" t="str">
            <v>Greenwood</v>
          </cell>
          <cell r="E265">
            <v>0</v>
          </cell>
          <cell r="F265">
            <v>327</v>
          </cell>
          <cell r="G265" t="str">
            <v>Max</v>
          </cell>
        </row>
        <row r="266">
          <cell r="A266" t="str">
            <v>Hampton202400.3Max</v>
          </cell>
          <cell r="B266">
            <v>2024</v>
          </cell>
          <cell r="C266">
            <v>0.3</v>
          </cell>
          <cell r="D266" t="str">
            <v>Hampton</v>
          </cell>
          <cell r="E266">
            <v>0</v>
          </cell>
          <cell r="F266">
            <v>327</v>
          </cell>
          <cell r="G266" t="str">
            <v>Max</v>
          </cell>
        </row>
        <row r="267">
          <cell r="A267" t="str">
            <v>Horry202400.3Max</v>
          </cell>
          <cell r="B267">
            <v>2024</v>
          </cell>
          <cell r="C267">
            <v>0.3</v>
          </cell>
          <cell r="D267" t="str">
            <v>Horry</v>
          </cell>
          <cell r="E267">
            <v>0</v>
          </cell>
          <cell r="F267">
            <v>417</v>
          </cell>
          <cell r="G267" t="str">
            <v>Max</v>
          </cell>
        </row>
        <row r="268">
          <cell r="A268" t="str">
            <v>Jasper202400.3Max</v>
          </cell>
          <cell r="B268">
            <v>2024</v>
          </cell>
          <cell r="C268">
            <v>0.3</v>
          </cell>
          <cell r="D268" t="str">
            <v>Jasper</v>
          </cell>
          <cell r="E268">
            <v>0</v>
          </cell>
          <cell r="F268">
            <v>366</v>
          </cell>
          <cell r="G268" t="str">
            <v>Max</v>
          </cell>
        </row>
        <row r="269">
          <cell r="A269" t="str">
            <v>Kershaw202400.3Max</v>
          </cell>
          <cell r="B269">
            <v>2024</v>
          </cell>
          <cell r="C269">
            <v>0.3</v>
          </cell>
          <cell r="D269" t="str">
            <v>Kershaw</v>
          </cell>
          <cell r="E269">
            <v>0</v>
          </cell>
          <cell r="F269">
            <v>416</v>
          </cell>
          <cell r="G269" t="str">
            <v>Max</v>
          </cell>
        </row>
        <row r="270">
          <cell r="A270" t="str">
            <v>Lancaster202400.3Max</v>
          </cell>
          <cell r="B270">
            <v>2024</v>
          </cell>
          <cell r="C270">
            <v>0.3</v>
          </cell>
          <cell r="D270" t="str">
            <v>Lancaster</v>
          </cell>
          <cell r="E270">
            <v>0</v>
          </cell>
          <cell r="F270">
            <v>448</v>
          </cell>
          <cell r="G270" t="str">
            <v>Max</v>
          </cell>
        </row>
        <row r="271">
          <cell r="A271" t="str">
            <v>Laurens202400.3Max</v>
          </cell>
          <cell r="B271">
            <v>2024</v>
          </cell>
          <cell r="C271">
            <v>0.3</v>
          </cell>
          <cell r="D271" t="str">
            <v>Laurens</v>
          </cell>
          <cell r="E271">
            <v>0</v>
          </cell>
          <cell r="F271">
            <v>366</v>
          </cell>
          <cell r="G271" t="str">
            <v>Max</v>
          </cell>
        </row>
        <row r="272">
          <cell r="A272" t="str">
            <v>Lee202400.3Max</v>
          </cell>
          <cell r="B272">
            <v>2024</v>
          </cell>
          <cell r="C272">
            <v>0.3</v>
          </cell>
          <cell r="D272" t="str">
            <v>Lee</v>
          </cell>
          <cell r="E272">
            <v>0</v>
          </cell>
          <cell r="F272">
            <v>327</v>
          </cell>
          <cell r="G272" t="str">
            <v>Max</v>
          </cell>
        </row>
        <row r="273">
          <cell r="A273" t="str">
            <v>Lexington202400.3Max</v>
          </cell>
          <cell r="B273">
            <v>2024</v>
          </cell>
          <cell r="C273">
            <v>0.3</v>
          </cell>
          <cell r="D273" t="str">
            <v>Lexington</v>
          </cell>
          <cell r="E273">
            <v>0</v>
          </cell>
          <cell r="F273">
            <v>456</v>
          </cell>
          <cell r="G273" t="str">
            <v>Max</v>
          </cell>
        </row>
        <row r="274">
          <cell r="A274" t="str">
            <v>Marion202400.3Max</v>
          </cell>
          <cell r="B274">
            <v>2024</v>
          </cell>
          <cell r="C274">
            <v>0.3</v>
          </cell>
          <cell r="D274" t="str">
            <v>Marion</v>
          </cell>
          <cell r="E274">
            <v>0</v>
          </cell>
          <cell r="F274">
            <v>327</v>
          </cell>
          <cell r="G274" t="str">
            <v>Max</v>
          </cell>
        </row>
        <row r="275">
          <cell r="A275" t="str">
            <v>Marlboro202400.3Max</v>
          </cell>
          <cell r="B275">
            <v>2024</v>
          </cell>
          <cell r="C275">
            <v>0.3</v>
          </cell>
          <cell r="D275" t="str">
            <v>Marlboro</v>
          </cell>
          <cell r="E275">
            <v>0</v>
          </cell>
          <cell r="F275">
            <v>327</v>
          </cell>
          <cell r="G275" t="str">
            <v>Max</v>
          </cell>
        </row>
        <row r="276">
          <cell r="A276" t="str">
            <v>McCormick202400.3Max</v>
          </cell>
          <cell r="B276">
            <v>2024</v>
          </cell>
          <cell r="C276">
            <v>0.3</v>
          </cell>
          <cell r="D276" t="str">
            <v>McCormick</v>
          </cell>
          <cell r="E276">
            <v>0</v>
          </cell>
          <cell r="F276">
            <v>390</v>
          </cell>
          <cell r="G276" t="str">
            <v>Max</v>
          </cell>
        </row>
        <row r="277">
          <cell r="A277" t="str">
            <v>Newberry202400.3Max</v>
          </cell>
          <cell r="B277">
            <v>2024</v>
          </cell>
          <cell r="C277">
            <v>0.3</v>
          </cell>
          <cell r="D277" t="str">
            <v>Newberry</v>
          </cell>
          <cell r="E277">
            <v>0</v>
          </cell>
          <cell r="F277">
            <v>375</v>
          </cell>
          <cell r="G277" t="str">
            <v>Max</v>
          </cell>
        </row>
        <row r="278">
          <cell r="A278" t="str">
            <v>Oconee202400.3Max</v>
          </cell>
          <cell r="B278">
            <v>2024</v>
          </cell>
          <cell r="C278">
            <v>0.3</v>
          </cell>
          <cell r="D278" t="str">
            <v>Oconee</v>
          </cell>
          <cell r="E278">
            <v>0</v>
          </cell>
          <cell r="F278">
            <v>389</v>
          </cell>
          <cell r="G278" t="str">
            <v>Max</v>
          </cell>
        </row>
        <row r="279">
          <cell r="A279" t="str">
            <v>Orangeburg202400.3Max</v>
          </cell>
          <cell r="B279">
            <v>2024</v>
          </cell>
          <cell r="C279">
            <v>0.3</v>
          </cell>
          <cell r="D279" t="str">
            <v>Orangeburg</v>
          </cell>
          <cell r="E279">
            <v>0</v>
          </cell>
          <cell r="F279">
            <v>327</v>
          </cell>
          <cell r="G279" t="str">
            <v>Max</v>
          </cell>
        </row>
        <row r="280">
          <cell r="A280" t="str">
            <v>Pickens202400.3Max</v>
          </cell>
          <cell r="B280">
            <v>2024</v>
          </cell>
          <cell r="C280">
            <v>0.3</v>
          </cell>
          <cell r="D280" t="str">
            <v>Pickens</v>
          </cell>
          <cell r="E280">
            <v>0</v>
          </cell>
          <cell r="F280">
            <v>465</v>
          </cell>
          <cell r="G280" t="str">
            <v>Max</v>
          </cell>
        </row>
        <row r="281">
          <cell r="A281" t="str">
            <v>Richland202400.3Max</v>
          </cell>
          <cell r="B281">
            <v>2024</v>
          </cell>
          <cell r="C281">
            <v>0.3</v>
          </cell>
          <cell r="D281" t="str">
            <v>Richland</v>
          </cell>
          <cell r="E281">
            <v>0</v>
          </cell>
          <cell r="F281">
            <v>456</v>
          </cell>
          <cell r="G281" t="str">
            <v>Max</v>
          </cell>
        </row>
        <row r="282">
          <cell r="A282" t="str">
            <v>Saluda202400.3Max</v>
          </cell>
          <cell r="B282">
            <v>2024</v>
          </cell>
          <cell r="C282">
            <v>0.3</v>
          </cell>
          <cell r="D282" t="str">
            <v>Saluda</v>
          </cell>
          <cell r="E282">
            <v>0</v>
          </cell>
          <cell r="F282">
            <v>456</v>
          </cell>
          <cell r="G282" t="str">
            <v>Max</v>
          </cell>
        </row>
        <row r="283">
          <cell r="A283" t="str">
            <v>Spartanburg202400.3Max</v>
          </cell>
          <cell r="B283">
            <v>2024</v>
          </cell>
          <cell r="C283">
            <v>0.3</v>
          </cell>
          <cell r="D283" t="str">
            <v>Spartanburg</v>
          </cell>
          <cell r="E283">
            <v>0</v>
          </cell>
          <cell r="F283">
            <v>395</v>
          </cell>
          <cell r="G283" t="str">
            <v>Max</v>
          </cell>
        </row>
        <row r="284">
          <cell r="A284" t="str">
            <v>Sumter202400.3Max</v>
          </cell>
          <cell r="B284">
            <v>2024</v>
          </cell>
          <cell r="C284">
            <v>0.3</v>
          </cell>
          <cell r="D284" t="str">
            <v>Sumter</v>
          </cell>
          <cell r="E284">
            <v>0</v>
          </cell>
          <cell r="F284">
            <v>370</v>
          </cell>
          <cell r="G284" t="str">
            <v>Max</v>
          </cell>
        </row>
        <row r="285">
          <cell r="A285" t="str">
            <v>Union202400.3Max</v>
          </cell>
          <cell r="B285">
            <v>2024</v>
          </cell>
          <cell r="C285">
            <v>0.3</v>
          </cell>
          <cell r="D285" t="str">
            <v>Union</v>
          </cell>
          <cell r="E285">
            <v>0</v>
          </cell>
          <cell r="F285">
            <v>327</v>
          </cell>
          <cell r="G285" t="str">
            <v>Max</v>
          </cell>
        </row>
        <row r="286">
          <cell r="A286" t="str">
            <v>Williamsburg202400.3Max</v>
          </cell>
          <cell r="B286">
            <v>2024</v>
          </cell>
          <cell r="C286">
            <v>0.3</v>
          </cell>
          <cell r="D286" t="str">
            <v>Williamsburg</v>
          </cell>
          <cell r="E286">
            <v>0</v>
          </cell>
          <cell r="F286">
            <v>327</v>
          </cell>
          <cell r="G286" t="str">
            <v>Max</v>
          </cell>
        </row>
        <row r="287">
          <cell r="A287" t="str">
            <v>York202400.3Max</v>
          </cell>
          <cell r="B287">
            <v>2024</v>
          </cell>
          <cell r="C287">
            <v>0.3</v>
          </cell>
          <cell r="D287" t="str">
            <v>York</v>
          </cell>
          <cell r="E287">
            <v>0</v>
          </cell>
          <cell r="F287">
            <v>556</v>
          </cell>
          <cell r="G287" t="str">
            <v>Max</v>
          </cell>
        </row>
        <row r="288">
          <cell r="A288" t="str">
            <v>Abbeville202410.3Max</v>
          </cell>
          <cell r="B288">
            <v>2024</v>
          </cell>
          <cell r="C288">
            <v>0.3</v>
          </cell>
          <cell r="D288" t="str">
            <v>Abbeville</v>
          </cell>
          <cell r="E288">
            <v>1</v>
          </cell>
          <cell r="F288">
            <v>384</v>
          </cell>
          <cell r="G288" t="str">
            <v>Max</v>
          </cell>
        </row>
        <row r="289">
          <cell r="A289" t="str">
            <v>Aiken202410.3Max</v>
          </cell>
          <cell r="B289">
            <v>2024</v>
          </cell>
          <cell r="C289">
            <v>0.3</v>
          </cell>
          <cell r="D289" t="str">
            <v>Aiken</v>
          </cell>
          <cell r="E289">
            <v>1</v>
          </cell>
          <cell r="F289">
            <v>482</v>
          </cell>
          <cell r="G289" t="str">
            <v>Max</v>
          </cell>
        </row>
        <row r="290">
          <cell r="A290" t="str">
            <v>Allendale202410.3Max</v>
          </cell>
          <cell r="B290">
            <v>2024</v>
          </cell>
          <cell r="C290">
            <v>0.3</v>
          </cell>
          <cell r="D290" t="str">
            <v>Allendale</v>
          </cell>
          <cell r="E290">
            <v>1</v>
          </cell>
          <cell r="F290">
            <v>351</v>
          </cell>
          <cell r="G290" t="str">
            <v>Max</v>
          </cell>
        </row>
        <row r="291">
          <cell r="A291" t="str">
            <v>Anderson202410.3Max</v>
          </cell>
          <cell r="B291">
            <v>2024</v>
          </cell>
          <cell r="C291">
            <v>0.3</v>
          </cell>
          <cell r="D291" t="str">
            <v>Anderson</v>
          </cell>
          <cell r="E291">
            <v>1</v>
          </cell>
          <cell r="F291">
            <v>450</v>
          </cell>
          <cell r="G291" t="str">
            <v>Max</v>
          </cell>
        </row>
        <row r="292">
          <cell r="A292" t="str">
            <v>Bamberg202410.3Max</v>
          </cell>
          <cell r="B292">
            <v>2024</v>
          </cell>
          <cell r="C292">
            <v>0.3</v>
          </cell>
          <cell r="D292" t="str">
            <v>Bamberg</v>
          </cell>
          <cell r="E292">
            <v>1</v>
          </cell>
          <cell r="F292">
            <v>354</v>
          </cell>
          <cell r="G292" t="str">
            <v>Max</v>
          </cell>
        </row>
        <row r="293">
          <cell r="A293" t="str">
            <v>Barnwell202410.3Max</v>
          </cell>
          <cell r="B293">
            <v>2024</v>
          </cell>
          <cell r="C293">
            <v>0.3</v>
          </cell>
          <cell r="D293" t="str">
            <v>Barnwell</v>
          </cell>
          <cell r="E293">
            <v>1</v>
          </cell>
          <cell r="F293">
            <v>379</v>
          </cell>
          <cell r="G293" t="str">
            <v>Max</v>
          </cell>
        </row>
        <row r="294">
          <cell r="A294" t="str">
            <v>Beaufort202410.3Max</v>
          </cell>
          <cell r="B294">
            <v>2024</v>
          </cell>
          <cell r="C294">
            <v>0.3</v>
          </cell>
          <cell r="D294" t="str">
            <v>Beaufort</v>
          </cell>
          <cell r="E294">
            <v>1</v>
          </cell>
          <cell r="F294">
            <v>568</v>
          </cell>
          <cell r="G294" t="str">
            <v>Max</v>
          </cell>
        </row>
        <row r="295">
          <cell r="A295" t="str">
            <v>Berkeley202410.3Max</v>
          </cell>
          <cell r="B295">
            <v>2024</v>
          </cell>
          <cell r="C295">
            <v>0.3</v>
          </cell>
          <cell r="D295" t="str">
            <v>Berkeley</v>
          </cell>
          <cell r="E295">
            <v>1</v>
          </cell>
          <cell r="F295">
            <v>591</v>
          </cell>
          <cell r="G295" t="str">
            <v>Max</v>
          </cell>
        </row>
        <row r="296">
          <cell r="A296" t="str">
            <v>Calhoun202410.3Max</v>
          </cell>
          <cell r="B296">
            <v>2024</v>
          </cell>
          <cell r="C296">
            <v>0.3</v>
          </cell>
          <cell r="D296" t="str">
            <v>Calhoun</v>
          </cell>
          <cell r="E296">
            <v>1</v>
          </cell>
          <cell r="F296">
            <v>489</v>
          </cell>
          <cell r="G296" t="str">
            <v>Max</v>
          </cell>
        </row>
        <row r="297">
          <cell r="A297" t="str">
            <v>Charleston202410.3Max</v>
          </cell>
          <cell r="B297">
            <v>2024</v>
          </cell>
          <cell r="C297">
            <v>0.3</v>
          </cell>
          <cell r="D297" t="str">
            <v>Charleston</v>
          </cell>
          <cell r="E297">
            <v>1</v>
          </cell>
          <cell r="F297">
            <v>591</v>
          </cell>
          <cell r="G297" t="str">
            <v>Max</v>
          </cell>
        </row>
        <row r="298">
          <cell r="A298" t="str">
            <v>Cherokee202410.3Max</v>
          </cell>
          <cell r="B298">
            <v>2024</v>
          </cell>
          <cell r="C298">
            <v>0.3</v>
          </cell>
          <cell r="D298" t="str">
            <v>Cherokee</v>
          </cell>
          <cell r="E298">
            <v>1</v>
          </cell>
          <cell r="F298">
            <v>384</v>
          </cell>
          <cell r="G298" t="str">
            <v>Max</v>
          </cell>
        </row>
        <row r="299">
          <cell r="A299" t="str">
            <v>Chester202410.3Max</v>
          </cell>
          <cell r="B299">
            <v>2024</v>
          </cell>
          <cell r="C299">
            <v>0.3</v>
          </cell>
          <cell r="D299" t="str">
            <v>Chester</v>
          </cell>
          <cell r="E299">
            <v>1</v>
          </cell>
          <cell r="F299">
            <v>358</v>
          </cell>
          <cell r="G299" t="str">
            <v>Max</v>
          </cell>
        </row>
        <row r="300">
          <cell r="A300" t="str">
            <v>Chesterfield202410.3Max</v>
          </cell>
          <cell r="B300">
            <v>2024</v>
          </cell>
          <cell r="C300">
            <v>0.3</v>
          </cell>
          <cell r="D300" t="str">
            <v>Chesterfield</v>
          </cell>
          <cell r="E300">
            <v>1</v>
          </cell>
          <cell r="F300">
            <v>355</v>
          </cell>
          <cell r="G300" t="str">
            <v>Max</v>
          </cell>
        </row>
        <row r="301">
          <cell r="A301" t="str">
            <v>Clarendon202410.3Max</v>
          </cell>
          <cell r="B301">
            <v>2024</v>
          </cell>
          <cell r="C301">
            <v>0.3</v>
          </cell>
          <cell r="D301" t="str">
            <v>Clarendon</v>
          </cell>
          <cell r="E301">
            <v>1</v>
          </cell>
          <cell r="F301">
            <v>391</v>
          </cell>
          <cell r="G301" t="str">
            <v>Max</v>
          </cell>
        </row>
        <row r="302">
          <cell r="A302" t="str">
            <v>Colleton202410.3Max</v>
          </cell>
          <cell r="B302">
            <v>2024</v>
          </cell>
          <cell r="C302">
            <v>0.3</v>
          </cell>
          <cell r="D302" t="str">
            <v>Colleton</v>
          </cell>
          <cell r="E302">
            <v>1</v>
          </cell>
          <cell r="F302">
            <v>351</v>
          </cell>
          <cell r="G302" t="str">
            <v>Max</v>
          </cell>
        </row>
        <row r="303">
          <cell r="A303" t="str">
            <v>Darlington202410.3Max</v>
          </cell>
          <cell r="B303">
            <v>2024</v>
          </cell>
          <cell r="C303">
            <v>0.3</v>
          </cell>
          <cell r="D303" t="str">
            <v>Darlington</v>
          </cell>
          <cell r="E303">
            <v>1</v>
          </cell>
          <cell r="F303">
            <v>358</v>
          </cell>
          <cell r="G303" t="str">
            <v>Max</v>
          </cell>
        </row>
        <row r="304">
          <cell r="A304" t="str">
            <v>Dillon202410.3Max</v>
          </cell>
          <cell r="B304">
            <v>2024</v>
          </cell>
          <cell r="C304">
            <v>0.3</v>
          </cell>
          <cell r="D304" t="str">
            <v>Dillon</v>
          </cell>
          <cell r="E304">
            <v>1</v>
          </cell>
          <cell r="F304">
            <v>351</v>
          </cell>
          <cell r="G304" t="str">
            <v>Max</v>
          </cell>
        </row>
        <row r="305">
          <cell r="A305" t="str">
            <v>Dorchester202410.3Max</v>
          </cell>
          <cell r="B305">
            <v>2024</v>
          </cell>
          <cell r="C305">
            <v>0.3</v>
          </cell>
          <cell r="D305" t="str">
            <v>Dorchester</v>
          </cell>
          <cell r="E305">
            <v>1</v>
          </cell>
          <cell r="F305">
            <v>591</v>
          </cell>
          <cell r="G305" t="str">
            <v>Max</v>
          </cell>
        </row>
        <row r="306">
          <cell r="A306" t="str">
            <v>Edgefield202410.3Max</v>
          </cell>
          <cell r="B306">
            <v>2024</v>
          </cell>
          <cell r="C306">
            <v>0.3</v>
          </cell>
          <cell r="D306" t="str">
            <v>Edgefield</v>
          </cell>
          <cell r="E306">
            <v>1</v>
          </cell>
          <cell r="F306">
            <v>482</v>
          </cell>
          <cell r="G306" t="str">
            <v>Max</v>
          </cell>
        </row>
        <row r="307">
          <cell r="A307" t="str">
            <v>Fairfield202410.3Max</v>
          </cell>
          <cell r="B307">
            <v>2024</v>
          </cell>
          <cell r="C307">
            <v>0.3</v>
          </cell>
          <cell r="D307" t="str">
            <v>Fairfield</v>
          </cell>
          <cell r="E307">
            <v>1</v>
          </cell>
          <cell r="F307">
            <v>489</v>
          </cell>
          <cell r="G307" t="str">
            <v>Max</v>
          </cell>
        </row>
        <row r="308">
          <cell r="A308" t="str">
            <v>Florence202410.3Max</v>
          </cell>
          <cell r="B308">
            <v>2024</v>
          </cell>
          <cell r="C308">
            <v>0.3</v>
          </cell>
          <cell r="D308" t="str">
            <v>Florence</v>
          </cell>
          <cell r="E308">
            <v>1</v>
          </cell>
          <cell r="F308">
            <v>435</v>
          </cell>
          <cell r="G308" t="str">
            <v>Max</v>
          </cell>
        </row>
        <row r="309">
          <cell r="A309" t="str">
            <v>Georgetown202410.3Max</v>
          </cell>
          <cell r="B309">
            <v>2024</v>
          </cell>
          <cell r="C309">
            <v>0.3</v>
          </cell>
          <cell r="D309" t="str">
            <v>Georgetown</v>
          </cell>
          <cell r="E309">
            <v>1</v>
          </cell>
          <cell r="F309">
            <v>427</v>
          </cell>
          <cell r="G309" t="str">
            <v>Max</v>
          </cell>
        </row>
        <row r="310">
          <cell r="A310" t="str">
            <v>Greenville202410.3Max</v>
          </cell>
          <cell r="B310">
            <v>2024</v>
          </cell>
          <cell r="C310">
            <v>0.3</v>
          </cell>
          <cell r="D310" t="str">
            <v>Greenville</v>
          </cell>
          <cell r="E310">
            <v>1</v>
          </cell>
          <cell r="F310">
            <v>498</v>
          </cell>
          <cell r="G310" t="str">
            <v>Max</v>
          </cell>
        </row>
        <row r="311">
          <cell r="A311" t="str">
            <v>Greenwood202410.3Max</v>
          </cell>
          <cell r="B311">
            <v>2024</v>
          </cell>
          <cell r="C311">
            <v>0.3</v>
          </cell>
          <cell r="D311" t="str">
            <v>Greenwood</v>
          </cell>
          <cell r="E311">
            <v>1</v>
          </cell>
          <cell r="F311">
            <v>351</v>
          </cell>
          <cell r="G311" t="str">
            <v>Max</v>
          </cell>
        </row>
        <row r="312">
          <cell r="A312" t="str">
            <v>Hampton202410.3Max</v>
          </cell>
          <cell r="B312">
            <v>2024</v>
          </cell>
          <cell r="C312">
            <v>0.3</v>
          </cell>
          <cell r="D312" t="str">
            <v>Hampton</v>
          </cell>
          <cell r="E312">
            <v>1</v>
          </cell>
          <cell r="F312">
            <v>351</v>
          </cell>
          <cell r="G312" t="str">
            <v>Max</v>
          </cell>
        </row>
        <row r="313">
          <cell r="A313" t="str">
            <v>Horry202410.3Max</v>
          </cell>
          <cell r="B313">
            <v>2024</v>
          </cell>
          <cell r="C313">
            <v>0.3</v>
          </cell>
          <cell r="D313" t="str">
            <v>Horry</v>
          </cell>
          <cell r="E313">
            <v>1</v>
          </cell>
          <cell r="F313">
            <v>447</v>
          </cell>
          <cell r="G313" t="str">
            <v>Max</v>
          </cell>
        </row>
        <row r="314">
          <cell r="A314" t="str">
            <v>Jasper202410.3Max</v>
          </cell>
          <cell r="B314">
            <v>2024</v>
          </cell>
          <cell r="C314">
            <v>0.3</v>
          </cell>
          <cell r="D314" t="str">
            <v>Jasper</v>
          </cell>
          <cell r="E314">
            <v>1</v>
          </cell>
          <cell r="F314">
            <v>391</v>
          </cell>
          <cell r="G314" t="str">
            <v>Max</v>
          </cell>
        </row>
        <row r="315">
          <cell r="A315" t="str">
            <v>Kershaw202410.3Max</v>
          </cell>
          <cell r="B315">
            <v>2024</v>
          </cell>
          <cell r="C315">
            <v>0.3</v>
          </cell>
          <cell r="D315" t="str">
            <v>Kershaw</v>
          </cell>
          <cell r="E315">
            <v>1</v>
          </cell>
          <cell r="F315">
            <v>445</v>
          </cell>
          <cell r="G315" t="str">
            <v>Max</v>
          </cell>
        </row>
        <row r="316">
          <cell r="A316" t="str">
            <v>Lancaster202410.3Max</v>
          </cell>
          <cell r="B316">
            <v>2024</v>
          </cell>
          <cell r="C316">
            <v>0.3</v>
          </cell>
          <cell r="D316" t="str">
            <v>Lancaster</v>
          </cell>
          <cell r="E316">
            <v>1</v>
          </cell>
          <cell r="F316">
            <v>480</v>
          </cell>
          <cell r="G316" t="str">
            <v>Max</v>
          </cell>
        </row>
        <row r="317">
          <cell r="A317" t="str">
            <v>Laurens202410.3Max</v>
          </cell>
          <cell r="B317">
            <v>2024</v>
          </cell>
          <cell r="C317">
            <v>0.3</v>
          </cell>
          <cell r="D317" t="str">
            <v>Laurens</v>
          </cell>
          <cell r="E317">
            <v>1</v>
          </cell>
          <cell r="F317">
            <v>392</v>
          </cell>
          <cell r="G317" t="str">
            <v>Max</v>
          </cell>
        </row>
        <row r="318">
          <cell r="A318" t="str">
            <v>Lee202410.3Max</v>
          </cell>
          <cell r="B318">
            <v>2024</v>
          </cell>
          <cell r="C318">
            <v>0.3</v>
          </cell>
          <cell r="D318" t="str">
            <v>Lee</v>
          </cell>
          <cell r="E318">
            <v>1</v>
          </cell>
          <cell r="F318">
            <v>351</v>
          </cell>
          <cell r="G318" t="str">
            <v>Max</v>
          </cell>
        </row>
        <row r="319">
          <cell r="A319" t="str">
            <v>Lexington202410.3Max</v>
          </cell>
          <cell r="B319">
            <v>2024</v>
          </cell>
          <cell r="C319">
            <v>0.3</v>
          </cell>
          <cell r="D319" t="str">
            <v>Lexington</v>
          </cell>
          <cell r="E319">
            <v>1</v>
          </cell>
          <cell r="F319">
            <v>489</v>
          </cell>
          <cell r="G319" t="str">
            <v>Max</v>
          </cell>
        </row>
        <row r="320">
          <cell r="A320" t="str">
            <v>Marion202410.3Max</v>
          </cell>
          <cell r="B320">
            <v>2024</v>
          </cell>
          <cell r="C320">
            <v>0.3</v>
          </cell>
          <cell r="D320" t="str">
            <v>Marion</v>
          </cell>
          <cell r="E320">
            <v>1</v>
          </cell>
          <cell r="F320">
            <v>351</v>
          </cell>
          <cell r="G320" t="str">
            <v>Max</v>
          </cell>
        </row>
        <row r="321">
          <cell r="A321" t="str">
            <v>Marlboro202410.3Max</v>
          </cell>
          <cell r="B321">
            <v>2024</v>
          </cell>
          <cell r="C321">
            <v>0.3</v>
          </cell>
          <cell r="D321" t="str">
            <v>Marlboro</v>
          </cell>
          <cell r="E321">
            <v>1</v>
          </cell>
          <cell r="F321">
            <v>351</v>
          </cell>
          <cell r="G321" t="str">
            <v>Max</v>
          </cell>
        </row>
        <row r="322">
          <cell r="A322" t="str">
            <v>McCormick202410.3Max</v>
          </cell>
          <cell r="B322">
            <v>2024</v>
          </cell>
          <cell r="C322">
            <v>0.3</v>
          </cell>
          <cell r="D322" t="str">
            <v>McCormick</v>
          </cell>
          <cell r="E322">
            <v>1</v>
          </cell>
          <cell r="F322">
            <v>417</v>
          </cell>
          <cell r="G322" t="str">
            <v>Max</v>
          </cell>
        </row>
        <row r="323">
          <cell r="A323" t="str">
            <v>Newberry202410.3Max</v>
          </cell>
          <cell r="B323">
            <v>2024</v>
          </cell>
          <cell r="C323">
            <v>0.3</v>
          </cell>
          <cell r="D323" t="str">
            <v>Newberry</v>
          </cell>
          <cell r="E323">
            <v>1</v>
          </cell>
          <cell r="F323">
            <v>402</v>
          </cell>
          <cell r="G323" t="str">
            <v>Max</v>
          </cell>
        </row>
        <row r="324">
          <cell r="A324" t="str">
            <v>Oconee202410.3Max</v>
          </cell>
          <cell r="B324">
            <v>2024</v>
          </cell>
          <cell r="C324">
            <v>0.3</v>
          </cell>
          <cell r="D324" t="str">
            <v>Oconee</v>
          </cell>
          <cell r="E324">
            <v>1</v>
          </cell>
          <cell r="F324">
            <v>417</v>
          </cell>
          <cell r="G324" t="str">
            <v>Max</v>
          </cell>
        </row>
        <row r="325">
          <cell r="A325" t="str">
            <v>Orangeburg202410.3Max</v>
          </cell>
          <cell r="B325">
            <v>2024</v>
          </cell>
          <cell r="C325">
            <v>0.3</v>
          </cell>
          <cell r="D325" t="str">
            <v>Orangeburg</v>
          </cell>
          <cell r="E325">
            <v>1</v>
          </cell>
          <cell r="F325">
            <v>351</v>
          </cell>
          <cell r="G325" t="str">
            <v>Max</v>
          </cell>
        </row>
        <row r="326">
          <cell r="A326" t="str">
            <v>Pickens202410.3Max</v>
          </cell>
          <cell r="B326">
            <v>2024</v>
          </cell>
          <cell r="C326">
            <v>0.3</v>
          </cell>
          <cell r="D326" t="str">
            <v>Pickens</v>
          </cell>
          <cell r="E326">
            <v>1</v>
          </cell>
          <cell r="F326">
            <v>498</v>
          </cell>
          <cell r="G326" t="str">
            <v>Max</v>
          </cell>
        </row>
        <row r="327">
          <cell r="A327" t="str">
            <v>Richland202410.3Max</v>
          </cell>
          <cell r="B327">
            <v>2024</v>
          </cell>
          <cell r="C327">
            <v>0.3</v>
          </cell>
          <cell r="D327" t="str">
            <v>Richland</v>
          </cell>
          <cell r="E327">
            <v>1</v>
          </cell>
          <cell r="F327">
            <v>489</v>
          </cell>
          <cell r="G327" t="str">
            <v>Max</v>
          </cell>
        </row>
        <row r="328">
          <cell r="A328" t="str">
            <v>Saluda202410.3Max</v>
          </cell>
          <cell r="B328">
            <v>2024</v>
          </cell>
          <cell r="C328">
            <v>0.3</v>
          </cell>
          <cell r="D328" t="str">
            <v>Saluda</v>
          </cell>
          <cell r="E328">
            <v>1</v>
          </cell>
          <cell r="F328">
            <v>489</v>
          </cell>
          <cell r="G328" t="str">
            <v>Max</v>
          </cell>
        </row>
        <row r="329">
          <cell r="A329" t="str">
            <v>Spartanburg202410.3Max</v>
          </cell>
          <cell r="B329">
            <v>2024</v>
          </cell>
          <cell r="C329">
            <v>0.3</v>
          </cell>
          <cell r="D329" t="str">
            <v>Spartanburg</v>
          </cell>
          <cell r="E329">
            <v>1</v>
          </cell>
          <cell r="F329">
            <v>423</v>
          </cell>
          <cell r="G329" t="str">
            <v>Max</v>
          </cell>
        </row>
        <row r="330">
          <cell r="A330" t="str">
            <v>Sumter202410.3Max</v>
          </cell>
          <cell r="B330">
            <v>2024</v>
          </cell>
          <cell r="C330">
            <v>0.3</v>
          </cell>
          <cell r="D330" t="str">
            <v>Sumter</v>
          </cell>
          <cell r="E330">
            <v>1</v>
          </cell>
          <cell r="F330">
            <v>396</v>
          </cell>
          <cell r="G330" t="str">
            <v>Max</v>
          </cell>
        </row>
        <row r="331">
          <cell r="A331" t="str">
            <v>Union202410.3Max</v>
          </cell>
          <cell r="B331">
            <v>2024</v>
          </cell>
          <cell r="C331">
            <v>0.3</v>
          </cell>
          <cell r="D331" t="str">
            <v>Union</v>
          </cell>
          <cell r="E331">
            <v>1</v>
          </cell>
          <cell r="F331">
            <v>351</v>
          </cell>
          <cell r="G331" t="str">
            <v>Max</v>
          </cell>
        </row>
        <row r="332">
          <cell r="A332" t="str">
            <v>Williamsburg202410.3Max</v>
          </cell>
          <cell r="B332">
            <v>2024</v>
          </cell>
          <cell r="C332">
            <v>0.3</v>
          </cell>
          <cell r="D332" t="str">
            <v>Williamsburg</v>
          </cell>
          <cell r="E332">
            <v>1</v>
          </cell>
          <cell r="F332">
            <v>351</v>
          </cell>
          <cell r="G332" t="str">
            <v>Max</v>
          </cell>
        </row>
        <row r="333">
          <cell r="A333" t="str">
            <v>York202410.3Max</v>
          </cell>
          <cell r="B333">
            <v>2024</v>
          </cell>
          <cell r="C333">
            <v>0.3</v>
          </cell>
          <cell r="D333" t="str">
            <v>York</v>
          </cell>
          <cell r="E333">
            <v>1</v>
          </cell>
          <cell r="F333">
            <v>596</v>
          </cell>
          <cell r="G333" t="str">
            <v>Max</v>
          </cell>
        </row>
        <row r="334">
          <cell r="A334" t="str">
            <v>Abbeville202420.3Max</v>
          </cell>
          <cell r="B334">
            <v>2024</v>
          </cell>
          <cell r="C334">
            <v>0.3</v>
          </cell>
          <cell r="D334" t="str">
            <v>Abbeville</v>
          </cell>
          <cell r="E334">
            <v>2</v>
          </cell>
          <cell r="F334">
            <v>462</v>
          </cell>
          <cell r="G334" t="str">
            <v>Max</v>
          </cell>
        </row>
        <row r="335">
          <cell r="A335" t="str">
            <v>Aiken202420.3Max</v>
          </cell>
          <cell r="B335">
            <v>2024</v>
          </cell>
          <cell r="C335">
            <v>0.3</v>
          </cell>
          <cell r="D335" t="str">
            <v>Aiken</v>
          </cell>
          <cell r="E335">
            <v>2</v>
          </cell>
          <cell r="F335">
            <v>579</v>
          </cell>
          <cell r="G335" t="str">
            <v>Max</v>
          </cell>
        </row>
        <row r="336">
          <cell r="A336" t="str">
            <v>Allendale202420.3Max</v>
          </cell>
          <cell r="B336">
            <v>2024</v>
          </cell>
          <cell r="C336">
            <v>0.3</v>
          </cell>
          <cell r="D336" t="str">
            <v>Allendale</v>
          </cell>
          <cell r="E336">
            <v>2</v>
          </cell>
          <cell r="F336">
            <v>420</v>
          </cell>
          <cell r="G336" t="str">
            <v>Max</v>
          </cell>
        </row>
        <row r="337">
          <cell r="A337" t="str">
            <v>Anderson202420.3Max</v>
          </cell>
          <cell r="B337">
            <v>2024</v>
          </cell>
          <cell r="C337">
            <v>0.3</v>
          </cell>
          <cell r="D337" t="str">
            <v>Anderson</v>
          </cell>
          <cell r="E337">
            <v>2</v>
          </cell>
          <cell r="F337">
            <v>540</v>
          </cell>
          <cell r="G337" t="str">
            <v>Max</v>
          </cell>
        </row>
        <row r="338">
          <cell r="A338" t="str">
            <v>Bamberg202420.3Max</v>
          </cell>
          <cell r="B338">
            <v>2024</v>
          </cell>
          <cell r="C338">
            <v>0.3</v>
          </cell>
          <cell r="D338" t="str">
            <v>Bamberg</v>
          </cell>
          <cell r="E338">
            <v>2</v>
          </cell>
          <cell r="F338">
            <v>425</v>
          </cell>
          <cell r="G338" t="str">
            <v>Max</v>
          </cell>
        </row>
        <row r="339">
          <cell r="A339" t="str">
            <v>Barnwell202420.3Max</v>
          </cell>
          <cell r="B339">
            <v>2024</v>
          </cell>
          <cell r="C339">
            <v>0.3</v>
          </cell>
          <cell r="D339" t="str">
            <v>Barnwell</v>
          </cell>
          <cell r="E339">
            <v>2</v>
          </cell>
          <cell r="F339">
            <v>456</v>
          </cell>
          <cell r="G339" t="str">
            <v>Max</v>
          </cell>
        </row>
        <row r="340">
          <cell r="A340" t="str">
            <v>Beaufort202420.3Max</v>
          </cell>
          <cell r="B340">
            <v>2024</v>
          </cell>
          <cell r="C340">
            <v>0.3</v>
          </cell>
          <cell r="D340" t="str">
            <v>Beaufort</v>
          </cell>
          <cell r="E340">
            <v>2</v>
          </cell>
          <cell r="F340">
            <v>681</v>
          </cell>
          <cell r="G340" t="str">
            <v>Max</v>
          </cell>
        </row>
        <row r="341">
          <cell r="A341" t="str">
            <v>Berkeley202420.3Max</v>
          </cell>
          <cell r="B341">
            <v>2024</v>
          </cell>
          <cell r="C341">
            <v>0.3</v>
          </cell>
          <cell r="D341" t="str">
            <v>Berkeley</v>
          </cell>
          <cell r="E341">
            <v>2</v>
          </cell>
          <cell r="F341">
            <v>709</v>
          </cell>
          <cell r="G341" t="str">
            <v>Max</v>
          </cell>
        </row>
        <row r="342">
          <cell r="A342" t="str">
            <v>Calhoun202420.3Max</v>
          </cell>
          <cell r="B342">
            <v>2024</v>
          </cell>
          <cell r="C342">
            <v>0.3</v>
          </cell>
          <cell r="D342" t="str">
            <v>Calhoun</v>
          </cell>
          <cell r="E342">
            <v>2</v>
          </cell>
          <cell r="F342">
            <v>587</v>
          </cell>
          <cell r="G342" t="str">
            <v>Max</v>
          </cell>
        </row>
        <row r="343">
          <cell r="A343" t="str">
            <v>Charleston202420.3Max</v>
          </cell>
          <cell r="B343">
            <v>2024</v>
          </cell>
          <cell r="C343">
            <v>0.3</v>
          </cell>
          <cell r="D343" t="str">
            <v>Charleston</v>
          </cell>
          <cell r="E343">
            <v>2</v>
          </cell>
          <cell r="F343">
            <v>709</v>
          </cell>
          <cell r="G343" t="str">
            <v>Max</v>
          </cell>
        </row>
        <row r="344">
          <cell r="A344" t="str">
            <v>Cherokee202420.3Max</v>
          </cell>
          <cell r="B344">
            <v>2024</v>
          </cell>
          <cell r="C344">
            <v>0.3</v>
          </cell>
          <cell r="D344" t="str">
            <v>Cherokee</v>
          </cell>
          <cell r="E344">
            <v>2</v>
          </cell>
          <cell r="F344">
            <v>460</v>
          </cell>
          <cell r="G344" t="str">
            <v>Max</v>
          </cell>
        </row>
        <row r="345">
          <cell r="A345" t="str">
            <v>Chester202420.3Max</v>
          </cell>
          <cell r="B345">
            <v>2024</v>
          </cell>
          <cell r="C345">
            <v>0.3</v>
          </cell>
          <cell r="D345" t="str">
            <v>Chester</v>
          </cell>
          <cell r="E345">
            <v>2</v>
          </cell>
          <cell r="F345">
            <v>429</v>
          </cell>
          <cell r="G345" t="str">
            <v>Max</v>
          </cell>
        </row>
        <row r="346">
          <cell r="A346" t="str">
            <v>Chesterfield202420.3Max</v>
          </cell>
          <cell r="B346">
            <v>2024</v>
          </cell>
          <cell r="C346">
            <v>0.3</v>
          </cell>
          <cell r="D346" t="str">
            <v>Chesterfield</v>
          </cell>
          <cell r="E346">
            <v>2</v>
          </cell>
          <cell r="F346">
            <v>426</v>
          </cell>
          <cell r="G346" t="str">
            <v>Max</v>
          </cell>
        </row>
        <row r="347">
          <cell r="A347" t="str">
            <v>Clarendon202420.3Max</v>
          </cell>
          <cell r="B347">
            <v>2024</v>
          </cell>
          <cell r="C347">
            <v>0.3</v>
          </cell>
          <cell r="D347" t="str">
            <v>Clarendon</v>
          </cell>
          <cell r="E347">
            <v>2</v>
          </cell>
          <cell r="F347">
            <v>468</v>
          </cell>
          <cell r="G347" t="str">
            <v>Max</v>
          </cell>
        </row>
        <row r="348">
          <cell r="A348" t="str">
            <v>Colleton202420.3Max</v>
          </cell>
          <cell r="B348">
            <v>2024</v>
          </cell>
          <cell r="C348">
            <v>0.3</v>
          </cell>
          <cell r="D348" t="str">
            <v>Colleton</v>
          </cell>
          <cell r="E348">
            <v>2</v>
          </cell>
          <cell r="F348">
            <v>420</v>
          </cell>
          <cell r="G348" t="str">
            <v>Max</v>
          </cell>
        </row>
        <row r="349">
          <cell r="A349" t="str">
            <v>Darlington202420.3Max</v>
          </cell>
          <cell r="B349">
            <v>2024</v>
          </cell>
          <cell r="C349">
            <v>0.3</v>
          </cell>
          <cell r="D349" t="str">
            <v>Darlington</v>
          </cell>
          <cell r="E349">
            <v>2</v>
          </cell>
          <cell r="F349">
            <v>429</v>
          </cell>
          <cell r="G349" t="str">
            <v>Max</v>
          </cell>
        </row>
        <row r="350">
          <cell r="A350" t="str">
            <v>Dillon202420.3Max</v>
          </cell>
          <cell r="B350">
            <v>2024</v>
          </cell>
          <cell r="C350">
            <v>0.3</v>
          </cell>
          <cell r="D350" t="str">
            <v>Dillon</v>
          </cell>
          <cell r="E350">
            <v>2</v>
          </cell>
          <cell r="F350">
            <v>420</v>
          </cell>
          <cell r="G350" t="str">
            <v>Max</v>
          </cell>
        </row>
        <row r="351">
          <cell r="A351" t="str">
            <v>Dorchester202420.3Max</v>
          </cell>
          <cell r="B351">
            <v>2024</v>
          </cell>
          <cell r="C351">
            <v>0.3</v>
          </cell>
          <cell r="D351" t="str">
            <v>Dorchester</v>
          </cell>
          <cell r="E351">
            <v>2</v>
          </cell>
          <cell r="F351">
            <v>709</v>
          </cell>
          <cell r="G351" t="str">
            <v>Max</v>
          </cell>
        </row>
        <row r="352">
          <cell r="A352" t="str">
            <v>Edgefield202420.3Max</v>
          </cell>
          <cell r="B352">
            <v>2024</v>
          </cell>
          <cell r="C352">
            <v>0.3</v>
          </cell>
          <cell r="D352" t="str">
            <v>Edgefield</v>
          </cell>
          <cell r="E352">
            <v>2</v>
          </cell>
          <cell r="F352">
            <v>579</v>
          </cell>
          <cell r="G352" t="str">
            <v>Max</v>
          </cell>
        </row>
        <row r="353">
          <cell r="A353" t="str">
            <v>Fairfield202420.3Max</v>
          </cell>
          <cell r="B353">
            <v>2024</v>
          </cell>
          <cell r="C353">
            <v>0.3</v>
          </cell>
          <cell r="D353" t="str">
            <v>Fairfield</v>
          </cell>
          <cell r="E353">
            <v>2</v>
          </cell>
          <cell r="F353">
            <v>587</v>
          </cell>
          <cell r="G353" t="str">
            <v>Max</v>
          </cell>
        </row>
        <row r="354">
          <cell r="A354" t="str">
            <v>Florence202420.3Max</v>
          </cell>
          <cell r="B354">
            <v>2024</v>
          </cell>
          <cell r="C354">
            <v>0.3</v>
          </cell>
          <cell r="D354" t="str">
            <v>Florence</v>
          </cell>
          <cell r="E354">
            <v>2</v>
          </cell>
          <cell r="F354">
            <v>522</v>
          </cell>
          <cell r="G354" t="str">
            <v>Max</v>
          </cell>
        </row>
        <row r="355">
          <cell r="A355" t="str">
            <v>Georgetown202420.3Max</v>
          </cell>
          <cell r="B355">
            <v>2024</v>
          </cell>
          <cell r="C355">
            <v>0.3</v>
          </cell>
          <cell r="D355" t="str">
            <v>Georgetown</v>
          </cell>
          <cell r="E355">
            <v>2</v>
          </cell>
          <cell r="F355">
            <v>513</v>
          </cell>
          <cell r="G355" t="str">
            <v>Max</v>
          </cell>
        </row>
        <row r="356">
          <cell r="A356" t="str">
            <v>Greenville202420.3Max</v>
          </cell>
          <cell r="B356">
            <v>2024</v>
          </cell>
          <cell r="C356">
            <v>0.3</v>
          </cell>
          <cell r="D356" t="str">
            <v>Greenville</v>
          </cell>
          <cell r="E356">
            <v>2</v>
          </cell>
          <cell r="F356">
            <v>598</v>
          </cell>
          <cell r="G356" t="str">
            <v>Max</v>
          </cell>
        </row>
        <row r="357">
          <cell r="A357" t="str">
            <v>Greenwood202420.3Max</v>
          </cell>
          <cell r="B357">
            <v>2024</v>
          </cell>
          <cell r="C357">
            <v>0.3</v>
          </cell>
          <cell r="D357" t="str">
            <v>Greenwood</v>
          </cell>
          <cell r="E357">
            <v>2</v>
          </cell>
          <cell r="F357">
            <v>420</v>
          </cell>
          <cell r="G357" t="str">
            <v>Max</v>
          </cell>
        </row>
        <row r="358">
          <cell r="A358" t="str">
            <v>Hampton202420.3Max</v>
          </cell>
          <cell r="B358">
            <v>2024</v>
          </cell>
          <cell r="C358">
            <v>0.3</v>
          </cell>
          <cell r="D358" t="str">
            <v>Hampton</v>
          </cell>
          <cell r="E358">
            <v>2</v>
          </cell>
          <cell r="F358">
            <v>420</v>
          </cell>
          <cell r="G358" t="str">
            <v>Max</v>
          </cell>
        </row>
        <row r="359">
          <cell r="A359" t="str">
            <v>Horry202420.3Max</v>
          </cell>
          <cell r="B359">
            <v>2024</v>
          </cell>
          <cell r="C359">
            <v>0.3</v>
          </cell>
          <cell r="D359" t="str">
            <v>Horry</v>
          </cell>
          <cell r="E359">
            <v>2</v>
          </cell>
          <cell r="F359">
            <v>537</v>
          </cell>
          <cell r="G359" t="str">
            <v>Max</v>
          </cell>
        </row>
        <row r="360">
          <cell r="A360" t="str">
            <v>Jasper202420.3Max</v>
          </cell>
          <cell r="B360">
            <v>2024</v>
          </cell>
          <cell r="C360">
            <v>0.3</v>
          </cell>
          <cell r="D360" t="str">
            <v>Jasper</v>
          </cell>
          <cell r="E360">
            <v>2</v>
          </cell>
          <cell r="F360">
            <v>470</v>
          </cell>
          <cell r="G360" t="str">
            <v>Max</v>
          </cell>
        </row>
        <row r="361">
          <cell r="A361" t="str">
            <v>Kershaw202420.3Max</v>
          </cell>
          <cell r="B361">
            <v>2024</v>
          </cell>
          <cell r="C361">
            <v>0.3</v>
          </cell>
          <cell r="D361" t="str">
            <v>Kershaw</v>
          </cell>
          <cell r="E361">
            <v>2</v>
          </cell>
          <cell r="F361">
            <v>534</v>
          </cell>
          <cell r="G361" t="str">
            <v>Max</v>
          </cell>
        </row>
        <row r="362">
          <cell r="A362" t="str">
            <v>Lancaster202420.3Max</v>
          </cell>
          <cell r="B362">
            <v>2024</v>
          </cell>
          <cell r="C362">
            <v>0.3</v>
          </cell>
          <cell r="D362" t="str">
            <v>Lancaster</v>
          </cell>
          <cell r="E362">
            <v>2</v>
          </cell>
          <cell r="F362">
            <v>576</v>
          </cell>
          <cell r="G362" t="str">
            <v>Max</v>
          </cell>
        </row>
        <row r="363">
          <cell r="A363" t="str">
            <v>Laurens202420.3Max</v>
          </cell>
          <cell r="B363">
            <v>2024</v>
          </cell>
          <cell r="C363">
            <v>0.3</v>
          </cell>
          <cell r="D363" t="str">
            <v>Laurens</v>
          </cell>
          <cell r="E363">
            <v>2</v>
          </cell>
          <cell r="F363">
            <v>471</v>
          </cell>
          <cell r="G363" t="str">
            <v>Max</v>
          </cell>
        </row>
        <row r="364">
          <cell r="A364" t="str">
            <v>Lee202420.3Max</v>
          </cell>
          <cell r="B364">
            <v>2024</v>
          </cell>
          <cell r="C364">
            <v>0.3</v>
          </cell>
          <cell r="D364" t="str">
            <v>Lee</v>
          </cell>
          <cell r="E364">
            <v>2</v>
          </cell>
          <cell r="F364">
            <v>420</v>
          </cell>
          <cell r="G364" t="str">
            <v>Max</v>
          </cell>
        </row>
        <row r="365">
          <cell r="A365" t="str">
            <v>Lexington202420.3Max</v>
          </cell>
          <cell r="B365">
            <v>2024</v>
          </cell>
          <cell r="C365">
            <v>0.3</v>
          </cell>
          <cell r="D365" t="str">
            <v>Lexington</v>
          </cell>
          <cell r="E365">
            <v>2</v>
          </cell>
          <cell r="F365">
            <v>587</v>
          </cell>
          <cell r="G365" t="str">
            <v>Max</v>
          </cell>
        </row>
        <row r="366">
          <cell r="A366" t="str">
            <v>Marion202420.3Max</v>
          </cell>
          <cell r="B366">
            <v>2024</v>
          </cell>
          <cell r="C366">
            <v>0.3</v>
          </cell>
          <cell r="D366" t="str">
            <v>Marion</v>
          </cell>
          <cell r="E366">
            <v>2</v>
          </cell>
          <cell r="F366">
            <v>420</v>
          </cell>
          <cell r="G366" t="str">
            <v>Max</v>
          </cell>
        </row>
        <row r="367">
          <cell r="A367" t="str">
            <v>Marlboro202420.3Max</v>
          </cell>
          <cell r="B367">
            <v>2024</v>
          </cell>
          <cell r="C367">
            <v>0.3</v>
          </cell>
          <cell r="D367" t="str">
            <v>Marlboro</v>
          </cell>
          <cell r="E367">
            <v>2</v>
          </cell>
          <cell r="F367">
            <v>420</v>
          </cell>
          <cell r="G367" t="str">
            <v>Max</v>
          </cell>
        </row>
        <row r="368">
          <cell r="A368" t="str">
            <v>McCormick202420.3Max</v>
          </cell>
          <cell r="B368">
            <v>2024</v>
          </cell>
          <cell r="C368">
            <v>0.3</v>
          </cell>
          <cell r="D368" t="str">
            <v>McCormick</v>
          </cell>
          <cell r="E368">
            <v>2</v>
          </cell>
          <cell r="F368">
            <v>501</v>
          </cell>
          <cell r="G368" t="str">
            <v>Max</v>
          </cell>
        </row>
        <row r="369">
          <cell r="A369" t="str">
            <v>Newberry202420.3Max</v>
          </cell>
          <cell r="B369">
            <v>2024</v>
          </cell>
          <cell r="C369">
            <v>0.3</v>
          </cell>
          <cell r="D369" t="str">
            <v>Newberry</v>
          </cell>
          <cell r="E369">
            <v>2</v>
          </cell>
          <cell r="F369">
            <v>482</v>
          </cell>
          <cell r="G369" t="str">
            <v>Max</v>
          </cell>
        </row>
        <row r="370">
          <cell r="A370" t="str">
            <v>Oconee202420.3Max</v>
          </cell>
          <cell r="B370">
            <v>2024</v>
          </cell>
          <cell r="C370">
            <v>0.3</v>
          </cell>
          <cell r="D370" t="str">
            <v>Oconee</v>
          </cell>
          <cell r="E370">
            <v>2</v>
          </cell>
          <cell r="F370">
            <v>500</v>
          </cell>
          <cell r="G370" t="str">
            <v>Max</v>
          </cell>
        </row>
        <row r="371">
          <cell r="A371" t="str">
            <v>Orangeburg202420.3Max</v>
          </cell>
          <cell r="B371">
            <v>2024</v>
          </cell>
          <cell r="C371">
            <v>0.3</v>
          </cell>
          <cell r="D371" t="str">
            <v>Orangeburg</v>
          </cell>
          <cell r="E371">
            <v>2</v>
          </cell>
          <cell r="F371">
            <v>420</v>
          </cell>
          <cell r="G371" t="str">
            <v>Max</v>
          </cell>
        </row>
        <row r="372">
          <cell r="A372" t="str">
            <v>Pickens202420.3Max</v>
          </cell>
          <cell r="B372">
            <v>2024</v>
          </cell>
          <cell r="C372">
            <v>0.3</v>
          </cell>
          <cell r="D372" t="str">
            <v>Pickens</v>
          </cell>
          <cell r="E372">
            <v>2</v>
          </cell>
          <cell r="F372">
            <v>598</v>
          </cell>
          <cell r="G372" t="str">
            <v>Max</v>
          </cell>
        </row>
        <row r="373">
          <cell r="A373" t="str">
            <v>Richland202420.3Max</v>
          </cell>
          <cell r="B373">
            <v>2024</v>
          </cell>
          <cell r="C373">
            <v>0.3</v>
          </cell>
          <cell r="D373" t="str">
            <v>Richland</v>
          </cell>
          <cell r="E373">
            <v>2</v>
          </cell>
          <cell r="F373">
            <v>587</v>
          </cell>
          <cell r="G373" t="str">
            <v>Max</v>
          </cell>
        </row>
        <row r="374">
          <cell r="A374" t="str">
            <v>Saluda202420.3Max</v>
          </cell>
          <cell r="B374">
            <v>2024</v>
          </cell>
          <cell r="C374">
            <v>0.3</v>
          </cell>
          <cell r="D374" t="str">
            <v>Saluda</v>
          </cell>
          <cell r="E374">
            <v>2</v>
          </cell>
          <cell r="F374">
            <v>587</v>
          </cell>
          <cell r="G374" t="str">
            <v>Max</v>
          </cell>
        </row>
        <row r="375">
          <cell r="A375" t="str">
            <v>Spartanburg202420.3Max</v>
          </cell>
          <cell r="B375">
            <v>2024</v>
          </cell>
          <cell r="C375">
            <v>0.3</v>
          </cell>
          <cell r="D375" t="str">
            <v>Spartanburg</v>
          </cell>
          <cell r="E375">
            <v>2</v>
          </cell>
          <cell r="F375">
            <v>507</v>
          </cell>
          <cell r="G375" t="str">
            <v>Max</v>
          </cell>
        </row>
        <row r="376">
          <cell r="A376" t="str">
            <v>Sumter202420.3Max</v>
          </cell>
          <cell r="B376">
            <v>2024</v>
          </cell>
          <cell r="C376">
            <v>0.3</v>
          </cell>
          <cell r="D376" t="str">
            <v>Sumter</v>
          </cell>
          <cell r="E376">
            <v>2</v>
          </cell>
          <cell r="F376">
            <v>476</v>
          </cell>
          <cell r="G376" t="str">
            <v>Max</v>
          </cell>
        </row>
        <row r="377">
          <cell r="A377" t="str">
            <v>Union202420.3Max</v>
          </cell>
          <cell r="B377">
            <v>2024</v>
          </cell>
          <cell r="C377">
            <v>0.3</v>
          </cell>
          <cell r="D377" t="str">
            <v>Union</v>
          </cell>
          <cell r="E377">
            <v>2</v>
          </cell>
          <cell r="F377">
            <v>420</v>
          </cell>
          <cell r="G377" t="str">
            <v>Max</v>
          </cell>
        </row>
        <row r="378">
          <cell r="A378" t="str">
            <v>Williamsburg202420.3Max</v>
          </cell>
          <cell r="B378">
            <v>2024</v>
          </cell>
          <cell r="C378">
            <v>0.3</v>
          </cell>
          <cell r="D378" t="str">
            <v>Williamsburg</v>
          </cell>
          <cell r="E378">
            <v>2</v>
          </cell>
          <cell r="F378">
            <v>420</v>
          </cell>
          <cell r="G378" t="str">
            <v>Max</v>
          </cell>
        </row>
        <row r="379">
          <cell r="A379" t="str">
            <v>York202420.3Max</v>
          </cell>
          <cell r="B379">
            <v>2024</v>
          </cell>
          <cell r="C379">
            <v>0.3</v>
          </cell>
          <cell r="D379" t="str">
            <v>York</v>
          </cell>
          <cell r="E379">
            <v>2</v>
          </cell>
          <cell r="F379">
            <v>715</v>
          </cell>
          <cell r="G379" t="str">
            <v>Max</v>
          </cell>
        </row>
        <row r="380">
          <cell r="A380" t="str">
            <v>Abbeville202430.3Max</v>
          </cell>
          <cell r="B380">
            <v>2024</v>
          </cell>
          <cell r="C380">
            <v>0.3</v>
          </cell>
          <cell r="D380" t="str">
            <v>Abbeville</v>
          </cell>
          <cell r="E380">
            <v>3</v>
          </cell>
          <cell r="F380">
            <v>533</v>
          </cell>
          <cell r="G380" t="str">
            <v>Max</v>
          </cell>
        </row>
        <row r="381">
          <cell r="A381" t="str">
            <v>Aiken202430.3Max</v>
          </cell>
          <cell r="B381">
            <v>2024</v>
          </cell>
          <cell r="C381">
            <v>0.3</v>
          </cell>
          <cell r="D381" t="str">
            <v>Aiken</v>
          </cell>
          <cell r="E381">
            <v>3</v>
          </cell>
          <cell r="F381">
            <v>669</v>
          </cell>
          <cell r="G381" t="str">
            <v>Max</v>
          </cell>
        </row>
        <row r="382">
          <cell r="A382" t="str">
            <v>Allendale202430.3Max</v>
          </cell>
          <cell r="B382">
            <v>2024</v>
          </cell>
          <cell r="C382">
            <v>0.3</v>
          </cell>
          <cell r="D382" t="str">
            <v>Allendale</v>
          </cell>
          <cell r="E382">
            <v>3</v>
          </cell>
          <cell r="F382">
            <v>486</v>
          </cell>
          <cell r="G382" t="str">
            <v>Max</v>
          </cell>
        </row>
        <row r="383">
          <cell r="A383" t="str">
            <v>Anderson202430.3Max</v>
          </cell>
          <cell r="B383">
            <v>2024</v>
          </cell>
          <cell r="C383">
            <v>0.3</v>
          </cell>
          <cell r="D383" t="str">
            <v>Anderson</v>
          </cell>
          <cell r="E383">
            <v>3</v>
          </cell>
          <cell r="F383">
            <v>623</v>
          </cell>
          <cell r="G383" t="str">
            <v>Max</v>
          </cell>
        </row>
        <row r="384">
          <cell r="A384" t="str">
            <v>Bamberg202430.3Max</v>
          </cell>
          <cell r="B384">
            <v>2024</v>
          </cell>
          <cell r="C384">
            <v>0.3</v>
          </cell>
          <cell r="D384" t="str">
            <v>Bamberg</v>
          </cell>
          <cell r="E384">
            <v>3</v>
          </cell>
          <cell r="F384">
            <v>491</v>
          </cell>
          <cell r="G384" t="str">
            <v>Max</v>
          </cell>
        </row>
        <row r="385">
          <cell r="A385" t="str">
            <v>Barnwell202430.3Max</v>
          </cell>
          <cell r="B385">
            <v>2024</v>
          </cell>
          <cell r="C385">
            <v>0.3</v>
          </cell>
          <cell r="D385" t="str">
            <v>Barnwell</v>
          </cell>
          <cell r="E385">
            <v>3</v>
          </cell>
          <cell r="F385">
            <v>526</v>
          </cell>
          <cell r="G385" t="str">
            <v>Max</v>
          </cell>
        </row>
        <row r="386">
          <cell r="A386" t="str">
            <v>Beaufort202430.3Max</v>
          </cell>
          <cell r="B386">
            <v>2024</v>
          </cell>
          <cell r="C386">
            <v>0.3</v>
          </cell>
          <cell r="D386" t="str">
            <v>Beaufort</v>
          </cell>
          <cell r="E386">
            <v>3</v>
          </cell>
          <cell r="F386">
            <v>787</v>
          </cell>
          <cell r="G386" t="str">
            <v>Max</v>
          </cell>
        </row>
        <row r="387">
          <cell r="A387" t="str">
            <v>Berkeley202430.3Max</v>
          </cell>
          <cell r="B387">
            <v>2024</v>
          </cell>
          <cell r="C387">
            <v>0.3</v>
          </cell>
          <cell r="D387" t="str">
            <v>Berkeley</v>
          </cell>
          <cell r="E387">
            <v>3</v>
          </cell>
          <cell r="F387">
            <v>820</v>
          </cell>
          <cell r="G387" t="str">
            <v>Max</v>
          </cell>
        </row>
        <row r="388">
          <cell r="A388" t="str">
            <v>Calhoun202430.3Max</v>
          </cell>
          <cell r="B388">
            <v>2024</v>
          </cell>
          <cell r="C388">
            <v>0.3</v>
          </cell>
          <cell r="D388" t="str">
            <v>Calhoun</v>
          </cell>
          <cell r="E388">
            <v>3</v>
          </cell>
          <cell r="F388">
            <v>678</v>
          </cell>
          <cell r="G388" t="str">
            <v>Max</v>
          </cell>
        </row>
        <row r="389">
          <cell r="A389" t="str">
            <v>Charleston202430.3Max</v>
          </cell>
          <cell r="B389">
            <v>2024</v>
          </cell>
          <cell r="C389">
            <v>0.3</v>
          </cell>
          <cell r="D389" t="str">
            <v>Charleston</v>
          </cell>
          <cell r="E389">
            <v>3</v>
          </cell>
          <cell r="F389">
            <v>820</v>
          </cell>
          <cell r="G389" t="str">
            <v>Max</v>
          </cell>
        </row>
        <row r="390">
          <cell r="A390" t="str">
            <v>Cherokee202430.3Max</v>
          </cell>
          <cell r="B390">
            <v>2024</v>
          </cell>
          <cell r="C390">
            <v>0.3</v>
          </cell>
          <cell r="D390" t="str">
            <v>Cherokee</v>
          </cell>
          <cell r="E390">
            <v>3</v>
          </cell>
          <cell r="F390">
            <v>532</v>
          </cell>
          <cell r="G390" t="str">
            <v>Max</v>
          </cell>
        </row>
        <row r="391">
          <cell r="A391" t="str">
            <v>Chester202430.3Max</v>
          </cell>
          <cell r="B391">
            <v>2024</v>
          </cell>
          <cell r="C391">
            <v>0.3</v>
          </cell>
          <cell r="D391" t="str">
            <v>Chester</v>
          </cell>
          <cell r="E391">
            <v>3</v>
          </cell>
          <cell r="F391">
            <v>496</v>
          </cell>
          <cell r="G391" t="str">
            <v>Max</v>
          </cell>
        </row>
        <row r="392">
          <cell r="A392" t="str">
            <v>Chesterfield202430.3Max</v>
          </cell>
          <cell r="B392">
            <v>2024</v>
          </cell>
          <cell r="C392">
            <v>0.3</v>
          </cell>
          <cell r="D392" t="str">
            <v>Chesterfield</v>
          </cell>
          <cell r="E392">
            <v>3</v>
          </cell>
          <cell r="F392">
            <v>493</v>
          </cell>
          <cell r="G392" t="str">
            <v>Max</v>
          </cell>
        </row>
        <row r="393">
          <cell r="A393" t="str">
            <v>Clarendon202430.3Max</v>
          </cell>
          <cell r="B393">
            <v>2024</v>
          </cell>
          <cell r="C393">
            <v>0.3</v>
          </cell>
          <cell r="D393" t="str">
            <v>Clarendon</v>
          </cell>
          <cell r="E393">
            <v>3</v>
          </cell>
          <cell r="F393">
            <v>542</v>
          </cell>
          <cell r="G393" t="str">
            <v>Max</v>
          </cell>
        </row>
        <row r="394">
          <cell r="A394" t="str">
            <v>Colleton202430.3Max</v>
          </cell>
          <cell r="B394">
            <v>2024</v>
          </cell>
          <cell r="C394">
            <v>0.3</v>
          </cell>
          <cell r="D394" t="str">
            <v>Colleton</v>
          </cell>
          <cell r="E394">
            <v>3</v>
          </cell>
          <cell r="F394">
            <v>486</v>
          </cell>
          <cell r="G394" t="str">
            <v>Max</v>
          </cell>
        </row>
        <row r="395">
          <cell r="A395" t="str">
            <v>Darlington202430.3Max</v>
          </cell>
          <cell r="B395">
            <v>2024</v>
          </cell>
          <cell r="C395">
            <v>0.3</v>
          </cell>
          <cell r="D395" t="str">
            <v>Darlington</v>
          </cell>
          <cell r="E395">
            <v>3</v>
          </cell>
          <cell r="F395">
            <v>496</v>
          </cell>
          <cell r="G395" t="str">
            <v>Max</v>
          </cell>
        </row>
        <row r="396">
          <cell r="A396" t="str">
            <v>Dillon202430.3Max</v>
          </cell>
          <cell r="B396">
            <v>2024</v>
          </cell>
          <cell r="C396">
            <v>0.3</v>
          </cell>
          <cell r="D396" t="str">
            <v>Dillon</v>
          </cell>
          <cell r="E396">
            <v>3</v>
          </cell>
          <cell r="F396">
            <v>486</v>
          </cell>
          <cell r="G396" t="str">
            <v>Max</v>
          </cell>
        </row>
        <row r="397">
          <cell r="A397" t="str">
            <v>Dorchester202430.3Max</v>
          </cell>
          <cell r="B397">
            <v>2024</v>
          </cell>
          <cell r="C397">
            <v>0.3</v>
          </cell>
          <cell r="D397" t="str">
            <v>Dorchester</v>
          </cell>
          <cell r="E397">
            <v>3</v>
          </cell>
          <cell r="F397">
            <v>820</v>
          </cell>
          <cell r="G397" t="str">
            <v>Max</v>
          </cell>
        </row>
        <row r="398">
          <cell r="A398" t="str">
            <v>Edgefield202430.3Max</v>
          </cell>
          <cell r="B398">
            <v>2024</v>
          </cell>
          <cell r="C398">
            <v>0.3</v>
          </cell>
          <cell r="D398" t="str">
            <v>Edgefield</v>
          </cell>
          <cell r="E398">
            <v>3</v>
          </cell>
          <cell r="F398">
            <v>669</v>
          </cell>
          <cell r="G398" t="str">
            <v>Max</v>
          </cell>
        </row>
        <row r="399">
          <cell r="A399" t="str">
            <v>Fairfield202430.3Max</v>
          </cell>
          <cell r="B399">
            <v>2024</v>
          </cell>
          <cell r="C399">
            <v>0.3</v>
          </cell>
          <cell r="D399" t="str">
            <v>Fairfield</v>
          </cell>
          <cell r="E399">
            <v>3</v>
          </cell>
          <cell r="F399">
            <v>678</v>
          </cell>
          <cell r="G399" t="str">
            <v>Max</v>
          </cell>
        </row>
        <row r="400">
          <cell r="A400" t="str">
            <v>Florence202430.3Max</v>
          </cell>
          <cell r="B400">
            <v>2024</v>
          </cell>
          <cell r="C400">
            <v>0.3</v>
          </cell>
          <cell r="D400" t="str">
            <v>Florence</v>
          </cell>
          <cell r="E400">
            <v>3</v>
          </cell>
          <cell r="F400">
            <v>603</v>
          </cell>
          <cell r="G400" t="str">
            <v>Max</v>
          </cell>
        </row>
        <row r="401">
          <cell r="A401" t="str">
            <v>Georgetown202430.3Max</v>
          </cell>
          <cell r="B401">
            <v>2024</v>
          </cell>
          <cell r="C401">
            <v>0.3</v>
          </cell>
          <cell r="D401" t="str">
            <v>Georgetown</v>
          </cell>
          <cell r="E401">
            <v>3</v>
          </cell>
          <cell r="F401">
            <v>592</v>
          </cell>
          <cell r="G401" t="str">
            <v>Max</v>
          </cell>
        </row>
        <row r="402">
          <cell r="A402" t="str">
            <v>Greenville202430.3Max</v>
          </cell>
          <cell r="B402">
            <v>2024</v>
          </cell>
          <cell r="C402">
            <v>0.3</v>
          </cell>
          <cell r="D402" t="str">
            <v>Greenville</v>
          </cell>
          <cell r="E402">
            <v>3</v>
          </cell>
          <cell r="F402">
            <v>691</v>
          </cell>
          <cell r="G402" t="str">
            <v>Max</v>
          </cell>
        </row>
        <row r="403">
          <cell r="A403" t="str">
            <v>Greenwood202430.3Max</v>
          </cell>
          <cell r="B403">
            <v>2024</v>
          </cell>
          <cell r="C403">
            <v>0.3</v>
          </cell>
          <cell r="D403" t="str">
            <v>Greenwood</v>
          </cell>
          <cell r="E403">
            <v>3</v>
          </cell>
          <cell r="F403">
            <v>486</v>
          </cell>
          <cell r="G403" t="str">
            <v>Max</v>
          </cell>
        </row>
        <row r="404">
          <cell r="A404" t="str">
            <v>Hampton202430.3Max</v>
          </cell>
          <cell r="B404">
            <v>2024</v>
          </cell>
          <cell r="C404">
            <v>0.3</v>
          </cell>
          <cell r="D404" t="str">
            <v>Hampton</v>
          </cell>
          <cell r="E404">
            <v>3</v>
          </cell>
          <cell r="F404">
            <v>486</v>
          </cell>
          <cell r="G404" t="str">
            <v>Max</v>
          </cell>
        </row>
        <row r="405">
          <cell r="A405" t="str">
            <v>Horry202430.3Max</v>
          </cell>
          <cell r="B405">
            <v>2024</v>
          </cell>
          <cell r="C405">
            <v>0.3</v>
          </cell>
          <cell r="D405" t="str">
            <v>Horry</v>
          </cell>
          <cell r="E405">
            <v>3</v>
          </cell>
          <cell r="F405">
            <v>620</v>
          </cell>
          <cell r="G405" t="str">
            <v>Max</v>
          </cell>
        </row>
        <row r="406">
          <cell r="A406" t="str">
            <v>Jasper202430.3Max</v>
          </cell>
          <cell r="B406">
            <v>2024</v>
          </cell>
          <cell r="C406">
            <v>0.3</v>
          </cell>
          <cell r="D406" t="str">
            <v>Jasper</v>
          </cell>
          <cell r="E406">
            <v>3</v>
          </cell>
          <cell r="F406">
            <v>543</v>
          </cell>
          <cell r="G406" t="str">
            <v>Max</v>
          </cell>
        </row>
        <row r="407">
          <cell r="A407" t="str">
            <v>Kershaw202430.3Max</v>
          </cell>
          <cell r="B407">
            <v>2024</v>
          </cell>
          <cell r="C407">
            <v>0.3</v>
          </cell>
          <cell r="D407" t="str">
            <v>Kershaw</v>
          </cell>
          <cell r="E407">
            <v>3</v>
          </cell>
          <cell r="F407">
            <v>618</v>
          </cell>
          <cell r="G407" t="str">
            <v>Max</v>
          </cell>
        </row>
        <row r="408">
          <cell r="A408" t="str">
            <v>Lancaster202430.3Max</v>
          </cell>
          <cell r="B408">
            <v>2024</v>
          </cell>
          <cell r="C408">
            <v>0.3</v>
          </cell>
          <cell r="D408" t="str">
            <v>Lancaster</v>
          </cell>
          <cell r="E408">
            <v>3</v>
          </cell>
          <cell r="F408">
            <v>666</v>
          </cell>
          <cell r="G408" t="str">
            <v>Max</v>
          </cell>
        </row>
        <row r="409">
          <cell r="A409" t="str">
            <v>Laurens202430.3Max</v>
          </cell>
          <cell r="B409">
            <v>2024</v>
          </cell>
          <cell r="C409">
            <v>0.3</v>
          </cell>
          <cell r="D409" t="str">
            <v>Laurens</v>
          </cell>
          <cell r="E409">
            <v>3</v>
          </cell>
          <cell r="F409">
            <v>543</v>
          </cell>
          <cell r="G409" t="str">
            <v>Max</v>
          </cell>
        </row>
        <row r="410">
          <cell r="A410" t="str">
            <v>Lee202430.3Max</v>
          </cell>
          <cell r="B410">
            <v>2024</v>
          </cell>
          <cell r="C410">
            <v>0.3</v>
          </cell>
          <cell r="D410" t="str">
            <v>Lee</v>
          </cell>
          <cell r="E410">
            <v>3</v>
          </cell>
          <cell r="F410">
            <v>486</v>
          </cell>
          <cell r="G410" t="str">
            <v>Max</v>
          </cell>
        </row>
        <row r="411">
          <cell r="A411" t="str">
            <v>Lexington202430.3Max</v>
          </cell>
          <cell r="B411">
            <v>2024</v>
          </cell>
          <cell r="C411">
            <v>0.3</v>
          </cell>
          <cell r="D411" t="str">
            <v>Lexington</v>
          </cell>
          <cell r="E411">
            <v>3</v>
          </cell>
          <cell r="F411">
            <v>678</v>
          </cell>
          <cell r="G411" t="str">
            <v>Max</v>
          </cell>
        </row>
        <row r="412">
          <cell r="A412" t="str">
            <v>Marion202430.3Max</v>
          </cell>
          <cell r="B412">
            <v>2024</v>
          </cell>
          <cell r="C412">
            <v>0.3</v>
          </cell>
          <cell r="D412" t="str">
            <v>Marion</v>
          </cell>
          <cell r="E412">
            <v>3</v>
          </cell>
          <cell r="F412">
            <v>486</v>
          </cell>
          <cell r="G412" t="str">
            <v>Max</v>
          </cell>
        </row>
        <row r="413">
          <cell r="A413" t="str">
            <v>Marlboro202430.3Max</v>
          </cell>
          <cell r="B413">
            <v>2024</v>
          </cell>
          <cell r="C413">
            <v>0.3</v>
          </cell>
          <cell r="D413" t="str">
            <v>Marlboro</v>
          </cell>
          <cell r="E413">
            <v>3</v>
          </cell>
          <cell r="F413">
            <v>486</v>
          </cell>
          <cell r="G413" t="str">
            <v>Max</v>
          </cell>
        </row>
        <row r="414">
          <cell r="A414" t="str">
            <v>McCormick202430.3Max</v>
          </cell>
          <cell r="B414">
            <v>2024</v>
          </cell>
          <cell r="C414">
            <v>0.3</v>
          </cell>
          <cell r="D414" t="str">
            <v>McCormick</v>
          </cell>
          <cell r="E414">
            <v>3</v>
          </cell>
          <cell r="F414">
            <v>578</v>
          </cell>
          <cell r="G414" t="str">
            <v>Max</v>
          </cell>
        </row>
        <row r="415">
          <cell r="A415" t="str">
            <v>Newberry202430.3Max</v>
          </cell>
          <cell r="B415">
            <v>2024</v>
          </cell>
          <cell r="C415">
            <v>0.3</v>
          </cell>
          <cell r="D415" t="str">
            <v>Newberry</v>
          </cell>
          <cell r="E415">
            <v>3</v>
          </cell>
          <cell r="F415">
            <v>557</v>
          </cell>
          <cell r="G415" t="str">
            <v>Max</v>
          </cell>
        </row>
        <row r="416">
          <cell r="A416" t="str">
            <v>Oconee202430.3Max</v>
          </cell>
          <cell r="B416">
            <v>2024</v>
          </cell>
          <cell r="C416">
            <v>0.3</v>
          </cell>
          <cell r="D416" t="str">
            <v>Oconee</v>
          </cell>
          <cell r="E416">
            <v>3</v>
          </cell>
          <cell r="F416">
            <v>578</v>
          </cell>
          <cell r="G416" t="str">
            <v>Max</v>
          </cell>
        </row>
        <row r="417">
          <cell r="A417" t="str">
            <v>Orangeburg202430.3Max</v>
          </cell>
          <cell r="B417">
            <v>2024</v>
          </cell>
          <cell r="C417">
            <v>0.3</v>
          </cell>
          <cell r="D417" t="str">
            <v>Orangeburg</v>
          </cell>
          <cell r="E417">
            <v>3</v>
          </cell>
          <cell r="F417">
            <v>486</v>
          </cell>
          <cell r="G417" t="str">
            <v>Max</v>
          </cell>
        </row>
        <row r="418">
          <cell r="A418" t="str">
            <v>Pickens202430.3Max</v>
          </cell>
          <cell r="B418">
            <v>2024</v>
          </cell>
          <cell r="C418">
            <v>0.3</v>
          </cell>
          <cell r="D418" t="str">
            <v>Pickens</v>
          </cell>
          <cell r="E418">
            <v>3</v>
          </cell>
          <cell r="F418">
            <v>691</v>
          </cell>
          <cell r="G418" t="str">
            <v>Max</v>
          </cell>
        </row>
        <row r="419">
          <cell r="A419" t="str">
            <v>Richland202430.3Max</v>
          </cell>
          <cell r="B419">
            <v>2024</v>
          </cell>
          <cell r="C419">
            <v>0.3</v>
          </cell>
          <cell r="D419" t="str">
            <v>Richland</v>
          </cell>
          <cell r="E419">
            <v>3</v>
          </cell>
          <cell r="F419">
            <v>678</v>
          </cell>
          <cell r="G419" t="str">
            <v>Max</v>
          </cell>
        </row>
        <row r="420">
          <cell r="A420" t="str">
            <v>Saluda202430.3Max</v>
          </cell>
          <cell r="B420">
            <v>2024</v>
          </cell>
          <cell r="C420">
            <v>0.3</v>
          </cell>
          <cell r="D420" t="str">
            <v>Saluda</v>
          </cell>
          <cell r="E420">
            <v>3</v>
          </cell>
          <cell r="F420">
            <v>678</v>
          </cell>
          <cell r="G420" t="str">
            <v>Max</v>
          </cell>
        </row>
        <row r="421">
          <cell r="A421" t="str">
            <v>Spartanburg202430.3Max</v>
          </cell>
          <cell r="B421">
            <v>2024</v>
          </cell>
          <cell r="C421">
            <v>0.3</v>
          </cell>
          <cell r="D421" t="str">
            <v>Spartanburg</v>
          </cell>
          <cell r="E421">
            <v>3</v>
          </cell>
          <cell r="F421">
            <v>586</v>
          </cell>
          <cell r="G421" t="str">
            <v>Max</v>
          </cell>
        </row>
        <row r="422">
          <cell r="A422" t="str">
            <v>Sumter202430.3Max</v>
          </cell>
          <cell r="B422">
            <v>2024</v>
          </cell>
          <cell r="C422">
            <v>0.3</v>
          </cell>
          <cell r="D422" t="str">
            <v>Sumter</v>
          </cell>
          <cell r="E422">
            <v>3</v>
          </cell>
          <cell r="F422">
            <v>550</v>
          </cell>
          <cell r="G422" t="str">
            <v>Max</v>
          </cell>
        </row>
        <row r="423">
          <cell r="A423" t="str">
            <v>Union202430.3Max</v>
          </cell>
          <cell r="B423">
            <v>2024</v>
          </cell>
          <cell r="C423">
            <v>0.3</v>
          </cell>
          <cell r="D423" t="str">
            <v>Union</v>
          </cell>
          <cell r="E423">
            <v>3</v>
          </cell>
          <cell r="F423">
            <v>486</v>
          </cell>
          <cell r="G423" t="str">
            <v>Max</v>
          </cell>
        </row>
        <row r="424">
          <cell r="A424" t="str">
            <v>Williamsburg202430.3Max</v>
          </cell>
          <cell r="B424">
            <v>2024</v>
          </cell>
          <cell r="C424">
            <v>0.3</v>
          </cell>
          <cell r="D424" t="str">
            <v>Williamsburg</v>
          </cell>
          <cell r="E424">
            <v>3</v>
          </cell>
          <cell r="F424">
            <v>486</v>
          </cell>
          <cell r="G424" t="str">
            <v>Max</v>
          </cell>
        </row>
        <row r="425">
          <cell r="A425" t="str">
            <v>York202430.3Max</v>
          </cell>
          <cell r="B425">
            <v>2024</v>
          </cell>
          <cell r="C425">
            <v>0.3</v>
          </cell>
          <cell r="D425" t="str">
            <v>York</v>
          </cell>
          <cell r="E425">
            <v>3</v>
          </cell>
          <cell r="F425">
            <v>826</v>
          </cell>
          <cell r="G425" t="str">
            <v>Max</v>
          </cell>
        </row>
        <row r="426">
          <cell r="A426" t="str">
            <v>Abbeville202440.3Max</v>
          </cell>
          <cell r="B426">
            <v>2024</v>
          </cell>
          <cell r="C426">
            <v>0.3</v>
          </cell>
          <cell r="D426" t="str">
            <v>Abbeville</v>
          </cell>
          <cell r="E426">
            <v>4</v>
          </cell>
          <cell r="F426">
            <v>595</v>
          </cell>
          <cell r="G426" t="str">
            <v>Max</v>
          </cell>
        </row>
        <row r="427">
          <cell r="A427" t="str">
            <v>Aiken202440.3Max</v>
          </cell>
          <cell r="B427">
            <v>2024</v>
          </cell>
          <cell r="C427">
            <v>0.3</v>
          </cell>
          <cell r="D427" t="str">
            <v>Aiken</v>
          </cell>
          <cell r="E427">
            <v>4</v>
          </cell>
          <cell r="F427">
            <v>746</v>
          </cell>
          <cell r="G427" t="str">
            <v>Max</v>
          </cell>
        </row>
        <row r="428">
          <cell r="A428" t="str">
            <v>Allendale202440.3Max</v>
          </cell>
          <cell r="B428">
            <v>2024</v>
          </cell>
          <cell r="C428">
            <v>0.3</v>
          </cell>
          <cell r="D428" t="str">
            <v>Allendale</v>
          </cell>
          <cell r="E428">
            <v>4</v>
          </cell>
          <cell r="F428">
            <v>542</v>
          </cell>
          <cell r="G428" t="str">
            <v>Max</v>
          </cell>
        </row>
        <row r="429">
          <cell r="A429" t="str">
            <v>Anderson202440.3Max</v>
          </cell>
          <cell r="B429">
            <v>2024</v>
          </cell>
          <cell r="C429">
            <v>0.3</v>
          </cell>
          <cell r="D429" t="str">
            <v>Anderson</v>
          </cell>
          <cell r="E429">
            <v>4</v>
          </cell>
          <cell r="F429">
            <v>695</v>
          </cell>
          <cell r="G429" t="str">
            <v>Max</v>
          </cell>
        </row>
        <row r="430">
          <cell r="A430" t="str">
            <v>Bamberg202440.3Max</v>
          </cell>
          <cell r="B430">
            <v>2024</v>
          </cell>
          <cell r="C430">
            <v>0.3</v>
          </cell>
          <cell r="D430" t="str">
            <v>Bamberg</v>
          </cell>
          <cell r="E430">
            <v>4</v>
          </cell>
          <cell r="F430">
            <v>548</v>
          </cell>
          <cell r="G430" t="str">
            <v>Max</v>
          </cell>
        </row>
        <row r="431">
          <cell r="A431" t="str">
            <v>Barnwell202440.3Max</v>
          </cell>
          <cell r="B431">
            <v>2024</v>
          </cell>
          <cell r="C431">
            <v>0.3</v>
          </cell>
          <cell r="D431" t="str">
            <v>Barnwell</v>
          </cell>
          <cell r="E431">
            <v>4</v>
          </cell>
          <cell r="F431">
            <v>587</v>
          </cell>
          <cell r="G431" t="str">
            <v>Max</v>
          </cell>
        </row>
        <row r="432">
          <cell r="A432" t="str">
            <v>Beaufort202440.3Max</v>
          </cell>
          <cell r="B432">
            <v>2024</v>
          </cell>
          <cell r="C432">
            <v>0.3</v>
          </cell>
          <cell r="D432" t="str">
            <v>Beaufort</v>
          </cell>
          <cell r="E432">
            <v>4</v>
          </cell>
          <cell r="F432">
            <v>878</v>
          </cell>
          <cell r="G432" t="str">
            <v>Max</v>
          </cell>
        </row>
        <row r="433">
          <cell r="A433" t="str">
            <v>Berkeley202440.3Max</v>
          </cell>
          <cell r="B433">
            <v>2024</v>
          </cell>
          <cell r="C433">
            <v>0.3</v>
          </cell>
          <cell r="D433" t="str">
            <v>Berkeley</v>
          </cell>
          <cell r="E433">
            <v>4</v>
          </cell>
          <cell r="F433">
            <v>915</v>
          </cell>
          <cell r="G433" t="str">
            <v>Max</v>
          </cell>
        </row>
        <row r="434">
          <cell r="A434" t="str">
            <v>Calhoun202440.3Max</v>
          </cell>
          <cell r="B434">
            <v>2024</v>
          </cell>
          <cell r="C434">
            <v>0.3</v>
          </cell>
          <cell r="D434" t="str">
            <v>Calhoun</v>
          </cell>
          <cell r="E434">
            <v>4</v>
          </cell>
          <cell r="F434">
            <v>756</v>
          </cell>
          <cell r="G434" t="str">
            <v>Max</v>
          </cell>
        </row>
        <row r="435">
          <cell r="A435" t="str">
            <v>Charleston202440.3Max</v>
          </cell>
          <cell r="B435">
            <v>2024</v>
          </cell>
          <cell r="C435">
            <v>0.3</v>
          </cell>
          <cell r="D435" t="str">
            <v>Charleston</v>
          </cell>
          <cell r="E435">
            <v>4</v>
          </cell>
          <cell r="F435">
            <v>915</v>
          </cell>
          <cell r="G435" t="str">
            <v>Max</v>
          </cell>
        </row>
        <row r="436">
          <cell r="A436" t="str">
            <v>Cherokee202440.3Max</v>
          </cell>
          <cell r="B436">
            <v>2024</v>
          </cell>
          <cell r="C436">
            <v>0.3</v>
          </cell>
          <cell r="D436" t="str">
            <v>Cherokee</v>
          </cell>
          <cell r="E436">
            <v>4</v>
          </cell>
          <cell r="F436">
            <v>594</v>
          </cell>
          <cell r="G436" t="str">
            <v>Max</v>
          </cell>
        </row>
        <row r="437">
          <cell r="A437" t="str">
            <v>Chester202440.3Max</v>
          </cell>
          <cell r="B437">
            <v>2024</v>
          </cell>
          <cell r="C437">
            <v>0.3</v>
          </cell>
          <cell r="D437" t="str">
            <v>Chester</v>
          </cell>
          <cell r="E437">
            <v>4</v>
          </cell>
          <cell r="F437">
            <v>553</v>
          </cell>
          <cell r="G437" t="str">
            <v>Max</v>
          </cell>
        </row>
        <row r="438">
          <cell r="A438" t="str">
            <v>Chesterfield202440.3Max</v>
          </cell>
          <cell r="B438">
            <v>2024</v>
          </cell>
          <cell r="C438">
            <v>0.3</v>
          </cell>
          <cell r="D438" t="str">
            <v>Chesterfield</v>
          </cell>
          <cell r="E438">
            <v>4</v>
          </cell>
          <cell r="F438">
            <v>550</v>
          </cell>
          <cell r="G438" t="str">
            <v>Max</v>
          </cell>
        </row>
        <row r="439">
          <cell r="A439" t="str">
            <v>Clarendon202440.3Max</v>
          </cell>
          <cell r="B439">
            <v>2024</v>
          </cell>
          <cell r="C439">
            <v>0.3</v>
          </cell>
          <cell r="D439" t="str">
            <v>Clarendon</v>
          </cell>
          <cell r="E439">
            <v>4</v>
          </cell>
          <cell r="F439">
            <v>605</v>
          </cell>
          <cell r="G439" t="str">
            <v>Max</v>
          </cell>
        </row>
        <row r="440">
          <cell r="A440" t="str">
            <v>Colleton202440.3Max</v>
          </cell>
          <cell r="B440">
            <v>2024</v>
          </cell>
          <cell r="C440">
            <v>0.3</v>
          </cell>
          <cell r="D440" t="str">
            <v>Colleton</v>
          </cell>
          <cell r="E440">
            <v>4</v>
          </cell>
          <cell r="F440">
            <v>542</v>
          </cell>
          <cell r="G440" t="str">
            <v>Max</v>
          </cell>
        </row>
        <row r="441">
          <cell r="A441" t="str">
            <v>Darlington202440.3Max</v>
          </cell>
          <cell r="B441">
            <v>2024</v>
          </cell>
          <cell r="C441">
            <v>0.3</v>
          </cell>
          <cell r="D441" t="str">
            <v>Darlington</v>
          </cell>
          <cell r="E441">
            <v>4</v>
          </cell>
          <cell r="F441">
            <v>553</v>
          </cell>
          <cell r="G441" t="str">
            <v>Max</v>
          </cell>
        </row>
        <row r="442">
          <cell r="A442" t="str">
            <v>Dillon202440.3Max</v>
          </cell>
          <cell r="B442">
            <v>2024</v>
          </cell>
          <cell r="C442">
            <v>0.3</v>
          </cell>
          <cell r="D442" t="str">
            <v>Dillon</v>
          </cell>
          <cell r="E442">
            <v>4</v>
          </cell>
          <cell r="F442">
            <v>542</v>
          </cell>
          <cell r="G442" t="str">
            <v>Max</v>
          </cell>
        </row>
        <row r="443">
          <cell r="A443" t="str">
            <v>Dorchester202440.3Max</v>
          </cell>
          <cell r="B443">
            <v>2024</v>
          </cell>
          <cell r="C443">
            <v>0.3</v>
          </cell>
          <cell r="D443" t="str">
            <v>Dorchester</v>
          </cell>
          <cell r="E443">
            <v>4</v>
          </cell>
          <cell r="F443">
            <v>915</v>
          </cell>
          <cell r="G443" t="str">
            <v>Max</v>
          </cell>
        </row>
        <row r="444">
          <cell r="A444" t="str">
            <v>Edgefield202440.3Max</v>
          </cell>
          <cell r="B444">
            <v>2024</v>
          </cell>
          <cell r="C444">
            <v>0.3</v>
          </cell>
          <cell r="D444" t="str">
            <v>Edgefield</v>
          </cell>
          <cell r="E444">
            <v>4</v>
          </cell>
          <cell r="F444">
            <v>746</v>
          </cell>
          <cell r="G444" t="str">
            <v>Max</v>
          </cell>
        </row>
        <row r="445">
          <cell r="A445" t="str">
            <v>Fairfield202440.3Max</v>
          </cell>
          <cell r="B445">
            <v>2024</v>
          </cell>
          <cell r="C445">
            <v>0.3</v>
          </cell>
          <cell r="D445" t="str">
            <v>Fairfield</v>
          </cell>
          <cell r="E445">
            <v>4</v>
          </cell>
          <cell r="F445">
            <v>756</v>
          </cell>
          <cell r="G445" t="str">
            <v>Max</v>
          </cell>
        </row>
        <row r="446">
          <cell r="A446" t="str">
            <v>Florence202440.3Max</v>
          </cell>
          <cell r="B446">
            <v>2024</v>
          </cell>
          <cell r="C446">
            <v>0.3</v>
          </cell>
          <cell r="D446" t="str">
            <v>Florence</v>
          </cell>
          <cell r="E446">
            <v>4</v>
          </cell>
          <cell r="F446">
            <v>672</v>
          </cell>
          <cell r="G446" t="str">
            <v>Max</v>
          </cell>
        </row>
        <row r="447">
          <cell r="A447" t="str">
            <v>Georgetown202440.3Max</v>
          </cell>
          <cell r="B447">
            <v>2024</v>
          </cell>
          <cell r="C447">
            <v>0.3</v>
          </cell>
          <cell r="D447" t="str">
            <v>Georgetown</v>
          </cell>
          <cell r="E447">
            <v>4</v>
          </cell>
          <cell r="F447">
            <v>660</v>
          </cell>
          <cell r="G447" t="str">
            <v>Max</v>
          </cell>
        </row>
        <row r="448">
          <cell r="A448" t="str">
            <v>Greenville202440.3Max</v>
          </cell>
          <cell r="B448">
            <v>2024</v>
          </cell>
          <cell r="C448">
            <v>0.3</v>
          </cell>
          <cell r="D448" t="str">
            <v>Greenville</v>
          </cell>
          <cell r="E448">
            <v>4</v>
          </cell>
          <cell r="F448">
            <v>771</v>
          </cell>
          <cell r="G448" t="str">
            <v>Max</v>
          </cell>
        </row>
        <row r="449">
          <cell r="A449" t="str">
            <v>Greenwood202440.3Max</v>
          </cell>
          <cell r="B449">
            <v>2024</v>
          </cell>
          <cell r="C449">
            <v>0.3</v>
          </cell>
          <cell r="D449" t="str">
            <v>Greenwood</v>
          </cell>
          <cell r="E449">
            <v>4</v>
          </cell>
          <cell r="F449">
            <v>542</v>
          </cell>
          <cell r="G449" t="str">
            <v>Max</v>
          </cell>
        </row>
        <row r="450">
          <cell r="A450" t="str">
            <v>Hampton202440.3Max</v>
          </cell>
          <cell r="B450">
            <v>2024</v>
          </cell>
          <cell r="C450">
            <v>0.3</v>
          </cell>
          <cell r="D450" t="str">
            <v>Hampton</v>
          </cell>
          <cell r="E450">
            <v>4</v>
          </cell>
          <cell r="F450">
            <v>542</v>
          </cell>
          <cell r="G450" t="str">
            <v>Max</v>
          </cell>
        </row>
        <row r="451">
          <cell r="A451" t="str">
            <v>Horry202440.3Max</v>
          </cell>
          <cell r="B451">
            <v>2024</v>
          </cell>
          <cell r="C451">
            <v>0.3</v>
          </cell>
          <cell r="D451" t="str">
            <v>Horry</v>
          </cell>
          <cell r="E451">
            <v>4</v>
          </cell>
          <cell r="F451">
            <v>691</v>
          </cell>
          <cell r="G451" t="str">
            <v>Max</v>
          </cell>
        </row>
        <row r="452">
          <cell r="A452" t="str">
            <v>Jasper202440.3Max</v>
          </cell>
          <cell r="B452">
            <v>2024</v>
          </cell>
          <cell r="C452">
            <v>0.3</v>
          </cell>
          <cell r="D452" t="str">
            <v>Jasper</v>
          </cell>
          <cell r="E452">
            <v>4</v>
          </cell>
          <cell r="F452">
            <v>606</v>
          </cell>
          <cell r="G452" t="str">
            <v>Max</v>
          </cell>
        </row>
        <row r="453">
          <cell r="A453" t="str">
            <v>Kershaw202440.3Max</v>
          </cell>
          <cell r="B453">
            <v>2024</v>
          </cell>
          <cell r="C453">
            <v>0.3</v>
          </cell>
          <cell r="D453" t="str">
            <v>Kershaw</v>
          </cell>
          <cell r="E453">
            <v>4</v>
          </cell>
          <cell r="F453">
            <v>690</v>
          </cell>
          <cell r="G453" t="str">
            <v>Max</v>
          </cell>
        </row>
        <row r="454">
          <cell r="A454" t="str">
            <v>Lancaster202440.3Max</v>
          </cell>
          <cell r="B454">
            <v>2024</v>
          </cell>
          <cell r="C454">
            <v>0.3</v>
          </cell>
          <cell r="D454" t="str">
            <v>Lancaster</v>
          </cell>
          <cell r="E454">
            <v>4</v>
          </cell>
          <cell r="F454">
            <v>743</v>
          </cell>
          <cell r="G454" t="str">
            <v>Max</v>
          </cell>
        </row>
        <row r="455">
          <cell r="A455" t="str">
            <v>Laurens202440.3Max</v>
          </cell>
          <cell r="B455">
            <v>2024</v>
          </cell>
          <cell r="C455">
            <v>0.3</v>
          </cell>
          <cell r="D455" t="str">
            <v>Laurens</v>
          </cell>
          <cell r="E455">
            <v>4</v>
          </cell>
          <cell r="F455">
            <v>606</v>
          </cell>
          <cell r="G455" t="str">
            <v>Max</v>
          </cell>
        </row>
        <row r="456">
          <cell r="A456" t="str">
            <v>Lee202440.3Max</v>
          </cell>
          <cell r="B456">
            <v>2024</v>
          </cell>
          <cell r="C456">
            <v>0.3</v>
          </cell>
          <cell r="D456" t="str">
            <v>Lee</v>
          </cell>
          <cell r="E456">
            <v>4</v>
          </cell>
          <cell r="F456">
            <v>542</v>
          </cell>
          <cell r="G456" t="str">
            <v>Max</v>
          </cell>
        </row>
        <row r="457">
          <cell r="A457" t="str">
            <v>Lexington202440.3Max</v>
          </cell>
          <cell r="B457">
            <v>2024</v>
          </cell>
          <cell r="C457">
            <v>0.3</v>
          </cell>
          <cell r="D457" t="str">
            <v>Lexington</v>
          </cell>
          <cell r="E457">
            <v>4</v>
          </cell>
          <cell r="F457">
            <v>756</v>
          </cell>
          <cell r="G457" t="str">
            <v>Max</v>
          </cell>
        </row>
        <row r="458">
          <cell r="A458" t="str">
            <v>Marion202440.3Max</v>
          </cell>
          <cell r="B458">
            <v>2024</v>
          </cell>
          <cell r="C458">
            <v>0.3</v>
          </cell>
          <cell r="D458" t="str">
            <v>Marion</v>
          </cell>
          <cell r="E458">
            <v>4</v>
          </cell>
          <cell r="F458">
            <v>542</v>
          </cell>
          <cell r="G458" t="str">
            <v>Max</v>
          </cell>
        </row>
        <row r="459">
          <cell r="A459" t="str">
            <v>Marlboro202440.3Max</v>
          </cell>
          <cell r="B459">
            <v>2024</v>
          </cell>
          <cell r="C459">
            <v>0.3</v>
          </cell>
          <cell r="D459" t="str">
            <v>Marlboro</v>
          </cell>
          <cell r="E459">
            <v>4</v>
          </cell>
          <cell r="F459">
            <v>542</v>
          </cell>
          <cell r="G459" t="str">
            <v>Max</v>
          </cell>
        </row>
        <row r="460">
          <cell r="A460" t="str">
            <v>McCormick202440.3Max</v>
          </cell>
          <cell r="B460">
            <v>2024</v>
          </cell>
          <cell r="C460">
            <v>0.3</v>
          </cell>
          <cell r="D460" t="str">
            <v>McCormick</v>
          </cell>
          <cell r="E460">
            <v>4</v>
          </cell>
          <cell r="F460">
            <v>645</v>
          </cell>
          <cell r="G460" t="str">
            <v>Max</v>
          </cell>
        </row>
        <row r="461">
          <cell r="A461" t="str">
            <v>Newberry202440.3Max</v>
          </cell>
          <cell r="B461">
            <v>2024</v>
          </cell>
          <cell r="C461">
            <v>0.3</v>
          </cell>
          <cell r="D461" t="str">
            <v>Newberry</v>
          </cell>
          <cell r="E461">
            <v>4</v>
          </cell>
          <cell r="F461">
            <v>621</v>
          </cell>
          <cell r="G461" t="str">
            <v>Max</v>
          </cell>
        </row>
        <row r="462">
          <cell r="A462" t="str">
            <v>Oconee202440.3Max</v>
          </cell>
          <cell r="B462">
            <v>2024</v>
          </cell>
          <cell r="C462">
            <v>0.3</v>
          </cell>
          <cell r="D462" t="str">
            <v>Oconee</v>
          </cell>
          <cell r="E462">
            <v>4</v>
          </cell>
          <cell r="F462">
            <v>645</v>
          </cell>
          <cell r="G462" t="str">
            <v>Max</v>
          </cell>
        </row>
        <row r="463">
          <cell r="A463" t="str">
            <v>Orangeburg202440.3Max</v>
          </cell>
          <cell r="B463">
            <v>2024</v>
          </cell>
          <cell r="C463">
            <v>0.3</v>
          </cell>
          <cell r="D463" t="str">
            <v>Orangeburg</v>
          </cell>
          <cell r="E463">
            <v>4</v>
          </cell>
          <cell r="F463">
            <v>542</v>
          </cell>
          <cell r="G463" t="str">
            <v>Max</v>
          </cell>
        </row>
        <row r="464">
          <cell r="A464" t="str">
            <v>Pickens202440.3Max</v>
          </cell>
          <cell r="B464">
            <v>2024</v>
          </cell>
          <cell r="C464">
            <v>0.3</v>
          </cell>
          <cell r="D464" t="str">
            <v>Pickens</v>
          </cell>
          <cell r="E464">
            <v>4</v>
          </cell>
          <cell r="F464">
            <v>771</v>
          </cell>
          <cell r="G464" t="str">
            <v>Max</v>
          </cell>
        </row>
        <row r="465">
          <cell r="A465" t="str">
            <v>Richland202440.3Max</v>
          </cell>
          <cell r="B465">
            <v>2024</v>
          </cell>
          <cell r="C465">
            <v>0.3</v>
          </cell>
          <cell r="D465" t="str">
            <v>Richland</v>
          </cell>
          <cell r="E465">
            <v>4</v>
          </cell>
          <cell r="F465">
            <v>756</v>
          </cell>
          <cell r="G465" t="str">
            <v>Max</v>
          </cell>
        </row>
        <row r="466">
          <cell r="A466" t="str">
            <v>Saluda202440.3Max</v>
          </cell>
          <cell r="B466">
            <v>2024</v>
          </cell>
          <cell r="C466">
            <v>0.3</v>
          </cell>
          <cell r="D466" t="str">
            <v>Saluda</v>
          </cell>
          <cell r="E466">
            <v>4</v>
          </cell>
          <cell r="F466">
            <v>756</v>
          </cell>
          <cell r="G466" t="str">
            <v>Max</v>
          </cell>
        </row>
        <row r="467">
          <cell r="A467" t="str">
            <v>Spartanburg202440.3Max</v>
          </cell>
          <cell r="B467">
            <v>2024</v>
          </cell>
          <cell r="C467">
            <v>0.3</v>
          </cell>
          <cell r="D467" t="str">
            <v>Spartanburg</v>
          </cell>
          <cell r="E467">
            <v>4</v>
          </cell>
          <cell r="F467">
            <v>654</v>
          </cell>
          <cell r="G467" t="str">
            <v>Max</v>
          </cell>
        </row>
        <row r="468">
          <cell r="A468" t="str">
            <v>Sumter202440.3Max</v>
          </cell>
          <cell r="B468">
            <v>2024</v>
          </cell>
          <cell r="C468">
            <v>0.3</v>
          </cell>
          <cell r="D468" t="str">
            <v>Sumter</v>
          </cell>
          <cell r="E468">
            <v>4</v>
          </cell>
          <cell r="F468">
            <v>613</v>
          </cell>
          <cell r="G468" t="str">
            <v>Max</v>
          </cell>
        </row>
        <row r="469">
          <cell r="A469" t="str">
            <v>Union202440.3Max</v>
          </cell>
          <cell r="B469">
            <v>2024</v>
          </cell>
          <cell r="C469">
            <v>0.3</v>
          </cell>
          <cell r="D469" t="str">
            <v>Union</v>
          </cell>
          <cell r="E469">
            <v>4</v>
          </cell>
          <cell r="F469">
            <v>542</v>
          </cell>
          <cell r="G469" t="str">
            <v>Max</v>
          </cell>
        </row>
        <row r="470">
          <cell r="A470" t="str">
            <v>Williamsburg202440.3Max</v>
          </cell>
          <cell r="B470">
            <v>2024</v>
          </cell>
          <cell r="C470">
            <v>0.3</v>
          </cell>
          <cell r="D470" t="str">
            <v>Williamsburg</v>
          </cell>
          <cell r="E470">
            <v>4</v>
          </cell>
          <cell r="F470">
            <v>542</v>
          </cell>
          <cell r="G470" t="str">
            <v>Max</v>
          </cell>
        </row>
        <row r="471">
          <cell r="A471" t="str">
            <v>York202440.3Max</v>
          </cell>
          <cell r="B471">
            <v>2024</v>
          </cell>
          <cell r="C471">
            <v>0.3</v>
          </cell>
          <cell r="D471" t="str">
            <v>York</v>
          </cell>
          <cell r="E471">
            <v>4</v>
          </cell>
          <cell r="F471">
            <v>922</v>
          </cell>
          <cell r="G471" t="str">
            <v>Max</v>
          </cell>
        </row>
        <row r="472">
          <cell r="A472" t="str">
            <v>Abbeville202400.4Max</v>
          </cell>
          <cell r="B472">
            <v>2024</v>
          </cell>
          <cell r="C472">
            <v>0.4</v>
          </cell>
          <cell r="D472" t="str">
            <v>Abbeville</v>
          </cell>
          <cell r="E472">
            <v>0</v>
          </cell>
          <cell r="F472">
            <v>479</v>
          </cell>
          <cell r="G472" t="str">
            <v>Max</v>
          </cell>
        </row>
        <row r="473">
          <cell r="A473" t="str">
            <v>Aiken202400.4Max</v>
          </cell>
          <cell r="B473">
            <v>2024</v>
          </cell>
          <cell r="C473">
            <v>0.4</v>
          </cell>
          <cell r="D473" t="str">
            <v>Aiken</v>
          </cell>
          <cell r="E473">
            <v>0</v>
          </cell>
          <cell r="F473">
            <v>600</v>
          </cell>
          <cell r="G473" t="str">
            <v>Max</v>
          </cell>
        </row>
        <row r="474">
          <cell r="A474" t="str">
            <v>Allendale202400.4Max</v>
          </cell>
          <cell r="B474">
            <v>2024</v>
          </cell>
          <cell r="C474">
            <v>0.4</v>
          </cell>
          <cell r="D474" t="str">
            <v>Allendale</v>
          </cell>
          <cell r="E474">
            <v>0</v>
          </cell>
          <cell r="F474">
            <v>437</v>
          </cell>
          <cell r="G474" t="str">
            <v>Max</v>
          </cell>
        </row>
        <row r="475">
          <cell r="A475" t="str">
            <v>Anderson202400.4Max</v>
          </cell>
          <cell r="B475">
            <v>2024</v>
          </cell>
          <cell r="C475">
            <v>0.4</v>
          </cell>
          <cell r="D475" t="str">
            <v>Anderson</v>
          </cell>
          <cell r="E475">
            <v>0</v>
          </cell>
          <cell r="F475">
            <v>560</v>
          </cell>
          <cell r="G475" t="str">
            <v>Max</v>
          </cell>
        </row>
        <row r="476">
          <cell r="A476" t="str">
            <v>Bamberg202400.4Max</v>
          </cell>
          <cell r="B476">
            <v>2024</v>
          </cell>
          <cell r="C476">
            <v>0.4</v>
          </cell>
          <cell r="D476" t="str">
            <v>Bamberg</v>
          </cell>
          <cell r="E476">
            <v>0</v>
          </cell>
          <cell r="F476">
            <v>441</v>
          </cell>
          <cell r="G476" t="str">
            <v>Max</v>
          </cell>
        </row>
        <row r="477">
          <cell r="A477" t="str">
            <v>Barnwell202400.4Max</v>
          </cell>
          <cell r="B477">
            <v>2024</v>
          </cell>
          <cell r="C477">
            <v>0.4</v>
          </cell>
          <cell r="D477" t="str">
            <v>Barnwell</v>
          </cell>
          <cell r="E477">
            <v>0</v>
          </cell>
          <cell r="F477">
            <v>473</v>
          </cell>
          <cell r="G477" t="str">
            <v>Max</v>
          </cell>
        </row>
        <row r="478">
          <cell r="A478" t="str">
            <v>Beaufort202400.4Max</v>
          </cell>
          <cell r="B478">
            <v>2024</v>
          </cell>
          <cell r="C478">
            <v>0.4</v>
          </cell>
          <cell r="D478" t="str">
            <v>Beaufort</v>
          </cell>
          <cell r="E478">
            <v>0</v>
          </cell>
          <cell r="F478">
            <v>707</v>
          </cell>
          <cell r="G478" t="str">
            <v>Max</v>
          </cell>
        </row>
        <row r="479">
          <cell r="A479" t="str">
            <v>Berkeley202400.4Max</v>
          </cell>
          <cell r="B479">
            <v>2024</v>
          </cell>
          <cell r="C479">
            <v>0.4</v>
          </cell>
          <cell r="D479" t="str">
            <v>Berkeley</v>
          </cell>
          <cell r="E479">
            <v>0</v>
          </cell>
          <cell r="F479">
            <v>736</v>
          </cell>
          <cell r="G479" t="str">
            <v>Max</v>
          </cell>
        </row>
        <row r="480">
          <cell r="A480" t="str">
            <v>Calhoun202400.4Max</v>
          </cell>
          <cell r="B480">
            <v>2024</v>
          </cell>
          <cell r="C480">
            <v>0.4</v>
          </cell>
          <cell r="D480" t="str">
            <v>Calhoun</v>
          </cell>
          <cell r="E480">
            <v>0</v>
          </cell>
          <cell r="F480">
            <v>609</v>
          </cell>
          <cell r="G480" t="str">
            <v>Max</v>
          </cell>
        </row>
        <row r="481">
          <cell r="A481" t="str">
            <v>Charleston202400.4Max</v>
          </cell>
          <cell r="B481">
            <v>2024</v>
          </cell>
          <cell r="C481">
            <v>0.4</v>
          </cell>
          <cell r="D481" t="str">
            <v>Charleston</v>
          </cell>
          <cell r="E481">
            <v>0</v>
          </cell>
          <cell r="F481">
            <v>736</v>
          </cell>
          <cell r="G481" t="str">
            <v>Max</v>
          </cell>
        </row>
        <row r="482">
          <cell r="A482" t="str">
            <v>Cherokee202400.4Max</v>
          </cell>
          <cell r="B482">
            <v>2024</v>
          </cell>
          <cell r="C482">
            <v>0.4</v>
          </cell>
          <cell r="D482" t="str">
            <v>Cherokee</v>
          </cell>
          <cell r="E482">
            <v>0</v>
          </cell>
          <cell r="F482">
            <v>478</v>
          </cell>
          <cell r="G482" t="str">
            <v>Max</v>
          </cell>
        </row>
        <row r="483">
          <cell r="A483" t="str">
            <v>Chester202400.4Max</v>
          </cell>
          <cell r="B483">
            <v>2024</v>
          </cell>
          <cell r="C483">
            <v>0.4</v>
          </cell>
          <cell r="D483" t="str">
            <v>Chester</v>
          </cell>
          <cell r="E483">
            <v>0</v>
          </cell>
          <cell r="F483">
            <v>446</v>
          </cell>
          <cell r="G483" t="str">
            <v>Max</v>
          </cell>
        </row>
        <row r="484">
          <cell r="A484" t="str">
            <v>Chesterfield202400.4Max</v>
          </cell>
          <cell r="B484">
            <v>2024</v>
          </cell>
          <cell r="C484">
            <v>0.4</v>
          </cell>
          <cell r="D484" t="str">
            <v>Chesterfield</v>
          </cell>
          <cell r="E484">
            <v>0</v>
          </cell>
          <cell r="F484">
            <v>443</v>
          </cell>
          <cell r="G484" t="str">
            <v>Max</v>
          </cell>
        </row>
        <row r="485">
          <cell r="A485" t="str">
            <v>Clarendon202400.4Max</v>
          </cell>
          <cell r="B485">
            <v>2024</v>
          </cell>
          <cell r="C485">
            <v>0.4</v>
          </cell>
          <cell r="D485" t="str">
            <v>Clarendon</v>
          </cell>
          <cell r="E485">
            <v>0</v>
          </cell>
          <cell r="F485">
            <v>487</v>
          </cell>
          <cell r="G485" t="str">
            <v>Max</v>
          </cell>
        </row>
        <row r="486">
          <cell r="A486" t="str">
            <v>Colleton202400.4Max</v>
          </cell>
          <cell r="B486">
            <v>2024</v>
          </cell>
          <cell r="C486">
            <v>0.4</v>
          </cell>
          <cell r="D486" t="str">
            <v>Colleton</v>
          </cell>
          <cell r="E486">
            <v>0</v>
          </cell>
          <cell r="F486">
            <v>437</v>
          </cell>
          <cell r="G486" t="str">
            <v>Max</v>
          </cell>
        </row>
        <row r="487">
          <cell r="A487" t="str">
            <v>Darlington202400.4Max</v>
          </cell>
          <cell r="B487">
            <v>2024</v>
          </cell>
          <cell r="C487">
            <v>0.4</v>
          </cell>
          <cell r="D487" t="str">
            <v>Darlington</v>
          </cell>
          <cell r="E487">
            <v>0</v>
          </cell>
          <cell r="F487">
            <v>446</v>
          </cell>
          <cell r="G487" t="str">
            <v>Max</v>
          </cell>
        </row>
        <row r="488">
          <cell r="A488" t="str">
            <v>Dillon202400.4Max</v>
          </cell>
          <cell r="B488">
            <v>2024</v>
          </cell>
          <cell r="C488">
            <v>0.4</v>
          </cell>
          <cell r="D488" t="str">
            <v>Dillon</v>
          </cell>
          <cell r="E488">
            <v>0</v>
          </cell>
          <cell r="F488">
            <v>437</v>
          </cell>
          <cell r="G488" t="str">
            <v>Max</v>
          </cell>
        </row>
        <row r="489">
          <cell r="A489" t="str">
            <v>Dorchester202400.4Max</v>
          </cell>
          <cell r="B489">
            <v>2024</v>
          </cell>
          <cell r="C489">
            <v>0.4</v>
          </cell>
          <cell r="D489" t="str">
            <v>Dorchester</v>
          </cell>
          <cell r="E489">
            <v>0</v>
          </cell>
          <cell r="F489">
            <v>736</v>
          </cell>
          <cell r="G489" t="str">
            <v>Max</v>
          </cell>
        </row>
        <row r="490">
          <cell r="A490" t="str">
            <v>Edgefield202400.4Max</v>
          </cell>
          <cell r="B490">
            <v>2024</v>
          </cell>
          <cell r="C490">
            <v>0.4</v>
          </cell>
          <cell r="D490" t="str">
            <v>Edgefield</v>
          </cell>
          <cell r="E490">
            <v>0</v>
          </cell>
          <cell r="F490">
            <v>600</v>
          </cell>
          <cell r="G490" t="str">
            <v>Max</v>
          </cell>
        </row>
        <row r="491">
          <cell r="A491" t="str">
            <v>Fairfield202400.4Max</v>
          </cell>
          <cell r="B491">
            <v>2024</v>
          </cell>
          <cell r="C491">
            <v>0.4</v>
          </cell>
          <cell r="D491" t="str">
            <v>Fairfield</v>
          </cell>
          <cell r="E491">
            <v>0</v>
          </cell>
          <cell r="F491">
            <v>609</v>
          </cell>
          <cell r="G491" t="str">
            <v>Max</v>
          </cell>
        </row>
        <row r="492">
          <cell r="A492" t="str">
            <v>Florence202400.4Max</v>
          </cell>
          <cell r="B492">
            <v>2024</v>
          </cell>
          <cell r="C492">
            <v>0.4</v>
          </cell>
          <cell r="D492" t="str">
            <v>Florence</v>
          </cell>
          <cell r="E492">
            <v>0</v>
          </cell>
          <cell r="F492">
            <v>542</v>
          </cell>
          <cell r="G492" t="str">
            <v>Max</v>
          </cell>
        </row>
        <row r="493">
          <cell r="A493" t="str">
            <v>Georgetown202400.4Max</v>
          </cell>
          <cell r="B493">
            <v>2024</v>
          </cell>
          <cell r="C493">
            <v>0.4</v>
          </cell>
          <cell r="D493" t="str">
            <v>Georgetown</v>
          </cell>
          <cell r="E493">
            <v>0</v>
          </cell>
          <cell r="F493">
            <v>532</v>
          </cell>
          <cell r="G493" t="str">
            <v>Max</v>
          </cell>
        </row>
        <row r="494">
          <cell r="A494" t="str">
            <v>Greenville202400.4Max</v>
          </cell>
          <cell r="B494">
            <v>2024</v>
          </cell>
          <cell r="C494">
            <v>0.4</v>
          </cell>
          <cell r="D494" t="str">
            <v>Greenville</v>
          </cell>
          <cell r="E494">
            <v>0</v>
          </cell>
          <cell r="F494">
            <v>621</v>
          </cell>
          <cell r="G494" t="str">
            <v>Max</v>
          </cell>
        </row>
        <row r="495">
          <cell r="A495" t="str">
            <v>Greenwood202400.4Max</v>
          </cell>
          <cell r="B495">
            <v>2024</v>
          </cell>
          <cell r="C495">
            <v>0.4</v>
          </cell>
          <cell r="D495" t="str">
            <v>Greenwood</v>
          </cell>
          <cell r="E495">
            <v>0</v>
          </cell>
          <cell r="F495">
            <v>437</v>
          </cell>
          <cell r="G495" t="str">
            <v>Max</v>
          </cell>
        </row>
        <row r="496">
          <cell r="A496" t="str">
            <v>Hampton202400.4Max</v>
          </cell>
          <cell r="B496">
            <v>2024</v>
          </cell>
          <cell r="C496">
            <v>0.4</v>
          </cell>
          <cell r="D496" t="str">
            <v>Hampton</v>
          </cell>
          <cell r="E496">
            <v>0</v>
          </cell>
          <cell r="F496">
            <v>437</v>
          </cell>
          <cell r="G496" t="str">
            <v>Max</v>
          </cell>
        </row>
        <row r="497">
          <cell r="A497" t="str">
            <v>Horry202400.4Max</v>
          </cell>
          <cell r="B497">
            <v>2024</v>
          </cell>
          <cell r="C497">
            <v>0.4</v>
          </cell>
          <cell r="D497" t="str">
            <v>Horry</v>
          </cell>
          <cell r="E497">
            <v>0</v>
          </cell>
          <cell r="F497">
            <v>557</v>
          </cell>
          <cell r="G497" t="str">
            <v>Max</v>
          </cell>
        </row>
        <row r="498">
          <cell r="A498" t="str">
            <v>Jasper202400.4Max</v>
          </cell>
          <cell r="B498">
            <v>2024</v>
          </cell>
          <cell r="C498">
            <v>0.4</v>
          </cell>
          <cell r="D498" t="str">
            <v>Jasper</v>
          </cell>
          <cell r="E498">
            <v>0</v>
          </cell>
          <cell r="F498">
            <v>488</v>
          </cell>
          <cell r="G498" t="str">
            <v>Max</v>
          </cell>
        </row>
        <row r="499">
          <cell r="A499" t="str">
            <v>Kershaw202400.4Max</v>
          </cell>
          <cell r="B499">
            <v>2024</v>
          </cell>
          <cell r="C499">
            <v>0.4</v>
          </cell>
          <cell r="D499" t="str">
            <v>Kershaw</v>
          </cell>
          <cell r="E499">
            <v>0</v>
          </cell>
          <cell r="F499">
            <v>555</v>
          </cell>
          <cell r="G499" t="str">
            <v>Max</v>
          </cell>
        </row>
        <row r="500">
          <cell r="A500" t="str">
            <v>Lancaster202400.4Max</v>
          </cell>
          <cell r="B500">
            <v>2024</v>
          </cell>
          <cell r="C500">
            <v>0.4</v>
          </cell>
          <cell r="D500" t="str">
            <v>Lancaster</v>
          </cell>
          <cell r="E500">
            <v>0</v>
          </cell>
          <cell r="F500">
            <v>598</v>
          </cell>
          <cell r="G500" t="str">
            <v>Max</v>
          </cell>
        </row>
        <row r="501">
          <cell r="A501" t="str">
            <v>Laurens202400.4Max</v>
          </cell>
          <cell r="B501">
            <v>2024</v>
          </cell>
          <cell r="C501">
            <v>0.4</v>
          </cell>
          <cell r="D501" t="str">
            <v>Laurens</v>
          </cell>
          <cell r="E501">
            <v>0</v>
          </cell>
          <cell r="F501">
            <v>488</v>
          </cell>
          <cell r="G501" t="str">
            <v>Max</v>
          </cell>
        </row>
        <row r="502">
          <cell r="A502" t="str">
            <v>Lee202400.4Max</v>
          </cell>
          <cell r="B502">
            <v>2024</v>
          </cell>
          <cell r="C502">
            <v>0.4</v>
          </cell>
          <cell r="D502" t="str">
            <v>Lee</v>
          </cell>
          <cell r="E502">
            <v>0</v>
          </cell>
          <cell r="F502">
            <v>437</v>
          </cell>
          <cell r="G502" t="str">
            <v>Max</v>
          </cell>
        </row>
        <row r="503">
          <cell r="A503" t="str">
            <v>Lexington202400.4Max</v>
          </cell>
          <cell r="B503">
            <v>2024</v>
          </cell>
          <cell r="C503">
            <v>0.4</v>
          </cell>
          <cell r="D503" t="str">
            <v>Lexington</v>
          </cell>
          <cell r="E503">
            <v>0</v>
          </cell>
          <cell r="F503">
            <v>609</v>
          </cell>
          <cell r="G503" t="str">
            <v>Max</v>
          </cell>
        </row>
        <row r="504">
          <cell r="A504" t="str">
            <v>Marion202400.4Max</v>
          </cell>
          <cell r="B504">
            <v>2024</v>
          </cell>
          <cell r="C504">
            <v>0.4</v>
          </cell>
          <cell r="D504" t="str">
            <v>Marion</v>
          </cell>
          <cell r="E504">
            <v>0</v>
          </cell>
          <cell r="F504">
            <v>437</v>
          </cell>
          <cell r="G504" t="str">
            <v>Max</v>
          </cell>
        </row>
        <row r="505">
          <cell r="A505" t="str">
            <v>Marlboro202400.4Max</v>
          </cell>
          <cell r="B505">
            <v>2024</v>
          </cell>
          <cell r="C505">
            <v>0.4</v>
          </cell>
          <cell r="D505" t="str">
            <v>Marlboro</v>
          </cell>
          <cell r="E505">
            <v>0</v>
          </cell>
          <cell r="F505">
            <v>437</v>
          </cell>
          <cell r="G505" t="str">
            <v>Max</v>
          </cell>
        </row>
        <row r="506">
          <cell r="A506" t="str">
            <v>McCormick202400.4Max</v>
          </cell>
          <cell r="B506">
            <v>2024</v>
          </cell>
          <cell r="C506">
            <v>0.4</v>
          </cell>
          <cell r="D506" t="str">
            <v>McCormick</v>
          </cell>
          <cell r="E506">
            <v>0</v>
          </cell>
          <cell r="F506">
            <v>520</v>
          </cell>
          <cell r="G506" t="str">
            <v>Max</v>
          </cell>
        </row>
        <row r="507">
          <cell r="A507" t="str">
            <v>Newberry202400.4Max</v>
          </cell>
          <cell r="B507">
            <v>2024</v>
          </cell>
          <cell r="C507">
            <v>0.4</v>
          </cell>
          <cell r="D507" t="str">
            <v>Newberry</v>
          </cell>
          <cell r="E507">
            <v>0</v>
          </cell>
          <cell r="F507">
            <v>500</v>
          </cell>
          <cell r="G507" t="str">
            <v>Max</v>
          </cell>
        </row>
        <row r="508">
          <cell r="A508" t="str">
            <v>Oconee202400.4Max</v>
          </cell>
          <cell r="B508">
            <v>2024</v>
          </cell>
          <cell r="C508">
            <v>0.4</v>
          </cell>
          <cell r="D508" t="str">
            <v>Oconee</v>
          </cell>
          <cell r="E508">
            <v>0</v>
          </cell>
          <cell r="F508">
            <v>519</v>
          </cell>
          <cell r="G508" t="str">
            <v>Max</v>
          </cell>
        </row>
        <row r="509">
          <cell r="A509" t="str">
            <v>Orangeburg202400.4Max</v>
          </cell>
          <cell r="B509">
            <v>2024</v>
          </cell>
          <cell r="C509">
            <v>0.4</v>
          </cell>
          <cell r="D509" t="str">
            <v>Orangeburg</v>
          </cell>
          <cell r="E509">
            <v>0</v>
          </cell>
          <cell r="F509">
            <v>437</v>
          </cell>
          <cell r="G509" t="str">
            <v>Max</v>
          </cell>
        </row>
        <row r="510">
          <cell r="A510" t="str">
            <v>Pickens202400.4Max</v>
          </cell>
          <cell r="B510">
            <v>2024</v>
          </cell>
          <cell r="C510">
            <v>0.4</v>
          </cell>
          <cell r="D510" t="str">
            <v>Pickens</v>
          </cell>
          <cell r="E510">
            <v>0</v>
          </cell>
          <cell r="F510">
            <v>621</v>
          </cell>
          <cell r="G510" t="str">
            <v>Max</v>
          </cell>
        </row>
        <row r="511">
          <cell r="A511" t="str">
            <v>Richland202400.4Max</v>
          </cell>
          <cell r="B511">
            <v>2024</v>
          </cell>
          <cell r="C511">
            <v>0.4</v>
          </cell>
          <cell r="D511" t="str">
            <v>Richland</v>
          </cell>
          <cell r="E511">
            <v>0</v>
          </cell>
          <cell r="F511">
            <v>609</v>
          </cell>
          <cell r="G511" t="str">
            <v>Max</v>
          </cell>
        </row>
        <row r="512">
          <cell r="A512" t="str">
            <v>Saluda202400.4Max</v>
          </cell>
          <cell r="B512">
            <v>2024</v>
          </cell>
          <cell r="C512">
            <v>0.4</v>
          </cell>
          <cell r="D512" t="str">
            <v>Saluda</v>
          </cell>
          <cell r="E512">
            <v>0</v>
          </cell>
          <cell r="F512">
            <v>609</v>
          </cell>
          <cell r="G512" t="str">
            <v>Max</v>
          </cell>
        </row>
        <row r="513">
          <cell r="A513" t="str">
            <v>Spartanburg202400.4Max</v>
          </cell>
          <cell r="B513">
            <v>2024</v>
          </cell>
          <cell r="C513">
            <v>0.4</v>
          </cell>
          <cell r="D513" t="str">
            <v>Spartanburg</v>
          </cell>
          <cell r="E513">
            <v>0</v>
          </cell>
          <cell r="F513">
            <v>527</v>
          </cell>
          <cell r="G513" t="str">
            <v>Max</v>
          </cell>
        </row>
        <row r="514">
          <cell r="A514" t="str">
            <v>Sumter202400.4Max</v>
          </cell>
          <cell r="B514">
            <v>2024</v>
          </cell>
          <cell r="C514">
            <v>0.4</v>
          </cell>
          <cell r="D514" t="str">
            <v>Sumter</v>
          </cell>
          <cell r="E514">
            <v>0</v>
          </cell>
          <cell r="F514">
            <v>494</v>
          </cell>
          <cell r="G514" t="str">
            <v>Max</v>
          </cell>
        </row>
        <row r="515">
          <cell r="A515" t="str">
            <v>Union202400.4Max</v>
          </cell>
          <cell r="B515">
            <v>2024</v>
          </cell>
          <cell r="C515">
            <v>0.4</v>
          </cell>
          <cell r="D515" t="str">
            <v>Union</v>
          </cell>
          <cell r="E515">
            <v>0</v>
          </cell>
          <cell r="F515">
            <v>437</v>
          </cell>
          <cell r="G515" t="str">
            <v>Max</v>
          </cell>
        </row>
        <row r="516">
          <cell r="A516" t="str">
            <v>Williamsburg202400.4Max</v>
          </cell>
          <cell r="B516">
            <v>2024</v>
          </cell>
          <cell r="C516">
            <v>0.4</v>
          </cell>
          <cell r="D516" t="str">
            <v>Williamsburg</v>
          </cell>
          <cell r="E516">
            <v>0</v>
          </cell>
          <cell r="F516">
            <v>437</v>
          </cell>
          <cell r="G516" t="str">
            <v>Max</v>
          </cell>
        </row>
        <row r="517">
          <cell r="A517" t="str">
            <v>York202400.4Max</v>
          </cell>
          <cell r="B517">
            <v>2024</v>
          </cell>
          <cell r="C517">
            <v>0.4</v>
          </cell>
          <cell r="D517" t="str">
            <v>York</v>
          </cell>
          <cell r="E517">
            <v>0</v>
          </cell>
          <cell r="F517">
            <v>742</v>
          </cell>
          <cell r="G517" t="str">
            <v>Max</v>
          </cell>
        </row>
        <row r="518">
          <cell r="A518" t="str">
            <v>Abbeville202410.4Max</v>
          </cell>
          <cell r="B518">
            <v>2024</v>
          </cell>
          <cell r="C518">
            <v>0.4</v>
          </cell>
          <cell r="D518" t="str">
            <v>Abbeville</v>
          </cell>
          <cell r="E518">
            <v>1</v>
          </cell>
          <cell r="F518">
            <v>513</v>
          </cell>
          <cell r="G518" t="str">
            <v>Max</v>
          </cell>
        </row>
        <row r="519">
          <cell r="A519" t="str">
            <v>Aiken202410.4Max</v>
          </cell>
          <cell r="B519">
            <v>2024</v>
          </cell>
          <cell r="C519">
            <v>0.4</v>
          </cell>
          <cell r="D519" t="str">
            <v>Aiken</v>
          </cell>
          <cell r="E519">
            <v>1</v>
          </cell>
          <cell r="F519">
            <v>643</v>
          </cell>
          <cell r="G519" t="str">
            <v>Max</v>
          </cell>
        </row>
        <row r="520">
          <cell r="A520" t="str">
            <v>Allendale202410.4Max</v>
          </cell>
          <cell r="B520">
            <v>2024</v>
          </cell>
          <cell r="C520">
            <v>0.4</v>
          </cell>
          <cell r="D520" t="str">
            <v>Allendale</v>
          </cell>
          <cell r="E520">
            <v>1</v>
          </cell>
          <cell r="F520">
            <v>468</v>
          </cell>
          <cell r="G520" t="str">
            <v>Max</v>
          </cell>
        </row>
        <row r="521">
          <cell r="A521" t="str">
            <v>Anderson202410.4Max</v>
          </cell>
          <cell r="B521">
            <v>2024</v>
          </cell>
          <cell r="C521">
            <v>0.4</v>
          </cell>
          <cell r="D521" t="str">
            <v>Anderson</v>
          </cell>
          <cell r="E521">
            <v>1</v>
          </cell>
          <cell r="F521">
            <v>600</v>
          </cell>
          <cell r="G521" t="str">
            <v>Max</v>
          </cell>
        </row>
        <row r="522">
          <cell r="A522" t="str">
            <v>Bamberg202410.4Max</v>
          </cell>
          <cell r="B522">
            <v>2024</v>
          </cell>
          <cell r="C522">
            <v>0.4</v>
          </cell>
          <cell r="D522" t="str">
            <v>Bamberg</v>
          </cell>
          <cell r="E522">
            <v>1</v>
          </cell>
          <cell r="F522">
            <v>472</v>
          </cell>
          <cell r="G522" t="str">
            <v>Max</v>
          </cell>
        </row>
        <row r="523">
          <cell r="A523" t="str">
            <v>Barnwell202410.4Max</v>
          </cell>
          <cell r="B523">
            <v>2024</v>
          </cell>
          <cell r="C523">
            <v>0.4</v>
          </cell>
          <cell r="D523" t="str">
            <v>Barnwell</v>
          </cell>
          <cell r="E523">
            <v>1</v>
          </cell>
          <cell r="F523">
            <v>506</v>
          </cell>
          <cell r="G523" t="str">
            <v>Max</v>
          </cell>
        </row>
        <row r="524">
          <cell r="A524" t="str">
            <v>Beaufort202410.4Max</v>
          </cell>
          <cell r="B524">
            <v>2024</v>
          </cell>
          <cell r="C524">
            <v>0.4</v>
          </cell>
          <cell r="D524" t="str">
            <v>Beaufort</v>
          </cell>
          <cell r="E524">
            <v>1</v>
          </cell>
          <cell r="F524">
            <v>757</v>
          </cell>
          <cell r="G524" t="str">
            <v>Max</v>
          </cell>
        </row>
        <row r="525">
          <cell r="A525" t="str">
            <v>Berkeley202410.4Max</v>
          </cell>
          <cell r="B525">
            <v>2024</v>
          </cell>
          <cell r="C525">
            <v>0.4</v>
          </cell>
          <cell r="D525" t="str">
            <v>Berkeley</v>
          </cell>
          <cell r="E525">
            <v>1</v>
          </cell>
          <cell r="F525">
            <v>788</v>
          </cell>
          <cell r="G525" t="str">
            <v>Max</v>
          </cell>
        </row>
        <row r="526">
          <cell r="A526" t="str">
            <v>Calhoun202410.4Max</v>
          </cell>
          <cell r="B526">
            <v>2024</v>
          </cell>
          <cell r="C526">
            <v>0.4</v>
          </cell>
          <cell r="D526" t="str">
            <v>Calhoun</v>
          </cell>
          <cell r="E526">
            <v>1</v>
          </cell>
          <cell r="F526">
            <v>652</v>
          </cell>
          <cell r="G526" t="str">
            <v>Max</v>
          </cell>
        </row>
        <row r="527">
          <cell r="A527" t="str">
            <v>Charleston202410.4Max</v>
          </cell>
          <cell r="B527">
            <v>2024</v>
          </cell>
          <cell r="C527">
            <v>0.4</v>
          </cell>
          <cell r="D527" t="str">
            <v>Charleston</v>
          </cell>
          <cell r="E527">
            <v>1</v>
          </cell>
          <cell r="F527">
            <v>788</v>
          </cell>
          <cell r="G527" t="str">
            <v>Max</v>
          </cell>
        </row>
        <row r="528">
          <cell r="A528" t="str">
            <v>Cherokee202410.4Max</v>
          </cell>
          <cell r="B528">
            <v>2024</v>
          </cell>
          <cell r="C528">
            <v>0.4</v>
          </cell>
          <cell r="D528" t="str">
            <v>Cherokee</v>
          </cell>
          <cell r="E528">
            <v>1</v>
          </cell>
          <cell r="F528">
            <v>512</v>
          </cell>
          <cell r="G528" t="str">
            <v>Max</v>
          </cell>
        </row>
        <row r="529">
          <cell r="A529" t="str">
            <v>Chester202410.4Max</v>
          </cell>
          <cell r="B529">
            <v>2024</v>
          </cell>
          <cell r="C529">
            <v>0.4</v>
          </cell>
          <cell r="D529" t="str">
            <v>Chester</v>
          </cell>
          <cell r="E529">
            <v>1</v>
          </cell>
          <cell r="F529">
            <v>477</v>
          </cell>
          <cell r="G529" t="str">
            <v>Max</v>
          </cell>
        </row>
        <row r="530">
          <cell r="A530" t="str">
            <v>Chesterfield202410.4Max</v>
          </cell>
          <cell r="B530">
            <v>2024</v>
          </cell>
          <cell r="C530">
            <v>0.4</v>
          </cell>
          <cell r="D530" t="str">
            <v>Chesterfield</v>
          </cell>
          <cell r="E530">
            <v>1</v>
          </cell>
          <cell r="F530">
            <v>474</v>
          </cell>
          <cell r="G530" t="str">
            <v>Max</v>
          </cell>
        </row>
        <row r="531">
          <cell r="A531" t="str">
            <v>Clarendon202410.4Max</v>
          </cell>
          <cell r="B531">
            <v>2024</v>
          </cell>
          <cell r="C531">
            <v>0.4</v>
          </cell>
          <cell r="D531" t="str">
            <v>Clarendon</v>
          </cell>
          <cell r="E531">
            <v>1</v>
          </cell>
          <cell r="F531">
            <v>521</v>
          </cell>
          <cell r="G531" t="str">
            <v>Max</v>
          </cell>
        </row>
        <row r="532">
          <cell r="A532" t="str">
            <v>Colleton202410.4Max</v>
          </cell>
          <cell r="B532">
            <v>2024</v>
          </cell>
          <cell r="C532">
            <v>0.4</v>
          </cell>
          <cell r="D532" t="str">
            <v>Colleton</v>
          </cell>
          <cell r="E532">
            <v>1</v>
          </cell>
          <cell r="F532">
            <v>468</v>
          </cell>
          <cell r="G532" t="str">
            <v>Max</v>
          </cell>
        </row>
        <row r="533">
          <cell r="A533" t="str">
            <v>Darlington202410.4Max</v>
          </cell>
          <cell r="B533">
            <v>2024</v>
          </cell>
          <cell r="C533">
            <v>0.4</v>
          </cell>
          <cell r="D533" t="str">
            <v>Darlington</v>
          </cell>
          <cell r="E533">
            <v>1</v>
          </cell>
          <cell r="F533">
            <v>477</v>
          </cell>
          <cell r="G533" t="str">
            <v>Max</v>
          </cell>
        </row>
        <row r="534">
          <cell r="A534" t="str">
            <v>Dillon202410.4Max</v>
          </cell>
          <cell r="B534">
            <v>2024</v>
          </cell>
          <cell r="C534">
            <v>0.4</v>
          </cell>
          <cell r="D534" t="str">
            <v>Dillon</v>
          </cell>
          <cell r="E534">
            <v>1</v>
          </cell>
          <cell r="F534">
            <v>468</v>
          </cell>
          <cell r="G534" t="str">
            <v>Max</v>
          </cell>
        </row>
        <row r="535">
          <cell r="A535" t="str">
            <v>Dorchester202410.4Max</v>
          </cell>
          <cell r="B535">
            <v>2024</v>
          </cell>
          <cell r="C535">
            <v>0.4</v>
          </cell>
          <cell r="D535" t="str">
            <v>Dorchester</v>
          </cell>
          <cell r="E535">
            <v>1</v>
          </cell>
          <cell r="F535">
            <v>788</v>
          </cell>
          <cell r="G535" t="str">
            <v>Max</v>
          </cell>
        </row>
        <row r="536">
          <cell r="A536" t="str">
            <v>Edgefield202410.4Max</v>
          </cell>
          <cell r="B536">
            <v>2024</v>
          </cell>
          <cell r="C536">
            <v>0.4</v>
          </cell>
          <cell r="D536" t="str">
            <v>Edgefield</v>
          </cell>
          <cell r="E536">
            <v>1</v>
          </cell>
          <cell r="F536">
            <v>643</v>
          </cell>
          <cell r="G536" t="str">
            <v>Max</v>
          </cell>
        </row>
        <row r="537">
          <cell r="A537" t="str">
            <v>Fairfield202410.4Max</v>
          </cell>
          <cell r="B537">
            <v>2024</v>
          </cell>
          <cell r="C537">
            <v>0.4</v>
          </cell>
          <cell r="D537" t="str">
            <v>Fairfield</v>
          </cell>
          <cell r="E537">
            <v>1</v>
          </cell>
          <cell r="F537">
            <v>652</v>
          </cell>
          <cell r="G537" t="str">
            <v>Max</v>
          </cell>
        </row>
        <row r="538">
          <cell r="A538" t="str">
            <v>Florence202410.4Max</v>
          </cell>
          <cell r="B538">
            <v>2024</v>
          </cell>
          <cell r="C538">
            <v>0.4</v>
          </cell>
          <cell r="D538" t="str">
            <v>Florence</v>
          </cell>
          <cell r="E538">
            <v>1</v>
          </cell>
          <cell r="F538">
            <v>580</v>
          </cell>
          <cell r="G538" t="str">
            <v>Max</v>
          </cell>
        </row>
        <row r="539">
          <cell r="A539" t="str">
            <v>Georgetown202410.4Max</v>
          </cell>
          <cell r="B539">
            <v>2024</v>
          </cell>
          <cell r="C539">
            <v>0.4</v>
          </cell>
          <cell r="D539" t="str">
            <v>Georgetown</v>
          </cell>
          <cell r="E539">
            <v>1</v>
          </cell>
          <cell r="F539">
            <v>570</v>
          </cell>
          <cell r="G539" t="str">
            <v>Max</v>
          </cell>
        </row>
        <row r="540">
          <cell r="A540" t="str">
            <v>Greenville202410.4Max</v>
          </cell>
          <cell r="B540">
            <v>2024</v>
          </cell>
          <cell r="C540">
            <v>0.4</v>
          </cell>
          <cell r="D540" t="str">
            <v>Greenville</v>
          </cell>
          <cell r="E540">
            <v>1</v>
          </cell>
          <cell r="F540">
            <v>665</v>
          </cell>
          <cell r="G540" t="str">
            <v>Max</v>
          </cell>
        </row>
        <row r="541">
          <cell r="A541" t="str">
            <v>Greenwood202410.4Max</v>
          </cell>
          <cell r="B541">
            <v>2024</v>
          </cell>
          <cell r="C541">
            <v>0.4</v>
          </cell>
          <cell r="D541" t="str">
            <v>Greenwood</v>
          </cell>
          <cell r="E541">
            <v>1</v>
          </cell>
          <cell r="F541">
            <v>468</v>
          </cell>
          <cell r="G541" t="str">
            <v>Max</v>
          </cell>
        </row>
        <row r="542">
          <cell r="A542" t="str">
            <v>Hampton202410.4Max</v>
          </cell>
          <cell r="B542">
            <v>2024</v>
          </cell>
          <cell r="C542">
            <v>0.4</v>
          </cell>
          <cell r="D542" t="str">
            <v>Hampton</v>
          </cell>
          <cell r="E542">
            <v>1</v>
          </cell>
          <cell r="F542">
            <v>468</v>
          </cell>
          <cell r="G542" t="str">
            <v>Max</v>
          </cell>
        </row>
        <row r="543">
          <cell r="A543" t="str">
            <v>Horry202410.4Max</v>
          </cell>
          <cell r="B543">
            <v>2024</v>
          </cell>
          <cell r="C543">
            <v>0.4</v>
          </cell>
          <cell r="D543" t="str">
            <v>Horry</v>
          </cell>
          <cell r="E543">
            <v>1</v>
          </cell>
          <cell r="F543">
            <v>596</v>
          </cell>
          <cell r="G543" t="str">
            <v>Max</v>
          </cell>
        </row>
        <row r="544">
          <cell r="A544" t="str">
            <v>Jasper202410.4Max</v>
          </cell>
          <cell r="B544">
            <v>2024</v>
          </cell>
          <cell r="C544">
            <v>0.4</v>
          </cell>
          <cell r="D544" t="str">
            <v>Jasper</v>
          </cell>
          <cell r="E544">
            <v>1</v>
          </cell>
          <cell r="F544">
            <v>522</v>
          </cell>
          <cell r="G544" t="str">
            <v>Max</v>
          </cell>
        </row>
        <row r="545">
          <cell r="A545" t="str">
            <v>Kershaw202410.4Max</v>
          </cell>
          <cell r="B545">
            <v>2024</v>
          </cell>
          <cell r="C545">
            <v>0.4</v>
          </cell>
          <cell r="D545" t="str">
            <v>Kershaw</v>
          </cell>
          <cell r="E545">
            <v>1</v>
          </cell>
          <cell r="F545">
            <v>594</v>
          </cell>
          <cell r="G545" t="str">
            <v>Max</v>
          </cell>
        </row>
        <row r="546">
          <cell r="A546" t="str">
            <v>Lancaster202410.4Max</v>
          </cell>
          <cell r="B546">
            <v>2024</v>
          </cell>
          <cell r="C546">
            <v>0.4</v>
          </cell>
          <cell r="D546" t="str">
            <v>Lancaster</v>
          </cell>
          <cell r="E546">
            <v>1</v>
          </cell>
          <cell r="F546">
            <v>641</v>
          </cell>
          <cell r="G546" t="str">
            <v>Max</v>
          </cell>
        </row>
        <row r="547">
          <cell r="A547" t="str">
            <v>Laurens202410.4Max</v>
          </cell>
          <cell r="B547">
            <v>2024</v>
          </cell>
          <cell r="C547">
            <v>0.4</v>
          </cell>
          <cell r="D547" t="str">
            <v>Laurens</v>
          </cell>
          <cell r="E547">
            <v>1</v>
          </cell>
          <cell r="F547">
            <v>523</v>
          </cell>
          <cell r="G547" t="str">
            <v>Max</v>
          </cell>
        </row>
        <row r="548">
          <cell r="A548" t="str">
            <v>Lee202410.4Max</v>
          </cell>
          <cell r="B548">
            <v>2024</v>
          </cell>
          <cell r="C548">
            <v>0.4</v>
          </cell>
          <cell r="D548" t="str">
            <v>Lee</v>
          </cell>
          <cell r="E548">
            <v>1</v>
          </cell>
          <cell r="F548">
            <v>468</v>
          </cell>
          <cell r="G548" t="str">
            <v>Max</v>
          </cell>
        </row>
        <row r="549">
          <cell r="A549" t="str">
            <v>Lexington202410.4Max</v>
          </cell>
          <cell r="B549">
            <v>2024</v>
          </cell>
          <cell r="C549">
            <v>0.4</v>
          </cell>
          <cell r="D549" t="str">
            <v>Lexington</v>
          </cell>
          <cell r="E549">
            <v>1</v>
          </cell>
          <cell r="F549">
            <v>652</v>
          </cell>
          <cell r="G549" t="str">
            <v>Max</v>
          </cell>
        </row>
        <row r="550">
          <cell r="A550" t="str">
            <v>Marion202410.4Max</v>
          </cell>
          <cell r="B550">
            <v>2024</v>
          </cell>
          <cell r="C550">
            <v>0.4</v>
          </cell>
          <cell r="D550" t="str">
            <v>Marion</v>
          </cell>
          <cell r="E550">
            <v>1</v>
          </cell>
          <cell r="F550">
            <v>468</v>
          </cell>
          <cell r="G550" t="str">
            <v>Max</v>
          </cell>
        </row>
        <row r="551">
          <cell r="A551" t="str">
            <v>Marlboro202410.4Max</v>
          </cell>
          <cell r="B551">
            <v>2024</v>
          </cell>
          <cell r="C551">
            <v>0.4</v>
          </cell>
          <cell r="D551" t="str">
            <v>Marlboro</v>
          </cell>
          <cell r="E551">
            <v>1</v>
          </cell>
          <cell r="F551">
            <v>468</v>
          </cell>
          <cell r="G551" t="str">
            <v>Max</v>
          </cell>
        </row>
        <row r="552">
          <cell r="A552" t="str">
            <v>McCormick202410.4Max</v>
          </cell>
          <cell r="B552">
            <v>2024</v>
          </cell>
          <cell r="C552">
            <v>0.4</v>
          </cell>
          <cell r="D552" t="str">
            <v>McCormick</v>
          </cell>
          <cell r="E552">
            <v>1</v>
          </cell>
          <cell r="F552">
            <v>557</v>
          </cell>
          <cell r="G552" t="str">
            <v>Max</v>
          </cell>
        </row>
        <row r="553">
          <cell r="A553" t="str">
            <v>Newberry202410.4Max</v>
          </cell>
          <cell r="B553">
            <v>2024</v>
          </cell>
          <cell r="C553">
            <v>0.4</v>
          </cell>
          <cell r="D553" t="str">
            <v>Newberry</v>
          </cell>
          <cell r="E553">
            <v>1</v>
          </cell>
          <cell r="F553">
            <v>536</v>
          </cell>
          <cell r="G553" t="str">
            <v>Max</v>
          </cell>
        </row>
        <row r="554">
          <cell r="A554" t="str">
            <v>Oconee202410.4Max</v>
          </cell>
          <cell r="B554">
            <v>2024</v>
          </cell>
          <cell r="C554">
            <v>0.4</v>
          </cell>
          <cell r="D554" t="str">
            <v>Oconee</v>
          </cell>
          <cell r="E554">
            <v>1</v>
          </cell>
          <cell r="F554">
            <v>556</v>
          </cell>
          <cell r="G554" t="str">
            <v>Max</v>
          </cell>
        </row>
        <row r="555">
          <cell r="A555" t="str">
            <v>Orangeburg202410.4Max</v>
          </cell>
          <cell r="B555">
            <v>2024</v>
          </cell>
          <cell r="C555">
            <v>0.4</v>
          </cell>
          <cell r="D555" t="str">
            <v>Orangeburg</v>
          </cell>
          <cell r="E555">
            <v>1</v>
          </cell>
          <cell r="F555">
            <v>468</v>
          </cell>
          <cell r="G555" t="str">
            <v>Max</v>
          </cell>
        </row>
        <row r="556">
          <cell r="A556" t="str">
            <v>Pickens202410.4Max</v>
          </cell>
          <cell r="B556">
            <v>2024</v>
          </cell>
          <cell r="C556">
            <v>0.4</v>
          </cell>
          <cell r="D556" t="str">
            <v>Pickens</v>
          </cell>
          <cell r="E556">
            <v>1</v>
          </cell>
          <cell r="F556">
            <v>665</v>
          </cell>
          <cell r="G556" t="str">
            <v>Max</v>
          </cell>
        </row>
        <row r="557">
          <cell r="A557" t="str">
            <v>Richland202410.4Max</v>
          </cell>
          <cell r="B557">
            <v>2024</v>
          </cell>
          <cell r="C557">
            <v>0.4</v>
          </cell>
          <cell r="D557" t="str">
            <v>Richland</v>
          </cell>
          <cell r="E557">
            <v>1</v>
          </cell>
          <cell r="F557">
            <v>652</v>
          </cell>
          <cell r="G557" t="str">
            <v>Max</v>
          </cell>
        </row>
        <row r="558">
          <cell r="A558" t="str">
            <v>Saluda202410.4Max</v>
          </cell>
          <cell r="B558">
            <v>2024</v>
          </cell>
          <cell r="C558">
            <v>0.4</v>
          </cell>
          <cell r="D558" t="str">
            <v>Saluda</v>
          </cell>
          <cell r="E558">
            <v>1</v>
          </cell>
          <cell r="F558">
            <v>652</v>
          </cell>
          <cell r="G558" t="str">
            <v>Max</v>
          </cell>
        </row>
        <row r="559">
          <cell r="A559" t="str">
            <v>Spartanburg202410.4Max</v>
          </cell>
          <cell r="B559">
            <v>2024</v>
          </cell>
          <cell r="C559">
            <v>0.4</v>
          </cell>
          <cell r="D559" t="str">
            <v>Spartanburg</v>
          </cell>
          <cell r="E559">
            <v>1</v>
          </cell>
          <cell r="F559">
            <v>564</v>
          </cell>
          <cell r="G559" t="str">
            <v>Max</v>
          </cell>
        </row>
        <row r="560">
          <cell r="A560" t="str">
            <v>Sumter202410.4Max</v>
          </cell>
          <cell r="B560">
            <v>2024</v>
          </cell>
          <cell r="C560">
            <v>0.4</v>
          </cell>
          <cell r="D560" t="str">
            <v>Sumter</v>
          </cell>
          <cell r="E560">
            <v>1</v>
          </cell>
          <cell r="F560">
            <v>529</v>
          </cell>
          <cell r="G560" t="str">
            <v>Max</v>
          </cell>
        </row>
        <row r="561">
          <cell r="A561" t="str">
            <v>Union202410.4Max</v>
          </cell>
          <cell r="B561">
            <v>2024</v>
          </cell>
          <cell r="C561">
            <v>0.4</v>
          </cell>
          <cell r="D561" t="str">
            <v>Union</v>
          </cell>
          <cell r="E561">
            <v>1</v>
          </cell>
          <cell r="F561">
            <v>468</v>
          </cell>
          <cell r="G561" t="str">
            <v>Max</v>
          </cell>
        </row>
        <row r="562">
          <cell r="A562" t="str">
            <v>Williamsburg202410.4Max</v>
          </cell>
          <cell r="B562">
            <v>2024</v>
          </cell>
          <cell r="C562">
            <v>0.4</v>
          </cell>
          <cell r="D562" t="str">
            <v>Williamsburg</v>
          </cell>
          <cell r="E562">
            <v>1</v>
          </cell>
          <cell r="F562">
            <v>468</v>
          </cell>
          <cell r="G562" t="str">
            <v>Max</v>
          </cell>
        </row>
        <row r="563">
          <cell r="A563" t="str">
            <v>York202410.4Max</v>
          </cell>
          <cell r="B563">
            <v>2024</v>
          </cell>
          <cell r="C563">
            <v>0.4</v>
          </cell>
          <cell r="D563" t="str">
            <v>York</v>
          </cell>
          <cell r="E563">
            <v>1</v>
          </cell>
          <cell r="F563">
            <v>795</v>
          </cell>
          <cell r="G563" t="str">
            <v>Max</v>
          </cell>
        </row>
        <row r="564">
          <cell r="A564" t="str">
            <v>Abbeville202420.4Max</v>
          </cell>
          <cell r="B564">
            <v>2024</v>
          </cell>
          <cell r="C564">
            <v>0.4</v>
          </cell>
          <cell r="D564" t="str">
            <v>Abbeville</v>
          </cell>
          <cell r="E564">
            <v>2</v>
          </cell>
          <cell r="F564">
            <v>616</v>
          </cell>
          <cell r="G564" t="str">
            <v>Max</v>
          </cell>
        </row>
        <row r="565">
          <cell r="A565" t="str">
            <v>Aiken202420.4Max</v>
          </cell>
          <cell r="B565">
            <v>2024</v>
          </cell>
          <cell r="C565">
            <v>0.4</v>
          </cell>
          <cell r="D565" t="str">
            <v>Aiken</v>
          </cell>
          <cell r="E565">
            <v>2</v>
          </cell>
          <cell r="F565">
            <v>772</v>
          </cell>
          <cell r="G565" t="str">
            <v>Max</v>
          </cell>
        </row>
        <row r="566">
          <cell r="A566" t="str">
            <v>Allendale202420.4Max</v>
          </cell>
          <cell r="B566">
            <v>2024</v>
          </cell>
          <cell r="C566">
            <v>0.4</v>
          </cell>
          <cell r="D566" t="str">
            <v>Allendale</v>
          </cell>
          <cell r="E566">
            <v>2</v>
          </cell>
          <cell r="F566">
            <v>561</v>
          </cell>
          <cell r="G566" t="str">
            <v>Max</v>
          </cell>
        </row>
        <row r="567">
          <cell r="A567" t="str">
            <v>Anderson202420.4Max</v>
          </cell>
          <cell r="B567">
            <v>2024</v>
          </cell>
          <cell r="C567">
            <v>0.4</v>
          </cell>
          <cell r="D567" t="str">
            <v>Anderson</v>
          </cell>
          <cell r="E567">
            <v>2</v>
          </cell>
          <cell r="F567">
            <v>720</v>
          </cell>
          <cell r="G567" t="str">
            <v>Max</v>
          </cell>
        </row>
        <row r="568">
          <cell r="A568" t="str">
            <v>Bamberg202420.4Max</v>
          </cell>
          <cell r="B568">
            <v>2024</v>
          </cell>
          <cell r="C568">
            <v>0.4</v>
          </cell>
          <cell r="D568" t="str">
            <v>Bamberg</v>
          </cell>
          <cell r="E568">
            <v>2</v>
          </cell>
          <cell r="F568">
            <v>567</v>
          </cell>
          <cell r="G568" t="str">
            <v>Max</v>
          </cell>
        </row>
        <row r="569">
          <cell r="A569" t="str">
            <v>Barnwell202420.4Max</v>
          </cell>
          <cell r="B569">
            <v>2024</v>
          </cell>
          <cell r="C569">
            <v>0.4</v>
          </cell>
          <cell r="D569" t="str">
            <v>Barnwell</v>
          </cell>
          <cell r="E569">
            <v>2</v>
          </cell>
          <cell r="F569">
            <v>608</v>
          </cell>
          <cell r="G569" t="str">
            <v>Max</v>
          </cell>
        </row>
        <row r="570">
          <cell r="A570" t="str">
            <v>Beaufort202420.4Max</v>
          </cell>
          <cell r="B570">
            <v>2024</v>
          </cell>
          <cell r="C570">
            <v>0.4</v>
          </cell>
          <cell r="D570" t="str">
            <v>Beaufort</v>
          </cell>
          <cell r="E570">
            <v>2</v>
          </cell>
          <cell r="F570">
            <v>909</v>
          </cell>
          <cell r="G570" t="str">
            <v>Max</v>
          </cell>
        </row>
        <row r="571">
          <cell r="A571" t="str">
            <v>Berkeley202420.4Max</v>
          </cell>
          <cell r="B571">
            <v>2024</v>
          </cell>
          <cell r="C571">
            <v>0.4</v>
          </cell>
          <cell r="D571" t="str">
            <v>Berkeley</v>
          </cell>
          <cell r="E571">
            <v>2</v>
          </cell>
          <cell r="F571">
            <v>946</v>
          </cell>
          <cell r="G571" t="str">
            <v>Max</v>
          </cell>
        </row>
        <row r="572">
          <cell r="A572" t="str">
            <v>Calhoun202420.4Max</v>
          </cell>
          <cell r="B572">
            <v>2024</v>
          </cell>
          <cell r="C572">
            <v>0.4</v>
          </cell>
          <cell r="D572" t="str">
            <v>Calhoun</v>
          </cell>
          <cell r="E572">
            <v>2</v>
          </cell>
          <cell r="F572">
            <v>783</v>
          </cell>
          <cell r="G572" t="str">
            <v>Max</v>
          </cell>
        </row>
        <row r="573">
          <cell r="A573" t="str">
            <v>Charleston202420.4Max</v>
          </cell>
          <cell r="B573">
            <v>2024</v>
          </cell>
          <cell r="C573">
            <v>0.4</v>
          </cell>
          <cell r="D573" t="str">
            <v>Charleston</v>
          </cell>
          <cell r="E573">
            <v>2</v>
          </cell>
          <cell r="F573">
            <v>946</v>
          </cell>
          <cell r="G573" t="str">
            <v>Max</v>
          </cell>
        </row>
        <row r="574">
          <cell r="A574" t="str">
            <v>Cherokee202420.4Max</v>
          </cell>
          <cell r="B574">
            <v>2024</v>
          </cell>
          <cell r="C574">
            <v>0.4</v>
          </cell>
          <cell r="D574" t="str">
            <v>Cherokee</v>
          </cell>
          <cell r="E574">
            <v>2</v>
          </cell>
          <cell r="F574">
            <v>614</v>
          </cell>
          <cell r="G574" t="str">
            <v>Max</v>
          </cell>
        </row>
        <row r="575">
          <cell r="A575" t="str">
            <v>Chester202420.4Max</v>
          </cell>
          <cell r="B575">
            <v>2024</v>
          </cell>
          <cell r="C575">
            <v>0.4</v>
          </cell>
          <cell r="D575" t="str">
            <v>Chester</v>
          </cell>
          <cell r="E575">
            <v>2</v>
          </cell>
          <cell r="F575">
            <v>573</v>
          </cell>
          <cell r="G575" t="str">
            <v>Max</v>
          </cell>
        </row>
        <row r="576">
          <cell r="A576" t="str">
            <v>Chesterfield202420.4Max</v>
          </cell>
          <cell r="B576">
            <v>2024</v>
          </cell>
          <cell r="C576">
            <v>0.4</v>
          </cell>
          <cell r="D576" t="str">
            <v>Chesterfield</v>
          </cell>
          <cell r="E576">
            <v>2</v>
          </cell>
          <cell r="F576">
            <v>569</v>
          </cell>
          <cell r="G576" t="str">
            <v>Max</v>
          </cell>
        </row>
        <row r="577">
          <cell r="A577" t="str">
            <v>Clarendon202420.4Max</v>
          </cell>
          <cell r="B577">
            <v>2024</v>
          </cell>
          <cell r="C577">
            <v>0.4</v>
          </cell>
          <cell r="D577" t="str">
            <v>Clarendon</v>
          </cell>
          <cell r="E577">
            <v>2</v>
          </cell>
          <cell r="F577">
            <v>625</v>
          </cell>
          <cell r="G577" t="str">
            <v>Max</v>
          </cell>
        </row>
        <row r="578">
          <cell r="A578" t="str">
            <v>Colleton202420.4Max</v>
          </cell>
          <cell r="B578">
            <v>2024</v>
          </cell>
          <cell r="C578">
            <v>0.4</v>
          </cell>
          <cell r="D578" t="str">
            <v>Colleton</v>
          </cell>
          <cell r="E578">
            <v>2</v>
          </cell>
          <cell r="F578">
            <v>561</v>
          </cell>
          <cell r="G578" t="str">
            <v>Max</v>
          </cell>
        </row>
        <row r="579">
          <cell r="A579" t="str">
            <v>Darlington202420.4Max</v>
          </cell>
          <cell r="B579">
            <v>2024</v>
          </cell>
          <cell r="C579">
            <v>0.4</v>
          </cell>
          <cell r="D579" t="str">
            <v>Darlington</v>
          </cell>
          <cell r="E579">
            <v>2</v>
          </cell>
          <cell r="F579">
            <v>573</v>
          </cell>
          <cell r="G579" t="str">
            <v>Max</v>
          </cell>
        </row>
        <row r="580">
          <cell r="A580" t="str">
            <v>Dillon202420.4Max</v>
          </cell>
          <cell r="B580">
            <v>2024</v>
          </cell>
          <cell r="C580">
            <v>0.4</v>
          </cell>
          <cell r="D580" t="str">
            <v>Dillon</v>
          </cell>
          <cell r="E580">
            <v>2</v>
          </cell>
          <cell r="F580">
            <v>561</v>
          </cell>
          <cell r="G580" t="str">
            <v>Max</v>
          </cell>
        </row>
        <row r="581">
          <cell r="A581" t="str">
            <v>Dorchester202420.4Max</v>
          </cell>
          <cell r="B581">
            <v>2024</v>
          </cell>
          <cell r="C581">
            <v>0.4</v>
          </cell>
          <cell r="D581" t="str">
            <v>Dorchester</v>
          </cell>
          <cell r="E581">
            <v>2</v>
          </cell>
          <cell r="F581">
            <v>946</v>
          </cell>
          <cell r="G581" t="str">
            <v>Max</v>
          </cell>
        </row>
        <row r="582">
          <cell r="A582" t="str">
            <v>Edgefield202420.4Max</v>
          </cell>
          <cell r="B582">
            <v>2024</v>
          </cell>
          <cell r="C582">
            <v>0.4</v>
          </cell>
          <cell r="D582" t="str">
            <v>Edgefield</v>
          </cell>
          <cell r="E582">
            <v>2</v>
          </cell>
          <cell r="F582">
            <v>772</v>
          </cell>
          <cell r="G582" t="str">
            <v>Max</v>
          </cell>
        </row>
        <row r="583">
          <cell r="A583" t="str">
            <v>Fairfield202420.4Max</v>
          </cell>
          <cell r="B583">
            <v>2024</v>
          </cell>
          <cell r="C583">
            <v>0.4</v>
          </cell>
          <cell r="D583" t="str">
            <v>Fairfield</v>
          </cell>
          <cell r="E583">
            <v>2</v>
          </cell>
          <cell r="F583">
            <v>783</v>
          </cell>
          <cell r="G583" t="str">
            <v>Max</v>
          </cell>
        </row>
        <row r="584">
          <cell r="A584" t="str">
            <v>Florence202420.4Max</v>
          </cell>
          <cell r="B584">
            <v>2024</v>
          </cell>
          <cell r="C584">
            <v>0.4</v>
          </cell>
          <cell r="D584" t="str">
            <v>Florence</v>
          </cell>
          <cell r="E584">
            <v>2</v>
          </cell>
          <cell r="F584">
            <v>696</v>
          </cell>
          <cell r="G584" t="str">
            <v>Max</v>
          </cell>
        </row>
        <row r="585">
          <cell r="A585" t="str">
            <v>Georgetown202420.4Max</v>
          </cell>
          <cell r="B585">
            <v>2024</v>
          </cell>
          <cell r="C585">
            <v>0.4</v>
          </cell>
          <cell r="D585" t="str">
            <v>Georgetown</v>
          </cell>
          <cell r="E585">
            <v>2</v>
          </cell>
          <cell r="F585">
            <v>684</v>
          </cell>
          <cell r="G585" t="str">
            <v>Max</v>
          </cell>
        </row>
        <row r="586">
          <cell r="A586" t="str">
            <v>Greenville202420.4Max</v>
          </cell>
          <cell r="B586">
            <v>2024</v>
          </cell>
          <cell r="C586">
            <v>0.4</v>
          </cell>
          <cell r="D586" t="str">
            <v>Greenville</v>
          </cell>
          <cell r="E586">
            <v>2</v>
          </cell>
          <cell r="F586">
            <v>798</v>
          </cell>
          <cell r="G586" t="str">
            <v>Max</v>
          </cell>
        </row>
        <row r="587">
          <cell r="A587" t="str">
            <v>Greenwood202420.4Max</v>
          </cell>
          <cell r="B587">
            <v>2024</v>
          </cell>
          <cell r="C587">
            <v>0.4</v>
          </cell>
          <cell r="D587" t="str">
            <v>Greenwood</v>
          </cell>
          <cell r="E587">
            <v>2</v>
          </cell>
          <cell r="F587">
            <v>561</v>
          </cell>
          <cell r="G587" t="str">
            <v>Max</v>
          </cell>
        </row>
        <row r="588">
          <cell r="A588" t="str">
            <v>Hampton202420.4Max</v>
          </cell>
          <cell r="B588">
            <v>2024</v>
          </cell>
          <cell r="C588">
            <v>0.4</v>
          </cell>
          <cell r="D588" t="str">
            <v>Hampton</v>
          </cell>
          <cell r="E588">
            <v>2</v>
          </cell>
          <cell r="F588">
            <v>561</v>
          </cell>
          <cell r="G588" t="str">
            <v>Max</v>
          </cell>
        </row>
        <row r="589">
          <cell r="A589" t="str">
            <v>Horry202420.4Max</v>
          </cell>
          <cell r="B589">
            <v>2024</v>
          </cell>
          <cell r="C589">
            <v>0.4</v>
          </cell>
          <cell r="D589" t="str">
            <v>Horry</v>
          </cell>
          <cell r="E589">
            <v>2</v>
          </cell>
          <cell r="F589">
            <v>716</v>
          </cell>
          <cell r="G589" t="str">
            <v>Max</v>
          </cell>
        </row>
        <row r="590">
          <cell r="A590" t="str">
            <v>Jasper202420.4Max</v>
          </cell>
          <cell r="B590">
            <v>2024</v>
          </cell>
          <cell r="C590">
            <v>0.4</v>
          </cell>
          <cell r="D590" t="str">
            <v>Jasper</v>
          </cell>
          <cell r="E590">
            <v>2</v>
          </cell>
          <cell r="F590">
            <v>627</v>
          </cell>
          <cell r="G590" t="str">
            <v>Max</v>
          </cell>
        </row>
        <row r="591">
          <cell r="A591" t="str">
            <v>Kershaw202420.4Max</v>
          </cell>
          <cell r="B591">
            <v>2024</v>
          </cell>
          <cell r="C591">
            <v>0.4</v>
          </cell>
          <cell r="D591" t="str">
            <v>Kershaw</v>
          </cell>
          <cell r="E591">
            <v>2</v>
          </cell>
          <cell r="F591">
            <v>713</v>
          </cell>
          <cell r="G591" t="str">
            <v>Max</v>
          </cell>
        </row>
        <row r="592">
          <cell r="A592" t="str">
            <v>Lancaster202420.4Max</v>
          </cell>
          <cell r="B592">
            <v>2024</v>
          </cell>
          <cell r="C592">
            <v>0.4</v>
          </cell>
          <cell r="D592" t="str">
            <v>Lancaster</v>
          </cell>
          <cell r="E592">
            <v>2</v>
          </cell>
          <cell r="F592">
            <v>769</v>
          </cell>
          <cell r="G592" t="str">
            <v>Max</v>
          </cell>
        </row>
        <row r="593">
          <cell r="A593" t="str">
            <v>Laurens202420.4Max</v>
          </cell>
          <cell r="B593">
            <v>2024</v>
          </cell>
          <cell r="C593">
            <v>0.4</v>
          </cell>
          <cell r="D593" t="str">
            <v>Laurens</v>
          </cell>
          <cell r="E593">
            <v>2</v>
          </cell>
          <cell r="F593">
            <v>628</v>
          </cell>
          <cell r="G593" t="str">
            <v>Max</v>
          </cell>
        </row>
        <row r="594">
          <cell r="A594" t="str">
            <v>Lee202420.4Max</v>
          </cell>
          <cell r="B594">
            <v>2024</v>
          </cell>
          <cell r="C594">
            <v>0.4</v>
          </cell>
          <cell r="D594" t="str">
            <v>Lee</v>
          </cell>
          <cell r="E594">
            <v>2</v>
          </cell>
          <cell r="F594">
            <v>561</v>
          </cell>
          <cell r="G594" t="str">
            <v>Max</v>
          </cell>
        </row>
        <row r="595">
          <cell r="A595" t="str">
            <v>Lexington202420.4Max</v>
          </cell>
          <cell r="B595">
            <v>2024</v>
          </cell>
          <cell r="C595">
            <v>0.4</v>
          </cell>
          <cell r="D595" t="str">
            <v>Lexington</v>
          </cell>
          <cell r="E595">
            <v>2</v>
          </cell>
          <cell r="F595">
            <v>783</v>
          </cell>
          <cell r="G595" t="str">
            <v>Max</v>
          </cell>
        </row>
        <row r="596">
          <cell r="A596" t="str">
            <v>Marion202420.4Max</v>
          </cell>
          <cell r="B596">
            <v>2024</v>
          </cell>
          <cell r="C596">
            <v>0.4</v>
          </cell>
          <cell r="D596" t="str">
            <v>Marion</v>
          </cell>
          <cell r="E596">
            <v>2</v>
          </cell>
          <cell r="F596">
            <v>561</v>
          </cell>
          <cell r="G596" t="str">
            <v>Max</v>
          </cell>
        </row>
        <row r="597">
          <cell r="A597" t="str">
            <v>Marlboro202420.4Max</v>
          </cell>
          <cell r="B597">
            <v>2024</v>
          </cell>
          <cell r="C597">
            <v>0.4</v>
          </cell>
          <cell r="D597" t="str">
            <v>Marlboro</v>
          </cell>
          <cell r="E597">
            <v>2</v>
          </cell>
          <cell r="F597">
            <v>561</v>
          </cell>
          <cell r="G597" t="str">
            <v>Max</v>
          </cell>
        </row>
        <row r="598">
          <cell r="A598" t="str">
            <v>McCormick202420.4Max</v>
          </cell>
          <cell r="B598">
            <v>2024</v>
          </cell>
          <cell r="C598">
            <v>0.4</v>
          </cell>
          <cell r="D598" t="str">
            <v>McCormick</v>
          </cell>
          <cell r="E598">
            <v>2</v>
          </cell>
          <cell r="F598">
            <v>668</v>
          </cell>
          <cell r="G598" t="str">
            <v>Max</v>
          </cell>
        </row>
        <row r="599">
          <cell r="A599" t="str">
            <v>Newberry202420.4Max</v>
          </cell>
          <cell r="B599">
            <v>2024</v>
          </cell>
          <cell r="C599">
            <v>0.4</v>
          </cell>
          <cell r="D599" t="str">
            <v>Newberry</v>
          </cell>
          <cell r="E599">
            <v>2</v>
          </cell>
          <cell r="F599">
            <v>643</v>
          </cell>
          <cell r="G599" t="str">
            <v>Max</v>
          </cell>
        </row>
        <row r="600">
          <cell r="A600" t="str">
            <v>Oconee202420.4Max</v>
          </cell>
          <cell r="B600">
            <v>2024</v>
          </cell>
          <cell r="C600">
            <v>0.4</v>
          </cell>
          <cell r="D600" t="str">
            <v>Oconee</v>
          </cell>
          <cell r="E600">
            <v>2</v>
          </cell>
          <cell r="F600">
            <v>667</v>
          </cell>
          <cell r="G600" t="str">
            <v>Max</v>
          </cell>
        </row>
        <row r="601">
          <cell r="A601" t="str">
            <v>Orangeburg202420.4Max</v>
          </cell>
          <cell r="B601">
            <v>2024</v>
          </cell>
          <cell r="C601">
            <v>0.4</v>
          </cell>
          <cell r="D601" t="str">
            <v>Orangeburg</v>
          </cell>
          <cell r="E601">
            <v>2</v>
          </cell>
          <cell r="F601">
            <v>561</v>
          </cell>
          <cell r="G601" t="str">
            <v>Max</v>
          </cell>
        </row>
        <row r="602">
          <cell r="A602" t="str">
            <v>Pickens202420.4Max</v>
          </cell>
          <cell r="B602">
            <v>2024</v>
          </cell>
          <cell r="C602">
            <v>0.4</v>
          </cell>
          <cell r="D602" t="str">
            <v>Pickens</v>
          </cell>
          <cell r="E602">
            <v>2</v>
          </cell>
          <cell r="F602">
            <v>798</v>
          </cell>
          <cell r="G602" t="str">
            <v>Max</v>
          </cell>
        </row>
        <row r="603">
          <cell r="A603" t="str">
            <v>Richland202420.4Max</v>
          </cell>
          <cell r="B603">
            <v>2024</v>
          </cell>
          <cell r="C603">
            <v>0.4</v>
          </cell>
          <cell r="D603" t="str">
            <v>Richland</v>
          </cell>
          <cell r="E603">
            <v>2</v>
          </cell>
          <cell r="F603">
            <v>783</v>
          </cell>
          <cell r="G603" t="str">
            <v>Max</v>
          </cell>
        </row>
        <row r="604">
          <cell r="A604" t="str">
            <v>Saluda202420.4Max</v>
          </cell>
          <cell r="B604">
            <v>2024</v>
          </cell>
          <cell r="C604">
            <v>0.4</v>
          </cell>
          <cell r="D604" t="str">
            <v>Saluda</v>
          </cell>
          <cell r="E604">
            <v>2</v>
          </cell>
          <cell r="F604">
            <v>783</v>
          </cell>
          <cell r="G604" t="str">
            <v>Max</v>
          </cell>
        </row>
        <row r="605">
          <cell r="A605" t="str">
            <v>Spartanburg202420.4Max</v>
          </cell>
          <cell r="B605">
            <v>2024</v>
          </cell>
          <cell r="C605">
            <v>0.4</v>
          </cell>
          <cell r="D605" t="str">
            <v>Spartanburg</v>
          </cell>
          <cell r="E605">
            <v>2</v>
          </cell>
          <cell r="F605">
            <v>677</v>
          </cell>
          <cell r="G605" t="str">
            <v>Max</v>
          </cell>
        </row>
        <row r="606">
          <cell r="A606" t="str">
            <v>Sumter202420.4Max</v>
          </cell>
          <cell r="B606">
            <v>2024</v>
          </cell>
          <cell r="C606">
            <v>0.4</v>
          </cell>
          <cell r="D606" t="str">
            <v>Sumter</v>
          </cell>
          <cell r="E606">
            <v>2</v>
          </cell>
          <cell r="F606">
            <v>635</v>
          </cell>
          <cell r="G606" t="str">
            <v>Max</v>
          </cell>
        </row>
        <row r="607">
          <cell r="A607" t="str">
            <v>Union202420.4Max</v>
          </cell>
          <cell r="B607">
            <v>2024</v>
          </cell>
          <cell r="C607">
            <v>0.4</v>
          </cell>
          <cell r="D607" t="str">
            <v>Union</v>
          </cell>
          <cell r="E607">
            <v>2</v>
          </cell>
          <cell r="F607">
            <v>561</v>
          </cell>
          <cell r="G607" t="str">
            <v>Max</v>
          </cell>
        </row>
        <row r="608">
          <cell r="A608" t="str">
            <v>Williamsburg202420.4Max</v>
          </cell>
          <cell r="B608">
            <v>2024</v>
          </cell>
          <cell r="C608">
            <v>0.4</v>
          </cell>
          <cell r="D608" t="str">
            <v>Williamsburg</v>
          </cell>
          <cell r="E608">
            <v>2</v>
          </cell>
          <cell r="F608">
            <v>561</v>
          </cell>
          <cell r="G608" t="str">
            <v>Max</v>
          </cell>
        </row>
        <row r="609">
          <cell r="A609" t="str">
            <v>York202420.4Max</v>
          </cell>
          <cell r="B609">
            <v>2024</v>
          </cell>
          <cell r="C609">
            <v>0.4</v>
          </cell>
          <cell r="D609" t="str">
            <v>York</v>
          </cell>
          <cell r="E609">
            <v>2</v>
          </cell>
          <cell r="F609">
            <v>954</v>
          </cell>
          <cell r="G609" t="str">
            <v>Max</v>
          </cell>
        </row>
        <row r="610">
          <cell r="A610" t="str">
            <v>Abbeville202430.4Max</v>
          </cell>
          <cell r="B610">
            <v>2024</v>
          </cell>
          <cell r="C610">
            <v>0.4</v>
          </cell>
          <cell r="D610" t="str">
            <v>Abbeville</v>
          </cell>
          <cell r="E610">
            <v>3</v>
          </cell>
          <cell r="F610">
            <v>711</v>
          </cell>
          <cell r="G610" t="str">
            <v>Max</v>
          </cell>
        </row>
        <row r="611">
          <cell r="A611" t="str">
            <v>Aiken202430.4Max</v>
          </cell>
          <cell r="B611">
            <v>2024</v>
          </cell>
          <cell r="C611">
            <v>0.4</v>
          </cell>
          <cell r="D611" t="str">
            <v>Aiken</v>
          </cell>
          <cell r="E611">
            <v>3</v>
          </cell>
          <cell r="F611">
            <v>892</v>
          </cell>
          <cell r="G611" t="str">
            <v>Max</v>
          </cell>
        </row>
        <row r="612">
          <cell r="A612" t="str">
            <v>Allendale202430.4Max</v>
          </cell>
          <cell r="B612">
            <v>2024</v>
          </cell>
          <cell r="C612">
            <v>0.4</v>
          </cell>
          <cell r="D612" t="str">
            <v>Allendale</v>
          </cell>
          <cell r="E612">
            <v>3</v>
          </cell>
          <cell r="F612">
            <v>648</v>
          </cell>
          <cell r="G612" t="str">
            <v>Max</v>
          </cell>
        </row>
        <row r="613">
          <cell r="A613" t="str">
            <v>Anderson202430.4Max</v>
          </cell>
          <cell r="B613">
            <v>2024</v>
          </cell>
          <cell r="C613">
            <v>0.4</v>
          </cell>
          <cell r="D613" t="str">
            <v>Anderson</v>
          </cell>
          <cell r="E613">
            <v>3</v>
          </cell>
          <cell r="F613">
            <v>831</v>
          </cell>
          <cell r="G613" t="str">
            <v>Max</v>
          </cell>
        </row>
        <row r="614">
          <cell r="A614" t="str">
            <v>Bamberg202430.4Max</v>
          </cell>
          <cell r="B614">
            <v>2024</v>
          </cell>
          <cell r="C614">
            <v>0.4</v>
          </cell>
          <cell r="D614" t="str">
            <v>Bamberg</v>
          </cell>
          <cell r="E614">
            <v>3</v>
          </cell>
          <cell r="F614">
            <v>655</v>
          </cell>
          <cell r="G614" t="str">
            <v>Max</v>
          </cell>
        </row>
        <row r="615">
          <cell r="A615" t="str">
            <v>Barnwell202430.4Max</v>
          </cell>
          <cell r="B615">
            <v>2024</v>
          </cell>
          <cell r="C615">
            <v>0.4</v>
          </cell>
          <cell r="D615" t="str">
            <v>Barnwell</v>
          </cell>
          <cell r="E615">
            <v>3</v>
          </cell>
          <cell r="F615">
            <v>702</v>
          </cell>
          <cell r="G615" t="str">
            <v>Max</v>
          </cell>
        </row>
        <row r="616">
          <cell r="A616" t="str">
            <v>Beaufort202430.4Max</v>
          </cell>
          <cell r="B616">
            <v>2024</v>
          </cell>
          <cell r="C616">
            <v>0.4</v>
          </cell>
          <cell r="D616" t="str">
            <v>Beaufort</v>
          </cell>
          <cell r="E616">
            <v>3</v>
          </cell>
          <cell r="F616">
            <v>1049</v>
          </cell>
          <cell r="G616" t="str">
            <v>Max</v>
          </cell>
        </row>
        <row r="617">
          <cell r="A617" t="str">
            <v>Berkeley202430.4Max</v>
          </cell>
          <cell r="B617">
            <v>2024</v>
          </cell>
          <cell r="C617">
            <v>0.4</v>
          </cell>
          <cell r="D617" t="str">
            <v>Berkeley</v>
          </cell>
          <cell r="E617">
            <v>3</v>
          </cell>
          <cell r="F617">
            <v>1093</v>
          </cell>
          <cell r="G617" t="str">
            <v>Max</v>
          </cell>
        </row>
        <row r="618">
          <cell r="A618" t="str">
            <v>Calhoun202430.4Max</v>
          </cell>
          <cell r="B618">
            <v>2024</v>
          </cell>
          <cell r="C618">
            <v>0.4</v>
          </cell>
          <cell r="D618" t="str">
            <v>Calhoun</v>
          </cell>
          <cell r="E618">
            <v>3</v>
          </cell>
          <cell r="F618">
            <v>904</v>
          </cell>
          <cell r="G618" t="str">
            <v>Max</v>
          </cell>
        </row>
        <row r="619">
          <cell r="A619" t="str">
            <v>Charleston202430.4Max</v>
          </cell>
          <cell r="B619">
            <v>2024</v>
          </cell>
          <cell r="C619">
            <v>0.4</v>
          </cell>
          <cell r="D619" t="str">
            <v>Charleston</v>
          </cell>
          <cell r="E619">
            <v>3</v>
          </cell>
          <cell r="F619">
            <v>1093</v>
          </cell>
          <cell r="G619" t="str">
            <v>Max</v>
          </cell>
        </row>
        <row r="620">
          <cell r="A620" t="str">
            <v>Cherokee202430.4Max</v>
          </cell>
          <cell r="B620">
            <v>2024</v>
          </cell>
          <cell r="C620">
            <v>0.4</v>
          </cell>
          <cell r="D620" t="str">
            <v>Cherokee</v>
          </cell>
          <cell r="E620">
            <v>3</v>
          </cell>
          <cell r="F620">
            <v>709</v>
          </cell>
          <cell r="G620" t="str">
            <v>Max</v>
          </cell>
        </row>
        <row r="621">
          <cell r="A621" t="str">
            <v>Chester202430.4Max</v>
          </cell>
          <cell r="B621">
            <v>2024</v>
          </cell>
          <cell r="C621">
            <v>0.4</v>
          </cell>
          <cell r="D621" t="str">
            <v>Chester</v>
          </cell>
          <cell r="E621">
            <v>3</v>
          </cell>
          <cell r="F621">
            <v>661</v>
          </cell>
          <cell r="G621" t="str">
            <v>Max</v>
          </cell>
        </row>
        <row r="622">
          <cell r="A622" t="str">
            <v>Chesterfield202430.4Max</v>
          </cell>
          <cell r="B622">
            <v>2024</v>
          </cell>
          <cell r="C622">
            <v>0.4</v>
          </cell>
          <cell r="D622" t="str">
            <v>Chesterfield</v>
          </cell>
          <cell r="E622">
            <v>3</v>
          </cell>
          <cell r="F622">
            <v>657</v>
          </cell>
          <cell r="G622" t="str">
            <v>Max</v>
          </cell>
        </row>
        <row r="623">
          <cell r="A623" t="str">
            <v>Clarendon202430.4Max</v>
          </cell>
          <cell r="B623">
            <v>2024</v>
          </cell>
          <cell r="C623">
            <v>0.4</v>
          </cell>
          <cell r="D623" t="str">
            <v>Clarendon</v>
          </cell>
          <cell r="E623">
            <v>3</v>
          </cell>
          <cell r="F623">
            <v>723</v>
          </cell>
          <cell r="G623" t="str">
            <v>Max</v>
          </cell>
        </row>
        <row r="624">
          <cell r="A624" t="str">
            <v>Colleton202430.4Max</v>
          </cell>
          <cell r="B624">
            <v>2024</v>
          </cell>
          <cell r="C624">
            <v>0.4</v>
          </cell>
          <cell r="D624" t="str">
            <v>Colleton</v>
          </cell>
          <cell r="E624">
            <v>3</v>
          </cell>
          <cell r="F624">
            <v>648</v>
          </cell>
          <cell r="G624" t="str">
            <v>Max</v>
          </cell>
        </row>
        <row r="625">
          <cell r="A625" t="str">
            <v>Darlington202430.4Max</v>
          </cell>
          <cell r="B625">
            <v>2024</v>
          </cell>
          <cell r="C625">
            <v>0.4</v>
          </cell>
          <cell r="D625" t="str">
            <v>Darlington</v>
          </cell>
          <cell r="E625">
            <v>3</v>
          </cell>
          <cell r="F625">
            <v>661</v>
          </cell>
          <cell r="G625" t="str">
            <v>Max</v>
          </cell>
        </row>
        <row r="626">
          <cell r="A626" t="str">
            <v>Dillon202430.4Max</v>
          </cell>
          <cell r="B626">
            <v>2024</v>
          </cell>
          <cell r="C626">
            <v>0.4</v>
          </cell>
          <cell r="D626" t="str">
            <v>Dillon</v>
          </cell>
          <cell r="E626">
            <v>3</v>
          </cell>
          <cell r="F626">
            <v>648</v>
          </cell>
          <cell r="G626" t="str">
            <v>Max</v>
          </cell>
        </row>
        <row r="627">
          <cell r="A627" t="str">
            <v>Dorchester202430.4Max</v>
          </cell>
          <cell r="B627">
            <v>2024</v>
          </cell>
          <cell r="C627">
            <v>0.4</v>
          </cell>
          <cell r="D627" t="str">
            <v>Dorchester</v>
          </cell>
          <cell r="E627">
            <v>3</v>
          </cell>
          <cell r="F627">
            <v>1093</v>
          </cell>
          <cell r="G627" t="str">
            <v>Max</v>
          </cell>
        </row>
        <row r="628">
          <cell r="A628" t="str">
            <v>Edgefield202430.4Max</v>
          </cell>
          <cell r="B628">
            <v>2024</v>
          </cell>
          <cell r="C628">
            <v>0.4</v>
          </cell>
          <cell r="D628" t="str">
            <v>Edgefield</v>
          </cell>
          <cell r="E628">
            <v>3</v>
          </cell>
          <cell r="F628">
            <v>892</v>
          </cell>
          <cell r="G628" t="str">
            <v>Max</v>
          </cell>
        </row>
        <row r="629">
          <cell r="A629" t="str">
            <v>Fairfield202430.4Max</v>
          </cell>
          <cell r="B629">
            <v>2024</v>
          </cell>
          <cell r="C629">
            <v>0.4</v>
          </cell>
          <cell r="D629" t="str">
            <v>Fairfield</v>
          </cell>
          <cell r="E629">
            <v>3</v>
          </cell>
          <cell r="F629">
            <v>904</v>
          </cell>
          <cell r="G629" t="str">
            <v>Max</v>
          </cell>
        </row>
        <row r="630">
          <cell r="A630" t="str">
            <v>Florence202430.4Max</v>
          </cell>
          <cell r="B630">
            <v>2024</v>
          </cell>
          <cell r="C630">
            <v>0.4</v>
          </cell>
          <cell r="D630" t="str">
            <v>Florence</v>
          </cell>
          <cell r="E630">
            <v>3</v>
          </cell>
          <cell r="F630">
            <v>804</v>
          </cell>
          <cell r="G630" t="str">
            <v>Max</v>
          </cell>
        </row>
        <row r="631">
          <cell r="A631" t="str">
            <v>Georgetown202430.4Max</v>
          </cell>
          <cell r="B631">
            <v>2024</v>
          </cell>
          <cell r="C631">
            <v>0.4</v>
          </cell>
          <cell r="D631" t="str">
            <v>Georgetown</v>
          </cell>
          <cell r="E631">
            <v>3</v>
          </cell>
          <cell r="F631">
            <v>789</v>
          </cell>
          <cell r="G631" t="str">
            <v>Max</v>
          </cell>
        </row>
        <row r="632">
          <cell r="A632" t="str">
            <v>Greenville202430.4Max</v>
          </cell>
          <cell r="B632">
            <v>2024</v>
          </cell>
          <cell r="C632">
            <v>0.4</v>
          </cell>
          <cell r="D632" t="str">
            <v>Greenville</v>
          </cell>
          <cell r="E632">
            <v>3</v>
          </cell>
          <cell r="F632">
            <v>921</v>
          </cell>
          <cell r="G632" t="str">
            <v>Max</v>
          </cell>
        </row>
        <row r="633">
          <cell r="A633" t="str">
            <v>Greenwood202430.4Max</v>
          </cell>
          <cell r="B633">
            <v>2024</v>
          </cell>
          <cell r="C633">
            <v>0.4</v>
          </cell>
          <cell r="D633" t="str">
            <v>Greenwood</v>
          </cell>
          <cell r="E633">
            <v>3</v>
          </cell>
          <cell r="F633">
            <v>648</v>
          </cell>
          <cell r="G633" t="str">
            <v>Max</v>
          </cell>
        </row>
        <row r="634">
          <cell r="A634" t="str">
            <v>Hampton202430.4Max</v>
          </cell>
          <cell r="B634">
            <v>2024</v>
          </cell>
          <cell r="C634">
            <v>0.4</v>
          </cell>
          <cell r="D634" t="str">
            <v>Hampton</v>
          </cell>
          <cell r="E634">
            <v>3</v>
          </cell>
          <cell r="F634">
            <v>648</v>
          </cell>
          <cell r="G634" t="str">
            <v>Max</v>
          </cell>
        </row>
        <row r="635">
          <cell r="A635" t="str">
            <v>Horry202430.4Max</v>
          </cell>
          <cell r="B635">
            <v>2024</v>
          </cell>
          <cell r="C635">
            <v>0.4</v>
          </cell>
          <cell r="D635" t="str">
            <v>Horry</v>
          </cell>
          <cell r="E635">
            <v>3</v>
          </cell>
          <cell r="F635">
            <v>827</v>
          </cell>
          <cell r="G635" t="str">
            <v>Max</v>
          </cell>
        </row>
        <row r="636">
          <cell r="A636" t="str">
            <v>Jasper202430.4Max</v>
          </cell>
          <cell r="B636">
            <v>2024</v>
          </cell>
          <cell r="C636">
            <v>0.4</v>
          </cell>
          <cell r="D636" t="str">
            <v>Jasper</v>
          </cell>
          <cell r="E636">
            <v>3</v>
          </cell>
          <cell r="F636">
            <v>724</v>
          </cell>
          <cell r="G636" t="str">
            <v>Max</v>
          </cell>
        </row>
        <row r="637">
          <cell r="A637" t="str">
            <v>Kershaw202430.4Max</v>
          </cell>
          <cell r="B637">
            <v>2024</v>
          </cell>
          <cell r="C637">
            <v>0.4</v>
          </cell>
          <cell r="D637" t="str">
            <v>Kershaw</v>
          </cell>
          <cell r="E637">
            <v>3</v>
          </cell>
          <cell r="F637">
            <v>824</v>
          </cell>
          <cell r="G637" t="str">
            <v>Max</v>
          </cell>
        </row>
        <row r="638">
          <cell r="A638" t="str">
            <v>Lancaster202430.4Max</v>
          </cell>
          <cell r="B638">
            <v>2024</v>
          </cell>
          <cell r="C638">
            <v>0.4</v>
          </cell>
          <cell r="D638" t="str">
            <v>Lancaster</v>
          </cell>
          <cell r="E638">
            <v>3</v>
          </cell>
          <cell r="F638">
            <v>888</v>
          </cell>
          <cell r="G638" t="str">
            <v>Max</v>
          </cell>
        </row>
        <row r="639">
          <cell r="A639" t="str">
            <v>Laurens202430.4Max</v>
          </cell>
          <cell r="B639">
            <v>2024</v>
          </cell>
          <cell r="C639">
            <v>0.4</v>
          </cell>
          <cell r="D639" t="str">
            <v>Laurens</v>
          </cell>
          <cell r="E639">
            <v>3</v>
          </cell>
          <cell r="F639">
            <v>725</v>
          </cell>
          <cell r="G639" t="str">
            <v>Max</v>
          </cell>
        </row>
        <row r="640">
          <cell r="A640" t="str">
            <v>Lee202430.4Max</v>
          </cell>
          <cell r="B640">
            <v>2024</v>
          </cell>
          <cell r="C640">
            <v>0.4</v>
          </cell>
          <cell r="D640" t="str">
            <v>Lee</v>
          </cell>
          <cell r="E640">
            <v>3</v>
          </cell>
          <cell r="F640">
            <v>648</v>
          </cell>
          <cell r="G640" t="str">
            <v>Max</v>
          </cell>
        </row>
        <row r="641">
          <cell r="A641" t="str">
            <v>Lexington202430.4Max</v>
          </cell>
          <cell r="B641">
            <v>2024</v>
          </cell>
          <cell r="C641">
            <v>0.4</v>
          </cell>
          <cell r="D641" t="str">
            <v>Lexington</v>
          </cell>
          <cell r="E641">
            <v>3</v>
          </cell>
          <cell r="F641">
            <v>904</v>
          </cell>
          <cell r="G641" t="str">
            <v>Max</v>
          </cell>
        </row>
        <row r="642">
          <cell r="A642" t="str">
            <v>Marion202430.4Max</v>
          </cell>
          <cell r="B642">
            <v>2024</v>
          </cell>
          <cell r="C642">
            <v>0.4</v>
          </cell>
          <cell r="D642" t="str">
            <v>Marion</v>
          </cell>
          <cell r="E642">
            <v>3</v>
          </cell>
          <cell r="F642">
            <v>648</v>
          </cell>
          <cell r="G642" t="str">
            <v>Max</v>
          </cell>
        </row>
        <row r="643">
          <cell r="A643" t="str">
            <v>Marlboro202430.4Max</v>
          </cell>
          <cell r="B643">
            <v>2024</v>
          </cell>
          <cell r="C643">
            <v>0.4</v>
          </cell>
          <cell r="D643" t="str">
            <v>Marlboro</v>
          </cell>
          <cell r="E643">
            <v>3</v>
          </cell>
          <cell r="F643">
            <v>648</v>
          </cell>
          <cell r="G643" t="str">
            <v>Max</v>
          </cell>
        </row>
        <row r="644">
          <cell r="A644" t="str">
            <v>McCormick202430.4Max</v>
          </cell>
          <cell r="B644">
            <v>2024</v>
          </cell>
          <cell r="C644">
            <v>0.4</v>
          </cell>
          <cell r="D644" t="str">
            <v>McCormick</v>
          </cell>
          <cell r="E644">
            <v>3</v>
          </cell>
          <cell r="F644">
            <v>771</v>
          </cell>
          <cell r="G644" t="str">
            <v>Max</v>
          </cell>
        </row>
        <row r="645">
          <cell r="A645" t="str">
            <v>Newberry202430.4Max</v>
          </cell>
          <cell r="B645">
            <v>2024</v>
          </cell>
          <cell r="C645">
            <v>0.4</v>
          </cell>
          <cell r="D645" t="str">
            <v>Newberry</v>
          </cell>
          <cell r="E645">
            <v>3</v>
          </cell>
          <cell r="F645">
            <v>743</v>
          </cell>
          <cell r="G645" t="str">
            <v>Max</v>
          </cell>
        </row>
        <row r="646">
          <cell r="A646" t="str">
            <v>Oconee202430.4Max</v>
          </cell>
          <cell r="B646">
            <v>2024</v>
          </cell>
          <cell r="C646">
            <v>0.4</v>
          </cell>
          <cell r="D646" t="str">
            <v>Oconee</v>
          </cell>
          <cell r="E646">
            <v>3</v>
          </cell>
          <cell r="F646">
            <v>771</v>
          </cell>
          <cell r="G646" t="str">
            <v>Max</v>
          </cell>
        </row>
        <row r="647">
          <cell r="A647" t="str">
            <v>Orangeburg202430.4Max</v>
          </cell>
          <cell r="B647">
            <v>2024</v>
          </cell>
          <cell r="C647">
            <v>0.4</v>
          </cell>
          <cell r="D647" t="str">
            <v>Orangeburg</v>
          </cell>
          <cell r="E647">
            <v>3</v>
          </cell>
          <cell r="F647">
            <v>648</v>
          </cell>
          <cell r="G647" t="str">
            <v>Max</v>
          </cell>
        </row>
        <row r="648">
          <cell r="A648" t="str">
            <v>Pickens202430.4Max</v>
          </cell>
          <cell r="B648">
            <v>2024</v>
          </cell>
          <cell r="C648">
            <v>0.4</v>
          </cell>
          <cell r="D648" t="str">
            <v>Pickens</v>
          </cell>
          <cell r="E648">
            <v>3</v>
          </cell>
          <cell r="F648">
            <v>921</v>
          </cell>
          <cell r="G648" t="str">
            <v>Max</v>
          </cell>
        </row>
        <row r="649">
          <cell r="A649" t="str">
            <v>Richland202430.4Max</v>
          </cell>
          <cell r="B649">
            <v>2024</v>
          </cell>
          <cell r="C649">
            <v>0.4</v>
          </cell>
          <cell r="D649" t="str">
            <v>Richland</v>
          </cell>
          <cell r="E649">
            <v>3</v>
          </cell>
          <cell r="F649">
            <v>904</v>
          </cell>
          <cell r="G649" t="str">
            <v>Max</v>
          </cell>
        </row>
        <row r="650">
          <cell r="A650" t="str">
            <v>Saluda202430.4Max</v>
          </cell>
          <cell r="B650">
            <v>2024</v>
          </cell>
          <cell r="C650">
            <v>0.4</v>
          </cell>
          <cell r="D650" t="str">
            <v>Saluda</v>
          </cell>
          <cell r="E650">
            <v>3</v>
          </cell>
          <cell r="F650">
            <v>904</v>
          </cell>
          <cell r="G650" t="str">
            <v>Max</v>
          </cell>
        </row>
        <row r="651">
          <cell r="A651" t="str">
            <v>Spartanburg202430.4Max</v>
          </cell>
          <cell r="B651">
            <v>2024</v>
          </cell>
          <cell r="C651">
            <v>0.4</v>
          </cell>
          <cell r="D651" t="str">
            <v>Spartanburg</v>
          </cell>
          <cell r="E651">
            <v>3</v>
          </cell>
          <cell r="F651">
            <v>782</v>
          </cell>
          <cell r="G651" t="str">
            <v>Max</v>
          </cell>
        </row>
        <row r="652">
          <cell r="A652" t="str">
            <v>Sumter202430.4Max</v>
          </cell>
          <cell r="B652">
            <v>2024</v>
          </cell>
          <cell r="C652">
            <v>0.4</v>
          </cell>
          <cell r="D652" t="str">
            <v>Sumter</v>
          </cell>
          <cell r="E652">
            <v>3</v>
          </cell>
          <cell r="F652">
            <v>733</v>
          </cell>
          <cell r="G652" t="str">
            <v>Max</v>
          </cell>
        </row>
        <row r="653">
          <cell r="A653" t="str">
            <v>Union202430.4Max</v>
          </cell>
          <cell r="B653">
            <v>2024</v>
          </cell>
          <cell r="C653">
            <v>0.4</v>
          </cell>
          <cell r="D653" t="str">
            <v>Union</v>
          </cell>
          <cell r="E653">
            <v>3</v>
          </cell>
          <cell r="F653">
            <v>648</v>
          </cell>
          <cell r="G653" t="str">
            <v>Max</v>
          </cell>
        </row>
        <row r="654">
          <cell r="A654" t="str">
            <v>Williamsburg202430.4Max</v>
          </cell>
          <cell r="B654">
            <v>2024</v>
          </cell>
          <cell r="C654">
            <v>0.4</v>
          </cell>
          <cell r="D654" t="str">
            <v>Williamsburg</v>
          </cell>
          <cell r="E654">
            <v>3</v>
          </cell>
          <cell r="F654">
            <v>648</v>
          </cell>
          <cell r="G654" t="str">
            <v>Max</v>
          </cell>
        </row>
        <row r="655">
          <cell r="A655" t="str">
            <v>York202430.4Max</v>
          </cell>
          <cell r="B655">
            <v>2024</v>
          </cell>
          <cell r="C655">
            <v>0.4</v>
          </cell>
          <cell r="D655" t="str">
            <v>York</v>
          </cell>
          <cell r="E655">
            <v>3</v>
          </cell>
          <cell r="F655">
            <v>1102</v>
          </cell>
          <cell r="G655" t="str">
            <v>Max</v>
          </cell>
        </row>
        <row r="656">
          <cell r="A656" t="str">
            <v>Abbeville202440.4Max</v>
          </cell>
          <cell r="B656">
            <v>2024</v>
          </cell>
          <cell r="C656">
            <v>0.4</v>
          </cell>
          <cell r="D656" t="str">
            <v>Abbeville</v>
          </cell>
          <cell r="E656">
            <v>4</v>
          </cell>
          <cell r="F656">
            <v>794</v>
          </cell>
          <cell r="G656" t="str">
            <v>Max</v>
          </cell>
        </row>
        <row r="657">
          <cell r="A657" t="str">
            <v>Aiken202440.4Max</v>
          </cell>
          <cell r="B657">
            <v>2024</v>
          </cell>
          <cell r="C657">
            <v>0.4</v>
          </cell>
          <cell r="D657" t="str">
            <v>Aiken</v>
          </cell>
          <cell r="E657">
            <v>4</v>
          </cell>
          <cell r="F657">
            <v>995</v>
          </cell>
          <cell r="G657" t="str">
            <v>Max</v>
          </cell>
        </row>
        <row r="658">
          <cell r="A658" t="str">
            <v>Allendale202440.4Max</v>
          </cell>
          <cell r="B658">
            <v>2024</v>
          </cell>
          <cell r="C658">
            <v>0.4</v>
          </cell>
          <cell r="D658" t="str">
            <v>Allendale</v>
          </cell>
          <cell r="E658">
            <v>4</v>
          </cell>
          <cell r="F658">
            <v>723</v>
          </cell>
          <cell r="G658" t="str">
            <v>Max</v>
          </cell>
        </row>
        <row r="659">
          <cell r="A659" t="str">
            <v>Anderson202440.4Max</v>
          </cell>
          <cell r="B659">
            <v>2024</v>
          </cell>
          <cell r="C659">
            <v>0.4</v>
          </cell>
          <cell r="D659" t="str">
            <v>Anderson</v>
          </cell>
          <cell r="E659">
            <v>4</v>
          </cell>
          <cell r="F659">
            <v>927</v>
          </cell>
          <cell r="G659" t="str">
            <v>Max</v>
          </cell>
        </row>
        <row r="660">
          <cell r="A660" t="str">
            <v>Bamberg202440.4Max</v>
          </cell>
          <cell r="B660">
            <v>2024</v>
          </cell>
          <cell r="C660">
            <v>0.4</v>
          </cell>
          <cell r="D660" t="str">
            <v>Bamberg</v>
          </cell>
          <cell r="E660">
            <v>4</v>
          </cell>
          <cell r="F660">
            <v>731</v>
          </cell>
          <cell r="G660" t="str">
            <v>Max</v>
          </cell>
        </row>
        <row r="661">
          <cell r="A661" t="str">
            <v>Barnwell202440.4Max</v>
          </cell>
          <cell r="B661">
            <v>2024</v>
          </cell>
          <cell r="C661">
            <v>0.4</v>
          </cell>
          <cell r="D661" t="str">
            <v>Barnwell</v>
          </cell>
          <cell r="E661">
            <v>4</v>
          </cell>
          <cell r="F661">
            <v>783</v>
          </cell>
          <cell r="G661" t="str">
            <v>Max</v>
          </cell>
        </row>
        <row r="662">
          <cell r="A662" t="str">
            <v>Beaufort202440.4Max</v>
          </cell>
          <cell r="B662">
            <v>2024</v>
          </cell>
          <cell r="C662">
            <v>0.4</v>
          </cell>
          <cell r="D662" t="str">
            <v>Beaufort</v>
          </cell>
          <cell r="E662">
            <v>4</v>
          </cell>
          <cell r="F662">
            <v>1171</v>
          </cell>
          <cell r="G662" t="str">
            <v>Max</v>
          </cell>
        </row>
        <row r="663">
          <cell r="A663" t="str">
            <v>Berkeley202440.4Max</v>
          </cell>
          <cell r="B663">
            <v>2024</v>
          </cell>
          <cell r="C663">
            <v>0.4</v>
          </cell>
          <cell r="D663" t="str">
            <v>Berkeley</v>
          </cell>
          <cell r="E663">
            <v>4</v>
          </cell>
          <cell r="F663">
            <v>1220</v>
          </cell>
          <cell r="G663" t="str">
            <v>Max</v>
          </cell>
        </row>
        <row r="664">
          <cell r="A664" t="str">
            <v>Calhoun202440.4Max</v>
          </cell>
          <cell r="B664">
            <v>2024</v>
          </cell>
          <cell r="C664">
            <v>0.4</v>
          </cell>
          <cell r="D664" t="str">
            <v>Calhoun</v>
          </cell>
          <cell r="E664">
            <v>4</v>
          </cell>
          <cell r="F664">
            <v>1009</v>
          </cell>
          <cell r="G664" t="str">
            <v>Max</v>
          </cell>
        </row>
        <row r="665">
          <cell r="A665" t="str">
            <v>Charleston202440.4Max</v>
          </cell>
          <cell r="B665">
            <v>2024</v>
          </cell>
          <cell r="C665">
            <v>0.4</v>
          </cell>
          <cell r="D665" t="str">
            <v>Charleston</v>
          </cell>
          <cell r="E665">
            <v>4</v>
          </cell>
          <cell r="F665">
            <v>1220</v>
          </cell>
          <cell r="G665" t="str">
            <v>Max</v>
          </cell>
        </row>
        <row r="666">
          <cell r="A666" t="str">
            <v>Cherokee202440.4Max</v>
          </cell>
          <cell r="B666">
            <v>2024</v>
          </cell>
          <cell r="C666">
            <v>0.4</v>
          </cell>
          <cell r="D666" t="str">
            <v>Cherokee</v>
          </cell>
          <cell r="E666">
            <v>4</v>
          </cell>
          <cell r="F666">
            <v>792</v>
          </cell>
          <cell r="G666" t="str">
            <v>Max</v>
          </cell>
        </row>
        <row r="667">
          <cell r="A667" t="str">
            <v>Chester202440.4Max</v>
          </cell>
          <cell r="B667">
            <v>2024</v>
          </cell>
          <cell r="C667">
            <v>0.4</v>
          </cell>
          <cell r="D667" t="str">
            <v>Chester</v>
          </cell>
          <cell r="E667">
            <v>4</v>
          </cell>
          <cell r="F667">
            <v>738</v>
          </cell>
          <cell r="G667" t="str">
            <v>Max</v>
          </cell>
        </row>
        <row r="668">
          <cell r="A668" t="str">
            <v>Chesterfield202440.4Max</v>
          </cell>
          <cell r="B668">
            <v>2024</v>
          </cell>
          <cell r="C668">
            <v>0.4</v>
          </cell>
          <cell r="D668" t="str">
            <v>Chesterfield</v>
          </cell>
          <cell r="E668">
            <v>4</v>
          </cell>
          <cell r="F668">
            <v>734</v>
          </cell>
          <cell r="G668" t="str">
            <v>Max</v>
          </cell>
        </row>
        <row r="669">
          <cell r="A669" t="str">
            <v>Clarendon202440.4Max</v>
          </cell>
          <cell r="B669">
            <v>2024</v>
          </cell>
          <cell r="C669">
            <v>0.4</v>
          </cell>
          <cell r="D669" t="str">
            <v>Clarendon</v>
          </cell>
          <cell r="E669">
            <v>4</v>
          </cell>
          <cell r="F669">
            <v>807</v>
          </cell>
          <cell r="G669" t="str">
            <v>Max</v>
          </cell>
        </row>
        <row r="670">
          <cell r="A670" t="str">
            <v>Colleton202440.4Max</v>
          </cell>
          <cell r="B670">
            <v>2024</v>
          </cell>
          <cell r="C670">
            <v>0.4</v>
          </cell>
          <cell r="D670" t="str">
            <v>Colleton</v>
          </cell>
          <cell r="E670">
            <v>4</v>
          </cell>
          <cell r="F670">
            <v>723</v>
          </cell>
          <cell r="G670" t="str">
            <v>Max</v>
          </cell>
        </row>
        <row r="671">
          <cell r="A671" t="str">
            <v>Darlington202440.4Max</v>
          </cell>
          <cell r="B671">
            <v>2024</v>
          </cell>
          <cell r="C671">
            <v>0.4</v>
          </cell>
          <cell r="D671" t="str">
            <v>Darlington</v>
          </cell>
          <cell r="E671">
            <v>4</v>
          </cell>
          <cell r="F671">
            <v>738</v>
          </cell>
          <cell r="G671" t="str">
            <v>Max</v>
          </cell>
        </row>
        <row r="672">
          <cell r="A672" t="str">
            <v>Dillon202440.4Max</v>
          </cell>
          <cell r="B672">
            <v>2024</v>
          </cell>
          <cell r="C672">
            <v>0.4</v>
          </cell>
          <cell r="D672" t="str">
            <v>Dillon</v>
          </cell>
          <cell r="E672">
            <v>4</v>
          </cell>
          <cell r="F672">
            <v>723</v>
          </cell>
          <cell r="G672" t="str">
            <v>Max</v>
          </cell>
        </row>
        <row r="673">
          <cell r="A673" t="str">
            <v>Dorchester202440.4Max</v>
          </cell>
          <cell r="B673">
            <v>2024</v>
          </cell>
          <cell r="C673">
            <v>0.4</v>
          </cell>
          <cell r="D673" t="str">
            <v>Dorchester</v>
          </cell>
          <cell r="E673">
            <v>4</v>
          </cell>
          <cell r="F673">
            <v>1220</v>
          </cell>
          <cell r="G673" t="str">
            <v>Max</v>
          </cell>
        </row>
        <row r="674">
          <cell r="A674" t="str">
            <v>Edgefield202440.4Max</v>
          </cell>
          <cell r="B674">
            <v>2024</v>
          </cell>
          <cell r="C674">
            <v>0.4</v>
          </cell>
          <cell r="D674" t="str">
            <v>Edgefield</v>
          </cell>
          <cell r="E674">
            <v>4</v>
          </cell>
          <cell r="F674">
            <v>995</v>
          </cell>
          <cell r="G674" t="str">
            <v>Max</v>
          </cell>
        </row>
        <row r="675">
          <cell r="A675" t="str">
            <v>Fairfield202440.4Max</v>
          </cell>
          <cell r="B675">
            <v>2024</v>
          </cell>
          <cell r="C675">
            <v>0.4</v>
          </cell>
          <cell r="D675" t="str">
            <v>Fairfield</v>
          </cell>
          <cell r="E675">
            <v>4</v>
          </cell>
          <cell r="F675">
            <v>1009</v>
          </cell>
          <cell r="G675" t="str">
            <v>Max</v>
          </cell>
        </row>
        <row r="676">
          <cell r="A676" t="str">
            <v>Florence202440.4Max</v>
          </cell>
          <cell r="B676">
            <v>2024</v>
          </cell>
          <cell r="C676">
            <v>0.4</v>
          </cell>
          <cell r="D676" t="str">
            <v>Florence</v>
          </cell>
          <cell r="E676">
            <v>4</v>
          </cell>
          <cell r="F676">
            <v>897</v>
          </cell>
          <cell r="G676" t="str">
            <v>Max</v>
          </cell>
        </row>
        <row r="677">
          <cell r="A677" t="str">
            <v>Georgetown202440.4Max</v>
          </cell>
          <cell r="B677">
            <v>2024</v>
          </cell>
          <cell r="C677">
            <v>0.4</v>
          </cell>
          <cell r="D677" t="str">
            <v>Georgetown</v>
          </cell>
          <cell r="E677">
            <v>4</v>
          </cell>
          <cell r="F677">
            <v>881</v>
          </cell>
          <cell r="G677" t="str">
            <v>Max</v>
          </cell>
        </row>
        <row r="678">
          <cell r="A678" t="str">
            <v>Greenville202440.4Max</v>
          </cell>
          <cell r="B678">
            <v>2024</v>
          </cell>
          <cell r="C678">
            <v>0.4</v>
          </cell>
          <cell r="D678" t="str">
            <v>Greenville</v>
          </cell>
          <cell r="E678">
            <v>4</v>
          </cell>
          <cell r="F678">
            <v>1028</v>
          </cell>
          <cell r="G678" t="str">
            <v>Max</v>
          </cell>
        </row>
        <row r="679">
          <cell r="A679" t="str">
            <v>Greenwood202440.4Max</v>
          </cell>
          <cell r="B679">
            <v>2024</v>
          </cell>
          <cell r="C679">
            <v>0.4</v>
          </cell>
          <cell r="D679" t="str">
            <v>Greenwood</v>
          </cell>
          <cell r="E679">
            <v>4</v>
          </cell>
          <cell r="F679">
            <v>723</v>
          </cell>
          <cell r="G679" t="str">
            <v>Max</v>
          </cell>
        </row>
        <row r="680">
          <cell r="A680" t="str">
            <v>Hampton202440.4Max</v>
          </cell>
          <cell r="B680">
            <v>2024</v>
          </cell>
          <cell r="C680">
            <v>0.4</v>
          </cell>
          <cell r="D680" t="str">
            <v>Hampton</v>
          </cell>
          <cell r="E680">
            <v>4</v>
          </cell>
          <cell r="F680">
            <v>723</v>
          </cell>
          <cell r="G680" t="str">
            <v>Max</v>
          </cell>
        </row>
        <row r="681">
          <cell r="A681" t="str">
            <v>Horry202440.4Max</v>
          </cell>
          <cell r="B681">
            <v>2024</v>
          </cell>
          <cell r="C681">
            <v>0.4</v>
          </cell>
          <cell r="D681" t="str">
            <v>Horry</v>
          </cell>
          <cell r="E681">
            <v>4</v>
          </cell>
          <cell r="F681">
            <v>922</v>
          </cell>
          <cell r="G681" t="str">
            <v>Max</v>
          </cell>
        </row>
        <row r="682">
          <cell r="A682" t="str">
            <v>Jasper202440.4Max</v>
          </cell>
          <cell r="B682">
            <v>2024</v>
          </cell>
          <cell r="C682">
            <v>0.4</v>
          </cell>
          <cell r="D682" t="str">
            <v>Jasper</v>
          </cell>
          <cell r="E682">
            <v>4</v>
          </cell>
          <cell r="F682">
            <v>808</v>
          </cell>
          <cell r="G682" t="str">
            <v>Max</v>
          </cell>
        </row>
        <row r="683">
          <cell r="A683" t="str">
            <v>Kershaw202440.4Max</v>
          </cell>
          <cell r="B683">
            <v>2024</v>
          </cell>
          <cell r="C683">
            <v>0.4</v>
          </cell>
          <cell r="D683" t="str">
            <v>Kershaw</v>
          </cell>
          <cell r="E683">
            <v>4</v>
          </cell>
          <cell r="F683">
            <v>920</v>
          </cell>
          <cell r="G683" t="str">
            <v>Max</v>
          </cell>
        </row>
        <row r="684">
          <cell r="A684" t="str">
            <v>Lancaster202440.4Max</v>
          </cell>
          <cell r="B684">
            <v>2024</v>
          </cell>
          <cell r="C684">
            <v>0.4</v>
          </cell>
          <cell r="D684" t="str">
            <v>Lancaster</v>
          </cell>
          <cell r="E684">
            <v>4</v>
          </cell>
          <cell r="F684">
            <v>991</v>
          </cell>
          <cell r="G684" t="str">
            <v>Max</v>
          </cell>
        </row>
        <row r="685">
          <cell r="A685" t="str">
            <v>Laurens202440.4Max</v>
          </cell>
          <cell r="B685">
            <v>2024</v>
          </cell>
          <cell r="C685">
            <v>0.4</v>
          </cell>
          <cell r="D685" t="str">
            <v>Laurens</v>
          </cell>
          <cell r="E685">
            <v>4</v>
          </cell>
          <cell r="F685">
            <v>809</v>
          </cell>
          <cell r="G685" t="str">
            <v>Max</v>
          </cell>
        </row>
        <row r="686">
          <cell r="A686" t="str">
            <v>Lee202440.4Max</v>
          </cell>
          <cell r="B686">
            <v>2024</v>
          </cell>
          <cell r="C686">
            <v>0.4</v>
          </cell>
          <cell r="D686" t="str">
            <v>Lee</v>
          </cell>
          <cell r="E686">
            <v>4</v>
          </cell>
          <cell r="F686">
            <v>723</v>
          </cell>
          <cell r="G686" t="str">
            <v>Max</v>
          </cell>
        </row>
        <row r="687">
          <cell r="A687" t="str">
            <v>Lexington202440.4Max</v>
          </cell>
          <cell r="B687">
            <v>2024</v>
          </cell>
          <cell r="C687">
            <v>0.4</v>
          </cell>
          <cell r="D687" t="str">
            <v>Lexington</v>
          </cell>
          <cell r="E687">
            <v>4</v>
          </cell>
          <cell r="F687">
            <v>1009</v>
          </cell>
          <cell r="G687" t="str">
            <v>Max</v>
          </cell>
        </row>
        <row r="688">
          <cell r="A688" t="str">
            <v>Marion202440.4Max</v>
          </cell>
          <cell r="B688">
            <v>2024</v>
          </cell>
          <cell r="C688">
            <v>0.4</v>
          </cell>
          <cell r="D688" t="str">
            <v>Marion</v>
          </cell>
          <cell r="E688">
            <v>4</v>
          </cell>
          <cell r="F688">
            <v>723</v>
          </cell>
          <cell r="G688" t="str">
            <v>Max</v>
          </cell>
        </row>
        <row r="689">
          <cell r="A689" t="str">
            <v>Marlboro202440.4Max</v>
          </cell>
          <cell r="B689">
            <v>2024</v>
          </cell>
          <cell r="C689">
            <v>0.4</v>
          </cell>
          <cell r="D689" t="str">
            <v>Marlboro</v>
          </cell>
          <cell r="E689">
            <v>4</v>
          </cell>
          <cell r="F689">
            <v>723</v>
          </cell>
          <cell r="G689" t="str">
            <v>Max</v>
          </cell>
        </row>
        <row r="690">
          <cell r="A690" t="str">
            <v>McCormick202440.4Max</v>
          </cell>
          <cell r="B690">
            <v>2024</v>
          </cell>
          <cell r="C690">
            <v>0.4</v>
          </cell>
          <cell r="D690" t="str">
            <v>McCormick</v>
          </cell>
          <cell r="E690">
            <v>4</v>
          </cell>
          <cell r="F690">
            <v>861</v>
          </cell>
          <cell r="G690" t="str">
            <v>Max</v>
          </cell>
        </row>
        <row r="691">
          <cell r="A691" t="str">
            <v>Newberry202440.4Max</v>
          </cell>
          <cell r="B691">
            <v>2024</v>
          </cell>
          <cell r="C691">
            <v>0.4</v>
          </cell>
          <cell r="D691" t="str">
            <v>Newberry</v>
          </cell>
          <cell r="E691">
            <v>4</v>
          </cell>
          <cell r="F691">
            <v>829</v>
          </cell>
          <cell r="G691" t="str">
            <v>Max</v>
          </cell>
        </row>
        <row r="692">
          <cell r="A692" t="str">
            <v>Oconee202440.4Max</v>
          </cell>
          <cell r="B692">
            <v>2024</v>
          </cell>
          <cell r="C692">
            <v>0.4</v>
          </cell>
          <cell r="D692" t="str">
            <v>Oconee</v>
          </cell>
          <cell r="E692">
            <v>4</v>
          </cell>
          <cell r="F692">
            <v>860</v>
          </cell>
          <cell r="G692" t="str">
            <v>Max</v>
          </cell>
        </row>
        <row r="693">
          <cell r="A693" t="str">
            <v>Orangeburg202440.4Max</v>
          </cell>
          <cell r="B693">
            <v>2024</v>
          </cell>
          <cell r="C693">
            <v>0.4</v>
          </cell>
          <cell r="D693" t="str">
            <v>Orangeburg</v>
          </cell>
          <cell r="E693">
            <v>4</v>
          </cell>
          <cell r="F693">
            <v>723</v>
          </cell>
          <cell r="G693" t="str">
            <v>Max</v>
          </cell>
        </row>
        <row r="694">
          <cell r="A694" t="str">
            <v>Pickens202440.4Max</v>
          </cell>
          <cell r="B694">
            <v>2024</v>
          </cell>
          <cell r="C694">
            <v>0.4</v>
          </cell>
          <cell r="D694" t="str">
            <v>Pickens</v>
          </cell>
          <cell r="E694">
            <v>4</v>
          </cell>
          <cell r="F694">
            <v>1028</v>
          </cell>
          <cell r="G694" t="str">
            <v>Max</v>
          </cell>
        </row>
        <row r="695">
          <cell r="A695" t="str">
            <v>Richland202440.4Max</v>
          </cell>
          <cell r="B695">
            <v>2024</v>
          </cell>
          <cell r="C695">
            <v>0.4</v>
          </cell>
          <cell r="D695" t="str">
            <v>Richland</v>
          </cell>
          <cell r="E695">
            <v>4</v>
          </cell>
          <cell r="F695">
            <v>1009</v>
          </cell>
          <cell r="G695" t="str">
            <v>Max</v>
          </cell>
        </row>
        <row r="696">
          <cell r="A696" t="str">
            <v>Saluda202440.4Max</v>
          </cell>
          <cell r="B696">
            <v>2024</v>
          </cell>
          <cell r="C696">
            <v>0.4</v>
          </cell>
          <cell r="D696" t="str">
            <v>Saluda</v>
          </cell>
          <cell r="E696">
            <v>4</v>
          </cell>
          <cell r="F696">
            <v>1009</v>
          </cell>
          <cell r="G696" t="str">
            <v>Max</v>
          </cell>
        </row>
        <row r="697">
          <cell r="A697" t="str">
            <v>Spartanburg202440.4Max</v>
          </cell>
          <cell r="B697">
            <v>2024</v>
          </cell>
          <cell r="C697">
            <v>0.4</v>
          </cell>
          <cell r="D697" t="str">
            <v>Spartanburg</v>
          </cell>
          <cell r="E697">
            <v>4</v>
          </cell>
          <cell r="F697">
            <v>873</v>
          </cell>
          <cell r="G697" t="str">
            <v>Max</v>
          </cell>
        </row>
        <row r="698">
          <cell r="A698" t="str">
            <v>Sumter202440.4Max</v>
          </cell>
          <cell r="B698">
            <v>2024</v>
          </cell>
          <cell r="C698">
            <v>0.4</v>
          </cell>
          <cell r="D698" t="str">
            <v>Sumter</v>
          </cell>
          <cell r="E698">
            <v>4</v>
          </cell>
          <cell r="F698">
            <v>818</v>
          </cell>
          <cell r="G698" t="str">
            <v>Max</v>
          </cell>
        </row>
        <row r="699">
          <cell r="A699" t="str">
            <v>Union202440.4Max</v>
          </cell>
          <cell r="B699">
            <v>2024</v>
          </cell>
          <cell r="C699">
            <v>0.4</v>
          </cell>
          <cell r="D699" t="str">
            <v>Union</v>
          </cell>
          <cell r="E699">
            <v>4</v>
          </cell>
          <cell r="F699">
            <v>723</v>
          </cell>
          <cell r="G699" t="str">
            <v>Max</v>
          </cell>
        </row>
        <row r="700">
          <cell r="A700" t="str">
            <v>Williamsburg202440.4Max</v>
          </cell>
          <cell r="B700">
            <v>2024</v>
          </cell>
          <cell r="C700">
            <v>0.4</v>
          </cell>
          <cell r="D700" t="str">
            <v>Williamsburg</v>
          </cell>
          <cell r="E700">
            <v>4</v>
          </cell>
          <cell r="F700">
            <v>723</v>
          </cell>
          <cell r="G700" t="str">
            <v>Max</v>
          </cell>
        </row>
        <row r="701">
          <cell r="A701" t="str">
            <v>York202440.4Max</v>
          </cell>
          <cell r="B701">
            <v>2024</v>
          </cell>
          <cell r="C701">
            <v>0.4</v>
          </cell>
          <cell r="D701" t="str">
            <v>York</v>
          </cell>
          <cell r="E701">
            <v>4</v>
          </cell>
          <cell r="F701">
            <v>1230</v>
          </cell>
          <cell r="G701" t="str">
            <v>Max</v>
          </cell>
        </row>
        <row r="702">
          <cell r="A702" t="str">
            <v>Abbeville202400.5Max</v>
          </cell>
          <cell r="B702">
            <v>2024</v>
          </cell>
          <cell r="C702">
            <v>0.5</v>
          </cell>
          <cell r="D702" t="str">
            <v>Abbeville</v>
          </cell>
          <cell r="E702">
            <v>0</v>
          </cell>
          <cell r="F702">
            <v>598</v>
          </cell>
          <cell r="G702" t="str">
            <v>Max</v>
          </cell>
        </row>
        <row r="703">
          <cell r="A703" t="str">
            <v>Aiken202400.5Max</v>
          </cell>
          <cell r="B703">
            <v>2024</v>
          </cell>
          <cell r="C703">
            <v>0.5</v>
          </cell>
          <cell r="D703" t="str">
            <v>Aiken</v>
          </cell>
          <cell r="E703">
            <v>0</v>
          </cell>
          <cell r="F703">
            <v>750</v>
          </cell>
          <cell r="G703" t="str">
            <v>Max</v>
          </cell>
        </row>
        <row r="704">
          <cell r="A704" t="str">
            <v>Allendale202400.5Max</v>
          </cell>
          <cell r="B704">
            <v>2024</v>
          </cell>
          <cell r="C704">
            <v>0.5</v>
          </cell>
          <cell r="D704" t="str">
            <v>Allendale</v>
          </cell>
          <cell r="E704">
            <v>0</v>
          </cell>
          <cell r="F704">
            <v>546</v>
          </cell>
          <cell r="G704" t="str">
            <v>Max</v>
          </cell>
        </row>
        <row r="705">
          <cell r="A705" t="str">
            <v>Anderson202400.5Max</v>
          </cell>
          <cell r="B705">
            <v>2024</v>
          </cell>
          <cell r="C705">
            <v>0.5</v>
          </cell>
          <cell r="D705" t="str">
            <v>Anderson</v>
          </cell>
          <cell r="E705">
            <v>0</v>
          </cell>
          <cell r="F705">
            <v>700</v>
          </cell>
          <cell r="G705" t="str">
            <v>Max</v>
          </cell>
        </row>
        <row r="706">
          <cell r="A706" t="str">
            <v>Bamberg202400.5Max</v>
          </cell>
          <cell r="B706">
            <v>2024</v>
          </cell>
          <cell r="C706">
            <v>0.5</v>
          </cell>
          <cell r="D706" t="str">
            <v>Bamberg</v>
          </cell>
          <cell r="E706">
            <v>0</v>
          </cell>
          <cell r="F706">
            <v>551</v>
          </cell>
          <cell r="G706" t="str">
            <v>Max</v>
          </cell>
        </row>
        <row r="707">
          <cell r="A707" t="str">
            <v>Barnwell202400.5Max</v>
          </cell>
          <cell r="B707">
            <v>2024</v>
          </cell>
          <cell r="C707">
            <v>0.5</v>
          </cell>
          <cell r="D707" t="str">
            <v>Barnwell</v>
          </cell>
          <cell r="E707">
            <v>0</v>
          </cell>
          <cell r="F707">
            <v>591</v>
          </cell>
          <cell r="G707" t="str">
            <v>Max</v>
          </cell>
        </row>
        <row r="708">
          <cell r="A708" t="str">
            <v>Beaufort202400.5Max</v>
          </cell>
          <cell r="B708">
            <v>2024</v>
          </cell>
          <cell r="C708">
            <v>0.5</v>
          </cell>
          <cell r="D708" t="str">
            <v>Beaufort</v>
          </cell>
          <cell r="E708">
            <v>0</v>
          </cell>
          <cell r="F708">
            <v>883</v>
          </cell>
          <cell r="G708" t="str">
            <v>Max</v>
          </cell>
        </row>
        <row r="709">
          <cell r="A709" t="str">
            <v>Berkeley202400.5Max</v>
          </cell>
          <cell r="B709">
            <v>2024</v>
          </cell>
          <cell r="C709">
            <v>0.5</v>
          </cell>
          <cell r="D709" t="str">
            <v>Berkeley</v>
          </cell>
          <cell r="E709">
            <v>0</v>
          </cell>
          <cell r="F709">
            <v>920</v>
          </cell>
          <cell r="G709" t="str">
            <v>Max</v>
          </cell>
        </row>
        <row r="710">
          <cell r="A710" t="str">
            <v>Calhoun202400.5Max</v>
          </cell>
          <cell r="B710">
            <v>2024</v>
          </cell>
          <cell r="C710">
            <v>0.5</v>
          </cell>
          <cell r="D710" t="str">
            <v>Calhoun</v>
          </cell>
          <cell r="E710">
            <v>0</v>
          </cell>
          <cell r="F710">
            <v>761</v>
          </cell>
          <cell r="G710" t="str">
            <v>Max</v>
          </cell>
        </row>
        <row r="711">
          <cell r="A711" t="str">
            <v>Charleston202400.5Max</v>
          </cell>
          <cell r="B711">
            <v>2024</v>
          </cell>
          <cell r="C711">
            <v>0.5</v>
          </cell>
          <cell r="D711" t="str">
            <v>Charleston</v>
          </cell>
          <cell r="E711">
            <v>0</v>
          </cell>
          <cell r="F711">
            <v>920</v>
          </cell>
          <cell r="G711" t="str">
            <v>Max</v>
          </cell>
        </row>
        <row r="712">
          <cell r="A712" t="str">
            <v>Cherokee202400.5Max</v>
          </cell>
          <cell r="B712">
            <v>2024</v>
          </cell>
          <cell r="C712">
            <v>0.5</v>
          </cell>
          <cell r="D712" t="str">
            <v>Cherokee</v>
          </cell>
          <cell r="E712">
            <v>0</v>
          </cell>
          <cell r="F712">
            <v>597</v>
          </cell>
          <cell r="G712" t="str">
            <v>Max</v>
          </cell>
        </row>
        <row r="713">
          <cell r="A713" t="str">
            <v>Chester202400.5Max</v>
          </cell>
          <cell r="B713">
            <v>2024</v>
          </cell>
          <cell r="C713">
            <v>0.5</v>
          </cell>
          <cell r="D713" t="str">
            <v>Chester</v>
          </cell>
          <cell r="E713">
            <v>0</v>
          </cell>
          <cell r="F713">
            <v>557</v>
          </cell>
          <cell r="G713" t="str">
            <v>Max</v>
          </cell>
        </row>
        <row r="714">
          <cell r="A714" t="str">
            <v>Chesterfield202400.5Max</v>
          </cell>
          <cell r="B714">
            <v>2024</v>
          </cell>
          <cell r="C714">
            <v>0.5</v>
          </cell>
          <cell r="D714" t="str">
            <v>Chesterfield</v>
          </cell>
          <cell r="E714">
            <v>0</v>
          </cell>
          <cell r="F714">
            <v>553</v>
          </cell>
          <cell r="G714" t="str">
            <v>Max</v>
          </cell>
        </row>
        <row r="715">
          <cell r="A715" t="str">
            <v>Clarendon202400.5Max</v>
          </cell>
          <cell r="B715">
            <v>2024</v>
          </cell>
          <cell r="C715">
            <v>0.5</v>
          </cell>
          <cell r="D715" t="str">
            <v>Clarendon</v>
          </cell>
          <cell r="E715">
            <v>0</v>
          </cell>
          <cell r="F715">
            <v>608</v>
          </cell>
          <cell r="G715" t="str">
            <v>Max</v>
          </cell>
        </row>
        <row r="716">
          <cell r="A716" t="str">
            <v>Colleton202400.5Max</v>
          </cell>
          <cell r="B716">
            <v>2024</v>
          </cell>
          <cell r="C716">
            <v>0.5</v>
          </cell>
          <cell r="D716" t="str">
            <v>Colleton</v>
          </cell>
          <cell r="E716">
            <v>0</v>
          </cell>
          <cell r="F716">
            <v>546</v>
          </cell>
          <cell r="G716" t="str">
            <v>Max</v>
          </cell>
        </row>
        <row r="717">
          <cell r="A717" t="str">
            <v>Darlington202400.5Max</v>
          </cell>
          <cell r="B717">
            <v>2024</v>
          </cell>
          <cell r="C717">
            <v>0.5</v>
          </cell>
          <cell r="D717" t="str">
            <v>Darlington</v>
          </cell>
          <cell r="E717">
            <v>0</v>
          </cell>
          <cell r="F717">
            <v>557</v>
          </cell>
          <cell r="G717" t="str">
            <v>Max</v>
          </cell>
        </row>
        <row r="718">
          <cell r="A718" t="str">
            <v>Dillon202400.5Max</v>
          </cell>
          <cell r="B718">
            <v>2024</v>
          </cell>
          <cell r="C718">
            <v>0.5</v>
          </cell>
          <cell r="D718" t="str">
            <v>Dillon</v>
          </cell>
          <cell r="E718">
            <v>0</v>
          </cell>
          <cell r="F718">
            <v>546</v>
          </cell>
          <cell r="G718" t="str">
            <v>Max</v>
          </cell>
        </row>
        <row r="719">
          <cell r="A719" t="str">
            <v>Dorchester202400.5Max</v>
          </cell>
          <cell r="B719">
            <v>2024</v>
          </cell>
          <cell r="C719">
            <v>0.5</v>
          </cell>
          <cell r="D719" t="str">
            <v>Dorchester</v>
          </cell>
          <cell r="E719">
            <v>0</v>
          </cell>
          <cell r="F719">
            <v>920</v>
          </cell>
          <cell r="G719" t="str">
            <v>Max</v>
          </cell>
        </row>
        <row r="720">
          <cell r="A720" t="str">
            <v>Edgefield202400.5Max</v>
          </cell>
          <cell r="B720">
            <v>2024</v>
          </cell>
          <cell r="C720">
            <v>0.5</v>
          </cell>
          <cell r="D720" t="str">
            <v>Edgefield</v>
          </cell>
          <cell r="E720">
            <v>0</v>
          </cell>
          <cell r="F720">
            <v>750</v>
          </cell>
          <cell r="G720" t="str">
            <v>Max</v>
          </cell>
        </row>
        <row r="721">
          <cell r="A721" t="str">
            <v>Fairfield202400.5Max</v>
          </cell>
          <cell r="B721">
            <v>2024</v>
          </cell>
          <cell r="C721">
            <v>0.5</v>
          </cell>
          <cell r="D721" t="str">
            <v>Fairfield</v>
          </cell>
          <cell r="E721">
            <v>0</v>
          </cell>
          <cell r="F721">
            <v>761</v>
          </cell>
          <cell r="G721" t="str">
            <v>Max</v>
          </cell>
        </row>
        <row r="722">
          <cell r="A722" t="str">
            <v>Florence202400.5Max</v>
          </cell>
          <cell r="B722">
            <v>2024</v>
          </cell>
          <cell r="C722">
            <v>0.5</v>
          </cell>
          <cell r="D722" t="str">
            <v>Florence</v>
          </cell>
          <cell r="E722">
            <v>0</v>
          </cell>
          <cell r="F722">
            <v>677</v>
          </cell>
          <cell r="G722" t="str">
            <v>Max</v>
          </cell>
        </row>
        <row r="723">
          <cell r="A723" t="str">
            <v>Georgetown202400.5Max</v>
          </cell>
          <cell r="B723">
            <v>2024</v>
          </cell>
          <cell r="C723">
            <v>0.5</v>
          </cell>
          <cell r="D723" t="str">
            <v>Georgetown</v>
          </cell>
          <cell r="E723">
            <v>0</v>
          </cell>
          <cell r="F723">
            <v>665</v>
          </cell>
          <cell r="G723" t="str">
            <v>Max</v>
          </cell>
        </row>
        <row r="724">
          <cell r="A724" t="str">
            <v>Greenville202400.5Max</v>
          </cell>
          <cell r="B724">
            <v>2024</v>
          </cell>
          <cell r="C724">
            <v>0.5</v>
          </cell>
          <cell r="D724" t="str">
            <v>Greenville</v>
          </cell>
          <cell r="E724">
            <v>0</v>
          </cell>
          <cell r="F724">
            <v>776</v>
          </cell>
          <cell r="G724" t="str">
            <v>Max</v>
          </cell>
        </row>
        <row r="725">
          <cell r="A725" t="str">
            <v>Greenwood202400.5Max</v>
          </cell>
          <cell r="B725">
            <v>2024</v>
          </cell>
          <cell r="C725">
            <v>0.5</v>
          </cell>
          <cell r="D725" t="str">
            <v>Greenwood</v>
          </cell>
          <cell r="E725">
            <v>0</v>
          </cell>
          <cell r="F725">
            <v>546</v>
          </cell>
          <cell r="G725" t="str">
            <v>Max</v>
          </cell>
        </row>
        <row r="726">
          <cell r="A726" t="str">
            <v>Hampton202400.5Max</v>
          </cell>
          <cell r="B726">
            <v>2024</v>
          </cell>
          <cell r="C726">
            <v>0.5</v>
          </cell>
          <cell r="D726" t="str">
            <v>Hampton</v>
          </cell>
          <cell r="E726">
            <v>0</v>
          </cell>
          <cell r="F726">
            <v>546</v>
          </cell>
          <cell r="G726" t="str">
            <v>Max</v>
          </cell>
        </row>
        <row r="727">
          <cell r="A727" t="str">
            <v>Horry202400.5Max</v>
          </cell>
          <cell r="B727">
            <v>2024</v>
          </cell>
          <cell r="C727">
            <v>0.5</v>
          </cell>
          <cell r="D727" t="str">
            <v>Horry</v>
          </cell>
          <cell r="E727">
            <v>0</v>
          </cell>
          <cell r="F727">
            <v>696</v>
          </cell>
          <cell r="G727" t="str">
            <v>Max</v>
          </cell>
        </row>
        <row r="728">
          <cell r="A728" t="str">
            <v>Jasper202400.5Max</v>
          </cell>
          <cell r="B728">
            <v>2024</v>
          </cell>
          <cell r="C728">
            <v>0.5</v>
          </cell>
          <cell r="D728" t="str">
            <v>Jasper</v>
          </cell>
          <cell r="E728">
            <v>0</v>
          </cell>
          <cell r="F728">
            <v>610</v>
          </cell>
          <cell r="G728" t="str">
            <v>Max</v>
          </cell>
        </row>
        <row r="729">
          <cell r="A729" t="str">
            <v>Kershaw202400.5Max</v>
          </cell>
          <cell r="B729">
            <v>2024</v>
          </cell>
          <cell r="C729">
            <v>0.5</v>
          </cell>
          <cell r="D729" t="str">
            <v>Kershaw</v>
          </cell>
          <cell r="E729">
            <v>0</v>
          </cell>
          <cell r="F729">
            <v>693</v>
          </cell>
          <cell r="G729" t="str">
            <v>Max</v>
          </cell>
        </row>
        <row r="730">
          <cell r="A730" t="str">
            <v>Lancaster202400.5Max</v>
          </cell>
          <cell r="B730">
            <v>2024</v>
          </cell>
          <cell r="C730">
            <v>0.5</v>
          </cell>
          <cell r="D730" t="str">
            <v>Lancaster</v>
          </cell>
          <cell r="E730">
            <v>0</v>
          </cell>
          <cell r="F730">
            <v>747</v>
          </cell>
          <cell r="G730" t="str">
            <v>Max</v>
          </cell>
        </row>
        <row r="731">
          <cell r="A731" t="str">
            <v>Laurens202400.5Max</v>
          </cell>
          <cell r="B731">
            <v>2024</v>
          </cell>
          <cell r="C731">
            <v>0.5</v>
          </cell>
          <cell r="D731" t="str">
            <v>Laurens</v>
          </cell>
          <cell r="E731">
            <v>0</v>
          </cell>
          <cell r="F731">
            <v>610</v>
          </cell>
          <cell r="G731" t="str">
            <v>Max</v>
          </cell>
        </row>
        <row r="732">
          <cell r="A732" t="str">
            <v>Lee202400.5Max</v>
          </cell>
          <cell r="B732">
            <v>2024</v>
          </cell>
          <cell r="C732">
            <v>0.5</v>
          </cell>
          <cell r="D732" t="str">
            <v>Lee</v>
          </cell>
          <cell r="E732">
            <v>0</v>
          </cell>
          <cell r="F732">
            <v>546</v>
          </cell>
          <cell r="G732" t="str">
            <v>Max</v>
          </cell>
        </row>
        <row r="733">
          <cell r="A733" t="str">
            <v>Lexington202400.5Max</v>
          </cell>
          <cell r="B733">
            <v>2024</v>
          </cell>
          <cell r="C733">
            <v>0.5</v>
          </cell>
          <cell r="D733" t="str">
            <v>Lexington</v>
          </cell>
          <cell r="E733">
            <v>0</v>
          </cell>
          <cell r="F733">
            <v>761</v>
          </cell>
          <cell r="G733" t="str">
            <v>Max</v>
          </cell>
        </row>
        <row r="734">
          <cell r="A734" t="str">
            <v>Marion202400.5Max</v>
          </cell>
          <cell r="B734">
            <v>2024</v>
          </cell>
          <cell r="C734">
            <v>0.5</v>
          </cell>
          <cell r="D734" t="str">
            <v>Marion</v>
          </cell>
          <cell r="E734">
            <v>0</v>
          </cell>
          <cell r="F734">
            <v>546</v>
          </cell>
          <cell r="G734" t="str">
            <v>Max</v>
          </cell>
        </row>
        <row r="735">
          <cell r="A735" t="str">
            <v>Marlboro202400.5Max</v>
          </cell>
          <cell r="B735">
            <v>2024</v>
          </cell>
          <cell r="C735">
            <v>0.5</v>
          </cell>
          <cell r="D735" t="str">
            <v>Marlboro</v>
          </cell>
          <cell r="E735">
            <v>0</v>
          </cell>
          <cell r="F735">
            <v>546</v>
          </cell>
          <cell r="G735" t="str">
            <v>Max</v>
          </cell>
        </row>
        <row r="736">
          <cell r="A736" t="str">
            <v>McCormick202400.5Max</v>
          </cell>
          <cell r="B736">
            <v>2024</v>
          </cell>
          <cell r="C736">
            <v>0.5</v>
          </cell>
          <cell r="D736" t="str">
            <v>McCormick</v>
          </cell>
          <cell r="E736">
            <v>0</v>
          </cell>
          <cell r="F736">
            <v>650</v>
          </cell>
          <cell r="G736" t="str">
            <v>Max</v>
          </cell>
        </row>
        <row r="737">
          <cell r="A737" t="str">
            <v>Newberry202400.5Max</v>
          </cell>
          <cell r="B737">
            <v>2024</v>
          </cell>
          <cell r="C737">
            <v>0.5</v>
          </cell>
          <cell r="D737" t="str">
            <v>Newberry</v>
          </cell>
          <cell r="E737">
            <v>0</v>
          </cell>
          <cell r="F737">
            <v>625</v>
          </cell>
          <cell r="G737" t="str">
            <v>Max</v>
          </cell>
        </row>
        <row r="738">
          <cell r="A738" t="str">
            <v>Oconee202400.5Max</v>
          </cell>
          <cell r="B738">
            <v>2024</v>
          </cell>
          <cell r="C738">
            <v>0.5</v>
          </cell>
          <cell r="D738" t="str">
            <v>Oconee</v>
          </cell>
          <cell r="E738">
            <v>0</v>
          </cell>
          <cell r="F738">
            <v>648</v>
          </cell>
          <cell r="G738" t="str">
            <v>Max</v>
          </cell>
        </row>
        <row r="739">
          <cell r="A739" t="str">
            <v>Orangeburg202400.5Max</v>
          </cell>
          <cell r="B739">
            <v>2024</v>
          </cell>
          <cell r="C739">
            <v>0.5</v>
          </cell>
          <cell r="D739" t="str">
            <v>Orangeburg</v>
          </cell>
          <cell r="E739">
            <v>0</v>
          </cell>
          <cell r="F739">
            <v>546</v>
          </cell>
          <cell r="G739" t="str">
            <v>Max</v>
          </cell>
        </row>
        <row r="740">
          <cell r="A740" t="str">
            <v>Pickens202400.5Max</v>
          </cell>
          <cell r="B740">
            <v>2024</v>
          </cell>
          <cell r="C740">
            <v>0.5</v>
          </cell>
          <cell r="D740" t="str">
            <v>Pickens</v>
          </cell>
          <cell r="E740">
            <v>0</v>
          </cell>
          <cell r="F740">
            <v>776</v>
          </cell>
          <cell r="G740" t="str">
            <v>Max</v>
          </cell>
        </row>
        <row r="741">
          <cell r="A741" t="str">
            <v>Richland202400.5Max</v>
          </cell>
          <cell r="B741">
            <v>2024</v>
          </cell>
          <cell r="C741">
            <v>0.5</v>
          </cell>
          <cell r="D741" t="str">
            <v>Richland</v>
          </cell>
          <cell r="E741">
            <v>0</v>
          </cell>
          <cell r="F741">
            <v>761</v>
          </cell>
          <cell r="G741" t="str">
            <v>Max</v>
          </cell>
        </row>
        <row r="742">
          <cell r="A742" t="str">
            <v>Saluda202400.5Max</v>
          </cell>
          <cell r="B742">
            <v>2024</v>
          </cell>
          <cell r="C742">
            <v>0.5</v>
          </cell>
          <cell r="D742" t="str">
            <v>Saluda</v>
          </cell>
          <cell r="E742">
            <v>0</v>
          </cell>
          <cell r="F742">
            <v>761</v>
          </cell>
          <cell r="G742" t="str">
            <v>Max</v>
          </cell>
        </row>
        <row r="743">
          <cell r="A743" t="str">
            <v>Spartanburg202400.5Max</v>
          </cell>
          <cell r="B743">
            <v>2024</v>
          </cell>
          <cell r="C743">
            <v>0.5</v>
          </cell>
          <cell r="D743" t="str">
            <v>Spartanburg</v>
          </cell>
          <cell r="E743">
            <v>0</v>
          </cell>
          <cell r="F743">
            <v>658</v>
          </cell>
          <cell r="G743" t="str">
            <v>Max</v>
          </cell>
        </row>
        <row r="744">
          <cell r="A744" t="str">
            <v>Sumter202400.5Max</v>
          </cell>
          <cell r="B744">
            <v>2024</v>
          </cell>
          <cell r="C744">
            <v>0.5</v>
          </cell>
          <cell r="D744" t="str">
            <v>Sumter</v>
          </cell>
          <cell r="E744">
            <v>0</v>
          </cell>
          <cell r="F744">
            <v>617</v>
          </cell>
          <cell r="G744" t="str">
            <v>Max</v>
          </cell>
        </row>
        <row r="745">
          <cell r="A745" t="str">
            <v>Union202400.5Max</v>
          </cell>
          <cell r="B745">
            <v>2024</v>
          </cell>
          <cell r="C745">
            <v>0.5</v>
          </cell>
          <cell r="D745" t="str">
            <v>Union</v>
          </cell>
          <cell r="E745">
            <v>0</v>
          </cell>
          <cell r="F745">
            <v>546</v>
          </cell>
          <cell r="G745" t="str">
            <v>Max</v>
          </cell>
        </row>
        <row r="746">
          <cell r="A746" t="str">
            <v>Williamsburg202400.5Max</v>
          </cell>
          <cell r="B746">
            <v>2024</v>
          </cell>
          <cell r="C746">
            <v>0.5</v>
          </cell>
          <cell r="D746" t="str">
            <v>Williamsburg</v>
          </cell>
          <cell r="E746">
            <v>0</v>
          </cell>
          <cell r="F746">
            <v>546</v>
          </cell>
          <cell r="G746" t="str">
            <v>Max</v>
          </cell>
        </row>
        <row r="747">
          <cell r="A747" t="str">
            <v>York202400.5Max</v>
          </cell>
          <cell r="B747">
            <v>2024</v>
          </cell>
          <cell r="C747">
            <v>0.5</v>
          </cell>
          <cell r="D747" t="str">
            <v>York</v>
          </cell>
          <cell r="E747">
            <v>0</v>
          </cell>
          <cell r="F747">
            <v>927</v>
          </cell>
          <cell r="G747" t="str">
            <v>Max</v>
          </cell>
        </row>
        <row r="748">
          <cell r="A748" t="str">
            <v>Abbeville202410.5Max</v>
          </cell>
          <cell r="B748">
            <v>2024</v>
          </cell>
          <cell r="C748">
            <v>0.5</v>
          </cell>
          <cell r="D748" t="str">
            <v>Abbeville</v>
          </cell>
          <cell r="E748">
            <v>1</v>
          </cell>
          <cell r="F748">
            <v>641</v>
          </cell>
          <cell r="G748" t="str">
            <v>Max</v>
          </cell>
        </row>
        <row r="749">
          <cell r="A749" t="str">
            <v>Aiken202410.5Max</v>
          </cell>
          <cell r="B749">
            <v>2024</v>
          </cell>
          <cell r="C749">
            <v>0.5</v>
          </cell>
          <cell r="D749" t="str">
            <v>Aiken</v>
          </cell>
          <cell r="E749">
            <v>1</v>
          </cell>
          <cell r="F749">
            <v>803</v>
          </cell>
          <cell r="G749" t="str">
            <v>Max</v>
          </cell>
        </row>
        <row r="750">
          <cell r="A750" t="str">
            <v>Allendale202410.5Max</v>
          </cell>
          <cell r="B750">
            <v>2024</v>
          </cell>
          <cell r="C750">
            <v>0.5</v>
          </cell>
          <cell r="D750" t="str">
            <v>Allendale</v>
          </cell>
          <cell r="E750">
            <v>1</v>
          </cell>
          <cell r="F750">
            <v>585</v>
          </cell>
          <cell r="G750" t="str">
            <v>Max</v>
          </cell>
        </row>
        <row r="751">
          <cell r="A751" t="str">
            <v>Anderson202410.5Max</v>
          </cell>
          <cell r="B751">
            <v>2024</v>
          </cell>
          <cell r="C751">
            <v>0.5</v>
          </cell>
          <cell r="D751" t="str">
            <v>Anderson</v>
          </cell>
          <cell r="E751">
            <v>1</v>
          </cell>
          <cell r="F751">
            <v>750</v>
          </cell>
          <cell r="G751" t="str">
            <v>Max</v>
          </cell>
        </row>
        <row r="752">
          <cell r="A752" t="str">
            <v>Bamberg202410.5Max</v>
          </cell>
          <cell r="B752">
            <v>2024</v>
          </cell>
          <cell r="C752">
            <v>0.5</v>
          </cell>
          <cell r="D752" t="str">
            <v>Bamberg</v>
          </cell>
          <cell r="E752">
            <v>1</v>
          </cell>
          <cell r="F752">
            <v>590</v>
          </cell>
          <cell r="G752" t="str">
            <v>Max</v>
          </cell>
        </row>
        <row r="753">
          <cell r="A753" t="str">
            <v>Barnwell202410.5Max</v>
          </cell>
          <cell r="B753">
            <v>2024</v>
          </cell>
          <cell r="C753">
            <v>0.5</v>
          </cell>
          <cell r="D753" t="str">
            <v>Barnwell</v>
          </cell>
          <cell r="E753">
            <v>1</v>
          </cell>
          <cell r="F753">
            <v>633</v>
          </cell>
          <cell r="G753" t="str">
            <v>Max</v>
          </cell>
        </row>
        <row r="754">
          <cell r="A754" t="str">
            <v>Beaufort202410.5Max</v>
          </cell>
          <cell r="B754">
            <v>2024</v>
          </cell>
          <cell r="C754">
            <v>0.5</v>
          </cell>
          <cell r="D754" t="str">
            <v>Beaufort</v>
          </cell>
          <cell r="E754">
            <v>1</v>
          </cell>
          <cell r="F754">
            <v>946</v>
          </cell>
          <cell r="G754" t="str">
            <v>Max</v>
          </cell>
        </row>
        <row r="755">
          <cell r="A755" t="str">
            <v>Berkeley202410.5Max</v>
          </cell>
          <cell r="B755">
            <v>2024</v>
          </cell>
          <cell r="C755">
            <v>0.5</v>
          </cell>
          <cell r="D755" t="str">
            <v>Berkeley</v>
          </cell>
          <cell r="E755">
            <v>1</v>
          </cell>
          <cell r="F755">
            <v>985</v>
          </cell>
          <cell r="G755" t="str">
            <v>Max</v>
          </cell>
        </row>
        <row r="756">
          <cell r="A756" t="str">
            <v>Calhoun202410.5Max</v>
          </cell>
          <cell r="B756">
            <v>2024</v>
          </cell>
          <cell r="C756">
            <v>0.5</v>
          </cell>
          <cell r="D756" t="str">
            <v>Calhoun</v>
          </cell>
          <cell r="E756">
            <v>1</v>
          </cell>
          <cell r="F756">
            <v>815</v>
          </cell>
          <cell r="G756" t="str">
            <v>Max</v>
          </cell>
        </row>
        <row r="757">
          <cell r="A757" t="str">
            <v>Charleston202410.5Max</v>
          </cell>
          <cell r="B757">
            <v>2024</v>
          </cell>
          <cell r="C757">
            <v>0.5</v>
          </cell>
          <cell r="D757" t="str">
            <v>Charleston</v>
          </cell>
          <cell r="E757">
            <v>1</v>
          </cell>
          <cell r="F757">
            <v>985</v>
          </cell>
          <cell r="G757" t="str">
            <v>Max</v>
          </cell>
        </row>
        <row r="758">
          <cell r="A758" t="str">
            <v>Cherokee202410.5Max</v>
          </cell>
          <cell r="B758">
            <v>2024</v>
          </cell>
          <cell r="C758">
            <v>0.5</v>
          </cell>
          <cell r="D758" t="str">
            <v>Cherokee</v>
          </cell>
          <cell r="E758">
            <v>1</v>
          </cell>
          <cell r="F758">
            <v>640</v>
          </cell>
          <cell r="G758" t="str">
            <v>Max</v>
          </cell>
        </row>
        <row r="759">
          <cell r="A759" t="str">
            <v>Chester202410.5Max</v>
          </cell>
          <cell r="B759">
            <v>2024</v>
          </cell>
          <cell r="C759">
            <v>0.5</v>
          </cell>
          <cell r="D759" t="str">
            <v>Chester</v>
          </cell>
          <cell r="E759">
            <v>1</v>
          </cell>
          <cell r="F759">
            <v>596</v>
          </cell>
          <cell r="G759" t="str">
            <v>Max</v>
          </cell>
        </row>
        <row r="760">
          <cell r="A760" t="str">
            <v>Chesterfield202410.5Max</v>
          </cell>
          <cell r="B760">
            <v>2024</v>
          </cell>
          <cell r="C760">
            <v>0.5</v>
          </cell>
          <cell r="D760" t="str">
            <v>Chesterfield</v>
          </cell>
          <cell r="E760">
            <v>1</v>
          </cell>
          <cell r="F760">
            <v>593</v>
          </cell>
          <cell r="G760" t="str">
            <v>Max</v>
          </cell>
        </row>
        <row r="761">
          <cell r="A761" t="str">
            <v>Clarendon202410.5Max</v>
          </cell>
          <cell r="B761">
            <v>2024</v>
          </cell>
          <cell r="C761">
            <v>0.5</v>
          </cell>
          <cell r="D761" t="str">
            <v>Clarendon</v>
          </cell>
          <cell r="E761">
            <v>1</v>
          </cell>
          <cell r="F761">
            <v>651</v>
          </cell>
          <cell r="G761" t="str">
            <v>Max</v>
          </cell>
        </row>
        <row r="762">
          <cell r="A762" t="str">
            <v>Colleton202410.5Max</v>
          </cell>
          <cell r="B762">
            <v>2024</v>
          </cell>
          <cell r="C762">
            <v>0.5</v>
          </cell>
          <cell r="D762" t="str">
            <v>Colleton</v>
          </cell>
          <cell r="E762">
            <v>1</v>
          </cell>
          <cell r="F762">
            <v>585</v>
          </cell>
          <cell r="G762" t="str">
            <v>Max</v>
          </cell>
        </row>
        <row r="763">
          <cell r="A763" t="str">
            <v>Darlington202410.5Max</v>
          </cell>
          <cell r="B763">
            <v>2024</v>
          </cell>
          <cell r="C763">
            <v>0.5</v>
          </cell>
          <cell r="D763" t="str">
            <v>Darlington</v>
          </cell>
          <cell r="E763">
            <v>1</v>
          </cell>
          <cell r="F763">
            <v>596</v>
          </cell>
          <cell r="G763" t="str">
            <v>Max</v>
          </cell>
        </row>
        <row r="764">
          <cell r="A764" t="str">
            <v>Dillon202410.5Max</v>
          </cell>
          <cell r="B764">
            <v>2024</v>
          </cell>
          <cell r="C764">
            <v>0.5</v>
          </cell>
          <cell r="D764" t="str">
            <v>Dillon</v>
          </cell>
          <cell r="E764">
            <v>1</v>
          </cell>
          <cell r="F764">
            <v>585</v>
          </cell>
          <cell r="G764" t="str">
            <v>Max</v>
          </cell>
        </row>
        <row r="765">
          <cell r="A765" t="str">
            <v>Dorchester202410.5Max</v>
          </cell>
          <cell r="B765">
            <v>2024</v>
          </cell>
          <cell r="C765">
            <v>0.5</v>
          </cell>
          <cell r="D765" t="str">
            <v>Dorchester</v>
          </cell>
          <cell r="E765">
            <v>1</v>
          </cell>
          <cell r="F765">
            <v>985</v>
          </cell>
          <cell r="G765" t="str">
            <v>Max</v>
          </cell>
        </row>
        <row r="766">
          <cell r="A766" t="str">
            <v>Edgefield202410.5Max</v>
          </cell>
          <cell r="B766">
            <v>2024</v>
          </cell>
          <cell r="C766">
            <v>0.5</v>
          </cell>
          <cell r="D766" t="str">
            <v>Edgefield</v>
          </cell>
          <cell r="E766">
            <v>1</v>
          </cell>
          <cell r="F766">
            <v>803</v>
          </cell>
          <cell r="G766" t="str">
            <v>Max</v>
          </cell>
        </row>
        <row r="767">
          <cell r="A767" t="str">
            <v>Fairfield202410.5Max</v>
          </cell>
          <cell r="B767">
            <v>2024</v>
          </cell>
          <cell r="C767">
            <v>0.5</v>
          </cell>
          <cell r="D767" t="str">
            <v>Fairfield</v>
          </cell>
          <cell r="E767">
            <v>1</v>
          </cell>
          <cell r="F767">
            <v>815</v>
          </cell>
          <cell r="G767" t="str">
            <v>Max</v>
          </cell>
        </row>
        <row r="768">
          <cell r="A768" t="str">
            <v>Florence202410.5Max</v>
          </cell>
          <cell r="B768">
            <v>2024</v>
          </cell>
          <cell r="C768">
            <v>0.5</v>
          </cell>
          <cell r="D768" t="str">
            <v>Florence</v>
          </cell>
          <cell r="E768">
            <v>1</v>
          </cell>
          <cell r="F768">
            <v>725</v>
          </cell>
          <cell r="G768" t="str">
            <v>Max</v>
          </cell>
        </row>
        <row r="769">
          <cell r="A769" t="str">
            <v>Georgetown202410.5Max</v>
          </cell>
          <cell r="B769">
            <v>2024</v>
          </cell>
          <cell r="C769">
            <v>0.5</v>
          </cell>
          <cell r="D769" t="str">
            <v>Georgetown</v>
          </cell>
          <cell r="E769">
            <v>1</v>
          </cell>
          <cell r="F769">
            <v>712</v>
          </cell>
          <cell r="G769" t="str">
            <v>Max</v>
          </cell>
        </row>
        <row r="770">
          <cell r="A770" t="str">
            <v>Greenville202410.5Max</v>
          </cell>
          <cell r="B770">
            <v>2024</v>
          </cell>
          <cell r="C770">
            <v>0.5</v>
          </cell>
          <cell r="D770" t="str">
            <v>Greenville</v>
          </cell>
          <cell r="E770">
            <v>1</v>
          </cell>
          <cell r="F770">
            <v>831</v>
          </cell>
          <cell r="G770" t="str">
            <v>Max</v>
          </cell>
        </row>
        <row r="771">
          <cell r="A771" t="str">
            <v>Greenwood202410.5Max</v>
          </cell>
          <cell r="B771">
            <v>2024</v>
          </cell>
          <cell r="C771">
            <v>0.5</v>
          </cell>
          <cell r="D771" t="str">
            <v>Greenwood</v>
          </cell>
          <cell r="E771">
            <v>1</v>
          </cell>
          <cell r="F771">
            <v>585</v>
          </cell>
          <cell r="G771" t="str">
            <v>Max</v>
          </cell>
        </row>
        <row r="772">
          <cell r="A772" t="str">
            <v>Hampton202410.5Max</v>
          </cell>
          <cell r="B772">
            <v>2024</v>
          </cell>
          <cell r="C772">
            <v>0.5</v>
          </cell>
          <cell r="D772" t="str">
            <v>Hampton</v>
          </cell>
          <cell r="E772">
            <v>1</v>
          </cell>
          <cell r="F772">
            <v>585</v>
          </cell>
          <cell r="G772" t="str">
            <v>Max</v>
          </cell>
        </row>
        <row r="773">
          <cell r="A773" t="str">
            <v>Horry202410.5Max</v>
          </cell>
          <cell r="B773">
            <v>2024</v>
          </cell>
          <cell r="C773">
            <v>0.5</v>
          </cell>
          <cell r="D773" t="str">
            <v>Horry</v>
          </cell>
          <cell r="E773">
            <v>1</v>
          </cell>
          <cell r="F773">
            <v>745</v>
          </cell>
          <cell r="G773" t="str">
            <v>Max</v>
          </cell>
        </row>
        <row r="774">
          <cell r="A774" t="str">
            <v>Jasper202410.5Max</v>
          </cell>
          <cell r="B774">
            <v>2024</v>
          </cell>
          <cell r="C774">
            <v>0.5</v>
          </cell>
          <cell r="D774" t="str">
            <v>Jasper</v>
          </cell>
          <cell r="E774">
            <v>1</v>
          </cell>
          <cell r="F774">
            <v>653</v>
          </cell>
          <cell r="G774" t="str">
            <v>Max</v>
          </cell>
        </row>
        <row r="775">
          <cell r="A775" t="str">
            <v>Kershaw202410.5Max</v>
          </cell>
          <cell r="B775">
            <v>2024</v>
          </cell>
          <cell r="C775">
            <v>0.5</v>
          </cell>
          <cell r="D775" t="str">
            <v>Kershaw</v>
          </cell>
          <cell r="E775">
            <v>1</v>
          </cell>
          <cell r="F775">
            <v>743</v>
          </cell>
          <cell r="G775" t="str">
            <v>Max</v>
          </cell>
        </row>
        <row r="776">
          <cell r="A776" t="str">
            <v>Lancaster202410.5Max</v>
          </cell>
          <cell r="B776">
            <v>2024</v>
          </cell>
          <cell r="C776">
            <v>0.5</v>
          </cell>
          <cell r="D776" t="str">
            <v>Lancaster</v>
          </cell>
          <cell r="E776">
            <v>1</v>
          </cell>
          <cell r="F776">
            <v>801</v>
          </cell>
          <cell r="G776" t="str">
            <v>Max</v>
          </cell>
        </row>
        <row r="777">
          <cell r="A777" t="str">
            <v>Laurens202410.5Max</v>
          </cell>
          <cell r="B777">
            <v>2024</v>
          </cell>
          <cell r="C777">
            <v>0.5</v>
          </cell>
          <cell r="D777" t="str">
            <v>Laurens</v>
          </cell>
          <cell r="E777">
            <v>1</v>
          </cell>
          <cell r="F777">
            <v>653</v>
          </cell>
          <cell r="G777" t="str">
            <v>Max</v>
          </cell>
        </row>
        <row r="778">
          <cell r="A778" t="str">
            <v>Lee202410.5Max</v>
          </cell>
          <cell r="B778">
            <v>2024</v>
          </cell>
          <cell r="C778">
            <v>0.5</v>
          </cell>
          <cell r="D778" t="str">
            <v>Lee</v>
          </cell>
          <cell r="E778">
            <v>1</v>
          </cell>
          <cell r="F778">
            <v>585</v>
          </cell>
          <cell r="G778" t="str">
            <v>Max</v>
          </cell>
        </row>
        <row r="779">
          <cell r="A779" t="str">
            <v>Lexington202410.5Max</v>
          </cell>
          <cell r="B779">
            <v>2024</v>
          </cell>
          <cell r="C779">
            <v>0.5</v>
          </cell>
          <cell r="D779" t="str">
            <v>Lexington</v>
          </cell>
          <cell r="E779">
            <v>1</v>
          </cell>
          <cell r="F779">
            <v>815</v>
          </cell>
          <cell r="G779" t="str">
            <v>Max</v>
          </cell>
        </row>
        <row r="780">
          <cell r="A780" t="str">
            <v>Marion202410.5Max</v>
          </cell>
          <cell r="B780">
            <v>2024</v>
          </cell>
          <cell r="C780">
            <v>0.5</v>
          </cell>
          <cell r="D780" t="str">
            <v>Marion</v>
          </cell>
          <cell r="E780">
            <v>1</v>
          </cell>
          <cell r="F780">
            <v>585</v>
          </cell>
          <cell r="G780" t="str">
            <v>Max</v>
          </cell>
        </row>
        <row r="781">
          <cell r="A781" t="str">
            <v>Marlboro202410.5Max</v>
          </cell>
          <cell r="B781">
            <v>2024</v>
          </cell>
          <cell r="C781">
            <v>0.5</v>
          </cell>
          <cell r="D781" t="str">
            <v>Marlboro</v>
          </cell>
          <cell r="E781">
            <v>1</v>
          </cell>
          <cell r="F781">
            <v>585</v>
          </cell>
          <cell r="G781" t="str">
            <v>Max</v>
          </cell>
        </row>
        <row r="782">
          <cell r="A782" t="str">
            <v>McCormick202410.5Max</v>
          </cell>
          <cell r="B782">
            <v>2024</v>
          </cell>
          <cell r="C782">
            <v>0.5</v>
          </cell>
          <cell r="D782" t="str">
            <v>McCormick</v>
          </cell>
          <cell r="E782">
            <v>1</v>
          </cell>
          <cell r="F782">
            <v>696</v>
          </cell>
          <cell r="G782" t="str">
            <v>Max</v>
          </cell>
        </row>
        <row r="783">
          <cell r="A783" t="str">
            <v>Newberry202410.5Max</v>
          </cell>
          <cell r="B783">
            <v>2024</v>
          </cell>
          <cell r="C783">
            <v>0.5</v>
          </cell>
          <cell r="D783" t="str">
            <v>Newberry</v>
          </cell>
          <cell r="E783">
            <v>1</v>
          </cell>
          <cell r="F783">
            <v>670</v>
          </cell>
          <cell r="G783" t="str">
            <v>Max</v>
          </cell>
        </row>
        <row r="784">
          <cell r="A784" t="str">
            <v>Oconee202410.5Max</v>
          </cell>
          <cell r="B784">
            <v>2024</v>
          </cell>
          <cell r="C784">
            <v>0.5</v>
          </cell>
          <cell r="D784" t="str">
            <v>Oconee</v>
          </cell>
          <cell r="E784">
            <v>1</v>
          </cell>
          <cell r="F784">
            <v>695</v>
          </cell>
          <cell r="G784" t="str">
            <v>Max</v>
          </cell>
        </row>
        <row r="785">
          <cell r="A785" t="str">
            <v>Orangeburg202410.5Max</v>
          </cell>
          <cell r="B785">
            <v>2024</v>
          </cell>
          <cell r="C785">
            <v>0.5</v>
          </cell>
          <cell r="D785" t="str">
            <v>Orangeburg</v>
          </cell>
          <cell r="E785">
            <v>1</v>
          </cell>
          <cell r="F785">
            <v>585</v>
          </cell>
          <cell r="G785" t="str">
            <v>Max</v>
          </cell>
        </row>
        <row r="786">
          <cell r="A786" t="str">
            <v>Pickens202410.5Max</v>
          </cell>
          <cell r="B786">
            <v>2024</v>
          </cell>
          <cell r="C786">
            <v>0.5</v>
          </cell>
          <cell r="D786" t="str">
            <v>Pickens</v>
          </cell>
          <cell r="E786">
            <v>1</v>
          </cell>
          <cell r="F786">
            <v>831</v>
          </cell>
          <cell r="G786" t="str">
            <v>Max</v>
          </cell>
        </row>
        <row r="787">
          <cell r="A787" t="str">
            <v>Richland202410.5Max</v>
          </cell>
          <cell r="B787">
            <v>2024</v>
          </cell>
          <cell r="C787">
            <v>0.5</v>
          </cell>
          <cell r="D787" t="str">
            <v>Richland</v>
          </cell>
          <cell r="E787">
            <v>1</v>
          </cell>
          <cell r="F787">
            <v>815</v>
          </cell>
          <cell r="G787" t="str">
            <v>Max</v>
          </cell>
        </row>
        <row r="788">
          <cell r="A788" t="str">
            <v>Saluda202410.5Max</v>
          </cell>
          <cell r="B788">
            <v>2024</v>
          </cell>
          <cell r="C788">
            <v>0.5</v>
          </cell>
          <cell r="D788" t="str">
            <v>Saluda</v>
          </cell>
          <cell r="E788">
            <v>1</v>
          </cell>
          <cell r="F788">
            <v>815</v>
          </cell>
          <cell r="G788" t="str">
            <v>Max</v>
          </cell>
        </row>
        <row r="789">
          <cell r="A789" t="str">
            <v>Spartanburg202410.5Max</v>
          </cell>
          <cell r="B789">
            <v>2024</v>
          </cell>
          <cell r="C789">
            <v>0.5</v>
          </cell>
          <cell r="D789" t="str">
            <v>Spartanburg</v>
          </cell>
          <cell r="E789">
            <v>1</v>
          </cell>
          <cell r="F789">
            <v>705</v>
          </cell>
          <cell r="G789" t="str">
            <v>Max</v>
          </cell>
        </row>
        <row r="790">
          <cell r="A790" t="str">
            <v>Sumter202410.5Max</v>
          </cell>
          <cell r="B790">
            <v>2024</v>
          </cell>
          <cell r="C790">
            <v>0.5</v>
          </cell>
          <cell r="D790" t="str">
            <v>Sumter</v>
          </cell>
          <cell r="E790">
            <v>1</v>
          </cell>
          <cell r="F790">
            <v>661</v>
          </cell>
          <cell r="G790" t="str">
            <v>Max</v>
          </cell>
        </row>
        <row r="791">
          <cell r="A791" t="str">
            <v>Union202410.5Max</v>
          </cell>
          <cell r="B791">
            <v>2024</v>
          </cell>
          <cell r="C791">
            <v>0.5</v>
          </cell>
          <cell r="D791" t="str">
            <v>Union</v>
          </cell>
          <cell r="E791">
            <v>1</v>
          </cell>
          <cell r="F791">
            <v>585</v>
          </cell>
          <cell r="G791" t="str">
            <v>Max</v>
          </cell>
        </row>
        <row r="792">
          <cell r="A792" t="str">
            <v>Williamsburg202410.5Max</v>
          </cell>
          <cell r="B792">
            <v>2024</v>
          </cell>
          <cell r="C792">
            <v>0.5</v>
          </cell>
          <cell r="D792" t="str">
            <v>Williamsburg</v>
          </cell>
          <cell r="E792">
            <v>1</v>
          </cell>
          <cell r="F792">
            <v>585</v>
          </cell>
          <cell r="G792" t="str">
            <v>Max</v>
          </cell>
        </row>
        <row r="793">
          <cell r="A793" t="str">
            <v>York202410.5Max</v>
          </cell>
          <cell r="B793">
            <v>2024</v>
          </cell>
          <cell r="C793">
            <v>0.5</v>
          </cell>
          <cell r="D793" t="str">
            <v>York</v>
          </cell>
          <cell r="E793">
            <v>1</v>
          </cell>
          <cell r="F793">
            <v>993</v>
          </cell>
          <cell r="G793" t="str">
            <v>Max</v>
          </cell>
        </row>
        <row r="794">
          <cell r="A794" t="str">
            <v>Abbeville202420.5Max</v>
          </cell>
          <cell r="B794">
            <v>2024</v>
          </cell>
          <cell r="C794">
            <v>0.5</v>
          </cell>
          <cell r="D794" t="str">
            <v>Abbeville</v>
          </cell>
          <cell r="E794">
            <v>2</v>
          </cell>
          <cell r="F794">
            <v>770</v>
          </cell>
          <cell r="G794" t="str">
            <v>Max</v>
          </cell>
        </row>
        <row r="795">
          <cell r="A795" t="str">
            <v>Aiken202420.5Max</v>
          </cell>
          <cell r="B795">
            <v>2024</v>
          </cell>
          <cell r="C795">
            <v>0.5</v>
          </cell>
          <cell r="D795" t="str">
            <v>Aiken</v>
          </cell>
          <cell r="E795">
            <v>2</v>
          </cell>
          <cell r="F795">
            <v>965</v>
          </cell>
          <cell r="G795" t="str">
            <v>Max</v>
          </cell>
        </row>
        <row r="796">
          <cell r="A796" t="str">
            <v>Allendale202420.5Max</v>
          </cell>
          <cell r="B796">
            <v>2024</v>
          </cell>
          <cell r="C796">
            <v>0.5</v>
          </cell>
          <cell r="D796" t="str">
            <v>Allendale</v>
          </cell>
          <cell r="E796">
            <v>2</v>
          </cell>
          <cell r="F796">
            <v>701</v>
          </cell>
          <cell r="G796" t="str">
            <v>Max</v>
          </cell>
        </row>
        <row r="797">
          <cell r="A797" t="str">
            <v>Anderson202420.5Max</v>
          </cell>
          <cell r="B797">
            <v>2024</v>
          </cell>
          <cell r="C797">
            <v>0.5</v>
          </cell>
          <cell r="D797" t="str">
            <v>Anderson</v>
          </cell>
          <cell r="E797">
            <v>2</v>
          </cell>
          <cell r="F797">
            <v>900</v>
          </cell>
          <cell r="G797" t="str">
            <v>Max</v>
          </cell>
        </row>
        <row r="798">
          <cell r="A798" t="str">
            <v>Bamberg202420.5Max</v>
          </cell>
          <cell r="B798">
            <v>2024</v>
          </cell>
          <cell r="C798">
            <v>0.5</v>
          </cell>
          <cell r="D798" t="str">
            <v>Bamberg</v>
          </cell>
          <cell r="E798">
            <v>2</v>
          </cell>
          <cell r="F798">
            <v>708</v>
          </cell>
          <cell r="G798" t="str">
            <v>Max</v>
          </cell>
        </row>
        <row r="799">
          <cell r="A799" t="str">
            <v>Barnwell202420.5Max</v>
          </cell>
          <cell r="B799">
            <v>2024</v>
          </cell>
          <cell r="C799">
            <v>0.5</v>
          </cell>
          <cell r="D799" t="str">
            <v>Barnwell</v>
          </cell>
          <cell r="E799">
            <v>2</v>
          </cell>
          <cell r="F799">
            <v>760</v>
          </cell>
          <cell r="G799" t="str">
            <v>Max</v>
          </cell>
        </row>
        <row r="800">
          <cell r="A800" t="str">
            <v>Beaufort202420.5Max</v>
          </cell>
          <cell r="B800">
            <v>2024</v>
          </cell>
          <cell r="C800">
            <v>0.5</v>
          </cell>
          <cell r="D800" t="str">
            <v>Beaufort</v>
          </cell>
          <cell r="E800">
            <v>2</v>
          </cell>
          <cell r="F800">
            <v>1136</v>
          </cell>
          <cell r="G800" t="str">
            <v>Max</v>
          </cell>
        </row>
        <row r="801">
          <cell r="A801" t="str">
            <v>Berkeley202420.5Max</v>
          </cell>
          <cell r="B801">
            <v>2024</v>
          </cell>
          <cell r="C801">
            <v>0.5</v>
          </cell>
          <cell r="D801" t="str">
            <v>Berkeley</v>
          </cell>
          <cell r="E801">
            <v>2</v>
          </cell>
          <cell r="F801">
            <v>1182</v>
          </cell>
          <cell r="G801" t="str">
            <v>Max</v>
          </cell>
        </row>
        <row r="802">
          <cell r="A802" t="str">
            <v>Calhoun202420.5Max</v>
          </cell>
          <cell r="B802">
            <v>2024</v>
          </cell>
          <cell r="C802">
            <v>0.5</v>
          </cell>
          <cell r="D802" t="str">
            <v>Calhoun</v>
          </cell>
          <cell r="E802">
            <v>2</v>
          </cell>
          <cell r="F802">
            <v>978</v>
          </cell>
          <cell r="G802" t="str">
            <v>Max</v>
          </cell>
        </row>
        <row r="803">
          <cell r="A803" t="str">
            <v>Charleston202420.5Max</v>
          </cell>
          <cell r="B803">
            <v>2024</v>
          </cell>
          <cell r="C803">
            <v>0.5</v>
          </cell>
          <cell r="D803" t="str">
            <v>Charleston</v>
          </cell>
          <cell r="E803">
            <v>2</v>
          </cell>
          <cell r="F803">
            <v>1182</v>
          </cell>
          <cell r="G803" t="str">
            <v>Max</v>
          </cell>
        </row>
        <row r="804">
          <cell r="A804" t="str">
            <v>Cherokee202420.5Max</v>
          </cell>
          <cell r="B804">
            <v>2024</v>
          </cell>
          <cell r="C804">
            <v>0.5</v>
          </cell>
          <cell r="D804" t="str">
            <v>Cherokee</v>
          </cell>
          <cell r="E804">
            <v>2</v>
          </cell>
          <cell r="F804">
            <v>767</v>
          </cell>
          <cell r="G804" t="str">
            <v>Max</v>
          </cell>
        </row>
        <row r="805">
          <cell r="A805" t="str">
            <v>Chester202420.5Max</v>
          </cell>
          <cell r="B805">
            <v>2024</v>
          </cell>
          <cell r="C805">
            <v>0.5</v>
          </cell>
          <cell r="D805" t="str">
            <v>Chester</v>
          </cell>
          <cell r="E805">
            <v>2</v>
          </cell>
          <cell r="F805">
            <v>716</v>
          </cell>
          <cell r="G805" t="str">
            <v>Max</v>
          </cell>
        </row>
        <row r="806">
          <cell r="A806" t="str">
            <v>Chesterfield202420.5Max</v>
          </cell>
          <cell r="B806">
            <v>2024</v>
          </cell>
          <cell r="C806">
            <v>0.5</v>
          </cell>
          <cell r="D806" t="str">
            <v>Chesterfield</v>
          </cell>
          <cell r="E806">
            <v>2</v>
          </cell>
          <cell r="F806">
            <v>711</v>
          </cell>
          <cell r="G806" t="str">
            <v>Max</v>
          </cell>
        </row>
        <row r="807">
          <cell r="A807" t="str">
            <v>Clarendon202420.5Max</v>
          </cell>
          <cell r="B807">
            <v>2024</v>
          </cell>
          <cell r="C807">
            <v>0.5</v>
          </cell>
          <cell r="D807" t="str">
            <v>Clarendon</v>
          </cell>
          <cell r="E807">
            <v>2</v>
          </cell>
          <cell r="F807">
            <v>781</v>
          </cell>
          <cell r="G807" t="str">
            <v>Max</v>
          </cell>
        </row>
        <row r="808">
          <cell r="A808" t="str">
            <v>Colleton202420.5Max</v>
          </cell>
          <cell r="B808">
            <v>2024</v>
          </cell>
          <cell r="C808">
            <v>0.5</v>
          </cell>
          <cell r="D808" t="str">
            <v>Colleton</v>
          </cell>
          <cell r="E808">
            <v>2</v>
          </cell>
          <cell r="F808">
            <v>701</v>
          </cell>
          <cell r="G808" t="str">
            <v>Max</v>
          </cell>
        </row>
        <row r="809">
          <cell r="A809" t="str">
            <v>Darlington202420.5Max</v>
          </cell>
          <cell r="B809">
            <v>2024</v>
          </cell>
          <cell r="C809">
            <v>0.5</v>
          </cell>
          <cell r="D809" t="str">
            <v>Darlington</v>
          </cell>
          <cell r="E809">
            <v>2</v>
          </cell>
          <cell r="F809">
            <v>716</v>
          </cell>
          <cell r="G809" t="str">
            <v>Max</v>
          </cell>
        </row>
        <row r="810">
          <cell r="A810" t="str">
            <v>Dillon202420.5Max</v>
          </cell>
          <cell r="B810">
            <v>2024</v>
          </cell>
          <cell r="C810">
            <v>0.5</v>
          </cell>
          <cell r="D810" t="str">
            <v>Dillon</v>
          </cell>
          <cell r="E810">
            <v>2</v>
          </cell>
          <cell r="F810">
            <v>701</v>
          </cell>
          <cell r="G810" t="str">
            <v>Max</v>
          </cell>
        </row>
        <row r="811">
          <cell r="A811" t="str">
            <v>Dorchester202420.5Max</v>
          </cell>
          <cell r="B811">
            <v>2024</v>
          </cell>
          <cell r="C811">
            <v>0.5</v>
          </cell>
          <cell r="D811" t="str">
            <v>Dorchester</v>
          </cell>
          <cell r="E811">
            <v>2</v>
          </cell>
          <cell r="F811">
            <v>1182</v>
          </cell>
          <cell r="G811" t="str">
            <v>Max</v>
          </cell>
        </row>
        <row r="812">
          <cell r="A812" t="str">
            <v>Edgefield202420.5Max</v>
          </cell>
          <cell r="B812">
            <v>2024</v>
          </cell>
          <cell r="C812">
            <v>0.5</v>
          </cell>
          <cell r="D812" t="str">
            <v>Edgefield</v>
          </cell>
          <cell r="E812">
            <v>2</v>
          </cell>
          <cell r="F812">
            <v>965</v>
          </cell>
          <cell r="G812" t="str">
            <v>Max</v>
          </cell>
        </row>
        <row r="813">
          <cell r="A813" t="str">
            <v>Fairfield202420.5Max</v>
          </cell>
          <cell r="B813">
            <v>2024</v>
          </cell>
          <cell r="C813">
            <v>0.5</v>
          </cell>
          <cell r="D813" t="str">
            <v>Fairfield</v>
          </cell>
          <cell r="E813">
            <v>2</v>
          </cell>
          <cell r="F813">
            <v>978</v>
          </cell>
          <cell r="G813" t="str">
            <v>Max</v>
          </cell>
        </row>
        <row r="814">
          <cell r="A814" t="str">
            <v>Florence202420.5Max</v>
          </cell>
          <cell r="B814">
            <v>2024</v>
          </cell>
          <cell r="C814">
            <v>0.5</v>
          </cell>
          <cell r="D814" t="str">
            <v>Florence</v>
          </cell>
          <cell r="E814">
            <v>2</v>
          </cell>
          <cell r="F814">
            <v>870</v>
          </cell>
          <cell r="G814" t="str">
            <v>Max</v>
          </cell>
        </row>
        <row r="815">
          <cell r="A815" t="str">
            <v>Georgetown202420.5Max</v>
          </cell>
          <cell r="B815">
            <v>2024</v>
          </cell>
          <cell r="C815">
            <v>0.5</v>
          </cell>
          <cell r="D815" t="str">
            <v>Georgetown</v>
          </cell>
          <cell r="E815">
            <v>2</v>
          </cell>
          <cell r="F815">
            <v>855</v>
          </cell>
          <cell r="G815" t="str">
            <v>Max</v>
          </cell>
        </row>
        <row r="816">
          <cell r="A816" t="str">
            <v>Greenville202420.5Max</v>
          </cell>
          <cell r="B816">
            <v>2024</v>
          </cell>
          <cell r="C816">
            <v>0.5</v>
          </cell>
          <cell r="D816" t="str">
            <v>Greenville</v>
          </cell>
          <cell r="E816">
            <v>2</v>
          </cell>
          <cell r="F816">
            <v>997</v>
          </cell>
          <cell r="G816" t="str">
            <v>Max</v>
          </cell>
        </row>
        <row r="817">
          <cell r="A817" t="str">
            <v>Greenwood202420.5Max</v>
          </cell>
          <cell r="B817">
            <v>2024</v>
          </cell>
          <cell r="C817">
            <v>0.5</v>
          </cell>
          <cell r="D817" t="str">
            <v>Greenwood</v>
          </cell>
          <cell r="E817">
            <v>2</v>
          </cell>
          <cell r="F817">
            <v>701</v>
          </cell>
          <cell r="G817" t="str">
            <v>Max</v>
          </cell>
        </row>
        <row r="818">
          <cell r="A818" t="str">
            <v>Hampton202420.5Max</v>
          </cell>
          <cell r="B818">
            <v>2024</v>
          </cell>
          <cell r="C818">
            <v>0.5</v>
          </cell>
          <cell r="D818" t="str">
            <v>Hampton</v>
          </cell>
          <cell r="E818">
            <v>2</v>
          </cell>
          <cell r="F818">
            <v>701</v>
          </cell>
          <cell r="G818" t="str">
            <v>Max</v>
          </cell>
        </row>
        <row r="819">
          <cell r="A819" t="str">
            <v>Horry202420.5Max</v>
          </cell>
          <cell r="B819">
            <v>2024</v>
          </cell>
          <cell r="C819">
            <v>0.5</v>
          </cell>
          <cell r="D819" t="str">
            <v>Horry</v>
          </cell>
          <cell r="E819">
            <v>2</v>
          </cell>
          <cell r="F819">
            <v>895</v>
          </cell>
          <cell r="G819" t="str">
            <v>Max</v>
          </cell>
        </row>
        <row r="820">
          <cell r="A820" t="str">
            <v>Jasper202420.5Max</v>
          </cell>
          <cell r="B820">
            <v>2024</v>
          </cell>
          <cell r="C820">
            <v>0.5</v>
          </cell>
          <cell r="D820" t="str">
            <v>Jasper</v>
          </cell>
          <cell r="E820">
            <v>2</v>
          </cell>
          <cell r="F820">
            <v>783</v>
          </cell>
          <cell r="G820" t="str">
            <v>Max</v>
          </cell>
        </row>
        <row r="821">
          <cell r="A821" t="str">
            <v>Kershaw202420.5Max</v>
          </cell>
          <cell r="B821">
            <v>2024</v>
          </cell>
          <cell r="C821">
            <v>0.5</v>
          </cell>
          <cell r="D821" t="str">
            <v>Kershaw</v>
          </cell>
          <cell r="E821">
            <v>2</v>
          </cell>
          <cell r="F821">
            <v>891</v>
          </cell>
          <cell r="G821" t="str">
            <v>Max</v>
          </cell>
        </row>
        <row r="822">
          <cell r="A822" t="str">
            <v>Lancaster202420.5Max</v>
          </cell>
          <cell r="B822">
            <v>2024</v>
          </cell>
          <cell r="C822">
            <v>0.5</v>
          </cell>
          <cell r="D822" t="str">
            <v>Lancaster</v>
          </cell>
          <cell r="E822">
            <v>2</v>
          </cell>
          <cell r="F822">
            <v>961</v>
          </cell>
          <cell r="G822" t="str">
            <v>Max</v>
          </cell>
        </row>
        <row r="823">
          <cell r="A823" t="str">
            <v>Laurens202420.5Max</v>
          </cell>
          <cell r="B823">
            <v>2024</v>
          </cell>
          <cell r="C823">
            <v>0.5</v>
          </cell>
          <cell r="D823" t="str">
            <v>Laurens</v>
          </cell>
          <cell r="E823">
            <v>2</v>
          </cell>
          <cell r="F823">
            <v>785</v>
          </cell>
          <cell r="G823" t="str">
            <v>Max</v>
          </cell>
        </row>
        <row r="824">
          <cell r="A824" t="str">
            <v>Lee202420.5Max</v>
          </cell>
          <cell r="B824">
            <v>2024</v>
          </cell>
          <cell r="C824">
            <v>0.5</v>
          </cell>
          <cell r="D824" t="str">
            <v>Lee</v>
          </cell>
          <cell r="E824">
            <v>2</v>
          </cell>
          <cell r="F824">
            <v>701</v>
          </cell>
          <cell r="G824" t="str">
            <v>Max</v>
          </cell>
        </row>
        <row r="825">
          <cell r="A825" t="str">
            <v>Lexington202420.5Max</v>
          </cell>
          <cell r="B825">
            <v>2024</v>
          </cell>
          <cell r="C825">
            <v>0.5</v>
          </cell>
          <cell r="D825" t="str">
            <v>Lexington</v>
          </cell>
          <cell r="E825">
            <v>2</v>
          </cell>
          <cell r="F825">
            <v>978</v>
          </cell>
          <cell r="G825" t="str">
            <v>Max</v>
          </cell>
        </row>
        <row r="826">
          <cell r="A826" t="str">
            <v>Marion202420.5Max</v>
          </cell>
          <cell r="B826">
            <v>2024</v>
          </cell>
          <cell r="C826">
            <v>0.5</v>
          </cell>
          <cell r="D826" t="str">
            <v>Marion</v>
          </cell>
          <cell r="E826">
            <v>2</v>
          </cell>
          <cell r="F826">
            <v>701</v>
          </cell>
          <cell r="G826" t="str">
            <v>Max</v>
          </cell>
        </row>
        <row r="827">
          <cell r="A827" t="str">
            <v>Marlboro202420.5Max</v>
          </cell>
          <cell r="B827">
            <v>2024</v>
          </cell>
          <cell r="C827">
            <v>0.5</v>
          </cell>
          <cell r="D827" t="str">
            <v>Marlboro</v>
          </cell>
          <cell r="E827">
            <v>2</v>
          </cell>
          <cell r="F827">
            <v>701</v>
          </cell>
          <cell r="G827" t="str">
            <v>Max</v>
          </cell>
        </row>
        <row r="828">
          <cell r="A828" t="str">
            <v>McCormick202420.5Max</v>
          </cell>
          <cell r="B828">
            <v>2024</v>
          </cell>
          <cell r="C828">
            <v>0.5</v>
          </cell>
          <cell r="D828" t="str">
            <v>McCormick</v>
          </cell>
          <cell r="E828">
            <v>2</v>
          </cell>
          <cell r="F828">
            <v>835</v>
          </cell>
          <cell r="G828" t="str">
            <v>Max</v>
          </cell>
        </row>
        <row r="829">
          <cell r="A829" t="str">
            <v>Newberry202420.5Max</v>
          </cell>
          <cell r="B829">
            <v>2024</v>
          </cell>
          <cell r="C829">
            <v>0.5</v>
          </cell>
          <cell r="D829" t="str">
            <v>Newberry</v>
          </cell>
          <cell r="E829">
            <v>2</v>
          </cell>
          <cell r="F829">
            <v>803</v>
          </cell>
          <cell r="G829" t="str">
            <v>Max</v>
          </cell>
        </row>
        <row r="830">
          <cell r="A830" t="str">
            <v>Oconee202420.5Max</v>
          </cell>
          <cell r="B830">
            <v>2024</v>
          </cell>
          <cell r="C830">
            <v>0.5</v>
          </cell>
          <cell r="D830" t="str">
            <v>Oconee</v>
          </cell>
          <cell r="E830">
            <v>2</v>
          </cell>
          <cell r="F830">
            <v>833</v>
          </cell>
          <cell r="G830" t="str">
            <v>Max</v>
          </cell>
        </row>
        <row r="831">
          <cell r="A831" t="str">
            <v>Orangeburg202420.5Max</v>
          </cell>
          <cell r="B831">
            <v>2024</v>
          </cell>
          <cell r="C831">
            <v>0.5</v>
          </cell>
          <cell r="D831" t="str">
            <v>Orangeburg</v>
          </cell>
          <cell r="E831">
            <v>2</v>
          </cell>
          <cell r="F831">
            <v>701</v>
          </cell>
          <cell r="G831" t="str">
            <v>Max</v>
          </cell>
        </row>
        <row r="832">
          <cell r="A832" t="str">
            <v>Pickens202420.5Max</v>
          </cell>
          <cell r="B832">
            <v>2024</v>
          </cell>
          <cell r="C832">
            <v>0.5</v>
          </cell>
          <cell r="D832" t="str">
            <v>Pickens</v>
          </cell>
          <cell r="E832">
            <v>2</v>
          </cell>
          <cell r="F832">
            <v>997</v>
          </cell>
          <cell r="G832" t="str">
            <v>Max</v>
          </cell>
        </row>
        <row r="833">
          <cell r="A833" t="str">
            <v>Richland202420.5Max</v>
          </cell>
          <cell r="B833">
            <v>2024</v>
          </cell>
          <cell r="C833">
            <v>0.5</v>
          </cell>
          <cell r="D833" t="str">
            <v>Richland</v>
          </cell>
          <cell r="E833">
            <v>2</v>
          </cell>
          <cell r="F833">
            <v>978</v>
          </cell>
          <cell r="G833" t="str">
            <v>Max</v>
          </cell>
        </row>
        <row r="834">
          <cell r="A834" t="str">
            <v>Saluda202420.5Max</v>
          </cell>
          <cell r="B834">
            <v>2024</v>
          </cell>
          <cell r="C834">
            <v>0.5</v>
          </cell>
          <cell r="D834" t="str">
            <v>Saluda</v>
          </cell>
          <cell r="E834">
            <v>2</v>
          </cell>
          <cell r="F834">
            <v>978</v>
          </cell>
          <cell r="G834" t="str">
            <v>Max</v>
          </cell>
        </row>
        <row r="835">
          <cell r="A835" t="str">
            <v>Spartanburg202420.5Max</v>
          </cell>
          <cell r="B835">
            <v>2024</v>
          </cell>
          <cell r="C835">
            <v>0.5</v>
          </cell>
          <cell r="D835" t="str">
            <v>Spartanburg</v>
          </cell>
          <cell r="E835">
            <v>2</v>
          </cell>
          <cell r="F835">
            <v>846</v>
          </cell>
          <cell r="G835" t="str">
            <v>Max</v>
          </cell>
        </row>
        <row r="836">
          <cell r="A836" t="str">
            <v>Sumter202420.5Max</v>
          </cell>
          <cell r="B836">
            <v>2024</v>
          </cell>
          <cell r="C836">
            <v>0.5</v>
          </cell>
          <cell r="D836" t="str">
            <v>Sumter</v>
          </cell>
          <cell r="E836">
            <v>2</v>
          </cell>
          <cell r="F836">
            <v>793</v>
          </cell>
          <cell r="G836" t="str">
            <v>Max</v>
          </cell>
        </row>
        <row r="837">
          <cell r="A837" t="str">
            <v>Union202420.5Max</v>
          </cell>
          <cell r="B837">
            <v>2024</v>
          </cell>
          <cell r="C837">
            <v>0.5</v>
          </cell>
          <cell r="D837" t="str">
            <v>Union</v>
          </cell>
          <cell r="E837">
            <v>2</v>
          </cell>
          <cell r="F837">
            <v>701</v>
          </cell>
          <cell r="G837" t="str">
            <v>Max</v>
          </cell>
        </row>
        <row r="838">
          <cell r="A838" t="str">
            <v>Williamsburg202420.5Max</v>
          </cell>
          <cell r="B838">
            <v>2024</v>
          </cell>
          <cell r="C838">
            <v>0.5</v>
          </cell>
          <cell r="D838" t="str">
            <v>Williamsburg</v>
          </cell>
          <cell r="E838">
            <v>2</v>
          </cell>
          <cell r="F838">
            <v>701</v>
          </cell>
          <cell r="G838" t="str">
            <v>Max</v>
          </cell>
        </row>
        <row r="839">
          <cell r="A839" t="str">
            <v>York202420.5Max</v>
          </cell>
          <cell r="B839">
            <v>2024</v>
          </cell>
          <cell r="C839">
            <v>0.5</v>
          </cell>
          <cell r="D839" t="str">
            <v>York</v>
          </cell>
          <cell r="E839">
            <v>2</v>
          </cell>
          <cell r="F839">
            <v>1192</v>
          </cell>
          <cell r="G839" t="str">
            <v>Max</v>
          </cell>
        </row>
        <row r="840">
          <cell r="A840" t="str">
            <v>Abbeville202430.5Max</v>
          </cell>
          <cell r="B840">
            <v>2024</v>
          </cell>
          <cell r="C840">
            <v>0.5</v>
          </cell>
          <cell r="D840" t="str">
            <v>Abbeville</v>
          </cell>
          <cell r="E840">
            <v>3</v>
          </cell>
          <cell r="F840">
            <v>889</v>
          </cell>
          <cell r="G840" t="str">
            <v>Max</v>
          </cell>
        </row>
        <row r="841">
          <cell r="A841" t="str">
            <v>Aiken202430.5Max</v>
          </cell>
          <cell r="B841">
            <v>2024</v>
          </cell>
          <cell r="C841">
            <v>0.5</v>
          </cell>
          <cell r="D841" t="str">
            <v>Aiken</v>
          </cell>
          <cell r="E841">
            <v>3</v>
          </cell>
          <cell r="F841">
            <v>1115</v>
          </cell>
          <cell r="G841" t="str">
            <v>Max</v>
          </cell>
        </row>
        <row r="842">
          <cell r="A842" t="str">
            <v>Allendale202430.5Max</v>
          </cell>
          <cell r="B842">
            <v>2024</v>
          </cell>
          <cell r="C842">
            <v>0.5</v>
          </cell>
          <cell r="D842" t="str">
            <v>Allendale</v>
          </cell>
          <cell r="E842">
            <v>3</v>
          </cell>
          <cell r="F842">
            <v>810</v>
          </cell>
          <cell r="G842" t="str">
            <v>Max</v>
          </cell>
        </row>
        <row r="843">
          <cell r="A843" t="str">
            <v>Anderson202430.5Max</v>
          </cell>
          <cell r="B843">
            <v>2024</v>
          </cell>
          <cell r="C843">
            <v>0.5</v>
          </cell>
          <cell r="D843" t="str">
            <v>Anderson</v>
          </cell>
          <cell r="E843">
            <v>3</v>
          </cell>
          <cell r="F843">
            <v>1038</v>
          </cell>
          <cell r="G843" t="str">
            <v>Max</v>
          </cell>
        </row>
        <row r="844">
          <cell r="A844" t="str">
            <v>Bamberg202430.5Max</v>
          </cell>
          <cell r="B844">
            <v>2024</v>
          </cell>
          <cell r="C844">
            <v>0.5</v>
          </cell>
          <cell r="D844" t="str">
            <v>Bamberg</v>
          </cell>
          <cell r="E844">
            <v>3</v>
          </cell>
          <cell r="F844">
            <v>819</v>
          </cell>
          <cell r="G844" t="str">
            <v>Max</v>
          </cell>
        </row>
        <row r="845">
          <cell r="A845" t="str">
            <v>Barnwell202430.5Max</v>
          </cell>
          <cell r="B845">
            <v>2024</v>
          </cell>
          <cell r="C845">
            <v>0.5</v>
          </cell>
          <cell r="D845" t="str">
            <v>Barnwell</v>
          </cell>
          <cell r="E845">
            <v>3</v>
          </cell>
          <cell r="F845">
            <v>877</v>
          </cell>
          <cell r="G845" t="str">
            <v>Max</v>
          </cell>
        </row>
        <row r="846">
          <cell r="A846" t="str">
            <v>Beaufort202430.5Max</v>
          </cell>
          <cell r="B846">
            <v>2024</v>
          </cell>
          <cell r="C846">
            <v>0.5</v>
          </cell>
          <cell r="D846" t="str">
            <v>Beaufort</v>
          </cell>
          <cell r="E846">
            <v>3</v>
          </cell>
          <cell r="F846">
            <v>1311</v>
          </cell>
          <cell r="G846" t="str">
            <v>Max</v>
          </cell>
        </row>
        <row r="847">
          <cell r="A847" t="str">
            <v>Berkeley202430.5Max</v>
          </cell>
          <cell r="B847">
            <v>2024</v>
          </cell>
          <cell r="C847">
            <v>0.5</v>
          </cell>
          <cell r="D847" t="str">
            <v>Berkeley</v>
          </cell>
          <cell r="E847">
            <v>3</v>
          </cell>
          <cell r="F847">
            <v>1366</v>
          </cell>
          <cell r="G847" t="str">
            <v>Max</v>
          </cell>
        </row>
        <row r="848">
          <cell r="A848" t="str">
            <v>Calhoun202430.5Max</v>
          </cell>
          <cell r="B848">
            <v>2024</v>
          </cell>
          <cell r="C848">
            <v>0.5</v>
          </cell>
          <cell r="D848" t="str">
            <v>Calhoun</v>
          </cell>
          <cell r="E848">
            <v>3</v>
          </cell>
          <cell r="F848">
            <v>1130</v>
          </cell>
          <cell r="G848" t="str">
            <v>Max</v>
          </cell>
        </row>
        <row r="849">
          <cell r="A849" t="str">
            <v>Charleston202430.5Max</v>
          </cell>
          <cell r="B849">
            <v>2024</v>
          </cell>
          <cell r="C849">
            <v>0.5</v>
          </cell>
          <cell r="D849" t="str">
            <v>Charleston</v>
          </cell>
          <cell r="E849">
            <v>3</v>
          </cell>
          <cell r="F849">
            <v>1366</v>
          </cell>
          <cell r="G849" t="str">
            <v>Max</v>
          </cell>
        </row>
        <row r="850">
          <cell r="A850" t="str">
            <v>Cherokee202430.5Max</v>
          </cell>
          <cell r="B850">
            <v>2024</v>
          </cell>
          <cell r="C850">
            <v>0.5</v>
          </cell>
          <cell r="D850" t="str">
            <v>Cherokee</v>
          </cell>
          <cell r="E850">
            <v>3</v>
          </cell>
          <cell r="F850">
            <v>886</v>
          </cell>
          <cell r="G850" t="str">
            <v>Max</v>
          </cell>
        </row>
        <row r="851">
          <cell r="A851" t="str">
            <v>Chester202430.5Max</v>
          </cell>
          <cell r="B851">
            <v>2024</v>
          </cell>
          <cell r="C851">
            <v>0.5</v>
          </cell>
          <cell r="D851" t="str">
            <v>Chester</v>
          </cell>
          <cell r="E851">
            <v>3</v>
          </cell>
          <cell r="F851">
            <v>826</v>
          </cell>
          <cell r="G851" t="str">
            <v>Max</v>
          </cell>
        </row>
        <row r="852">
          <cell r="A852" t="str">
            <v>Chesterfield202430.5Max</v>
          </cell>
          <cell r="B852">
            <v>2024</v>
          </cell>
          <cell r="C852">
            <v>0.5</v>
          </cell>
          <cell r="D852" t="str">
            <v>Chesterfield</v>
          </cell>
          <cell r="E852">
            <v>3</v>
          </cell>
          <cell r="F852">
            <v>821</v>
          </cell>
          <cell r="G852" t="str">
            <v>Max</v>
          </cell>
        </row>
        <row r="853">
          <cell r="A853" t="str">
            <v>Clarendon202430.5Max</v>
          </cell>
          <cell r="B853">
            <v>2024</v>
          </cell>
          <cell r="C853">
            <v>0.5</v>
          </cell>
          <cell r="D853" t="str">
            <v>Clarendon</v>
          </cell>
          <cell r="E853">
            <v>3</v>
          </cell>
          <cell r="F853">
            <v>903</v>
          </cell>
          <cell r="G853" t="str">
            <v>Max</v>
          </cell>
        </row>
        <row r="854">
          <cell r="A854" t="str">
            <v>Colleton202430.5Max</v>
          </cell>
          <cell r="B854">
            <v>2024</v>
          </cell>
          <cell r="C854">
            <v>0.5</v>
          </cell>
          <cell r="D854" t="str">
            <v>Colleton</v>
          </cell>
          <cell r="E854">
            <v>3</v>
          </cell>
          <cell r="F854">
            <v>810</v>
          </cell>
          <cell r="G854" t="str">
            <v>Max</v>
          </cell>
        </row>
        <row r="855">
          <cell r="A855" t="str">
            <v>Darlington202430.5Max</v>
          </cell>
          <cell r="B855">
            <v>2024</v>
          </cell>
          <cell r="C855">
            <v>0.5</v>
          </cell>
          <cell r="D855" t="str">
            <v>Darlington</v>
          </cell>
          <cell r="E855">
            <v>3</v>
          </cell>
          <cell r="F855">
            <v>826</v>
          </cell>
          <cell r="G855" t="str">
            <v>Max</v>
          </cell>
        </row>
        <row r="856">
          <cell r="A856" t="str">
            <v>Dillon202430.5Max</v>
          </cell>
          <cell r="B856">
            <v>2024</v>
          </cell>
          <cell r="C856">
            <v>0.5</v>
          </cell>
          <cell r="D856" t="str">
            <v>Dillon</v>
          </cell>
          <cell r="E856">
            <v>3</v>
          </cell>
          <cell r="F856">
            <v>810</v>
          </cell>
          <cell r="G856" t="str">
            <v>Max</v>
          </cell>
        </row>
        <row r="857">
          <cell r="A857" t="str">
            <v>Dorchester202430.5Max</v>
          </cell>
          <cell r="B857">
            <v>2024</v>
          </cell>
          <cell r="C857">
            <v>0.5</v>
          </cell>
          <cell r="D857" t="str">
            <v>Dorchester</v>
          </cell>
          <cell r="E857">
            <v>3</v>
          </cell>
          <cell r="F857">
            <v>1366</v>
          </cell>
          <cell r="G857" t="str">
            <v>Max</v>
          </cell>
        </row>
        <row r="858">
          <cell r="A858" t="str">
            <v>Edgefield202430.5Max</v>
          </cell>
          <cell r="B858">
            <v>2024</v>
          </cell>
          <cell r="C858">
            <v>0.5</v>
          </cell>
          <cell r="D858" t="str">
            <v>Edgefield</v>
          </cell>
          <cell r="E858">
            <v>3</v>
          </cell>
          <cell r="F858">
            <v>1115</v>
          </cell>
          <cell r="G858" t="str">
            <v>Max</v>
          </cell>
        </row>
        <row r="859">
          <cell r="A859" t="str">
            <v>Fairfield202430.5Max</v>
          </cell>
          <cell r="B859">
            <v>2024</v>
          </cell>
          <cell r="C859">
            <v>0.5</v>
          </cell>
          <cell r="D859" t="str">
            <v>Fairfield</v>
          </cell>
          <cell r="E859">
            <v>3</v>
          </cell>
          <cell r="F859">
            <v>1130</v>
          </cell>
          <cell r="G859" t="str">
            <v>Max</v>
          </cell>
        </row>
        <row r="860">
          <cell r="A860" t="str">
            <v>Florence202430.5Max</v>
          </cell>
          <cell r="B860">
            <v>2024</v>
          </cell>
          <cell r="C860">
            <v>0.5</v>
          </cell>
          <cell r="D860" t="str">
            <v>Florence</v>
          </cell>
          <cell r="E860">
            <v>3</v>
          </cell>
          <cell r="F860">
            <v>1005</v>
          </cell>
          <cell r="G860" t="str">
            <v>Max</v>
          </cell>
        </row>
        <row r="861">
          <cell r="A861" t="str">
            <v>Georgetown202430.5Max</v>
          </cell>
          <cell r="B861">
            <v>2024</v>
          </cell>
          <cell r="C861">
            <v>0.5</v>
          </cell>
          <cell r="D861" t="str">
            <v>Georgetown</v>
          </cell>
          <cell r="E861">
            <v>3</v>
          </cell>
          <cell r="F861">
            <v>986</v>
          </cell>
          <cell r="G861" t="str">
            <v>Max</v>
          </cell>
        </row>
        <row r="862">
          <cell r="A862" t="str">
            <v>Greenville202430.5Max</v>
          </cell>
          <cell r="B862">
            <v>2024</v>
          </cell>
          <cell r="C862">
            <v>0.5</v>
          </cell>
          <cell r="D862" t="str">
            <v>Greenville</v>
          </cell>
          <cell r="E862">
            <v>3</v>
          </cell>
          <cell r="F862">
            <v>1151</v>
          </cell>
          <cell r="G862" t="str">
            <v>Max</v>
          </cell>
        </row>
        <row r="863">
          <cell r="A863" t="str">
            <v>Greenwood202430.5Max</v>
          </cell>
          <cell r="B863">
            <v>2024</v>
          </cell>
          <cell r="C863">
            <v>0.5</v>
          </cell>
          <cell r="D863" t="str">
            <v>Greenwood</v>
          </cell>
          <cell r="E863">
            <v>3</v>
          </cell>
          <cell r="F863">
            <v>810</v>
          </cell>
          <cell r="G863" t="str">
            <v>Max</v>
          </cell>
        </row>
        <row r="864">
          <cell r="A864" t="str">
            <v>Hampton202430.5Max</v>
          </cell>
          <cell r="B864">
            <v>2024</v>
          </cell>
          <cell r="C864">
            <v>0.5</v>
          </cell>
          <cell r="D864" t="str">
            <v>Hampton</v>
          </cell>
          <cell r="E864">
            <v>3</v>
          </cell>
          <cell r="F864">
            <v>810</v>
          </cell>
          <cell r="G864" t="str">
            <v>Max</v>
          </cell>
        </row>
        <row r="865">
          <cell r="A865" t="str">
            <v>Horry202430.5Max</v>
          </cell>
          <cell r="B865">
            <v>2024</v>
          </cell>
          <cell r="C865">
            <v>0.5</v>
          </cell>
          <cell r="D865" t="str">
            <v>Horry</v>
          </cell>
          <cell r="E865">
            <v>3</v>
          </cell>
          <cell r="F865">
            <v>1033</v>
          </cell>
          <cell r="G865" t="str">
            <v>Max</v>
          </cell>
        </row>
        <row r="866">
          <cell r="A866" t="str">
            <v>Jasper202430.5Max</v>
          </cell>
          <cell r="B866">
            <v>2024</v>
          </cell>
          <cell r="C866">
            <v>0.5</v>
          </cell>
          <cell r="D866" t="str">
            <v>Jasper</v>
          </cell>
          <cell r="E866">
            <v>3</v>
          </cell>
          <cell r="F866">
            <v>905</v>
          </cell>
          <cell r="G866" t="str">
            <v>Max</v>
          </cell>
        </row>
        <row r="867">
          <cell r="A867" t="str">
            <v>Kershaw202430.5Max</v>
          </cell>
          <cell r="B867">
            <v>2024</v>
          </cell>
          <cell r="C867">
            <v>0.5</v>
          </cell>
          <cell r="D867" t="str">
            <v>Kershaw</v>
          </cell>
          <cell r="E867">
            <v>3</v>
          </cell>
          <cell r="F867">
            <v>1030</v>
          </cell>
          <cell r="G867" t="str">
            <v>Max</v>
          </cell>
        </row>
        <row r="868">
          <cell r="A868" t="str">
            <v>Lancaster202430.5Max</v>
          </cell>
          <cell r="B868">
            <v>2024</v>
          </cell>
          <cell r="C868">
            <v>0.5</v>
          </cell>
          <cell r="D868" t="str">
            <v>Lancaster</v>
          </cell>
          <cell r="E868">
            <v>3</v>
          </cell>
          <cell r="F868">
            <v>1110</v>
          </cell>
          <cell r="G868" t="str">
            <v>Max</v>
          </cell>
        </row>
        <row r="869">
          <cell r="A869" t="str">
            <v>Laurens202430.5Max</v>
          </cell>
          <cell r="B869">
            <v>2024</v>
          </cell>
          <cell r="C869">
            <v>0.5</v>
          </cell>
          <cell r="D869" t="str">
            <v>Laurens</v>
          </cell>
          <cell r="E869">
            <v>3</v>
          </cell>
          <cell r="F869">
            <v>906</v>
          </cell>
          <cell r="G869" t="str">
            <v>Max</v>
          </cell>
        </row>
        <row r="870">
          <cell r="A870" t="str">
            <v>Lee202430.5Max</v>
          </cell>
          <cell r="B870">
            <v>2024</v>
          </cell>
          <cell r="C870">
            <v>0.5</v>
          </cell>
          <cell r="D870" t="str">
            <v>Lee</v>
          </cell>
          <cell r="E870">
            <v>3</v>
          </cell>
          <cell r="F870">
            <v>810</v>
          </cell>
          <cell r="G870" t="str">
            <v>Max</v>
          </cell>
        </row>
        <row r="871">
          <cell r="A871" t="str">
            <v>Lexington202430.5Max</v>
          </cell>
          <cell r="B871">
            <v>2024</v>
          </cell>
          <cell r="C871">
            <v>0.5</v>
          </cell>
          <cell r="D871" t="str">
            <v>Lexington</v>
          </cell>
          <cell r="E871">
            <v>3</v>
          </cell>
          <cell r="F871">
            <v>1130</v>
          </cell>
          <cell r="G871" t="str">
            <v>Max</v>
          </cell>
        </row>
        <row r="872">
          <cell r="A872" t="str">
            <v>Marion202430.5Max</v>
          </cell>
          <cell r="B872">
            <v>2024</v>
          </cell>
          <cell r="C872">
            <v>0.5</v>
          </cell>
          <cell r="D872" t="str">
            <v>Marion</v>
          </cell>
          <cell r="E872">
            <v>3</v>
          </cell>
          <cell r="F872">
            <v>810</v>
          </cell>
          <cell r="G872" t="str">
            <v>Max</v>
          </cell>
        </row>
        <row r="873">
          <cell r="A873" t="str">
            <v>Marlboro202430.5Max</v>
          </cell>
          <cell r="B873">
            <v>2024</v>
          </cell>
          <cell r="C873">
            <v>0.5</v>
          </cell>
          <cell r="D873" t="str">
            <v>Marlboro</v>
          </cell>
          <cell r="E873">
            <v>3</v>
          </cell>
          <cell r="F873">
            <v>810</v>
          </cell>
          <cell r="G873" t="str">
            <v>Max</v>
          </cell>
        </row>
        <row r="874">
          <cell r="A874" t="str">
            <v>McCormick202430.5Max</v>
          </cell>
          <cell r="B874">
            <v>2024</v>
          </cell>
          <cell r="C874">
            <v>0.5</v>
          </cell>
          <cell r="D874" t="str">
            <v>McCormick</v>
          </cell>
          <cell r="E874">
            <v>3</v>
          </cell>
          <cell r="F874">
            <v>964</v>
          </cell>
          <cell r="G874" t="str">
            <v>Max</v>
          </cell>
        </row>
        <row r="875">
          <cell r="A875" t="str">
            <v>Newberry202430.5Max</v>
          </cell>
          <cell r="B875">
            <v>2024</v>
          </cell>
          <cell r="C875">
            <v>0.5</v>
          </cell>
          <cell r="D875" t="str">
            <v>Newberry</v>
          </cell>
          <cell r="E875">
            <v>3</v>
          </cell>
          <cell r="F875">
            <v>929</v>
          </cell>
          <cell r="G875" t="str">
            <v>Max</v>
          </cell>
        </row>
        <row r="876">
          <cell r="A876" t="str">
            <v>Oconee202430.5Max</v>
          </cell>
          <cell r="B876">
            <v>2024</v>
          </cell>
          <cell r="C876">
            <v>0.5</v>
          </cell>
          <cell r="D876" t="str">
            <v>Oconee</v>
          </cell>
          <cell r="E876">
            <v>3</v>
          </cell>
          <cell r="F876">
            <v>963</v>
          </cell>
          <cell r="G876" t="str">
            <v>Max</v>
          </cell>
        </row>
        <row r="877">
          <cell r="A877" t="str">
            <v>Orangeburg202430.5Max</v>
          </cell>
          <cell r="B877">
            <v>2024</v>
          </cell>
          <cell r="C877">
            <v>0.5</v>
          </cell>
          <cell r="D877" t="str">
            <v>Orangeburg</v>
          </cell>
          <cell r="E877">
            <v>3</v>
          </cell>
          <cell r="F877">
            <v>810</v>
          </cell>
          <cell r="G877" t="str">
            <v>Max</v>
          </cell>
        </row>
        <row r="878">
          <cell r="A878" t="str">
            <v>Pickens202430.5Max</v>
          </cell>
          <cell r="B878">
            <v>2024</v>
          </cell>
          <cell r="C878">
            <v>0.5</v>
          </cell>
          <cell r="D878" t="str">
            <v>Pickens</v>
          </cell>
          <cell r="E878">
            <v>3</v>
          </cell>
          <cell r="F878">
            <v>1151</v>
          </cell>
          <cell r="G878" t="str">
            <v>Max</v>
          </cell>
        </row>
        <row r="879">
          <cell r="A879" t="str">
            <v>Richland202430.5Max</v>
          </cell>
          <cell r="B879">
            <v>2024</v>
          </cell>
          <cell r="C879">
            <v>0.5</v>
          </cell>
          <cell r="D879" t="str">
            <v>Richland</v>
          </cell>
          <cell r="E879">
            <v>3</v>
          </cell>
          <cell r="F879">
            <v>1130</v>
          </cell>
          <cell r="G879" t="str">
            <v>Max</v>
          </cell>
        </row>
        <row r="880">
          <cell r="A880" t="str">
            <v>Saluda202430.5Max</v>
          </cell>
          <cell r="B880">
            <v>2024</v>
          </cell>
          <cell r="C880">
            <v>0.5</v>
          </cell>
          <cell r="D880" t="str">
            <v>Saluda</v>
          </cell>
          <cell r="E880">
            <v>3</v>
          </cell>
          <cell r="F880">
            <v>1130</v>
          </cell>
          <cell r="G880" t="str">
            <v>Max</v>
          </cell>
        </row>
        <row r="881">
          <cell r="A881" t="str">
            <v>Spartanburg202430.5Max</v>
          </cell>
          <cell r="B881">
            <v>2024</v>
          </cell>
          <cell r="C881">
            <v>0.5</v>
          </cell>
          <cell r="D881" t="str">
            <v>Spartanburg</v>
          </cell>
          <cell r="E881">
            <v>3</v>
          </cell>
          <cell r="F881">
            <v>978</v>
          </cell>
          <cell r="G881" t="str">
            <v>Max</v>
          </cell>
        </row>
        <row r="882">
          <cell r="A882" t="str">
            <v>Sumter202430.5Max</v>
          </cell>
          <cell r="B882">
            <v>2024</v>
          </cell>
          <cell r="C882">
            <v>0.5</v>
          </cell>
          <cell r="D882" t="str">
            <v>Sumter</v>
          </cell>
          <cell r="E882">
            <v>3</v>
          </cell>
          <cell r="F882">
            <v>916</v>
          </cell>
          <cell r="G882" t="str">
            <v>Max</v>
          </cell>
        </row>
        <row r="883">
          <cell r="A883" t="str">
            <v>Union202430.5Max</v>
          </cell>
          <cell r="B883">
            <v>2024</v>
          </cell>
          <cell r="C883">
            <v>0.5</v>
          </cell>
          <cell r="D883" t="str">
            <v>Union</v>
          </cell>
          <cell r="E883">
            <v>3</v>
          </cell>
          <cell r="F883">
            <v>810</v>
          </cell>
          <cell r="G883" t="str">
            <v>Max</v>
          </cell>
        </row>
        <row r="884">
          <cell r="A884" t="str">
            <v>Williamsburg202430.5Max</v>
          </cell>
          <cell r="B884">
            <v>2024</v>
          </cell>
          <cell r="C884">
            <v>0.5</v>
          </cell>
          <cell r="D884" t="str">
            <v>Williamsburg</v>
          </cell>
          <cell r="E884">
            <v>3</v>
          </cell>
          <cell r="F884">
            <v>810</v>
          </cell>
          <cell r="G884" t="str">
            <v>Max</v>
          </cell>
        </row>
        <row r="885">
          <cell r="A885" t="str">
            <v>York202430.5Max</v>
          </cell>
          <cell r="B885">
            <v>2024</v>
          </cell>
          <cell r="C885">
            <v>0.5</v>
          </cell>
          <cell r="D885" t="str">
            <v>York</v>
          </cell>
          <cell r="E885">
            <v>3</v>
          </cell>
          <cell r="F885">
            <v>1378</v>
          </cell>
          <cell r="G885" t="str">
            <v>Max</v>
          </cell>
        </row>
        <row r="886">
          <cell r="A886" t="str">
            <v>Abbeville202440.5Max</v>
          </cell>
          <cell r="B886">
            <v>2024</v>
          </cell>
          <cell r="C886">
            <v>0.5</v>
          </cell>
          <cell r="D886" t="str">
            <v>Abbeville</v>
          </cell>
          <cell r="E886">
            <v>4</v>
          </cell>
          <cell r="F886">
            <v>992</v>
          </cell>
          <cell r="G886" t="str">
            <v>Max</v>
          </cell>
        </row>
        <row r="887">
          <cell r="A887" t="str">
            <v>Aiken202440.5Max</v>
          </cell>
          <cell r="B887">
            <v>2024</v>
          </cell>
          <cell r="C887">
            <v>0.5</v>
          </cell>
          <cell r="D887" t="str">
            <v>Aiken</v>
          </cell>
          <cell r="E887">
            <v>4</v>
          </cell>
          <cell r="F887">
            <v>1243</v>
          </cell>
          <cell r="G887" t="str">
            <v>Max</v>
          </cell>
        </row>
        <row r="888">
          <cell r="A888" t="str">
            <v>Allendale202440.5Max</v>
          </cell>
          <cell r="B888">
            <v>2024</v>
          </cell>
          <cell r="C888">
            <v>0.5</v>
          </cell>
          <cell r="D888" t="str">
            <v>Allendale</v>
          </cell>
          <cell r="E888">
            <v>4</v>
          </cell>
          <cell r="F888">
            <v>903</v>
          </cell>
          <cell r="G888" t="str">
            <v>Max</v>
          </cell>
        </row>
        <row r="889">
          <cell r="A889" t="str">
            <v>Anderson202440.5Max</v>
          </cell>
          <cell r="B889">
            <v>2024</v>
          </cell>
          <cell r="C889">
            <v>0.5</v>
          </cell>
          <cell r="D889" t="str">
            <v>Anderson</v>
          </cell>
          <cell r="E889">
            <v>4</v>
          </cell>
          <cell r="F889">
            <v>1158</v>
          </cell>
          <cell r="G889" t="str">
            <v>Max</v>
          </cell>
        </row>
        <row r="890">
          <cell r="A890" t="str">
            <v>Bamberg202440.5Max</v>
          </cell>
          <cell r="B890">
            <v>2024</v>
          </cell>
          <cell r="C890">
            <v>0.5</v>
          </cell>
          <cell r="D890" t="str">
            <v>Bamberg</v>
          </cell>
          <cell r="E890">
            <v>4</v>
          </cell>
          <cell r="F890">
            <v>913</v>
          </cell>
          <cell r="G890" t="str">
            <v>Max</v>
          </cell>
        </row>
        <row r="891">
          <cell r="A891" t="str">
            <v>Barnwell202440.5Max</v>
          </cell>
          <cell r="B891">
            <v>2024</v>
          </cell>
          <cell r="C891">
            <v>0.5</v>
          </cell>
          <cell r="D891" t="str">
            <v>Barnwell</v>
          </cell>
          <cell r="E891">
            <v>4</v>
          </cell>
          <cell r="F891">
            <v>978</v>
          </cell>
          <cell r="G891" t="str">
            <v>Max</v>
          </cell>
        </row>
        <row r="892">
          <cell r="A892" t="str">
            <v>Beaufort202440.5Max</v>
          </cell>
          <cell r="B892">
            <v>2024</v>
          </cell>
          <cell r="C892">
            <v>0.5</v>
          </cell>
          <cell r="D892" t="str">
            <v>Beaufort</v>
          </cell>
          <cell r="E892">
            <v>4</v>
          </cell>
          <cell r="F892">
            <v>1463</v>
          </cell>
          <cell r="G892" t="str">
            <v>Max</v>
          </cell>
        </row>
        <row r="893">
          <cell r="A893" t="str">
            <v>Berkeley202440.5Max</v>
          </cell>
          <cell r="B893">
            <v>2024</v>
          </cell>
          <cell r="C893">
            <v>0.5</v>
          </cell>
          <cell r="D893" t="str">
            <v>Berkeley</v>
          </cell>
          <cell r="E893">
            <v>4</v>
          </cell>
          <cell r="F893">
            <v>1525</v>
          </cell>
          <cell r="G893" t="str">
            <v>Max</v>
          </cell>
        </row>
        <row r="894">
          <cell r="A894" t="str">
            <v>Calhoun202440.5Max</v>
          </cell>
          <cell r="B894">
            <v>2024</v>
          </cell>
          <cell r="C894">
            <v>0.5</v>
          </cell>
          <cell r="D894" t="str">
            <v>Calhoun</v>
          </cell>
          <cell r="E894">
            <v>4</v>
          </cell>
          <cell r="F894">
            <v>1261</v>
          </cell>
          <cell r="G894" t="str">
            <v>Max</v>
          </cell>
        </row>
        <row r="895">
          <cell r="A895" t="str">
            <v>Charleston202440.5Max</v>
          </cell>
          <cell r="B895">
            <v>2024</v>
          </cell>
          <cell r="C895">
            <v>0.5</v>
          </cell>
          <cell r="D895" t="str">
            <v>Charleston</v>
          </cell>
          <cell r="E895">
            <v>4</v>
          </cell>
          <cell r="F895">
            <v>1525</v>
          </cell>
          <cell r="G895" t="str">
            <v>Max</v>
          </cell>
        </row>
        <row r="896">
          <cell r="A896" t="str">
            <v>Cherokee202440.5Max</v>
          </cell>
          <cell r="B896">
            <v>2024</v>
          </cell>
          <cell r="C896">
            <v>0.5</v>
          </cell>
          <cell r="D896" t="str">
            <v>Cherokee</v>
          </cell>
          <cell r="E896">
            <v>4</v>
          </cell>
          <cell r="F896">
            <v>990</v>
          </cell>
          <cell r="G896" t="str">
            <v>Max</v>
          </cell>
        </row>
        <row r="897">
          <cell r="A897" t="str">
            <v>Chester202440.5Max</v>
          </cell>
          <cell r="B897">
            <v>2024</v>
          </cell>
          <cell r="C897">
            <v>0.5</v>
          </cell>
          <cell r="D897" t="str">
            <v>Chester</v>
          </cell>
          <cell r="E897">
            <v>4</v>
          </cell>
          <cell r="F897">
            <v>922</v>
          </cell>
          <cell r="G897" t="str">
            <v>Max</v>
          </cell>
        </row>
        <row r="898">
          <cell r="A898" t="str">
            <v>Chesterfield202440.5Max</v>
          </cell>
          <cell r="B898">
            <v>2024</v>
          </cell>
          <cell r="C898">
            <v>0.5</v>
          </cell>
          <cell r="D898" t="str">
            <v>Chesterfield</v>
          </cell>
          <cell r="E898">
            <v>4</v>
          </cell>
          <cell r="F898">
            <v>917</v>
          </cell>
          <cell r="G898" t="str">
            <v>Max</v>
          </cell>
        </row>
        <row r="899">
          <cell r="A899" t="str">
            <v>Clarendon202440.5Max</v>
          </cell>
          <cell r="B899">
            <v>2024</v>
          </cell>
          <cell r="C899">
            <v>0.5</v>
          </cell>
          <cell r="D899" t="str">
            <v>Clarendon</v>
          </cell>
          <cell r="E899">
            <v>4</v>
          </cell>
          <cell r="F899">
            <v>1008</v>
          </cell>
          <cell r="G899" t="str">
            <v>Max</v>
          </cell>
        </row>
        <row r="900">
          <cell r="A900" t="str">
            <v>Colleton202440.5Max</v>
          </cell>
          <cell r="B900">
            <v>2024</v>
          </cell>
          <cell r="C900">
            <v>0.5</v>
          </cell>
          <cell r="D900" t="str">
            <v>Colleton</v>
          </cell>
          <cell r="E900">
            <v>4</v>
          </cell>
          <cell r="F900">
            <v>903</v>
          </cell>
          <cell r="G900" t="str">
            <v>Max</v>
          </cell>
        </row>
        <row r="901">
          <cell r="A901" t="str">
            <v>Darlington202440.5Max</v>
          </cell>
          <cell r="B901">
            <v>2024</v>
          </cell>
          <cell r="C901">
            <v>0.5</v>
          </cell>
          <cell r="D901" t="str">
            <v>Darlington</v>
          </cell>
          <cell r="E901">
            <v>4</v>
          </cell>
          <cell r="F901">
            <v>922</v>
          </cell>
          <cell r="G901" t="str">
            <v>Max</v>
          </cell>
        </row>
        <row r="902">
          <cell r="A902" t="str">
            <v>Dillon202440.5Max</v>
          </cell>
          <cell r="B902">
            <v>2024</v>
          </cell>
          <cell r="C902">
            <v>0.5</v>
          </cell>
          <cell r="D902" t="str">
            <v>Dillon</v>
          </cell>
          <cell r="E902">
            <v>4</v>
          </cell>
          <cell r="F902">
            <v>903</v>
          </cell>
          <cell r="G902" t="str">
            <v>Max</v>
          </cell>
        </row>
        <row r="903">
          <cell r="A903" t="str">
            <v>Dorchester202440.5Max</v>
          </cell>
          <cell r="B903">
            <v>2024</v>
          </cell>
          <cell r="C903">
            <v>0.5</v>
          </cell>
          <cell r="D903" t="str">
            <v>Dorchester</v>
          </cell>
          <cell r="E903">
            <v>4</v>
          </cell>
          <cell r="F903">
            <v>1525</v>
          </cell>
          <cell r="G903" t="str">
            <v>Max</v>
          </cell>
        </row>
        <row r="904">
          <cell r="A904" t="str">
            <v>Edgefield202440.5Max</v>
          </cell>
          <cell r="B904">
            <v>2024</v>
          </cell>
          <cell r="C904">
            <v>0.5</v>
          </cell>
          <cell r="D904" t="str">
            <v>Edgefield</v>
          </cell>
          <cell r="E904">
            <v>4</v>
          </cell>
          <cell r="F904">
            <v>1243</v>
          </cell>
          <cell r="G904" t="str">
            <v>Max</v>
          </cell>
        </row>
        <row r="905">
          <cell r="A905" t="str">
            <v>Fairfield202440.5Max</v>
          </cell>
          <cell r="B905">
            <v>2024</v>
          </cell>
          <cell r="C905">
            <v>0.5</v>
          </cell>
          <cell r="D905" t="str">
            <v>Fairfield</v>
          </cell>
          <cell r="E905">
            <v>4</v>
          </cell>
          <cell r="F905">
            <v>1261</v>
          </cell>
          <cell r="G905" t="str">
            <v>Max</v>
          </cell>
        </row>
        <row r="906">
          <cell r="A906" t="str">
            <v>Florence202440.5Max</v>
          </cell>
          <cell r="B906">
            <v>2024</v>
          </cell>
          <cell r="C906">
            <v>0.5</v>
          </cell>
          <cell r="D906" t="str">
            <v>Florence</v>
          </cell>
          <cell r="E906">
            <v>4</v>
          </cell>
          <cell r="F906">
            <v>1121</v>
          </cell>
          <cell r="G906" t="str">
            <v>Max</v>
          </cell>
        </row>
        <row r="907">
          <cell r="A907" t="str">
            <v>Georgetown202440.5Max</v>
          </cell>
          <cell r="B907">
            <v>2024</v>
          </cell>
          <cell r="C907">
            <v>0.5</v>
          </cell>
          <cell r="D907" t="str">
            <v>Georgetown</v>
          </cell>
          <cell r="E907">
            <v>4</v>
          </cell>
          <cell r="F907">
            <v>1101</v>
          </cell>
          <cell r="G907" t="str">
            <v>Max</v>
          </cell>
        </row>
        <row r="908">
          <cell r="A908" t="str">
            <v>Greenville202440.5Max</v>
          </cell>
          <cell r="B908">
            <v>2024</v>
          </cell>
          <cell r="C908">
            <v>0.5</v>
          </cell>
          <cell r="D908" t="str">
            <v>Greenville</v>
          </cell>
          <cell r="E908">
            <v>4</v>
          </cell>
          <cell r="F908">
            <v>1285</v>
          </cell>
          <cell r="G908" t="str">
            <v>Max</v>
          </cell>
        </row>
        <row r="909">
          <cell r="A909" t="str">
            <v>Greenwood202440.5Max</v>
          </cell>
          <cell r="B909">
            <v>2024</v>
          </cell>
          <cell r="C909">
            <v>0.5</v>
          </cell>
          <cell r="D909" t="str">
            <v>Greenwood</v>
          </cell>
          <cell r="E909">
            <v>4</v>
          </cell>
          <cell r="F909">
            <v>903</v>
          </cell>
          <cell r="G909" t="str">
            <v>Max</v>
          </cell>
        </row>
        <row r="910">
          <cell r="A910" t="str">
            <v>Hampton202440.5Max</v>
          </cell>
          <cell r="B910">
            <v>2024</v>
          </cell>
          <cell r="C910">
            <v>0.5</v>
          </cell>
          <cell r="D910" t="str">
            <v>Hampton</v>
          </cell>
          <cell r="E910">
            <v>4</v>
          </cell>
          <cell r="F910">
            <v>903</v>
          </cell>
          <cell r="G910" t="str">
            <v>Max</v>
          </cell>
        </row>
        <row r="911">
          <cell r="A911" t="str">
            <v>Horry202440.5Max</v>
          </cell>
          <cell r="B911">
            <v>2024</v>
          </cell>
          <cell r="C911">
            <v>0.5</v>
          </cell>
          <cell r="D911" t="str">
            <v>Horry</v>
          </cell>
          <cell r="E911">
            <v>4</v>
          </cell>
          <cell r="F911">
            <v>1152</v>
          </cell>
          <cell r="G911" t="str">
            <v>Max</v>
          </cell>
        </row>
        <row r="912">
          <cell r="A912" t="str">
            <v>Jasper202440.5Max</v>
          </cell>
          <cell r="B912">
            <v>2024</v>
          </cell>
          <cell r="C912">
            <v>0.5</v>
          </cell>
          <cell r="D912" t="str">
            <v>Jasper</v>
          </cell>
          <cell r="E912">
            <v>4</v>
          </cell>
          <cell r="F912">
            <v>1010</v>
          </cell>
          <cell r="G912" t="str">
            <v>Max</v>
          </cell>
        </row>
        <row r="913">
          <cell r="A913" t="str">
            <v>Kershaw202440.5Max</v>
          </cell>
          <cell r="B913">
            <v>2024</v>
          </cell>
          <cell r="C913">
            <v>0.5</v>
          </cell>
          <cell r="D913" t="str">
            <v>Kershaw</v>
          </cell>
          <cell r="E913">
            <v>4</v>
          </cell>
          <cell r="F913">
            <v>1150</v>
          </cell>
          <cell r="G913" t="str">
            <v>Max</v>
          </cell>
        </row>
        <row r="914">
          <cell r="A914" t="str">
            <v>Lancaster202440.5Max</v>
          </cell>
          <cell r="B914">
            <v>2024</v>
          </cell>
          <cell r="C914">
            <v>0.5</v>
          </cell>
          <cell r="D914" t="str">
            <v>Lancaster</v>
          </cell>
          <cell r="E914">
            <v>4</v>
          </cell>
          <cell r="F914">
            <v>1238</v>
          </cell>
          <cell r="G914" t="str">
            <v>Max</v>
          </cell>
        </row>
        <row r="915">
          <cell r="A915" t="str">
            <v>Laurens202440.5Max</v>
          </cell>
          <cell r="B915">
            <v>2024</v>
          </cell>
          <cell r="C915">
            <v>0.5</v>
          </cell>
          <cell r="D915" t="str">
            <v>Laurens</v>
          </cell>
          <cell r="E915">
            <v>4</v>
          </cell>
          <cell r="F915">
            <v>1011</v>
          </cell>
          <cell r="G915" t="str">
            <v>Max</v>
          </cell>
        </row>
        <row r="916">
          <cell r="A916" t="str">
            <v>Lee202440.5Max</v>
          </cell>
          <cell r="B916">
            <v>2024</v>
          </cell>
          <cell r="C916">
            <v>0.5</v>
          </cell>
          <cell r="D916" t="str">
            <v>Lee</v>
          </cell>
          <cell r="E916">
            <v>4</v>
          </cell>
          <cell r="F916">
            <v>903</v>
          </cell>
          <cell r="G916" t="str">
            <v>Max</v>
          </cell>
        </row>
        <row r="917">
          <cell r="A917" t="str">
            <v>Lexington202440.5Max</v>
          </cell>
          <cell r="B917">
            <v>2024</v>
          </cell>
          <cell r="C917">
            <v>0.5</v>
          </cell>
          <cell r="D917" t="str">
            <v>Lexington</v>
          </cell>
          <cell r="E917">
            <v>4</v>
          </cell>
          <cell r="F917">
            <v>1261</v>
          </cell>
          <cell r="G917" t="str">
            <v>Max</v>
          </cell>
        </row>
        <row r="918">
          <cell r="A918" t="str">
            <v>Marion202440.5Max</v>
          </cell>
          <cell r="B918">
            <v>2024</v>
          </cell>
          <cell r="C918">
            <v>0.5</v>
          </cell>
          <cell r="D918" t="str">
            <v>Marion</v>
          </cell>
          <cell r="E918">
            <v>4</v>
          </cell>
          <cell r="F918">
            <v>903</v>
          </cell>
          <cell r="G918" t="str">
            <v>Max</v>
          </cell>
        </row>
        <row r="919">
          <cell r="A919" t="str">
            <v>Marlboro202440.5Max</v>
          </cell>
          <cell r="B919">
            <v>2024</v>
          </cell>
          <cell r="C919">
            <v>0.5</v>
          </cell>
          <cell r="D919" t="str">
            <v>Marlboro</v>
          </cell>
          <cell r="E919">
            <v>4</v>
          </cell>
          <cell r="F919">
            <v>903</v>
          </cell>
          <cell r="G919" t="str">
            <v>Max</v>
          </cell>
        </row>
        <row r="920">
          <cell r="A920" t="str">
            <v>McCormick202440.5Max</v>
          </cell>
          <cell r="B920">
            <v>2024</v>
          </cell>
          <cell r="C920">
            <v>0.5</v>
          </cell>
          <cell r="D920" t="str">
            <v>McCormick</v>
          </cell>
          <cell r="E920">
            <v>4</v>
          </cell>
          <cell r="F920">
            <v>1076</v>
          </cell>
          <cell r="G920" t="str">
            <v>Max</v>
          </cell>
        </row>
        <row r="921">
          <cell r="A921" t="str">
            <v>Newberry202440.5Max</v>
          </cell>
          <cell r="B921">
            <v>2024</v>
          </cell>
          <cell r="C921">
            <v>0.5</v>
          </cell>
          <cell r="D921" t="str">
            <v>Newberry</v>
          </cell>
          <cell r="E921">
            <v>4</v>
          </cell>
          <cell r="F921">
            <v>1036</v>
          </cell>
          <cell r="G921" t="str">
            <v>Max</v>
          </cell>
        </row>
        <row r="922">
          <cell r="A922" t="str">
            <v>Oconee202440.5Max</v>
          </cell>
          <cell r="B922">
            <v>2024</v>
          </cell>
          <cell r="C922">
            <v>0.5</v>
          </cell>
          <cell r="D922" t="str">
            <v>Oconee</v>
          </cell>
          <cell r="E922">
            <v>4</v>
          </cell>
          <cell r="F922">
            <v>1075</v>
          </cell>
          <cell r="G922" t="str">
            <v>Max</v>
          </cell>
        </row>
        <row r="923">
          <cell r="A923" t="str">
            <v>Orangeburg202440.5Max</v>
          </cell>
          <cell r="B923">
            <v>2024</v>
          </cell>
          <cell r="C923">
            <v>0.5</v>
          </cell>
          <cell r="D923" t="str">
            <v>Orangeburg</v>
          </cell>
          <cell r="E923">
            <v>4</v>
          </cell>
          <cell r="F923">
            <v>903</v>
          </cell>
          <cell r="G923" t="str">
            <v>Max</v>
          </cell>
        </row>
        <row r="924">
          <cell r="A924" t="str">
            <v>Pickens202440.5Max</v>
          </cell>
          <cell r="B924">
            <v>2024</v>
          </cell>
          <cell r="C924">
            <v>0.5</v>
          </cell>
          <cell r="D924" t="str">
            <v>Pickens</v>
          </cell>
          <cell r="E924">
            <v>4</v>
          </cell>
          <cell r="F924">
            <v>1285</v>
          </cell>
          <cell r="G924" t="str">
            <v>Max</v>
          </cell>
        </row>
        <row r="925">
          <cell r="A925" t="str">
            <v>Richland202440.5Max</v>
          </cell>
          <cell r="B925">
            <v>2024</v>
          </cell>
          <cell r="C925">
            <v>0.5</v>
          </cell>
          <cell r="D925" t="str">
            <v>Richland</v>
          </cell>
          <cell r="E925">
            <v>4</v>
          </cell>
          <cell r="F925">
            <v>1261</v>
          </cell>
          <cell r="G925" t="str">
            <v>Max</v>
          </cell>
        </row>
        <row r="926">
          <cell r="A926" t="str">
            <v>Saluda202440.5Max</v>
          </cell>
          <cell r="B926">
            <v>2024</v>
          </cell>
          <cell r="C926">
            <v>0.5</v>
          </cell>
          <cell r="D926" t="str">
            <v>Saluda</v>
          </cell>
          <cell r="E926">
            <v>4</v>
          </cell>
          <cell r="F926">
            <v>1261</v>
          </cell>
          <cell r="G926" t="str">
            <v>Max</v>
          </cell>
        </row>
        <row r="927">
          <cell r="A927" t="str">
            <v>Spartanburg202440.5Max</v>
          </cell>
          <cell r="B927">
            <v>2024</v>
          </cell>
          <cell r="C927">
            <v>0.5</v>
          </cell>
          <cell r="D927" t="str">
            <v>Spartanburg</v>
          </cell>
          <cell r="E927">
            <v>4</v>
          </cell>
          <cell r="F927">
            <v>1091</v>
          </cell>
          <cell r="G927" t="str">
            <v>Max</v>
          </cell>
        </row>
        <row r="928">
          <cell r="A928" t="str">
            <v>Sumter202440.5Max</v>
          </cell>
          <cell r="B928">
            <v>2024</v>
          </cell>
          <cell r="C928">
            <v>0.5</v>
          </cell>
          <cell r="D928" t="str">
            <v>Sumter</v>
          </cell>
          <cell r="E928">
            <v>4</v>
          </cell>
          <cell r="F928">
            <v>1022</v>
          </cell>
          <cell r="G928" t="str">
            <v>Max</v>
          </cell>
        </row>
        <row r="929">
          <cell r="A929" t="str">
            <v>Union202440.5Max</v>
          </cell>
          <cell r="B929">
            <v>2024</v>
          </cell>
          <cell r="C929">
            <v>0.5</v>
          </cell>
          <cell r="D929" t="str">
            <v>Union</v>
          </cell>
          <cell r="E929">
            <v>4</v>
          </cell>
          <cell r="F929">
            <v>903</v>
          </cell>
          <cell r="G929" t="str">
            <v>Max</v>
          </cell>
        </row>
        <row r="930">
          <cell r="A930" t="str">
            <v>Williamsburg202440.5Max</v>
          </cell>
          <cell r="B930">
            <v>2024</v>
          </cell>
          <cell r="C930">
            <v>0.5</v>
          </cell>
          <cell r="D930" t="str">
            <v>Williamsburg</v>
          </cell>
          <cell r="E930">
            <v>4</v>
          </cell>
          <cell r="F930">
            <v>903</v>
          </cell>
          <cell r="G930" t="str">
            <v>Max</v>
          </cell>
        </row>
        <row r="931">
          <cell r="A931" t="str">
            <v>York202440.5Max</v>
          </cell>
          <cell r="B931">
            <v>2024</v>
          </cell>
          <cell r="C931">
            <v>0.5</v>
          </cell>
          <cell r="D931" t="str">
            <v>York</v>
          </cell>
          <cell r="E931">
            <v>4</v>
          </cell>
          <cell r="F931">
            <v>1537</v>
          </cell>
          <cell r="G931" t="str">
            <v>Max</v>
          </cell>
        </row>
        <row r="932">
          <cell r="A932" t="str">
            <v>Abbeville202400.6Max</v>
          </cell>
          <cell r="B932">
            <v>2024</v>
          </cell>
          <cell r="C932">
            <v>0.6</v>
          </cell>
          <cell r="D932" t="str">
            <v>Abbeville</v>
          </cell>
          <cell r="E932">
            <v>0</v>
          </cell>
          <cell r="F932">
            <v>718</v>
          </cell>
          <cell r="G932" t="str">
            <v>Max</v>
          </cell>
        </row>
        <row r="933">
          <cell r="A933" t="str">
            <v>Aiken202400.6Max</v>
          </cell>
          <cell r="B933">
            <v>2024</v>
          </cell>
          <cell r="C933">
            <v>0.6</v>
          </cell>
          <cell r="D933" t="str">
            <v>Aiken</v>
          </cell>
          <cell r="E933">
            <v>0</v>
          </cell>
          <cell r="F933">
            <v>900</v>
          </cell>
          <cell r="G933" t="str">
            <v>Max</v>
          </cell>
        </row>
        <row r="934">
          <cell r="A934" t="str">
            <v>Allendale202400.6Max</v>
          </cell>
          <cell r="B934">
            <v>2024</v>
          </cell>
          <cell r="C934">
            <v>0.6</v>
          </cell>
          <cell r="D934" t="str">
            <v>Allendale</v>
          </cell>
          <cell r="E934">
            <v>0</v>
          </cell>
          <cell r="F934">
            <v>655</v>
          </cell>
          <cell r="G934" t="str">
            <v>Max</v>
          </cell>
        </row>
        <row r="935">
          <cell r="A935" t="str">
            <v>Anderson202400.6Max</v>
          </cell>
          <cell r="B935">
            <v>2024</v>
          </cell>
          <cell r="C935">
            <v>0.6</v>
          </cell>
          <cell r="D935" t="str">
            <v>Anderson</v>
          </cell>
          <cell r="E935">
            <v>0</v>
          </cell>
          <cell r="F935">
            <v>840</v>
          </cell>
          <cell r="G935" t="str">
            <v>Max</v>
          </cell>
        </row>
        <row r="936">
          <cell r="A936" t="str">
            <v>Bamberg202400.6Max</v>
          </cell>
          <cell r="B936">
            <v>2024</v>
          </cell>
          <cell r="C936">
            <v>0.6</v>
          </cell>
          <cell r="D936" t="str">
            <v>Bamberg</v>
          </cell>
          <cell r="E936">
            <v>0</v>
          </cell>
          <cell r="F936">
            <v>661</v>
          </cell>
          <cell r="G936" t="str">
            <v>Max</v>
          </cell>
        </row>
        <row r="937">
          <cell r="A937" t="str">
            <v>Barnwell202400.6Max</v>
          </cell>
          <cell r="B937">
            <v>2024</v>
          </cell>
          <cell r="C937">
            <v>0.6</v>
          </cell>
          <cell r="D937" t="str">
            <v>Barnwell</v>
          </cell>
          <cell r="E937">
            <v>0</v>
          </cell>
          <cell r="F937">
            <v>709</v>
          </cell>
          <cell r="G937" t="str">
            <v>Max</v>
          </cell>
        </row>
        <row r="938">
          <cell r="A938" t="str">
            <v>Beaufort202400.6Max</v>
          </cell>
          <cell r="B938">
            <v>2024</v>
          </cell>
          <cell r="C938">
            <v>0.6</v>
          </cell>
          <cell r="D938" t="str">
            <v>Beaufort</v>
          </cell>
          <cell r="E938">
            <v>0</v>
          </cell>
          <cell r="F938">
            <v>1060</v>
          </cell>
          <cell r="G938" t="str">
            <v>Max</v>
          </cell>
        </row>
        <row r="939">
          <cell r="A939" t="str">
            <v>Berkeley202400.6Max</v>
          </cell>
          <cell r="B939">
            <v>2024</v>
          </cell>
          <cell r="C939">
            <v>0.6</v>
          </cell>
          <cell r="D939" t="str">
            <v>Berkeley</v>
          </cell>
          <cell r="E939">
            <v>0</v>
          </cell>
          <cell r="F939">
            <v>1104</v>
          </cell>
          <cell r="G939" t="str">
            <v>Max</v>
          </cell>
        </row>
        <row r="940">
          <cell r="A940" t="str">
            <v>Calhoun202400.6Max</v>
          </cell>
          <cell r="B940">
            <v>2024</v>
          </cell>
          <cell r="C940">
            <v>0.6</v>
          </cell>
          <cell r="D940" t="str">
            <v>Calhoun</v>
          </cell>
          <cell r="E940">
            <v>0</v>
          </cell>
          <cell r="F940">
            <v>913</v>
          </cell>
          <cell r="G940" t="str">
            <v>Max</v>
          </cell>
        </row>
        <row r="941">
          <cell r="A941" t="str">
            <v>Charleston202400.6Max</v>
          </cell>
          <cell r="B941">
            <v>2024</v>
          </cell>
          <cell r="C941">
            <v>0.6</v>
          </cell>
          <cell r="D941" t="str">
            <v>Charleston</v>
          </cell>
          <cell r="E941">
            <v>0</v>
          </cell>
          <cell r="F941">
            <v>1104</v>
          </cell>
          <cell r="G941" t="str">
            <v>Max</v>
          </cell>
        </row>
        <row r="942">
          <cell r="A942" t="str">
            <v>Cherokee202400.6Max</v>
          </cell>
          <cell r="B942">
            <v>2024</v>
          </cell>
          <cell r="C942">
            <v>0.6</v>
          </cell>
          <cell r="D942" t="str">
            <v>Cherokee</v>
          </cell>
          <cell r="E942">
            <v>0</v>
          </cell>
          <cell r="F942">
            <v>717</v>
          </cell>
          <cell r="G942" t="str">
            <v>Max</v>
          </cell>
        </row>
        <row r="943">
          <cell r="A943" t="str">
            <v>Chester202400.6Max</v>
          </cell>
          <cell r="B943">
            <v>2024</v>
          </cell>
          <cell r="C943">
            <v>0.6</v>
          </cell>
          <cell r="D943" t="str">
            <v>Chester</v>
          </cell>
          <cell r="E943">
            <v>0</v>
          </cell>
          <cell r="F943">
            <v>669</v>
          </cell>
          <cell r="G943" t="str">
            <v>Max</v>
          </cell>
        </row>
        <row r="944">
          <cell r="A944" t="str">
            <v>Chesterfield202400.6Max</v>
          </cell>
          <cell r="B944">
            <v>2024</v>
          </cell>
          <cell r="C944">
            <v>0.6</v>
          </cell>
          <cell r="D944" t="str">
            <v>Chesterfield</v>
          </cell>
          <cell r="E944">
            <v>0</v>
          </cell>
          <cell r="F944">
            <v>664</v>
          </cell>
          <cell r="G944" t="str">
            <v>Max</v>
          </cell>
        </row>
        <row r="945">
          <cell r="A945" t="str">
            <v>Clarendon202400.6Max</v>
          </cell>
          <cell r="B945">
            <v>2024</v>
          </cell>
          <cell r="C945">
            <v>0.6</v>
          </cell>
          <cell r="D945" t="str">
            <v>Clarendon</v>
          </cell>
          <cell r="E945">
            <v>0</v>
          </cell>
          <cell r="F945">
            <v>730</v>
          </cell>
          <cell r="G945" t="str">
            <v>Max</v>
          </cell>
        </row>
        <row r="946">
          <cell r="A946" t="str">
            <v>Colleton202400.6Max</v>
          </cell>
          <cell r="B946">
            <v>2024</v>
          </cell>
          <cell r="C946">
            <v>0.6</v>
          </cell>
          <cell r="D946" t="str">
            <v>Colleton</v>
          </cell>
          <cell r="E946">
            <v>0</v>
          </cell>
          <cell r="F946">
            <v>655</v>
          </cell>
          <cell r="G946" t="str">
            <v>Max</v>
          </cell>
        </row>
        <row r="947">
          <cell r="A947" t="str">
            <v>Darlington202400.6Max</v>
          </cell>
          <cell r="B947">
            <v>2024</v>
          </cell>
          <cell r="C947">
            <v>0.6</v>
          </cell>
          <cell r="D947" t="str">
            <v>Darlington</v>
          </cell>
          <cell r="E947">
            <v>0</v>
          </cell>
          <cell r="F947">
            <v>669</v>
          </cell>
          <cell r="G947" t="str">
            <v>Max</v>
          </cell>
        </row>
        <row r="948">
          <cell r="A948" t="str">
            <v>Dillon202400.6Max</v>
          </cell>
          <cell r="B948">
            <v>2024</v>
          </cell>
          <cell r="C948">
            <v>0.6</v>
          </cell>
          <cell r="D948" t="str">
            <v>Dillon</v>
          </cell>
          <cell r="E948">
            <v>0</v>
          </cell>
          <cell r="F948">
            <v>655</v>
          </cell>
          <cell r="G948" t="str">
            <v>Max</v>
          </cell>
        </row>
        <row r="949">
          <cell r="A949" t="str">
            <v>Dorchester202400.6Max</v>
          </cell>
          <cell r="B949">
            <v>2024</v>
          </cell>
          <cell r="C949">
            <v>0.6</v>
          </cell>
          <cell r="D949" t="str">
            <v>Dorchester</v>
          </cell>
          <cell r="E949">
            <v>0</v>
          </cell>
          <cell r="F949">
            <v>1104</v>
          </cell>
          <cell r="G949" t="str">
            <v>Max</v>
          </cell>
        </row>
        <row r="950">
          <cell r="A950" t="str">
            <v>Edgefield202400.6Max</v>
          </cell>
          <cell r="B950">
            <v>2024</v>
          </cell>
          <cell r="C950">
            <v>0.6</v>
          </cell>
          <cell r="D950" t="str">
            <v>Edgefield</v>
          </cell>
          <cell r="E950">
            <v>0</v>
          </cell>
          <cell r="F950">
            <v>900</v>
          </cell>
          <cell r="G950" t="str">
            <v>Max</v>
          </cell>
        </row>
        <row r="951">
          <cell r="A951" t="str">
            <v>Fairfield202400.6Max</v>
          </cell>
          <cell r="B951">
            <v>2024</v>
          </cell>
          <cell r="C951">
            <v>0.6</v>
          </cell>
          <cell r="D951" t="str">
            <v>Fairfield</v>
          </cell>
          <cell r="E951">
            <v>0</v>
          </cell>
          <cell r="F951">
            <v>913</v>
          </cell>
          <cell r="G951" t="str">
            <v>Max</v>
          </cell>
        </row>
        <row r="952">
          <cell r="A952" t="str">
            <v>Florence202400.6Max</v>
          </cell>
          <cell r="B952">
            <v>2024</v>
          </cell>
          <cell r="C952">
            <v>0.6</v>
          </cell>
          <cell r="D952" t="str">
            <v>Florence</v>
          </cell>
          <cell r="E952">
            <v>0</v>
          </cell>
          <cell r="F952">
            <v>813</v>
          </cell>
          <cell r="G952" t="str">
            <v>Max</v>
          </cell>
        </row>
        <row r="953">
          <cell r="A953" t="str">
            <v>Georgetown202400.6Max</v>
          </cell>
          <cell r="B953">
            <v>2024</v>
          </cell>
          <cell r="C953">
            <v>0.6</v>
          </cell>
          <cell r="D953" t="str">
            <v>Georgetown</v>
          </cell>
          <cell r="E953">
            <v>0</v>
          </cell>
          <cell r="F953">
            <v>798</v>
          </cell>
          <cell r="G953" t="str">
            <v>Max</v>
          </cell>
        </row>
        <row r="954">
          <cell r="A954" t="str">
            <v>Greenville202400.6Max</v>
          </cell>
          <cell r="B954">
            <v>2024</v>
          </cell>
          <cell r="C954">
            <v>0.6</v>
          </cell>
          <cell r="D954" t="str">
            <v>Greenville</v>
          </cell>
          <cell r="E954">
            <v>0</v>
          </cell>
          <cell r="F954">
            <v>931</v>
          </cell>
          <cell r="G954" t="str">
            <v>Max</v>
          </cell>
        </row>
        <row r="955">
          <cell r="A955" t="str">
            <v>Greenwood202400.6Max</v>
          </cell>
          <cell r="B955">
            <v>2024</v>
          </cell>
          <cell r="C955">
            <v>0.6</v>
          </cell>
          <cell r="D955" t="str">
            <v>Greenwood</v>
          </cell>
          <cell r="E955">
            <v>0</v>
          </cell>
          <cell r="F955">
            <v>655</v>
          </cell>
          <cell r="G955" t="str">
            <v>Max</v>
          </cell>
        </row>
        <row r="956">
          <cell r="A956" t="str">
            <v>Hampton202400.6Max</v>
          </cell>
          <cell r="B956">
            <v>2024</v>
          </cell>
          <cell r="C956">
            <v>0.6</v>
          </cell>
          <cell r="D956" t="str">
            <v>Hampton</v>
          </cell>
          <cell r="E956">
            <v>0</v>
          </cell>
          <cell r="F956">
            <v>655</v>
          </cell>
          <cell r="G956" t="str">
            <v>Max</v>
          </cell>
        </row>
        <row r="957">
          <cell r="A957" t="str">
            <v>Horry202400.6Max</v>
          </cell>
          <cell r="B957">
            <v>2024</v>
          </cell>
          <cell r="C957">
            <v>0.6</v>
          </cell>
          <cell r="D957" t="str">
            <v>Horry</v>
          </cell>
          <cell r="E957">
            <v>0</v>
          </cell>
          <cell r="F957">
            <v>835</v>
          </cell>
          <cell r="G957" t="str">
            <v>Max</v>
          </cell>
        </row>
        <row r="958">
          <cell r="A958" t="str">
            <v>Jasper202400.6Max</v>
          </cell>
          <cell r="B958">
            <v>2024</v>
          </cell>
          <cell r="C958">
            <v>0.6</v>
          </cell>
          <cell r="D958" t="str">
            <v>Jasper</v>
          </cell>
          <cell r="E958">
            <v>0</v>
          </cell>
          <cell r="F958">
            <v>732</v>
          </cell>
          <cell r="G958" t="str">
            <v>Max</v>
          </cell>
        </row>
        <row r="959">
          <cell r="A959" t="str">
            <v>Kershaw202400.6Max</v>
          </cell>
          <cell r="B959">
            <v>2024</v>
          </cell>
          <cell r="C959">
            <v>0.6</v>
          </cell>
          <cell r="D959" t="str">
            <v>Kershaw</v>
          </cell>
          <cell r="E959">
            <v>0</v>
          </cell>
          <cell r="F959">
            <v>832</v>
          </cell>
          <cell r="G959" t="str">
            <v>Max</v>
          </cell>
        </row>
        <row r="960">
          <cell r="A960" t="str">
            <v>Lancaster202400.6Max</v>
          </cell>
          <cell r="B960">
            <v>2024</v>
          </cell>
          <cell r="C960">
            <v>0.6</v>
          </cell>
          <cell r="D960" t="str">
            <v>Lancaster</v>
          </cell>
          <cell r="E960">
            <v>0</v>
          </cell>
          <cell r="F960">
            <v>897</v>
          </cell>
          <cell r="G960" t="str">
            <v>Max</v>
          </cell>
        </row>
        <row r="961">
          <cell r="A961" t="str">
            <v>Laurens202400.6Max</v>
          </cell>
          <cell r="B961">
            <v>2024</v>
          </cell>
          <cell r="C961">
            <v>0.6</v>
          </cell>
          <cell r="D961" t="str">
            <v>Laurens</v>
          </cell>
          <cell r="E961">
            <v>0</v>
          </cell>
          <cell r="F961">
            <v>732</v>
          </cell>
          <cell r="G961" t="str">
            <v>Max</v>
          </cell>
        </row>
        <row r="962">
          <cell r="A962" t="str">
            <v>Lee202400.6Max</v>
          </cell>
          <cell r="B962">
            <v>2024</v>
          </cell>
          <cell r="C962">
            <v>0.6</v>
          </cell>
          <cell r="D962" t="str">
            <v>Lee</v>
          </cell>
          <cell r="E962">
            <v>0</v>
          </cell>
          <cell r="F962">
            <v>655</v>
          </cell>
          <cell r="G962" t="str">
            <v>Max</v>
          </cell>
        </row>
        <row r="963">
          <cell r="A963" t="str">
            <v>Lexington202400.6Max</v>
          </cell>
          <cell r="B963">
            <v>2024</v>
          </cell>
          <cell r="C963">
            <v>0.6</v>
          </cell>
          <cell r="D963" t="str">
            <v>Lexington</v>
          </cell>
          <cell r="E963">
            <v>0</v>
          </cell>
          <cell r="F963">
            <v>913</v>
          </cell>
          <cell r="G963" t="str">
            <v>Max</v>
          </cell>
        </row>
        <row r="964">
          <cell r="A964" t="str">
            <v>Marion202400.6Max</v>
          </cell>
          <cell r="B964">
            <v>2024</v>
          </cell>
          <cell r="C964">
            <v>0.6</v>
          </cell>
          <cell r="D964" t="str">
            <v>Marion</v>
          </cell>
          <cell r="E964">
            <v>0</v>
          </cell>
          <cell r="F964">
            <v>655</v>
          </cell>
          <cell r="G964" t="str">
            <v>Max</v>
          </cell>
        </row>
        <row r="965">
          <cell r="A965" t="str">
            <v>Marlboro202400.6Max</v>
          </cell>
          <cell r="B965">
            <v>2024</v>
          </cell>
          <cell r="C965">
            <v>0.6</v>
          </cell>
          <cell r="D965" t="str">
            <v>Marlboro</v>
          </cell>
          <cell r="E965">
            <v>0</v>
          </cell>
          <cell r="F965">
            <v>655</v>
          </cell>
          <cell r="G965" t="str">
            <v>Max</v>
          </cell>
        </row>
        <row r="966">
          <cell r="A966" t="str">
            <v>McCormick202400.6Max</v>
          </cell>
          <cell r="B966">
            <v>2024</v>
          </cell>
          <cell r="C966">
            <v>0.6</v>
          </cell>
          <cell r="D966" t="str">
            <v>McCormick</v>
          </cell>
          <cell r="E966">
            <v>0</v>
          </cell>
          <cell r="F966">
            <v>780</v>
          </cell>
          <cell r="G966" t="str">
            <v>Max</v>
          </cell>
        </row>
        <row r="967">
          <cell r="A967" t="str">
            <v>Newberry202400.6Max</v>
          </cell>
          <cell r="B967">
            <v>2024</v>
          </cell>
          <cell r="C967">
            <v>0.6</v>
          </cell>
          <cell r="D967" t="str">
            <v>Newberry</v>
          </cell>
          <cell r="E967">
            <v>0</v>
          </cell>
          <cell r="F967">
            <v>750</v>
          </cell>
          <cell r="G967" t="str">
            <v>Max</v>
          </cell>
        </row>
        <row r="968">
          <cell r="A968" t="str">
            <v>Oconee202400.6Max</v>
          </cell>
          <cell r="B968">
            <v>2024</v>
          </cell>
          <cell r="C968">
            <v>0.6</v>
          </cell>
          <cell r="D968" t="str">
            <v>Oconee</v>
          </cell>
          <cell r="E968">
            <v>0</v>
          </cell>
          <cell r="F968">
            <v>778</v>
          </cell>
          <cell r="G968" t="str">
            <v>Max</v>
          </cell>
        </row>
        <row r="969">
          <cell r="A969" t="str">
            <v>Orangeburg202400.6Max</v>
          </cell>
          <cell r="B969">
            <v>2024</v>
          </cell>
          <cell r="C969">
            <v>0.6</v>
          </cell>
          <cell r="D969" t="str">
            <v>Orangeburg</v>
          </cell>
          <cell r="E969">
            <v>0</v>
          </cell>
          <cell r="F969">
            <v>655</v>
          </cell>
          <cell r="G969" t="str">
            <v>Max</v>
          </cell>
        </row>
        <row r="970">
          <cell r="A970" t="str">
            <v>Pickens202400.6Max</v>
          </cell>
          <cell r="B970">
            <v>2024</v>
          </cell>
          <cell r="C970">
            <v>0.6</v>
          </cell>
          <cell r="D970" t="str">
            <v>Pickens</v>
          </cell>
          <cell r="E970">
            <v>0</v>
          </cell>
          <cell r="F970">
            <v>931</v>
          </cell>
          <cell r="G970" t="str">
            <v>Max</v>
          </cell>
        </row>
        <row r="971">
          <cell r="A971" t="str">
            <v>Richland202400.6Max</v>
          </cell>
          <cell r="B971">
            <v>2024</v>
          </cell>
          <cell r="C971">
            <v>0.6</v>
          </cell>
          <cell r="D971" t="str">
            <v>Richland</v>
          </cell>
          <cell r="E971">
            <v>0</v>
          </cell>
          <cell r="F971">
            <v>913</v>
          </cell>
          <cell r="G971" t="str">
            <v>Max</v>
          </cell>
        </row>
        <row r="972">
          <cell r="A972" t="str">
            <v>Saluda202400.6Max</v>
          </cell>
          <cell r="B972">
            <v>2024</v>
          </cell>
          <cell r="C972">
            <v>0.6</v>
          </cell>
          <cell r="D972" t="str">
            <v>Saluda</v>
          </cell>
          <cell r="E972">
            <v>0</v>
          </cell>
          <cell r="F972">
            <v>913</v>
          </cell>
          <cell r="G972" t="str">
            <v>Max</v>
          </cell>
        </row>
        <row r="973">
          <cell r="A973" t="str">
            <v>Spartanburg202400.6Max</v>
          </cell>
          <cell r="B973">
            <v>2024</v>
          </cell>
          <cell r="C973">
            <v>0.6</v>
          </cell>
          <cell r="D973" t="str">
            <v>Spartanburg</v>
          </cell>
          <cell r="E973">
            <v>0</v>
          </cell>
          <cell r="F973">
            <v>790</v>
          </cell>
          <cell r="G973" t="str">
            <v>Max</v>
          </cell>
        </row>
        <row r="974">
          <cell r="A974" t="str">
            <v>Sumter202400.6Max</v>
          </cell>
          <cell r="B974">
            <v>2024</v>
          </cell>
          <cell r="C974">
            <v>0.6</v>
          </cell>
          <cell r="D974" t="str">
            <v>Sumter</v>
          </cell>
          <cell r="E974">
            <v>0</v>
          </cell>
          <cell r="F974">
            <v>741</v>
          </cell>
          <cell r="G974" t="str">
            <v>Max</v>
          </cell>
        </row>
        <row r="975">
          <cell r="A975" t="str">
            <v>Union202400.6Max</v>
          </cell>
          <cell r="B975">
            <v>2024</v>
          </cell>
          <cell r="C975">
            <v>0.6</v>
          </cell>
          <cell r="D975" t="str">
            <v>Union</v>
          </cell>
          <cell r="E975">
            <v>0</v>
          </cell>
          <cell r="F975">
            <v>655</v>
          </cell>
          <cell r="G975" t="str">
            <v>Max</v>
          </cell>
        </row>
        <row r="976">
          <cell r="A976" t="str">
            <v>Williamsburg202400.6Max</v>
          </cell>
          <cell r="B976">
            <v>2024</v>
          </cell>
          <cell r="C976">
            <v>0.6</v>
          </cell>
          <cell r="D976" t="str">
            <v>Williamsburg</v>
          </cell>
          <cell r="E976">
            <v>0</v>
          </cell>
          <cell r="F976">
            <v>655</v>
          </cell>
          <cell r="G976" t="str">
            <v>Max</v>
          </cell>
        </row>
        <row r="977">
          <cell r="A977" t="str">
            <v>York202400.6Max</v>
          </cell>
          <cell r="B977">
            <v>2024</v>
          </cell>
          <cell r="C977">
            <v>0.6</v>
          </cell>
          <cell r="D977" t="str">
            <v>York</v>
          </cell>
          <cell r="E977">
            <v>0</v>
          </cell>
          <cell r="F977">
            <v>1113</v>
          </cell>
          <cell r="G977" t="str">
            <v>Max</v>
          </cell>
        </row>
        <row r="978">
          <cell r="A978" t="str">
            <v>Abbeville202410.6Max</v>
          </cell>
          <cell r="B978">
            <v>2024</v>
          </cell>
          <cell r="C978">
            <v>0.6</v>
          </cell>
          <cell r="D978" t="str">
            <v>Abbeville</v>
          </cell>
          <cell r="E978">
            <v>1</v>
          </cell>
          <cell r="F978">
            <v>769</v>
          </cell>
          <cell r="G978" t="str">
            <v>Max</v>
          </cell>
        </row>
        <row r="979">
          <cell r="A979" t="str">
            <v>Aiken202410.6Max</v>
          </cell>
          <cell r="B979">
            <v>2024</v>
          </cell>
          <cell r="C979">
            <v>0.6</v>
          </cell>
          <cell r="D979" t="str">
            <v>Aiken</v>
          </cell>
          <cell r="E979">
            <v>1</v>
          </cell>
          <cell r="F979">
            <v>964</v>
          </cell>
          <cell r="G979" t="str">
            <v>Max</v>
          </cell>
        </row>
        <row r="980">
          <cell r="A980" t="str">
            <v>Allendale202410.6Max</v>
          </cell>
          <cell r="B980">
            <v>2024</v>
          </cell>
          <cell r="C980">
            <v>0.6</v>
          </cell>
          <cell r="D980" t="str">
            <v>Allendale</v>
          </cell>
          <cell r="E980">
            <v>1</v>
          </cell>
          <cell r="F980">
            <v>702</v>
          </cell>
          <cell r="G980" t="str">
            <v>Max</v>
          </cell>
        </row>
        <row r="981">
          <cell r="A981" t="str">
            <v>Anderson202410.6Max</v>
          </cell>
          <cell r="B981">
            <v>2024</v>
          </cell>
          <cell r="C981">
            <v>0.6</v>
          </cell>
          <cell r="D981" t="str">
            <v>Anderson</v>
          </cell>
          <cell r="E981">
            <v>1</v>
          </cell>
          <cell r="F981">
            <v>900</v>
          </cell>
          <cell r="G981" t="str">
            <v>Max</v>
          </cell>
        </row>
        <row r="982">
          <cell r="A982" t="str">
            <v>Bamberg202410.6Max</v>
          </cell>
          <cell r="B982">
            <v>2024</v>
          </cell>
          <cell r="C982">
            <v>0.6</v>
          </cell>
          <cell r="D982" t="str">
            <v>Bamberg</v>
          </cell>
          <cell r="E982">
            <v>1</v>
          </cell>
          <cell r="F982">
            <v>708</v>
          </cell>
          <cell r="G982" t="str">
            <v>Max</v>
          </cell>
        </row>
        <row r="983">
          <cell r="A983" t="str">
            <v>Barnwell202410.6Max</v>
          </cell>
          <cell r="B983">
            <v>2024</v>
          </cell>
          <cell r="C983">
            <v>0.6</v>
          </cell>
          <cell r="D983" t="str">
            <v>Barnwell</v>
          </cell>
          <cell r="E983">
            <v>1</v>
          </cell>
          <cell r="F983">
            <v>759</v>
          </cell>
          <cell r="G983" t="str">
            <v>Max</v>
          </cell>
        </row>
        <row r="984">
          <cell r="A984" t="str">
            <v>Beaufort202410.6Max</v>
          </cell>
          <cell r="B984">
            <v>2024</v>
          </cell>
          <cell r="C984">
            <v>0.6</v>
          </cell>
          <cell r="D984" t="str">
            <v>Beaufort</v>
          </cell>
          <cell r="E984">
            <v>1</v>
          </cell>
          <cell r="F984">
            <v>1136</v>
          </cell>
          <cell r="G984" t="str">
            <v>Max</v>
          </cell>
        </row>
        <row r="985">
          <cell r="A985" t="str">
            <v>Berkeley202410.6Max</v>
          </cell>
          <cell r="B985">
            <v>2024</v>
          </cell>
          <cell r="C985">
            <v>0.6</v>
          </cell>
          <cell r="D985" t="str">
            <v>Berkeley</v>
          </cell>
          <cell r="E985">
            <v>1</v>
          </cell>
          <cell r="F985">
            <v>1182</v>
          </cell>
          <cell r="G985" t="str">
            <v>Max</v>
          </cell>
        </row>
        <row r="986">
          <cell r="A986" t="str">
            <v>Calhoun202410.6Max</v>
          </cell>
          <cell r="B986">
            <v>2024</v>
          </cell>
          <cell r="C986">
            <v>0.6</v>
          </cell>
          <cell r="D986" t="str">
            <v>Calhoun</v>
          </cell>
          <cell r="E986">
            <v>1</v>
          </cell>
          <cell r="F986">
            <v>978</v>
          </cell>
          <cell r="G986" t="str">
            <v>Max</v>
          </cell>
        </row>
        <row r="987">
          <cell r="A987" t="str">
            <v>Charleston202410.6Max</v>
          </cell>
          <cell r="B987">
            <v>2024</v>
          </cell>
          <cell r="C987">
            <v>0.6</v>
          </cell>
          <cell r="D987" t="str">
            <v>Charleston</v>
          </cell>
          <cell r="E987">
            <v>1</v>
          </cell>
          <cell r="F987">
            <v>1182</v>
          </cell>
          <cell r="G987" t="str">
            <v>Max</v>
          </cell>
        </row>
        <row r="988">
          <cell r="A988" t="str">
            <v>Cherokee202410.6Max</v>
          </cell>
          <cell r="B988">
            <v>2024</v>
          </cell>
          <cell r="C988">
            <v>0.6</v>
          </cell>
          <cell r="D988" t="str">
            <v>Cherokee</v>
          </cell>
          <cell r="E988">
            <v>1</v>
          </cell>
          <cell r="F988">
            <v>768</v>
          </cell>
          <cell r="G988" t="str">
            <v>Max</v>
          </cell>
        </row>
        <row r="989">
          <cell r="A989" t="str">
            <v>Chester202410.6Max</v>
          </cell>
          <cell r="B989">
            <v>2024</v>
          </cell>
          <cell r="C989">
            <v>0.6</v>
          </cell>
          <cell r="D989" t="str">
            <v>Chester</v>
          </cell>
          <cell r="E989">
            <v>1</v>
          </cell>
          <cell r="F989">
            <v>716</v>
          </cell>
          <cell r="G989" t="str">
            <v>Max</v>
          </cell>
        </row>
        <row r="990">
          <cell r="A990" t="str">
            <v>Chesterfield202410.6Max</v>
          </cell>
          <cell r="B990">
            <v>2024</v>
          </cell>
          <cell r="C990">
            <v>0.6</v>
          </cell>
          <cell r="D990" t="str">
            <v>Chesterfield</v>
          </cell>
          <cell r="E990">
            <v>1</v>
          </cell>
          <cell r="F990">
            <v>711</v>
          </cell>
          <cell r="G990" t="str">
            <v>Max</v>
          </cell>
        </row>
        <row r="991">
          <cell r="A991" t="str">
            <v>Clarendon202410.6Max</v>
          </cell>
          <cell r="B991">
            <v>2024</v>
          </cell>
          <cell r="C991">
            <v>0.6</v>
          </cell>
          <cell r="D991" t="str">
            <v>Clarendon</v>
          </cell>
          <cell r="E991">
            <v>1</v>
          </cell>
          <cell r="F991">
            <v>782</v>
          </cell>
          <cell r="G991" t="str">
            <v>Max</v>
          </cell>
        </row>
        <row r="992">
          <cell r="A992" t="str">
            <v>Colleton202410.6Max</v>
          </cell>
          <cell r="B992">
            <v>2024</v>
          </cell>
          <cell r="C992">
            <v>0.6</v>
          </cell>
          <cell r="D992" t="str">
            <v>Colleton</v>
          </cell>
          <cell r="E992">
            <v>1</v>
          </cell>
          <cell r="F992">
            <v>702</v>
          </cell>
          <cell r="G992" t="str">
            <v>Max</v>
          </cell>
        </row>
        <row r="993">
          <cell r="A993" t="str">
            <v>Darlington202410.6Max</v>
          </cell>
          <cell r="B993">
            <v>2024</v>
          </cell>
          <cell r="C993">
            <v>0.6</v>
          </cell>
          <cell r="D993" t="str">
            <v>Darlington</v>
          </cell>
          <cell r="E993">
            <v>1</v>
          </cell>
          <cell r="F993">
            <v>716</v>
          </cell>
          <cell r="G993" t="str">
            <v>Max</v>
          </cell>
        </row>
        <row r="994">
          <cell r="A994" t="str">
            <v>Dillon202410.6Max</v>
          </cell>
          <cell r="B994">
            <v>2024</v>
          </cell>
          <cell r="C994">
            <v>0.6</v>
          </cell>
          <cell r="D994" t="str">
            <v>Dillon</v>
          </cell>
          <cell r="E994">
            <v>1</v>
          </cell>
          <cell r="F994">
            <v>702</v>
          </cell>
          <cell r="G994" t="str">
            <v>Max</v>
          </cell>
        </row>
        <row r="995">
          <cell r="A995" t="str">
            <v>Dorchester202410.6Max</v>
          </cell>
          <cell r="B995">
            <v>2024</v>
          </cell>
          <cell r="C995">
            <v>0.6</v>
          </cell>
          <cell r="D995" t="str">
            <v>Dorchester</v>
          </cell>
          <cell r="E995">
            <v>1</v>
          </cell>
          <cell r="F995">
            <v>1182</v>
          </cell>
          <cell r="G995" t="str">
            <v>Max</v>
          </cell>
        </row>
        <row r="996">
          <cell r="A996" t="str">
            <v>Edgefield202410.6Max</v>
          </cell>
          <cell r="B996">
            <v>2024</v>
          </cell>
          <cell r="C996">
            <v>0.6</v>
          </cell>
          <cell r="D996" t="str">
            <v>Edgefield</v>
          </cell>
          <cell r="E996">
            <v>1</v>
          </cell>
          <cell r="F996">
            <v>964</v>
          </cell>
          <cell r="G996" t="str">
            <v>Max</v>
          </cell>
        </row>
        <row r="997">
          <cell r="A997" t="str">
            <v>Fairfield202410.6Max</v>
          </cell>
          <cell r="B997">
            <v>2024</v>
          </cell>
          <cell r="C997">
            <v>0.6</v>
          </cell>
          <cell r="D997" t="str">
            <v>Fairfield</v>
          </cell>
          <cell r="E997">
            <v>1</v>
          </cell>
          <cell r="F997">
            <v>978</v>
          </cell>
          <cell r="G997" t="str">
            <v>Max</v>
          </cell>
        </row>
        <row r="998">
          <cell r="A998" t="str">
            <v>Florence202410.6Max</v>
          </cell>
          <cell r="B998">
            <v>2024</v>
          </cell>
          <cell r="C998">
            <v>0.6</v>
          </cell>
          <cell r="D998" t="str">
            <v>Florence</v>
          </cell>
          <cell r="E998">
            <v>1</v>
          </cell>
          <cell r="F998">
            <v>870</v>
          </cell>
          <cell r="G998" t="str">
            <v>Max</v>
          </cell>
        </row>
        <row r="999">
          <cell r="A999" t="str">
            <v>Georgetown202410.6Max</v>
          </cell>
          <cell r="B999">
            <v>2024</v>
          </cell>
          <cell r="C999">
            <v>0.6</v>
          </cell>
          <cell r="D999" t="str">
            <v>Georgetown</v>
          </cell>
          <cell r="E999">
            <v>1</v>
          </cell>
          <cell r="F999">
            <v>855</v>
          </cell>
          <cell r="G999" t="str">
            <v>Max</v>
          </cell>
        </row>
        <row r="1000">
          <cell r="A1000" t="str">
            <v>Greenville202410.6Max</v>
          </cell>
          <cell r="B1000">
            <v>2024</v>
          </cell>
          <cell r="C1000">
            <v>0.6</v>
          </cell>
          <cell r="D1000" t="str">
            <v>Greenville</v>
          </cell>
          <cell r="E1000">
            <v>1</v>
          </cell>
          <cell r="F1000">
            <v>997</v>
          </cell>
          <cell r="G1000" t="str">
            <v>Max</v>
          </cell>
        </row>
        <row r="1001">
          <cell r="A1001" t="str">
            <v>Greenwood202410.6Max</v>
          </cell>
          <cell r="B1001">
            <v>2024</v>
          </cell>
          <cell r="C1001">
            <v>0.6</v>
          </cell>
          <cell r="D1001" t="str">
            <v>Greenwood</v>
          </cell>
          <cell r="E1001">
            <v>1</v>
          </cell>
          <cell r="F1001">
            <v>702</v>
          </cell>
          <cell r="G1001" t="str">
            <v>Max</v>
          </cell>
        </row>
        <row r="1002">
          <cell r="A1002" t="str">
            <v>Hampton202410.6Max</v>
          </cell>
          <cell r="B1002">
            <v>2024</v>
          </cell>
          <cell r="C1002">
            <v>0.6</v>
          </cell>
          <cell r="D1002" t="str">
            <v>Hampton</v>
          </cell>
          <cell r="E1002">
            <v>1</v>
          </cell>
          <cell r="F1002">
            <v>702</v>
          </cell>
          <cell r="G1002" t="str">
            <v>Max</v>
          </cell>
        </row>
        <row r="1003">
          <cell r="A1003" t="str">
            <v>Horry202410.6Max</v>
          </cell>
          <cell r="B1003">
            <v>2024</v>
          </cell>
          <cell r="C1003">
            <v>0.6</v>
          </cell>
          <cell r="D1003" t="str">
            <v>Horry</v>
          </cell>
          <cell r="E1003">
            <v>1</v>
          </cell>
          <cell r="F1003">
            <v>894</v>
          </cell>
          <cell r="G1003" t="str">
            <v>Max</v>
          </cell>
        </row>
        <row r="1004">
          <cell r="A1004" t="str">
            <v>Jasper202410.6Max</v>
          </cell>
          <cell r="B1004">
            <v>2024</v>
          </cell>
          <cell r="C1004">
            <v>0.6</v>
          </cell>
          <cell r="D1004" t="str">
            <v>Jasper</v>
          </cell>
          <cell r="E1004">
            <v>1</v>
          </cell>
          <cell r="F1004">
            <v>783</v>
          </cell>
          <cell r="G1004" t="str">
            <v>Max</v>
          </cell>
        </row>
        <row r="1005">
          <cell r="A1005" t="str">
            <v>Kershaw202410.6Max</v>
          </cell>
          <cell r="B1005">
            <v>2024</v>
          </cell>
          <cell r="C1005">
            <v>0.6</v>
          </cell>
          <cell r="D1005" t="str">
            <v>Kershaw</v>
          </cell>
          <cell r="E1005">
            <v>1</v>
          </cell>
          <cell r="F1005">
            <v>891</v>
          </cell>
          <cell r="G1005" t="str">
            <v>Max</v>
          </cell>
        </row>
        <row r="1006">
          <cell r="A1006" t="str">
            <v>Lancaster202410.6Max</v>
          </cell>
          <cell r="B1006">
            <v>2024</v>
          </cell>
          <cell r="C1006">
            <v>0.6</v>
          </cell>
          <cell r="D1006" t="str">
            <v>Lancaster</v>
          </cell>
          <cell r="E1006">
            <v>1</v>
          </cell>
          <cell r="F1006">
            <v>961</v>
          </cell>
          <cell r="G1006" t="str">
            <v>Max</v>
          </cell>
        </row>
        <row r="1007">
          <cell r="A1007" t="str">
            <v>Laurens202410.6Max</v>
          </cell>
          <cell r="B1007">
            <v>2024</v>
          </cell>
          <cell r="C1007">
            <v>0.6</v>
          </cell>
          <cell r="D1007" t="str">
            <v>Laurens</v>
          </cell>
          <cell r="E1007">
            <v>1</v>
          </cell>
          <cell r="F1007">
            <v>784</v>
          </cell>
          <cell r="G1007" t="str">
            <v>Max</v>
          </cell>
        </row>
        <row r="1008">
          <cell r="A1008" t="str">
            <v>Lee202410.6Max</v>
          </cell>
          <cell r="B1008">
            <v>2024</v>
          </cell>
          <cell r="C1008">
            <v>0.6</v>
          </cell>
          <cell r="D1008" t="str">
            <v>Lee</v>
          </cell>
          <cell r="E1008">
            <v>1</v>
          </cell>
          <cell r="F1008">
            <v>702</v>
          </cell>
          <cell r="G1008" t="str">
            <v>Max</v>
          </cell>
        </row>
        <row r="1009">
          <cell r="A1009" t="str">
            <v>Lexington202410.6Max</v>
          </cell>
          <cell r="B1009">
            <v>2024</v>
          </cell>
          <cell r="C1009">
            <v>0.6</v>
          </cell>
          <cell r="D1009" t="str">
            <v>Lexington</v>
          </cell>
          <cell r="E1009">
            <v>1</v>
          </cell>
          <cell r="F1009">
            <v>978</v>
          </cell>
          <cell r="G1009" t="str">
            <v>Max</v>
          </cell>
        </row>
        <row r="1010">
          <cell r="A1010" t="str">
            <v>Marion202410.6Max</v>
          </cell>
          <cell r="B1010">
            <v>2024</v>
          </cell>
          <cell r="C1010">
            <v>0.6</v>
          </cell>
          <cell r="D1010" t="str">
            <v>Marion</v>
          </cell>
          <cell r="E1010">
            <v>1</v>
          </cell>
          <cell r="F1010">
            <v>702</v>
          </cell>
          <cell r="G1010" t="str">
            <v>Max</v>
          </cell>
        </row>
        <row r="1011">
          <cell r="A1011" t="str">
            <v>Marlboro202410.6Max</v>
          </cell>
          <cell r="B1011">
            <v>2024</v>
          </cell>
          <cell r="C1011">
            <v>0.6</v>
          </cell>
          <cell r="D1011" t="str">
            <v>Marlboro</v>
          </cell>
          <cell r="E1011">
            <v>1</v>
          </cell>
          <cell r="F1011">
            <v>702</v>
          </cell>
          <cell r="G1011" t="str">
            <v>Max</v>
          </cell>
        </row>
        <row r="1012">
          <cell r="A1012" t="str">
            <v>McCormick202410.6Max</v>
          </cell>
          <cell r="B1012">
            <v>2024</v>
          </cell>
          <cell r="C1012">
            <v>0.6</v>
          </cell>
          <cell r="D1012" t="str">
            <v>McCormick</v>
          </cell>
          <cell r="E1012">
            <v>1</v>
          </cell>
          <cell r="F1012">
            <v>835</v>
          </cell>
          <cell r="G1012" t="str">
            <v>Max</v>
          </cell>
        </row>
        <row r="1013">
          <cell r="A1013" t="str">
            <v>Newberry202410.6Max</v>
          </cell>
          <cell r="B1013">
            <v>2024</v>
          </cell>
          <cell r="C1013">
            <v>0.6</v>
          </cell>
          <cell r="D1013" t="str">
            <v>Newberry</v>
          </cell>
          <cell r="E1013">
            <v>1</v>
          </cell>
          <cell r="F1013">
            <v>804</v>
          </cell>
          <cell r="G1013" t="str">
            <v>Max</v>
          </cell>
        </row>
        <row r="1014">
          <cell r="A1014" t="str">
            <v>Oconee202410.6Max</v>
          </cell>
          <cell r="B1014">
            <v>2024</v>
          </cell>
          <cell r="C1014">
            <v>0.6</v>
          </cell>
          <cell r="D1014" t="str">
            <v>Oconee</v>
          </cell>
          <cell r="E1014">
            <v>1</v>
          </cell>
          <cell r="F1014">
            <v>834</v>
          </cell>
          <cell r="G1014" t="str">
            <v>Max</v>
          </cell>
        </row>
        <row r="1015">
          <cell r="A1015" t="str">
            <v>Orangeburg202410.6Max</v>
          </cell>
          <cell r="B1015">
            <v>2024</v>
          </cell>
          <cell r="C1015">
            <v>0.6</v>
          </cell>
          <cell r="D1015" t="str">
            <v>Orangeburg</v>
          </cell>
          <cell r="E1015">
            <v>1</v>
          </cell>
          <cell r="F1015">
            <v>702</v>
          </cell>
          <cell r="G1015" t="str">
            <v>Max</v>
          </cell>
        </row>
        <row r="1016">
          <cell r="A1016" t="str">
            <v>Pickens202410.6Max</v>
          </cell>
          <cell r="B1016">
            <v>2024</v>
          </cell>
          <cell r="C1016">
            <v>0.6</v>
          </cell>
          <cell r="D1016" t="str">
            <v>Pickens</v>
          </cell>
          <cell r="E1016">
            <v>1</v>
          </cell>
          <cell r="F1016">
            <v>997</v>
          </cell>
          <cell r="G1016" t="str">
            <v>Max</v>
          </cell>
        </row>
        <row r="1017">
          <cell r="A1017" t="str">
            <v>Richland202410.6Max</v>
          </cell>
          <cell r="B1017">
            <v>2024</v>
          </cell>
          <cell r="C1017">
            <v>0.6</v>
          </cell>
          <cell r="D1017" t="str">
            <v>Richland</v>
          </cell>
          <cell r="E1017">
            <v>1</v>
          </cell>
          <cell r="F1017">
            <v>978</v>
          </cell>
          <cell r="G1017" t="str">
            <v>Max</v>
          </cell>
        </row>
        <row r="1018">
          <cell r="A1018" t="str">
            <v>Saluda202410.6Max</v>
          </cell>
          <cell r="B1018">
            <v>2024</v>
          </cell>
          <cell r="C1018">
            <v>0.6</v>
          </cell>
          <cell r="D1018" t="str">
            <v>Saluda</v>
          </cell>
          <cell r="E1018">
            <v>1</v>
          </cell>
          <cell r="F1018">
            <v>978</v>
          </cell>
          <cell r="G1018" t="str">
            <v>Max</v>
          </cell>
        </row>
        <row r="1019">
          <cell r="A1019" t="str">
            <v>Spartanburg202410.6Max</v>
          </cell>
          <cell r="B1019">
            <v>2024</v>
          </cell>
          <cell r="C1019">
            <v>0.6</v>
          </cell>
          <cell r="D1019" t="str">
            <v>Spartanburg</v>
          </cell>
          <cell r="E1019">
            <v>1</v>
          </cell>
          <cell r="F1019">
            <v>846</v>
          </cell>
          <cell r="G1019" t="str">
            <v>Max</v>
          </cell>
        </row>
        <row r="1020">
          <cell r="A1020" t="str">
            <v>Sumter202410.6Max</v>
          </cell>
          <cell r="B1020">
            <v>2024</v>
          </cell>
          <cell r="C1020">
            <v>0.6</v>
          </cell>
          <cell r="D1020" t="str">
            <v>Sumter</v>
          </cell>
          <cell r="E1020">
            <v>1</v>
          </cell>
          <cell r="F1020">
            <v>793</v>
          </cell>
          <cell r="G1020" t="str">
            <v>Max</v>
          </cell>
        </row>
        <row r="1021">
          <cell r="A1021" t="str">
            <v>Union202410.6Max</v>
          </cell>
          <cell r="B1021">
            <v>2024</v>
          </cell>
          <cell r="C1021">
            <v>0.6</v>
          </cell>
          <cell r="D1021" t="str">
            <v>Union</v>
          </cell>
          <cell r="E1021">
            <v>1</v>
          </cell>
          <cell r="F1021">
            <v>702</v>
          </cell>
          <cell r="G1021" t="str">
            <v>Max</v>
          </cell>
        </row>
        <row r="1022">
          <cell r="A1022" t="str">
            <v>Williamsburg202410.6Max</v>
          </cell>
          <cell r="B1022">
            <v>2024</v>
          </cell>
          <cell r="C1022">
            <v>0.6</v>
          </cell>
          <cell r="D1022" t="str">
            <v>Williamsburg</v>
          </cell>
          <cell r="E1022">
            <v>1</v>
          </cell>
          <cell r="F1022">
            <v>702</v>
          </cell>
          <cell r="G1022" t="str">
            <v>Max</v>
          </cell>
        </row>
        <row r="1023">
          <cell r="A1023" t="str">
            <v>York202410.6Max</v>
          </cell>
          <cell r="B1023">
            <v>2024</v>
          </cell>
          <cell r="C1023">
            <v>0.6</v>
          </cell>
          <cell r="D1023" t="str">
            <v>York</v>
          </cell>
          <cell r="E1023">
            <v>1</v>
          </cell>
          <cell r="F1023">
            <v>1192</v>
          </cell>
          <cell r="G1023" t="str">
            <v>Max</v>
          </cell>
        </row>
        <row r="1024">
          <cell r="A1024" t="str">
            <v>Abbeville202420.6Max</v>
          </cell>
          <cell r="B1024">
            <v>2024</v>
          </cell>
          <cell r="C1024">
            <v>0.6</v>
          </cell>
          <cell r="D1024" t="str">
            <v>Abbeville</v>
          </cell>
          <cell r="E1024">
            <v>2</v>
          </cell>
          <cell r="F1024">
            <v>924</v>
          </cell>
          <cell r="G1024" t="str">
            <v>Max</v>
          </cell>
        </row>
        <row r="1025">
          <cell r="A1025" t="str">
            <v>Aiken202420.6Max</v>
          </cell>
          <cell r="B1025">
            <v>2024</v>
          </cell>
          <cell r="C1025">
            <v>0.6</v>
          </cell>
          <cell r="D1025" t="str">
            <v>Aiken</v>
          </cell>
          <cell r="E1025">
            <v>2</v>
          </cell>
          <cell r="F1025">
            <v>1158</v>
          </cell>
          <cell r="G1025" t="str">
            <v>Max</v>
          </cell>
        </row>
        <row r="1026">
          <cell r="A1026" t="str">
            <v>Allendale202420.6Max</v>
          </cell>
          <cell r="B1026">
            <v>2024</v>
          </cell>
          <cell r="C1026">
            <v>0.6</v>
          </cell>
          <cell r="D1026" t="str">
            <v>Allendale</v>
          </cell>
          <cell r="E1026">
            <v>2</v>
          </cell>
          <cell r="F1026">
            <v>841</v>
          </cell>
          <cell r="G1026" t="str">
            <v>Max</v>
          </cell>
        </row>
        <row r="1027">
          <cell r="A1027" t="str">
            <v>Anderson202420.6Max</v>
          </cell>
          <cell r="B1027">
            <v>2024</v>
          </cell>
          <cell r="C1027">
            <v>0.6</v>
          </cell>
          <cell r="D1027" t="str">
            <v>Anderson</v>
          </cell>
          <cell r="E1027">
            <v>2</v>
          </cell>
          <cell r="F1027">
            <v>1080</v>
          </cell>
          <cell r="G1027" t="str">
            <v>Max</v>
          </cell>
        </row>
        <row r="1028">
          <cell r="A1028" t="str">
            <v>Bamberg202420.6Max</v>
          </cell>
          <cell r="B1028">
            <v>2024</v>
          </cell>
          <cell r="C1028">
            <v>0.6</v>
          </cell>
          <cell r="D1028" t="str">
            <v>Bamberg</v>
          </cell>
          <cell r="E1028">
            <v>2</v>
          </cell>
          <cell r="F1028">
            <v>850</v>
          </cell>
          <cell r="G1028" t="str">
            <v>Max</v>
          </cell>
        </row>
        <row r="1029">
          <cell r="A1029" t="str">
            <v>Barnwell202420.6Max</v>
          </cell>
          <cell r="B1029">
            <v>2024</v>
          </cell>
          <cell r="C1029">
            <v>0.6</v>
          </cell>
          <cell r="D1029" t="str">
            <v>Barnwell</v>
          </cell>
          <cell r="E1029">
            <v>2</v>
          </cell>
          <cell r="F1029">
            <v>912</v>
          </cell>
          <cell r="G1029" t="str">
            <v>Max</v>
          </cell>
        </row>
        <row r="1030">
          <cell r="A1030" t="str">
            <v>Beaufort202420.6Max</v>
          </cell>
          <cell r="B1030">
            <v>2024</v>
          </cell>
          <cell r="C1030">
            <v>0.6</v>
          </cell>
          <cell r="D1030" t="str">
            <v>Beaufort</v>
          </cell>
          <cell r="E1030">
            <v>2</v>
          </cell>
          <cell r="F1030">
            <v>1363</v>
          </cell>
          <cell r="G1030" t="str">
            <v>Max</v>
          </cell>
        </row>
        <row r="1031">
          <cell r="A1031" t="str">
            <v>Berkeley202420.6Max</v>
          </cell>
          <cell r="B1031">
            <v>2024</v>
          </cell>
          <cell r="C1031">
            <v>0.6</v>
          </cell>
          <cell r="D1031" t="str">
            <v>Berkeley</v>
          </cell>
          <cell r="E1031">
            <v>2</v>
          </cell>
          <cell r="F1031">
            <v>1419</v>
          </cell>
          <cell r="G1031" t="str">
            <v>Max</v>
          </cell>
        </row>
        <row r="1032">
          <cell r="A1032" t="str">
            <v>Calhoun202420.6Max</v>
          </cell>
          <cell r="B1032">
            <v>2024</v>
          </cell>
          <cell r="C1032">
            <v>0.6</v>
          </cell>
          <cell r="D1032" t="str">
            <v>Calhoun</v>
          </cell>
          <cell r="E1032">
            <v>2</v>
          </cell>
          <cell r="F1032">
            <v>1174</v>
          </cell>
          <cell r="G1032" t="str">
            <v>Max</v>
          </cell>
        </row>
        <row r="1033">
          <cell r="A1033" t="str">
            <v>Charleston202420.6Max</v>
          </cell>
          <cell r="B1033">
            <v>2024</v>
          </cell>
          <cell r="C1033">
            <v>0.6</v>
          </cell>
          <cell r="D1033" t="str">
            <v>Charleston</v>
          </cell>
          <cell r="E1033">
            <v>2</v>
          </cell>
          <cell r="F1033">
            <v>1419</v>
          </cell>
          <cell r="G1033" t="str">
            <v>Max</v>
          </cell>
        </row>
        <row r="1034">
          <cell r="A1034" t="str">
            <v>Cherokee202420.6Max</v>
          </cell>
          <cell r="B1034">
            <v>2024</v>
          </cell>
          <cell r="C1034">
            <v>0.6</v>
          </cell>
          <cell r="D1034" t="str">
            <v>Cherokee</v>
          </cell>
          <cell r="E1034">
            <v>2</v>
          </cell>
          <cell r="F1034">
            <v>921</v>
          </cell>
          <cell r="G1034" t="str">
            <v>Max</v>
          </cell>
        </row>
        <row r="1035">
          <cell r="A1035" t="str">
            <v>Chester202420.6Max</v>
          </cell>
          <cell r="B1035">
            <v>2024</v>
          </cell>
          <cell r="C1035">
            <v>0.6</v>
          </cell>
          <cell r="D1035" t="str">
            <v>Chester</v>
          </cell>
          <cell r="E1035">
            <v>2</v>
          </cell>
          <cell r="F1035">
            <v>859</v>
          </cell>
          <cell r="G1035" t="str">
            <v>Max</v>
          </cell>
        </row>
        <row r="1036">
          <cell r="A1036" t="str">
            <v>Chesterfield202420.6Max</v>
          </cell>
          <cell r="B1036">
            <v>2024</v>
          </cell>
          <cell r="C1036">
            <v>0.6</v>
          </cell>
          <cell r="D1036" t="str">
            <v>Chesterfield</v>
          </cell>
          <cell r="E1036">
            <v>2</v>
          </cell>
          <cell r="F1036">
            <v>853</v>
          </cell>
          <cell r="G1036" t="str">
            <v>Max</v>
          </cell>
        </row>
        <row r="1037">
          <cell r="A1037" t="str">
            <v>Clarendon202420.6Max</v>
          </cell>
          <cell r="B1037">
            <v>2024</v>
          </cell>
          <cell r="C1037">
            <v>0.6</v>
          </cell>
          <cell r="D1037" t="str">
            <v>Clarendon</v>
          </cell>
          <cell r="E1037">
            <v>2</v>
          </cell>
          <cell r="F1037">
            <v>937</v>
          </cell>
          <cell r="G1037" t="str">
            <v>Max</v>
          </cell>
        </row>
        <row r="1038">
          <cell r="A1038" t="str">
            <v>Colleton202420.6Max</v>
          </cell>
          <cell r="B1038">
            <v>2024</v>
          </cell>
          <cell r="C1038">
            <v>0.6</v>
          </cell>
          <cell r="D1038" t="str">
            <v>Colleton</v>
          </cell>
          <cell r="E1038">
            <v>2</v>
          </cell>
          <cell r="F1038">
            <v>841</v>
          </cell>
          <cell r="G1038" t="str">
            <v>Max</v>
          </cell>
        </row>
        <row r="1039">
          <cell r="A1039" t="str">
            <v>Darlington202420.6Max</v>
          </cell>
          <cell r="B1039">
            <v>2024</v>
          </cell>
          <cell r="C1039">
            <v>0.6</v>
          </cell>
          <cell r="D1039" t="str">
            <v>Darlington</v>
          </cell>
          <cell r="E1039">
            <v>2</v>
          </cell>
          <cell r="F1039">
            <v>859</v>
          </cell>
          <cell r="G1039" t="str">
            <v>Max</v>
          </cell>
        </row>
        <row r="1040">
          <cell r="A1040" t="str">
            <v>Dillon202420.6Max</v>
          </cell>
          <cell r="B1040">
            <v>2024</v>
          </cell>
          <cell r="C1040">
            <v>0.6</v>
          </cell>
          <cell r="D1040" t="str">
            <v>Dillon</v>
          </cell>
          <cell r="E1040">
            <v>2</v>
          </cell>
          <cell r="F1040">
            <v>841</v>
          </cell>
          <cell r="G1040" t="str">
            <v>Max</v>
          </cell>
        </row>
        <row r="1041">
          <cell r="A1041" t="str">
            <v>Dorchester202420.6Max</v>
          </cell>
          <cell r="B1041">
            <v>2024</v>
          </cell>
          <cell r="C1041">
            <v>0.6</v>
          </cell>
          <cell r="D1041" t="str">
            <v>Dorchester</v>
          </cell>
          <cell r="E1041">
            <v>2</v>
          </cell>
          <cell r="F1041">
            <v>1419</v>
          </cell>
          <cell r="G1041" t="str">
            <v>Max</v>
          </cell>
        </row>
        <row r="1042">
          <cell r="A1042" t="str">
            <v>Edgefield202420.6Max</v>
          </cell>
          <cell r="B1042">
            <v>2024</v>
          </cell>
          <cell r="C1042">
            <v>0.6</v>
          </cell>
          <cell r="D1042" t="str">
            <v>Edgefield</v>
          </cell>
          <cell r="E1042">
            <v>2</v>
          </cell>
          <cell r="F1042">
            <v>1158</v>
          </cell>
          <cell r="G1042" t="str">
            <v>Max</v>
          </cell>
        </row>
        <row r="1043">
          <cell r="A1043" t="str">
            <v>Fairfield202420.6Max</v>
          </cell>
          <cell r="B1043">
            <v>2024</v>
          </cell>
          <cell r="C1043">
            <v>0.6</v>
          </cell>
          <cell r="D1043" t="str">
            <v>Fairfield</v>
          </cell>
          <cell r="E1043">
            <v>2</v>
          </cell>
          <cell r="F1043">
            <v>1174</v>
          </cell>
          <cell r="G1043" t="str">
            <v>Max</v>
          </cell>
        </row>
        <row r="1044">
          <cell r="A1044" t="str">
            <v>Florence202420.6Max</v>
          </cell>
          <cell r="B1044">
            <v>2024</v>
          </cell>
          <cell r="C1044">
            <v>0.6</v>
          </cell>
          <cell r="D1044" t="str">
            <v>Florence</v>
          </cell>
          <cell r="E1044">
            <v>2</v>
          </cell>
          <cell r="F1044">
            <v>1044</v>
          </cell>
          <cell r="G1044" t="str">
            <v>Max</v>
          </cell>
        </row>
        <row r="1045">
          <cell r="A1045" t="str">
            <v>Georgetown202420.6Max</v>
          </cell>
          <cell r="B1045">
            <v>2024</v>
          </cell>
          <cell r="C1045">
            <v>0.6</v>
          </cell>
          <cell r="D1045" t="str">
            <v>Georgetown</v>
          </cell>
          <cell r="E1045">
            <v>2</v>
          </cell>
          <cell r="F1045">
            <v>1026</v>
          </cell>
          <cell r="G1045" t="str">
            <v>Max</v>
          </cell>
        </row>
        <row r="1046">
          <cell r="A1046" t="str">
            <v>Greenville202420.6Max</v>
          </cell>
          <cell r="B1046">
            <v>2024</v>
          </cell>
          <cell r="C1046">
            <v>0.6</v>
          </cell>
          <cell r="D1046" t="str">
            <v>Greenville</v>
          </cell>
          <cell r="E1046">
            <v>2</v>
          </cell>
          <cell r="F1046">
            <v>1197</v>
          </cell>
          <cell r="G1046" t="str">
            <v>Max</v>
          </cell>
        </row>
        <row r="1047">
          <cell r="A1047" t="str">
            <v>Greenwood202420.6Max</v>
          </cell>
          <cell r="B1047">
            <v>2024</v>
          </cell>
          <cell r="C1047">
            <v>0.6</v>
          </cell>
          <cell r="D1047" t="str">
            <v>Greenwood</v>
          </cell>
          <cell r="E1047">
            <v>2</v>
          </cell>
          <cell r="F1047">
            <v>841</v>
          </cell>
          <cell r="G1047" t="str">
            <v>Max</v>
          </cell>
        </row>
        <row r="1048">
          <cell r="A1048" t="str">
            <v>Hampton202420.6Max</v>
          </cell>
          <cell r="B1048">
            <v>2024</v>
          </cell>
          <cell r="C1048">
            <v>0.6</v>
          </cell>
          <cell r="D1048" t="str">
            <v>Hampton</v>
          </cell>
          <cell r="E1048">
            <v>2</v>
          </cell>
          <cell r="F1048">
            <v>841</v>
          </cell>
          <cell r="G1048" t="str">
            <v>Max</v>
          </cell>
        </row>
        <row r="1049">
          <cell r="A1049" t="str">
            <v>Horry202420.6Max</v>
          </cell>
          <cell r="B1049">
            <v>2024</v>
          </cell>
          <cell r="C1049">
            <v>0.6</v>
          </cell>
          <cell r="D1049" t="str">
            <v>Horry</v>
          </cell>
          <cell r="E1049">
            <v>2</v>
          </cell>
          <cell r="F1049">
            <v>1074</v>
          </cell>
          <cell r="G1049" t="str">
            <v>Max</v>
          </cell>
        </row>
        <row r="1050">
          <cell r="A1050" t="str">
            <v>Jasper202420.6Max</v>
          </cell>
          <cell r="B1050">
            <v>2024</v>
          </cell>
          <cell r="C1050">
            <v>0.6</v>
          </cell>
          <cell r="D1050" t="str">
            <v>Jasper</v>
          </cell>
          <cell r="E1050">
            <v>2</v>
          </cell>
          <cell r="F1050">
            <v>940</v>
          </cell>
          <cell r="G1050" t="str">
            <v>Max</v>
          </cell>
        </row>
        <row r="1051">
          <cell r="A1051" t="str">
            <v>Kershaw202420.6Max</v>
          </cell>
          <cell r="B1051">
            <v>2024</v>
          </cell>
          <cell r="C1051">
            <v>0.6</v>
          </cell>
          <cell r="D1051" t="str">
            <v>Kershaw</v>
          </cell>
          <cell r="E1051">
            <v>2</v>
          </cell>
          <cell r="F1051">
            <v>1069</v>
          </cell>
          <cell r="G1051" t="str">
            <v>Max</v>
          </cell>
        </row>
        <row r="1052">
          <cell r="A1052" t="str">
            <v>Lancaster202420.6Max</v>
          </cell>
          <cell r="B1052">
            <v>2024</v>
          </cell>
          <cell r="C1052">
            <v>0.6</v>
          </cell>
          <cell r="D1052" t="str">
            <v>Lancaster</v>
          </cell>
          <cell r="E1052">
            <v>2</v>
          </cell>
          <cell r="F1052">
            <v>1153</v>
          </cell>
          <cell r="G1052" t="str">
            <v>Max</v>
          </cell>
        </row>
        <row r="1053">
          <cell r="A1053" t="str">
            <v>Laurens202420.6Max</v>
          </cell>
          <cell r="B1053">
            <v>2024</v>
          </cell>
          <cell r="C1053">
            <v>0.6</v>
          </cell>
          <cell r="D1053" t="str">
            <v>Laurens</v>
          </cell>
          <cell r="E1053">
            <v>2</v>
          </cell>
          <cell r="F1053">
            <v>942</v>
          </cell>
          <cell r="G1053" t="str">
            <v>Max</v>
          </cell>
        </row>
        <row r="1054">
          <cell r="A1054" t="str">
            <v>Lee202420.6Max</v>
          </cell>
          <cell r="B1054">
            <v>2024</v>
          </cell>
          <cell r="C1054">
            <v>0.6</v>
          </cell>
          <cell r="D1054" t="str">
            <v>Lee</v>
          </cell>
          <cell r="E1054">
            <v>2</v>
          </cell>
          <cell r="F1054">
            <v>841</v>
          </cell>
          <cell r="G1054" t="str">
            <v>Max</v>
          </cell>
        </row>
        <row r="1055">
          <cell r="A1055" t="str">
            <v>Lexington202420.6Max</v>
          </cell>
          <cell r="B1055">
            <v>2024</v>
          </cell>
          <cell r="C1055">
            <v>0.6</v>
          </cell>
          <cell r="D1055" t="str">
            <v>Lexington</v>
          </cell>
          <cell r="E1055">
            <v>2</v>
          </cell>
          <cell r="F1055">
            <v>1174</v>
          </cell>
          <cell r="G1055" t="str">
            <v>Max</v>
          </cell>
        </row>
        <row r="1056">
          <cell r="A1056" t="str">
            <v>Marion202420.6Max</v>
          </cell>
          <cell r="B1056">
            <v>2024</v>
          </cell>
          <cell r="C1056">
            <v>0.6</v>
          </cell>
          <cell r="D1056" t="str">
            <v>Marion</v>
          </cell>
          <cell r="E1056">
            <v>2</v>
          </cell>
          <cell r="F1056">
            <v>841</v>
          </cell>
          <cell r="G1056" t="str">
            <v>Max</v>
          </cell>
        </row>
        <row r="1057">
          <cell r="A1057" t="str">
            <v>Marlboro202420.6Max</v>
          </cell>
          <cell r="B1057">
            <v>2024</v>
          </cell>
          <cell r="C1057">
            <v>0.6</v>
          </cell>
          <cell r="D1057" t="str">
            <v>Marlboro</v>
          </cell>
          <cell r="E1057">
            <v>2</v>
          </cell>
          <cell r="F1057">
            <v>841</v>
          </cell>
          <cell r="G1057" t="str">
            <v>Max</v>
          </cell>
        </row>
        <row r="1058">
          <cell r="A1058" t="str">
            <v>McCormick202420.6Max</v>
          </cell>
          <cell r="B1058">
            <v>2024</v>
          </cell>
          <cell r="C1058">
            <v>0.6</v>
          </cell>
          <cell r="D1058" t="str">
            <v>McCormick</v>
          </cell>
          <cell r="E1058">
            <v>2</v>
          </cell>
          <cell r="F1058">
            <v>1002</v>
          </cell>
          <cell r="G1058" t="str">
            <v>Max</v>
          </cell>
        </row>
        <row r="1059">
          <cell r="A1059" t="str">
            <v>Newberry202420.6Max</v>
          </cell>
          <cell r="B1059">
            <v>2024</v>
          </cell>
          <cell r="C1059">
            <v>0.6</v>
          </cell>
          <cell r="D1059" t="str">
            <v>Newberry</v>
          </cell>
          <cell r="E1059">
            <v>2</v>
          </cell>
          <cell r="F1059">
            <v>964</v>
          </cell>
          <cell r="G1059" t="str">
            <v>Max</v>
          </cell>
        </row>
        <row r="1060">
          <cell r="A1060" t="str">
            <v>Oconee202420.6Max</v>
          </cell>
          <cell r="B1060">
            <v>2024</v>
          </cell>
          <cell r="C1060">
            <v>0.6</v>
          </cell>
          <cell r="D1060" t="str">
            <v>Oconee</v>
          </cell>
          <cell r="E1060">
            <v>2</v>
          </cell>
          <cell r="F1060">
            <v>1000</v>
          </cell>
          <cell r="G1060" t="str">
            <v>Max</v>
          </cell>
        </row>
        <row r="1061">
          <cell r="A1061" t="str">
            <v>Orangeburg202420.6Max</v>
          </cell>
          <cell r="B1061">
            <v>2024</v>
          </cell>
          <cell r="C1061">
            <v>0.6</v>
          </cell>
          <cell r="D1061" t="str">
            <v>Orangeburg</v>
          </cell>
          <cell r="E1061">
            <v>2</v>
          </cell>
          <cell r="F1061">
            <v>841</v>
          </cell>
          <cell r="G1061" t="str">
            <v>Max</v>
          </cell>
        </row>
        <row r="1062">
          <cell r="A1062" t="str">
            <v>Pickens202420.6Max</v>
          </cell>
          <cell r="B1062">
            <v>2024</v>
          </cell>
          <cell r="C1062">
            <v>0.6</v>
          </cell>
          <cell r="D1062" t="str">
            <v>Pickens</v>
          </cell>
          <cell r="E1062">
            <v>2</v>
          </cell>
          <cell r="F1062">
            <v>1197</v>
          </cell>
          <cell r="G1062" t="str">
            <v>Max</v>
          </cell>
        </row>
        <row r="1063">
          <cell r="A1063" t="str">
            <v>Richland202420.6Max</v>
          </cell>
          <cell r="B1063">
            <v>2024</v>
          </cell>
          <cell r="C1063">
            <v>0.6</v>
          </cell>
          <cell r="D1063" t="str">
            <v>Richland</v>
          </cell>
          <cell r="E1063">
            <v>2</v>
          </cell>
          <cell r="F1063">
            <v>1174</v>
          </cell>
          <cell r="G1063" t="str">
            <v>Max</v>
          </cell>
        </row>
        <row r="1064">
          <cell r="A1064" t="str">
            <v>Saluda202420.6Max</v>
          </cell>
          <cell r="B1064">
            <v>2024</v>
          </cell>
          <cell r="C1064">
            <v>0.6</v>
          </cell>
          <cell r="D1064" t="str">
            <v>Saluda</v>
          </cell>
          <cell r="E1064">
            <v>2</v>
          </cell>
          <cell r="F1064">
            <v>1174</v>
          </cell>
          <cell r="G1064" t="str">
            <v>Max</v>
          </cell>
        </row>
        <row r="1065">
          <cell r="A1065" t="str">
            <v>Spartanburg202420.6Max</v>
          </cell>
          <cell r="B1065">
            <v>2024</v>
          </cell>
          <cell r="C1065">
            <v>0.6</v>
          </cell>
          <cell r="D1065" t="str">
            <v>Spartanburg</v>
          </cell>
          <cell r="E1065">
            <v>2</v>
          </cell>
          <cell r="F1065">
            <v>1015</v>
          </cell>
          <cell r="G1065" t="str">
            <v>Max</v>
          </cell>
        </row>
        <row r="1066">
          <cell r="A1066" t="str">
            <v>Sumter202420.6Max</v>
          </cell>
          <cell r="B1066">
            <v>2024</v>
          </cell>
          <cell r="C1066">
            <v>0.6</v>
          </cell>
          <cell r="D1066" t="str">
            <v>Sumter</v>
          </cell>
          <cell r="E1066">
            <v>2</v>
          </cell>
          <cell r="F1066">
            <v>952</v>
          </cell>
          <cell r="G1066" t="str">
            <v>Max</v>
          </cell>
        </row>
        <row r="1067">
          <cell r="A1067" t="str">
            <v>Union202420.6Max</v>
          </cell>
          <cell r="B1067">
            <v>2024</v>
          </cell>
          <cell r="C1067">
            <v>0.6</v>
          </cell>
          <cell r="D1067" t="str">
            <v>Union</v>
          </cell>
          <cell r="E1067">
            <v>2</v>
          </cell>
          <cell r="F1067">
            <v>841</v>
          </cell>
          <cell r="G1067" t="str">
            <v>Max</v>
          </cell>
        </row>
        <row r="1068">
          <cell r="A1068" t="str">
            <v>Williamsburg202420.6Max</v>
          </cell>
          <cell r="B1068">
            <v>2024</v>
          </cell>
          <cell r="C1068">
            <v>0.6</v>
          </cell>
          <cell r="D1068" t="str">
            <v>Williamsburg</v>
          </cell>
          <cell r="E1068">
            <v>2</v>
          </cell>
          <cell r="F1068">
            <v>841</v>
          </cell>
          <cell r="G1068" t="str">
            <v>Max</v>
          </cell>
        </row>
        <row r="1069">
          <cell r="A1069" t="str">
            <v>York202420.6Max</v>
          </cell>
          <cell r="B1069">
            <v>2024</v>
          </cell>
          <cell r="C1069">
            <v>0.6</v>
          </cell>
          <cell r="D1069" t="str">
            <v>York</v>
          </cell>
          <cell r="E1069">
            <v>2</v>
          </cell>
          <cell r="F1069">
            <v>1431</v>
          </cell>
          <cell r="G1069" t="str">
            <v>Max</v>
          </cell>
        </row>
        <row r="1070">
          <cell r="A1070" t="str">
            <v>Abbeville202430.6Max</v>
          </cell>
          <cell r="B1070">
            <v>2024</v>
          </cell>
          <cell r="C1070">
            <v>0.6</v>
          </cell>
          <cell r="D1070" t="str">
            <v>Abbeville</v>
          </cell>
          <cell r="E1070">
            <v>3</v>
          </cell>
          <cell r="F1070">
            <v>1067</v>
          </cell>
          <cell r="G1070" t="str">
            <v>Max</v>
          </cell>
        </row>
        <row r="1071">
          <cell r="A1071" t="str">
            <v>Aiken202430.6Max</v>
          </cell>
          <cell r="B1071">
            <v>2024</v>
          </cell>
          <cell r="C1071">
            <v>0.6</v>
          </cell>
          <cell r="D1071" t="str">
            <v>Aiken</v>
          </cell>
          <cell r="E1071">
            <v>3</v>
          </cell>
          <cell r="F1071">
            <v>1338</v>
          </cell>
          <cell r="G1071" t="str">
            <v>Max</v>
          </cell>
        </row>
        <row r="1072">
          <cell r="A1072" t="str">
            <v>Allendale202430.6Max</v>
          </cell>
          <cell r="B1072">
            <v>2024</v>
          </cell>
          <cell r="C1072">
            <v>0.6</v>
          </cell>
          <cell r="D1072" t="str">
            <v>Allendale</v>
          </cell>
          <cell r="E1072">
            <v>3</v>
          </cell>
          <cell r="F1072">
            <v>972</v>
          </cell>
          <cell r="G1072" t="str">
            <v>Max</v>
          </cell>
        </row>
        <row r="1073">
          <cell r="A1073" t="str">
            <v>Anderson202430.6Max</v>
          </cell>
          <cell r="B1073">
            <v>2024</v>
          </cell>
          <cell r="C1073">
            <v>0.6</v>
          </cell>
          <cell r="D1073" t="str">
            <v>Anderson</v>
          </cell>
          <cell r="E1073">
            <v>3</v>
          </cell>
          <cell r="F1073">
            <v>1246</v>
          </cell>
          <cell r="G1073" t="str">
            <v>Max</v>
          </cell>
        </row>
        <row r="1074">
          <cell r="A1074" t="str">
            <v>Bamberg202430.6Max</v>
          </cell>
          <cell r="B1074">
            <v>2024</v>
          </cell>
          <cell r="C1074">
            <v>0.6</v>
          </cell>
          <cell r="D1074" t="str">
            <v>Bamberg</v>
          </cell>
          <cell r="E1074">
            <v>3</v>
          </cell>
          <cell r="F1074">
            <v>983</v>
          </cell>
          <cell r="G1074" t="str">
            <v>Max</v>
          </cell>
        </row>
        <row r="1075">
          <cell r="A1075" t="str">
            <v>Barnwell202430.6Max</v>
          </cell>
          <cell r="B1075">
            <v>2024</v>
          </cell>
          <cell r="C1075">
            <v>0.6</v>
          </cell>
          <cell r="D1075" t="str">
            <v>Barnwell</v>
          </cell>
          <cell r="E1075">
            <v>3</v>
          </cell>
          <cell r="F1075">
            <v>1053</v>
          </cell>
          <cell r="G1075" t="str">
            <v>Max</v>
          </cell>
        </row>
        <row r="1076">
          <cell r="A1076" t="str">
            <v>Beaufort202430.6Max</v>
          </cell>
          <cell r="B1076">
            <v>2024</v>
          </cell>
          <cell r="C1076">
            <v>0.6</v>
          </cell>
          <cell r="D1076" t="str">
            <v>Beaufort</v>
          </cell>
          <cell r="E1076">
            <v>3</v>
          </cell>
          <cell r="F1076">
            <v>1574</v>
          </cell>
          <cell r="G1076" t="str">
            <v>Max</v>
          </cell>
        </row>
        <row r="1077">
          <cell r="A1077" t="str">
            <v>Berkeley202430.6Max</v>
          </cell>
          <cell r="B1077">
            <v>2024</v>
          </cell>
          <cell r="C1077">
            <v>0.6</v>
          </cell>
          <cell r="D1077" t="str">
            <v>Berkeley</v>
          </cell>
          <cell r="E1077">
            <v>3</v>
          </cell>
          <cell r="F1077">
            <v>1640</v>
          </cell>
          <cell r="G1077" t="str">
            <v>Max</v>
          </cell>
        </row>
        <row r="1078">
          <cell r="A1078" t="str">
            <v>Calhoun202430.6Max</v>
          </cell>
          <cell r="B1078">
            <v>2024</v>
          </cell>
          <cell r="C1078">
            <v>0.6</v>
          </cell>
          <cell r="D1078" t="str">
            <v>Calhoun</v>
          </cell>
          <cell r="E1078">
            <v>3</v>
          </cell>
          <cell r="F1078">
            <v>1356</v>
          </cell>
          <cell r="G1078" t="str">
            <v>Max</v>
          </cell>
        </row>
        <row r="1079">
          <cell r="A1079" t="str">
            <v>Charleston202430.6Max</v>
          </cell>
          <cell r="B1079">
            <v>2024</v>
          </cell>
          <cell r="C1079">
            <v>0.6</v>
          </cell>
          <cell r="D1079" t="str">
            <v>Charleston</v>
          </cell>
          <cell r="E1079">
            <v>3</v>
          </cell>
          <cell r="F1079">
            <v>1640</v>
          </cell>
          <cell r="G1079" t="str">
            <v>Max</v>
          </cell>
        </row>
        <row r="1080">
          <cell r="A1080" t="str">
            <v>Cherokee202430.6Max</v>
          </cell>
          <cell r="B1080">
            <v>2024</v>
          </cell>
          <cell r="C1080">
            <v>0.6</v>
          </cell>
          <cell r="D1080" t="str">
            <v>Cherokee</v>
          </cell>
          <cell r="E1080">
            <v>3</v>
          </cell>
          <cell r="F1080">
            <v>1064</v>
          </cell>
          <cell r="G1080" t="str">
            <v>Max</v>
          </cell>
        </row>
        <row r="1081">
          <cell r="A1081" t="str">
            <v>Chester202430.6Max</v>
          </cell>
          <cell r="B1081">
            <v>2024</v>
          </cell>
          <cell r="C1081">
            <v>0.6</v>
          </cell>
          <cell r="D1081" t="str">
            <v>Chester</v>
          </cell>
          <cell r="E1081">
            <v>3</v>
          </cell>
          <cell r="F1081">
            <v>992</v>
          </cell>
          <cell r="G1081" t="str">
            <v>Max</v>
          </cell>
        </row>
        <row r="1082">
          <cell r="A1082" t="str">
            <v>Chesterfield202430.6Max</v>
          </cell>
          <cell r="B1082">
            <v>2024</v>
          </cell>
          <cell r="C1082">
            <v>0.6</v>
          </cell>
          <cell r="D1082" t="str">
            <v>Chesterfield</v>
          </cell>
          <cell r="E1082">
            <v>3</v>
          </cell>
          <cell r="F1082">
            <v>986</v>
          </cell>
          <cell r="G1082" t="str">
            <v>Max</v>
          </cell>
        </row>
        <row r="1083">
          <cell r="A1083" t="str">
            <v>Clarendon202430.6Max</v>
          </cell>
          <cell r="B1083">
            <v>2024</v>
          </cell>
          <cell r="C1083">
            <v>0.6</v>
          </cell>
          <cell r="D1083" t="str">
            <v>Clarendon</v>
          </cell>
          <cell r="E1083">
            <v>3</v>
          </cell>
          <cell r="F1083">
            <v>1084</v>
          </cell>
          <cell r="G1083" t="str">
            <v>Max</v>
          </cell>
        </row>
        <row r="1084">
          <cell r="A1084" t="str">
            <v>Colleton202430.6Max</v>
          </cell>
          <cell r="B1084">
            <v>2024</v>
          </cell>
          <cell r="C1084">
            <v>0.6</v>
          </cell>
          <cell r="D1084" t="str">
            <v>Colleton</v>
          </cell>
          <cell r="E1084">
            <v>3</v>
          </cell>
          <cell r="F1084">
            <v>972</v>
          </cell>
          <cell r="G1084" t="str">
            <v>Max</v>
          </cell>
        </row>
        <row r="1085">
          <cell r="A1085" t="str">
            <v>Darlington202430.6Max</v>
          </cell>
          <cell r="B1085">
            <v>2024</v>
          </cell>
          <cell r="C1085">
            <v>0.6</v>
          </cell>
          <cell r="D1085" t="str">
            <v>Darlington</v>
          </cell>
          <cell r="E1085">
            <v>3</v>
          </cell>
          <cell r="F1085">
            <v>992</v>
          </cell>
          <cell r="G1085" t="str">
            <v>Max</v>
          </cell>
        </row>
        <row r="1086">
          <cell r="A1086" t="str">
            <v>Dillon202430.6Max</v>
          </cell>
          <cell r="B1086">
            <v>2024</v>
          </cell>
          <cell r="C1086">
            <v>0.6</v>
          </cell>
          <cell r="D1086" t="str">
            <v>Dillon</v>
          </cell>
          <cell r="E1086">
            <v>3</v>
          </cell>
          <cell r="F1086">
            <v>972</v>
          </cell>
          <cell r="G1086" t="str">
            <v>Max</v>
          </cell>
        </row>
        <row r="1087">
          <cell r="A1087" t="str">
            <v>Dorchester202430.6Max</v>
          </cell>
          <cell r="B1087">
            <v>2024</v>
          </cell>
          <cell r="C1087">
            <v>0.6</v>
          </cell>
          <cell r="D1087" t="str">
            <v>Dorchester</v>
          </cell>
          <cell r="E1087">
            <v>3</v>
          </cell>
          <cell r="F1087">
            <v>1640</v>
          </cell>
          <cell r="G1087" t="str">
            <v>Max</v>
          </cell>
        </row>
        <row r="1088">
          <cell r="A1088" t="str">
            <v>Edgefield202430.6Max</v>
          </cell>
          <cell r="B1088">
            <v>2024</v>
          </cell>
          <cell r="C1088">
            <v>0.6</v>
          </cell>
          <cell r="D1088" t="str">
            <v>Edgefield</v>
          </cell>
          <cell r="E1088">
            <v>3</v>
          </cell>
          <cell r="F1088">
            <v>1338</v>
          </cell>
          <cell r="G1088" t="str">
            <v>Max</v>
          </cell>
        </row>
        <row r="1089">
          <cell r="A1089" t="str">
            <v>Fairfield202430.6Max</v>
          </cell>
          <cell r="B1089">
            <v>2024</v>
          </cell>
          <cell r="C1089">
            <v>0.6</v>
          </cell>
          <cell r="D1089" t="str">
            <v>Fairfield</v>
          </cell>
          <cell r="E1089">
            <v>3</v>
          </cell>
          <cell r="F1089">
            <v>1356</v>
          </cell>
          <cell r="G1089" t="str">
            <v>Max</v>
          </cell>
        </row>
        <row r="1090">
          <cell r="A1090" t="str">
            <v>Florence202430.6Max</v>
          </cell>
          <cell r="B1090">
            <v>2024</v>
          </cell>
          <cell r="C1090">
            <v>0.6</v>
          </cell>
          <cell r="D1090" t="str">
            <v>Florence</v>
          </cell>
          <cell r="E1090">
            <v>3</v>
          </cell>
          <cell r="F1090">
            <v>1206</v>
          </cell>
          <cell r="G1090" t="str">
            <v>Max</v>
          </cell>
        </row>
        <row r="1091">
          <cell r="A1091" t="str">
            <v>Georgetown202430.6Max</v>
          </cell>
          <cell r="B1091">
            <v>2024</v>
          </cell>
          <cell r="C1091">
            <v>0.6</v>
          </cell>
          <cell r="D1091" t="str">
            <v>Georgetown</v>
          </cell>
          <cell r="E1091">
            <v>3</v>
          </cell>
          <cell r="F1091">
            <v>1184</v>
          </cell>
          <cell r="G1091" t="str">
            <v>Max</v>
          </cell>
        </row>
        <row r="1092">
          <cell r="A1092" t="str">
            <v>Greenville202430.6Max</v>
          </cell>
          <cell r="B1092">
            <v>2024</v>
          </cell>
          <cell r="C1092">
            <v>0.6</v>
          </cell>
          <cell r="D1092" t="str">
            <v>Greenville</v>
          </cell>
          <cell r="E1092">
            <v>3</v>
          </cell>
          <cell r="F1092">
            <v>1382</v>
          </cell>
          <cell r="G1092" t="str">
            <v>Max</v>
          </cell>
        </row>
        <row r="1093">
          <cell r="A1093" t="str">
            <v>Greenwood202430.6Max</v>
          </cell>
          <cell r="B1093">
            <v>2024</v>
          </cell>
          <cell r="C1093">
            <v>0.6</v>
          </cell>
          <cell r="D1093" t="str">
            <v>Greenwood</v>
          </cell>
          <cell r="E1093">
            <v>3</v>
          </cell>
          <cell r="F1093">
            <v>972</v>
          </cell>
          <cell r="G1093" t="str">
            <v>Max</v>
          </cell>
        </row>
        <row r="1094">
          <cell r="A1094" t="str">
            <v>Hampton202430.6Max</v>
          </cell>
          <cell r="B1094">
            <v>2024</v>
          </cell>
          <cell r="C1094">
            <v>0.6</v>
          </cell>
          <cell r="D1094" t="str">
            <v>Hampton</v>
          </cell>
          <cell r="E1094">
            <v>3</v>
          </cell>
          <cell r="F1094">
            <v>972</v>
          </cell>
          <cell r="G1094" t="str">
            <v>Max</v>
          </cell>
        </row>
        <row r="1095">
          <cell r="A1095" t="str">
            <v>Horry202430.6Max</v>
          </cell>
          <cell r="B1095">
            <v>2024</v>
          </cell>
          <cell r="C1095">
            <v>0.6</v>
          </cell>
          <cell r="D1095" t="str">
            <v>Horry</v>
          </cell>
          <cell r="E1095">
            <v>3</v>
          </cell>
          <cell r="F1095">
            <v>1240</v>
          </cell>
          <cell r="G1095" t="str">
            <v>Max</v>
          </cell>
        </row>
        <row r="1096">
          <cell r="A1096" t="str">
            <v>Jasper202430.6Max</v>
          </cell>
          <cell r="B1096">
            <v>2024</v>
          </cell>
          <cell r="C1096">
            <v>0.6</v>
          </cell>
          <cell r="D1096" t="str">
            <v>Jasper</v>
          </cell>
          <cell r="E1096">
            <v>3</v>
          </cell>
          <cell r="F1096">
            <v>1086</v>
          </cell>
          <cell r="G1096" t="str">
            <v>Max</v>
          </cell>
        </row>
        <row r="1097">
          <cell r="A1097" t="str">
            <v>Kershaw202430.6Max</v>
          </cell>
          <cell r="B1097">
            <v>2024</v>
          </cell>
          <cell r="C1097">
            <v>0.6</v>
          </cell>
          <cell r="D1097" t="str">
            <v>Kershaw</v>
          </cell>
          <cell r="E1097">
            <v>3</v>
          </cell>
          <cell r="F1097">
            <v>1236</v>
          </cell>
          <cell r="G1097" t="str">
            <v>Max</v>
          </cell>
        </row>
        <row r="1098">
          <cell r="A1098" t="str">
            <v>Lancaster202430.6Max</v>
          </cell>
          <cell r="B1098">
            <v>2024</v>
          </cell>
          <cell r="C1098">
            <v>0.6</v>
          </cell>
          <cell r="D1098" t="str">
            <v>Lancaster</v>
          </cell>
          <cell r="E1098">
            <v>3</v>
          </cell>
          <cell r="F1098">
            <v>1332</v>
          </cell>
          <cell r="G1098" t="str">
            <v>Max</v>
          </cell>
        </row>
        <row r="1099">
          <cell r="A1099" t="str">
            <v>Laurens202430.6Max</v>
          </cell>
          <cell r="B1099">
            <v>2024</v>
          </cell>
          <cell r="C1099">
            <v>0.6</v>
          </cell>
          <cell r="D1099" t="str">
            <v>Laurens</v>
          </cell>
          <cell r="E1099">
            <v>3</v>
          </cell>
          <cell r="F1099">
            <v>1087</v>
          </cell>
          <cell r="G1099" t="str">
            <v>Max</v>
          </cell>
        </row>
        <row r="1100">
          <cell r="A1100" t="str">
            <v>Lee202430.6Max</v>
          </cell>
          <cell r="B1100">
            <v>2024</v>
          </cell>
          <cell r="C1100">
            <v>0.6</v>
          </cell>
          <cell r="D1100" t="str">
            <v>Lee</v>
          </cell>
          <cell r="E1100">
            <v>3</v>
          </cell>
          <cell r="F1100">
            <v>972</v>
          </cell>
          <cell r="G1100" t="str">
            <v>Max</v>
          </cell>
        </row>
        <row r="1101">
          <cell r="A1101" t="str">
            <v>Lexington202430.6Max</v>
          </cell>
          <cell r="B1101">
            <v>2024</v>
          </cell>
          <cell r="C1101">
            <v>0.6</v>
          </cell>
          <cell r="D1101" t="str">
            <v>Lexington</v>
          </cell>
          <cell r="E1101">
            <v>3</v>
          </cell>
          <cell r="F1101">
            <v>1356</v>
          </cell>
          <cell r="G1101" t="str">
            <v>Max</v>
          </cell>
        </row>
        <row r="1102">
          <cell r="A1102" t="str">
            <v>Marion202430.6Max</v>
          </cell>
          <cell r="B1102">
            <v>2024</v>
          </cell>
          <cell r="C1102">
            <v>0.6</v>
          </cell>
          <cell r="D1102" t="str">
            <v>Marion</v>
          </cell>
          <cell r="E1102">
            <v>3</v>
          </cell>
          <cell r="F1102">
            <v>972</v>
          </cell>
          <cell r="G1102" t="str">
            <v>Max</v>
          </cell>
        </row>
        <row r="1103">
          <cell r="A1103" t="str">
            <v>Marlboro202430.6Max</v>
          </cell>
          <cell r="B1103">
            <v>2024</v>
          </cell>
          <cell r="C1103">
            <v>0.6</v>
          </cell>
          <cell r="D1103" t="str">
            <v>Marlboro</v>
          </cell>
          <cell r="E1103">
            <v>3</v>
          </cell>
          <cell r="F1103">
            <v>972</v>
          </cell>
          <cell r="G1103" t="str">
            <v>Max</v>
          </cell>
        </row>
        <row r="1104">
          <cell r="A1104" t="str">
            <v>McCormick202430.6Max</v>
          </cell>
          <cell r="B1104">
            <v>2024</v>
          </cell>
          <cell r="C1104">
            <v>0.6</v>
          </cell>
          <cell r="D1104" t="str">
            <v>McCormick</v>
          </cell>
          <cell r="E1104">
            <v>3</v>
          </cell>
          <cell r="F1104">
            <v>1157</v>
          </cell>
          <cell r="G1104" t="str">
            <v>Max</v>
          </cell>
        </row>
        <row r="1105">
          <cell r="A1105" t="str">
            <v>Newberry202430.6Max</v>
          </cell>
          <cell r="B1105">
            <v>2024</v>
          </cell>
          <cell r="C1105">
            <v>0.6</v>
          </cell>
          <cell r="D1105" t="str">
            <v>Newberry</v>
          </cell>
          <cell r="E1105">
            <v>3</v>
          </cell>
          <cell r="F1105">
            <v>1115</v>
          </cell>
          <cell r="G1105" t="str">
            <v>Max</v>
          </cell>
        </row>
        <row r="1106">
          <cell r="A1106" t="str">
            <v>Oconee202430.6Max</v>
          </cell>
          <cell r="B1106">
            <v>2024</v>
          </cell>
          <cell r="C1106">
            <v>0.6</v>
          </cell>
          <cell r="D1106" t="str">
            <v>Oconee</v>
          </cell>
          <cell r="E1106">
            <v>3</v>
          </cell>
          <cell r="F1106">
            <v>1156</v>
          </cell>
          <cell r="G1106" t="str">
            <v>Max</v>
          </cell>
        </row>
        <row r="1107">
          <cell r="A1107" t="str">
            <v>Orangeburg202430.6Max</v>
          </cell>
          <cell r="B1107">
            <v>2024</v>
          </cell>
          <cell r="C1107">
            <v>0.6</v>
          </cell>
          <cell r="D1107" t="str">
            <v>Orangeburg</v>
          </cell>
          <cell r="E1107">
            <v>3</v>
          </cell>
          <cell r="F1107">
            <v>972</v>
          </cell>
          <cell r="G1107" t="str">
            <v>Max</v>
          </cell>
        </row>
        <row r="1108">
          <cell r="A1108" t="str">
            <v>Pickens202430.6Max</v>
          </cell>
          <cell r="B1108">
            <v>2024</v>
          </cell>
          <cell r="C1108">
            <v>0.6</v>
          </cell>
          <cell r="D1108" t="str">
            <v>Pickens</v>
          </cell>
          <cell r="E1108">
            <v>3</v>
          </cell>
          <cell r="F1108">
            <v>1382</v>
          </cell>
          <cell r="G1108" t="str">
            <v>Max</v>
          </cell>
        </row>
        <row r="1109">
          <cell r="A1109" t="str">
            <v>Richland202430.6Max</v>
          </cell>
          <cell r="B1109">
            <v>2024</v>
          </cell>
          <cell r="C1109">
            <v>0.6</v>
          </cell>
          <cell r="D1109" t="str">
            <v>Richland</v>
          </cell>
          <cell r="E1109">
            <v>3</v>
          </cell>
          <cell r="F1109">
            <v>1356</v>
          </cell>
          <cell r="G1109" t="str">
            <v>Max</v>
          </cell>
        </row>
        <row r="1110">
          <cell r="A1110" t="str">
            <v>Saluda202430.6Max</v>
          </cell>
          <cell r="B1110">
            <v>2024</v>
          </cell>
          <cell r="C1110">
            <v>0.6</v>
          </cell>
          <cell r="D1110" t="str">
            <v>Saluda</v>
          </cell>
          <cell r="E1110">
            <v>3</v>
          </cell>
          <cell r="F1110">
            <v>1356</v>
          </cell>
          <cell r="G1110" t="str">
            <v>Max</v>
          </cell>
        </row>
        <row r="1111">
          <cell r="A1111" t="str">
            <v>Spartanburg202430.6Max</v>
          </cell>
          <cell r="B1111">
            <v>2024</v>
          </cell>
          <cell r="C1111">
            <v>0.6</v>
          </cell>
          <cell r="D1111" t="str">
            <v>Spartanburg</v>
          </cell>
          <cell r="E1111">
            <v>3</v>
          </cell>
          <cell r="F1111">
            <v>1173</v>
          </cell>
          <cell r="G1111" t="str">
            <v>Max</v>
          </cell>
        </row>
        <row r="1112">
          <cell r="A1112" t="str">
            <v>Sumter202430.6Max</v>
          </cell>
          <cell r="B1112">
            <v>2024</v>
          </cell>
          <cell r="C1112">
            <v>0.6</v>
          </cell>
          <cell r="D1112" t="str">
            <v>Sumter</v>
          </cell>
          <cell r="E1112">
            <v>3</v>
          </cell>
          <cell r="F1112">
            <v>1100</v>
          </cell>
          <cell r="G1112" t="str">
            <v>Max</v>
          </cell>
        </row>
        <row r="1113">
          <cell r="A1113" t="str">
            <v>Union202430.6Max</v>
          </cell>
          <cell r="B1113">
            <v>2024</v>
          </cell>
          <cell r="C1113">
            <v>0.6</v>
          </cell>
          <cell r="D1113" t="str">
            <v>Union</v>
          </cell>
          <cell r="E1113">
            <v>3</v>
          </cell>
          <cell r="F1113">
            <v>972</v>
          </cell>
          <cell r="G1113" t="str">
            <v>Max</v>
          </cell>
        </row>
        <row r="1114">
          <cell r="A1114" t="str">
            <v>Williamsburg202430.6Max</v>
          </cell>
          <cell r="B1114">
            <v>2024</v>
          </cell>
          <cell r="C1114">
            <v>0.6</v>
          </cell>
          <cell r="D1114" t="str">
            <v>Williamsburg</v>
          </cell>
          <cell r="E1114">
            <v>3</v>
          </cell>
          <cell r="F1114">
            <v>972</v>
          </cell>
          <cell r="G1114" t="str">
            <v>Max</v>
          </cell>
        </row>
        <row r="1115">
          <cell r="A1115" t="str">
            <v>York202430.6Max</v>
          </cell>
          <cell r="B1115">
            <v>2024</v>
          </cell>
          <cell r="C1115">
            <v>0.6</v>
          </cell>
          <cell r="D1115" t="str">
            <v>York</v>
          </cell>
          <cell r="E1115">
            <v>3</v>
          </cell>
          <cell r="F1115">
            <v>1653</v>
          </cell>
          <cell r="G1115" t="str">
            <v>Max</v>
          </cell>
        </row>
        <row r="1116">
          <cell r="A1116" t="str">
            <v>Abbeville202440.6Max</v>
          </cell>
          <cell r="B1116">
            <v>2024</v>
          </cell>
          <cell r="C1116">
            <v>0.6</v>
          </cell>
          <cell r="D1116" t="str">
            <v>Abbeville</v>
          </cell>
          <cell r="E1116">
            <v>4</v>
          </cell>
          <cell r="F1116">
            <v>1191</v>
          </cell>
          <cell r="G1116" t="str">
            <v>Max</v>
          </cell>
        </row>
        <row r="1117">
          <cell r="A1117" t="str">
            <v>Aiken202440.6Max</v>
          </cell>
          <cell r="B1117">
            <v>2024</v>
          </cell>
          <cell r="C1117">
            <v>0.6</v>
          </cell>
          <cell r="D1117" t="str">
            <v>Aiken</v>
          </cell>
          <cell r="E1117">
            <v>4</v>
          </cell>
          <cell r="F1117">
            <v>1492</v>
          </cell>
          <cell r="G1117" t="str">
            <v>Max</v>
          </cell>
        </row>
        <row r="1118">
          <cell r="A1118" t="str">
            <v>Allendale202440.6Max</v>
          </cell>
          <cell r="B1118">
            <v>2024</v>
          </cell>
          <cell r="C1118">
            <v>0.6</v>
          </cell>
          <cell r="D1118" t="str">
            <v>Allendale</v>
          </cell>
          <cell r="E1118">
            <v>4</v>
          </cell>
          <cell r="F1118">
            <v>1084</v>
          </cell>
          <cell r="G1118" t="str">
            <v>Max</v>
          </cell>
        </row>
        <row r="1119">
          <cell r="A1119" t="str">
            <v>Anderson202440.6Max</v>
          </cell>
          <cell r="B1119">
            <v>2024</v>
          </cell>
          <cell r="C1119">
            <v>0.6</v>
          </cell>
          <cell r="D1119" t="str">
            <v>Anderson</v>
          </cell>
          <cell r="E1119">
            <v>4</v>
          </cell>
          <cell r="F1119">
            <v>1390</v>
          </cell>
          <cell r="G1119" t="str">
            <v>Max</v>
          </cell>
        </row>
        <row r="1120">
          <cell r="A1120" t="str">
            <v>Bamberg202440.6Max</v>
          </cell>
          <cell r="B1120">
            <v>2024</v>
          </cell>
          <cell r="C1120">
            <v>0.6</v>
          </cell>
          <cell r="D1120" t="str">
            <v>Bamberg</v>
          </cell>
          <cell r="E1120">
            <v>4</v>
          </cell>
          <cell r="F1120">
            <v>1096</v>
          </cell>
          <cell r="G1120" t="str">
            <v>Max</v>
          </cell>
        </row>
        <row r="1121">
          <cell r="A1121" t="str">
            <v>Barnwell202440.6Max</v>
          </cell>
          <cell r="B1121">
            <v>2024</v>
          </cell>
          <cell r="C1121">
            <v>0.6</v>
          </cell>
          <cell r="D1121" t="str">
            <v>Barnwell</v>
          </cell>
          <cell r="E1121">
            <v>4</v>
          </cell>
          <cell r="F1121">
            <v>1174</v>
          </cell>
          <cell r="G1121" t="str">
            <v>Max</v>
          </cell>
        </row>
        <row r="1122">
          <cell r="A1122" t="str">
            <v>Beaufort202440.6Max</v>
          </cell>
          <cell r="B1122">
            <v>2024</v>
          </cell>
          <cell r="C1122">
            <v>0.6</v>
          </cell>
          <cell r="D1122" t="str">
            <v>Beaufort</v>
          </cell>
          <cell r="E1122">
            <v>4</v>
          </cell>
          <cell r="F1122">
            <v>1756</v>
          </cell>
          <cell r="G1122" t="str">
            <v>Max</v>
          </cell>
        </row>
        <row r="1123">
          <cell r="A1123" t="str">
            <v>Berkeley202440.6Max</v>
          </cell>
          <cell r="B1123">
            <v>2024</v>
          </cell>
          <cell r="C1123">
            <v>0.6</v>
          </cell>
          <cell r="D1123" t="str">
            <v>Berkeley</v>
          </cell>
          <cell r="E1123">
            <v>4</v>
          </cell>
          <cell r="F1123">
            <v>1830</v>
          </cell>
          <cell r="G1123" t="str">
            <v>Max</v>
          </cell>
        </row>
        <row r="1124">
          <cell r="A1124" t="str">
            <v>Calhoun202440.6Max</v>
          </cell>
          <cell r="B1124">
            <v>2024</v>
          </cell>
          <cell r="C1124">
            <v>0.6</v>
          </cell>
          <cell r="D1124" t="str">
            <v>Calhoun</v>
          </cell>
          <cell r="E1124">
            <v>4</v>
          </cell>
          <cell r="F1124">
            <v>1513</v>
          </cell>
          <cell r="G1124" t="str">
            <v>Max</v>
          </cell>
        </row>
        <row r="1125">
          <cell r="A1125" t="str">
            <v>Charleston202440.6Max</v>
          </cell>
          <cell r="B1125">
            <v>2024</v>
          </cell>
          <cell r="C1125">
            <v>0.6</v>
          </cell>
          <cell r="D1125" t="str">
            <v>Charleston</v>
          </cell>
          <cell r="E1125">
            <v>4</v>
          </cell>
          <cell r="F1125">
            <v>1830</v>
          </cell>
          <cell r="G1125" t="str">
            <v>Max</v>
          </cell>
        </row>
        <row r="1126">
          <cell r="A1126" t="str">
            <v>Cherokee202440.6Max</v>
          </cell>
          <cell r="B1126">
            <v>2024</v>
          </cell>
          <cell r="C1126">
            <v>0.6</v>
          </cell>
          <cell r="D1126" t="str">
            <v>Cherokee</v>
          </cell>
          <cell r="E1126">
            <v>4</v>
          </cell>
          <cell r="F1126">
            <v>1188</v>
          </cell>
          <cell r="G1126" t="str">
            <v>Max</v>
          </cell>
        </row>
        <row r="1127">
          <cell r="A1127" t="str">
            <v>Chester202440.6Max</v>
          </cell>
          <cell r="B1127">
            <v>2024</v>
          </cell>
          <cell r="C1127">
            <v>0.6</v>
          </cell>
          <cell r="D1127" t="str">
            <v>Chester</v>
          </cell>
          <cell r="E1127">
            <v>4</v>
          </cell>
          <cell r="F1127">
            <v>1107</v>
          </cell>
          <cell r="G1127" t="str">
            <v>Max</v>
          </cell>
        </row>
        <row r="1128">
          <cell r="A1128" t="str">
            <v>Chesterfield202440.6Max</v>
          </cell>
          <cell r="B1128">
            <v>2024</v>
          </cell>
          <cell r="C1128">
            <v>0.6</v>
          </cell>
          <cell r="D1128" t="str">
            <v>Chesterfield</v>
          </cell>
          <cell r="E1128">
            <v>4</v>
          </cell>
          <cell r="F1128">
            <v>1101</v>
          </cell>
          <cell r="G1128" t="str">
            <v>Max</v>
          </cell>
        </row>
        <row r="1129">
          <cell r="A1129" t="str">
            <v>Clarendon202440.6Max</v>
          </cell>
          <cell r="B1129">
            <v>2024</v>
          </cell>
          <cell r="C1129">
            <v>0.6</v>
          </cell>
          <cell r="D1129" t="str">
            <v>Clarendon</v>
          </cell>
          <cell r="E1129">
            <v>4</v>
          </cell>
          <cell r="F1129">
            <v>1210</v>
          </cell>
          <cell r="G1129" t="str">
            <v>Max</v>
          </cell>
        </row>
        <row r="1130">
          <cell r="A1130" t="str">
            <v>Colleton202440.6Max</v>
          </cell>
          <cell r="B1130">
            <v>2024</v>
          </cell>
          <cell r="C1130">
            <v>0.6</v>
          </cell>
          <cell r="D1130" t="str">
            <v>Colleton</v>
          </cell>
          <cell r="E1130">
            <v>4</v>
          </cell>
          <cell r="F1130">
            <v>1084</v>
          </cell>
          <cell r="G1130" t="str">
            <v>Max</v>
          </cell>
        </row>
        <row r="1131">
          <cell r="A1131" t="str">
            <v>Darlington202440.6Max</v>
          </cell>
          <cell r="B1131">
            <v>2024</v>
          </cell>
          <cell r="C1131">
            <v>0.6</v>
          </cell>
          <cell r="D1131" t="str">
            <v>Darlington</v>
          </cell>
          <cell r="E1131">
            <v>4</v>
          </cell>
          <cell r="F1131">
            <v>1107</v>
          </cell>
          <cell r="G1131" t="str">
            <v>Max</v>
          </cell>
        </row>
        <row r="1132">
          <cell r="A1132" t="str">
            <v>Dillon202440.6Max</v>
          </cell>
          <cell r="B1132">
            <v>2024</v>
          </cell>
          <cell r="C1132">
            <v>0.6</v>
          </cell>
          <cell r="D1132" t="str">
            <v>Dillon</v>
          </cell>
          <cell r="E1132">
            <v>4</v>
          </cell>
          <cell r="F1132">
            <v>1084</v>
          </cell>
          <cell r="G1132" t="str">
            <v>Max</v>
          </cell>
        </row>
        <row r="1133">
          <cell r="A1133" t="str">
            <v>Dorchester202440.6Max</v>
          </cell>
          <cell r="B1133">
            <v>2024</v>
          </cell>
          <cell r="C1133">
            <v>0.6</v>
          </cell>
          <cell r="D1133" t="str">
            <v>Dorchester</v>
          </cell>
          <cell r="E1133">
            <v>4</v>
          </cell>
          <cell r="F1133">
            <v>1830</v>
          </cell>
          <cell r="G1133" t="str">
            <v>Max</v>
          </cell>
        </row>
        <row r="1134">
          <cell r="A1134" t="str">
            <v>Edgefield202440.6Max</v>
          </cell>
          <cell r="B1134">
            <v>2024</v>
          </cell>
          <cell r="C1134">
            <v>0.6</v>
          </cell>
          <cell r="D1134" t="str">
            <v>Edgefield</v>
          </cell>
          <cell r="E1134">
            <v>4</v>
          </cell>
          <cell r="F1134">
            <v>1492</v>
          </cell>
          <cell r="G1134" t="str">
            <v>Max</v>
          </cell>
        </row>
        <row r="1135">
          <cell r="A1135" t="str">
            <v>Fairfield202440.6Max</v>
          </cell>
          <cell r="B1135">
            <v>2024</v>
          </cell>
          <cell r="C1135">
            <v>0.6</v>
          </cell>
          <cell r="D1135" t="str">
            <v>Fairfield</v>
          </cell>
          <cell r="E1135">
            <v>4</v>
          </cell>
          <cell r="F1135">
            <v>1513</v>
          </cell>
          <cell r="G1135" t="str">
            <v>Max</v>
          </cell>
        </row>
        <row r="1136">
          <cell r="A1136" t="str">
            <v>Florence202440.6Max</v>
          </cell>
          <cell r="B1136">
            <v>2024</v>
          </cell>
          <cell r="C1136">
            <v>0.6</v>
          </cell>
          <cell r="D1136" t="str">
            <v>Florence</v>
          </cell>
          <cell r="E1136">
            <v>4</v>
          </cell>
          <cell r="F1136">
            <v>1345</v>
          </cell>
          <cell r="G1136" t="str">
            <v>Max</v>
          </cell>
        </row>
        <row r="1137">
          <cell r="A1137" t="str">
            <v>Georgetown202440.6Max</v>
          </cell>
          <cell r="B1137">
            <v>2024</v>
          </cell>
          <cell r="C1137">
            <v>0.6</v>
          </cell>
          <cell r="D1137" t="str">
            <v>Georgetown</v>
          </cell>
          <cell r="E1137">
            <v>4</v>
          </cell>
          <cell r="F1137">
            <v>1321</v>
          </cell>
          <cell r="G1137" t="str">
            <v>Max</v>
          </cell>
        </row>
        <row r="1138">
          <cell r="A1138" t="str">
            <v>Greenville202440.6Max</v>
          </cell>
          <cell r="B1138">
            <v>2024</v>
          </cell>
          <cell r="C1138">
            <v>0.6</v>
          </cell>
          <cell r="D1138" t="str">
            <v>Greenville</v>
          </cell>
          <cell r="E1138">
            <v>4</v>
          </cell>
          <cell r="F1138">
            <v>1542</v>
          </cell>
          <cell r="G1138" t="str">
            <v>Max</v>
          </cell>
        </row>
        <row r="1139">
          <cell r="A1139" t="str">
            <v>Greenwood202440.6Max</v>
          </cell>
          <cell r="B1139">
            <v>2024</v>
          </cell>
          <cell r="C1139">
            <v>0.6</v>
          </cell>
          <cell r="D1139" t="str">
            <v>Greenwood</v>
          </cell>
          <cell r="E1139">
            <v>4</v>
          </cell>
          <cell r="F1139">
            <v>1084</v>
          </cell>
          <cell r="G1139" t="str">
            <v>Max</v>
          </cell>
        </row>
        <row r="1140">
          <cell r="A1140" t="str">
            <v>Hampton202440.6Max</v>
          </cell>
          <cell r="B1140">
            <v>2024</v>
          </cell>
          <cell r="C1140">
            <v>0.6</v>
          </cell>
          <cell r="D1140" t="str">
            <v>Hampton</v>
          </cell>
          <cell r="E1140">
            <v>4</v>
          </cell>
          <cell r="F1140">
            <v>1084</v>
          </cell>
          <cell r="G1140" t="str">
            <v>Max</v>
          </cell>
        </row>
        <row r="1141">
          <cell r="A1141" t="str">
            <v>Horry202440.6Max</v>
          </cell>
          <cell r="B1141">
            <v>2024</v>
          </cell>
          <cell r="C1141">
            <v>0.6</v>
          </cell>
          <cell r="D1141" t="str">
            <v>Horry</v>
          </cell>
          <cell r="E1141">
            <v>4</v>
          </cell>
          <cell r="F1141">
            <v>1383</v>
          </cell>
          <cell r="G1141" t="str">
            <v>Max</v>
          </cell>
        </row>
        <row r="1142">
          <cell r="A1142" t="str">
            <v>Jasper202440.6Max</v>
          </cell>
          <cell r="B1142">
            <v>2024</v>
          </cell>
          <cell r="C1142">
            <v>0.6</v>
          </cell>
          <cell r="D1142" t="str">
            <v>Jasper</v>
          </cell>
          <cell r="E1142">
            <v>4</v>
          </cell>
          <cell r="F1142">
            <v>1212</v>
          </cell>
          <cell r="G1142" t="str">
            <v>Max</v>
          </cell>
        </row>
        <row r="1143">
          <cell r="A1143" t="str">
            <v>Kershaw202440.6Max</v>
          </cell>
          <cell r="B1143">
            <v>2024</v>
          </cell>
          <cell r="C1143">
            <v>0.6</v>
          </cell>
          <cell r="D1143" t="str">
            <v>Kershaw</v>
          </cell>
          <cell r="E1143">
            <v>4</v>
          </cell>
          <cell r="F1143">
            <v>1380</v>
          </cell>
          <cell r="G1143" t="str">
            <v>Max</v>
          </cell>
        </row>
        <row r="1144">
          <cell r="A1144" t="str">
            <v>Lancaster202440.6Max</v>
          </cell>
          <cell r="B1144">
            <v>2024</v>
          </cell>
          <cell r="C1144">
            <v>0.6</v>
          </cell>
          <cell r="D1144" t="str">
            <v>Lancaster</v>
          </cell>
          <cell r="E1144">
            <v>4</v>
          </cell>
          <cell r="F1144">
            <v>1486</v>
          </cell>
          <cell r="G1144" t="str">
            <v>Max</v>
          </cell>
        </row>
        <row r="1145">
          <cell r="A1145" t="str">
            <v>Laurens202440.6Max</v>
          </cell>
          <cell r="B1145">
            <v>2024</v>
          </cell>
          <cell r="C1145">
            <v>0.6</v>
          </cell>
          <cell r="D1145" t="str">
            <v>Laurens</v>
          </cell>
          <cell r="E1145">
            <v>4</v>
          </cell>
          <cell r="F1145">
            <v>1213</v>
          </cell>
          <cell r="G1145" t="str">
            <v>Max</v>
          </cell>
        </row>
        <row r="1146">
          <cell r="A1146" t="str">
            <v>Lee202440.6Max</v>
          </cell>
          <cell r="B1146">
            <v>2024</v>
          </cell>
          <cell r="C1146">
            <v>0.6</v>
          </cell>
          <cell r="D1146" t="str">
            <v>Lee</v>
          </cell>
          <cell r="E1146">
            <v>4</v>
          </cell>
          <cell r="F1146">
            <v>1084</v>
          </cell>
          <cell r="G1146" t="str">
            <v>Max</v>
          </cell>
        </row>
        <row r="1147">
          <cell r="A1147" t="str">
            <v>Lexington202440.6Max</v>
          </cell>
          <cell r="B1147">
            <v>2024</v>
          </cell>
          <cell r="C1147">
            <v>0.6</v>
          </cell>
          <cell r="D1147" t="str">
            <v>Lexington</v>
          </cell>
          <cell r="E1147">
            <v>4</v>
          </cell>
          <cell r="F1147">
            <v>1513</v>
          </cell>
          <cell r="G1147" t="str">
            <v>Max</v>
          </cell>
        </row>
        <row r="1148">
          <cell r="A1148" t="str">
            <v>Marion202440.6Max</v>
          </cell>
          <cell r="B1148">
            <v>2024</v>
          </cell>
          <cell r="C1148">
            <v>0.6</v>
          </cell>
          <cell r="D1148" t="str">
            <v>Marion</v>
          </cell>
          <cell r="E1148">
            <v>4</v>
          </cell>
          <cell r="F1148">
            <v>1084</v>
          </cell>
          <cell r="G1148" t="str">
            <v>Max</v>
          </cell>
        </row>
        <row r="1149">
          <cell r="A1149" t="str">
            <v>Marlboro202440.6Max</v>
          </cell>
          <cell r="B1149">
            <v>2024</v>
          </cell>
          <cell r="C1149">
            <v>0.6</v>
          </cell>
          <cell r="D1149" t="str">
            <v>Marlboro</v>
          </cell>
          <cell r="E1149">
            <v>4</v>
          </cell>
          <cell r="F1149">
            <v>1084</v>
          </cell>
          <cell r="G1149" t="str">
            <v>Max</v>
          </cell>
        </row>
        <row r="1150">
          <cell r="A1150" t="str">
            <v>McCormick202440.6Max</v>
          </cell>
          <cell r="B1150">
            <v>2024</v>
          </cell>
          <cell r="C1150">
            <v>0.6</v>
          </cell>
          <cell r="D1150" t="str">
            <v>McCormick</v>
          </cell>
          <cell r="E1150">
            <v>4</v>
          </cell>
          <cell r="F1150">
            <v>1291</v>
          </cell>
          <cell r="G1150" t="str">
            <v>Max</v>
          </cell>
        </row>
        <row r="1151">
          <cell r="A1151" t="str">
            <v>Newberry202440.6Max</v>
          </cell>
          <cell r="B1151">
            <v>2024</v>
          </cell>
          <cell r="C1151">
            <v>0.6</v>
          </cell>
          <cell r="D1151" t="str">
            <v>Newberry</v>
          </cell>
          <cell r="E1151">
            <v>4</v>
          </cell>
          <cell r="F1151">
            <v>1243</v>
          </cell>
          <cell r="G1151" t="str">
            <v>Max</v>
          </cell>
        </row>
        <row r="1152">
          <cell r="A1152" t="str">
            <v>Oconee202440.6Max</v>
          </cell>
          <cell r="B1152">
            <v>2024</v>
          </cell>
          <cell r="C1152">
            <v>0.6</v>
          </cell>
          <cell r="D1152" t="str">
            <v>Oconee</v>
          </cell>
          <cell r="E1152">
            <v>4</v>
          </cell>
          <cell r="F1152">
            <v>1290</v>
          </cell>
          <cell r="G1152" t="str">
            <v>Max</v>
          </cell>
        </row>
        <row r="1153">
          <cell r="A1153" t="str">
            <v>Orangeburg202440.6Max</v>
          </cell>
          <cell r="B1153">
            <v>2024</v>
          </cell>
          <cell r="C1153">
            <v>0.6</v>
          </cell>
          <cell r="D1153" t="str">
            <v>Orangeburg</v>
          </cell>
          <cell r="E1153">
            <v>4</v>
          </cell>
          <cell r="F1153">
            <v>1084</v>
          </cell>
          <cell r="G1153" t="str">
            <v>Max</v>
          </cell>
        </row>
        <row r="1154">
          <cell r="A1154" t="str">
            <v>Pickens202440.6Max</v>
          </cell>
          <cell r="B1154">
            <v>2024</v>
          </cell>
          <cell r="C1154">
            <v>0.6</v>
          </cell>
          <cell r="D1154" t="str">
            <v>Pickens</v>
          </cell>
          <cell r="E1154">
            <v>4</v>
          </cell>
          <cell r="F1154">
            <v>1542</v>
          </cell>
          <cell r="G1154" t="str">
            <v>Max</v>
          </cell>
        </row>
        <row r="1155">
          <cell r="A1155" t="str">
            <v>Richland202440.6Max</v>
          </cell>
          <cell r="B1155">
            <v>2024</v>
          </cell>
          <cell r="C1155">
            <v>0.6</v>
          </cell>
          <cell r="D1155" t="str">
            <v>Richland</v>
          </cell>
          <cell r="E1155">
            <v>4</v>
          </cell>
          <cell r="F1155">
            <v>1513</v>
          </cell>
          <cell r="G1155" t="str">
            <v>Max</v>
          </cell>
        </row>
        <row r="1156">
          <cell r="A1156" t="str">
            <v>Saluda202440.6Max</v>
          </cell>
          <cell r="B1156">
            <v>2024</v>
          </cell>
          <cell r="C1156">
            <v>0.6</v>
          </cell>
          <cell r="D1156" t="str">
            <v>Saluda</v>
          </cell>
          <cell r="E1156">
            <v>4</v>
          </cell>
          <cell r="F1156">
            <v>1513</v>
          </cell>
          <cell r="G1156" t="str">
            <v>Max</v>
          </cell>
        </row>
        <row r="1157">
          <cell r="A1157" t="str">
            <v>Spartanburg202440.6Max</v>
          </cell>
          <cell r="B1157">
            <v>2024</v>
          </cell>
          <cell r="C1157">
            <v>0.6</v>
          </cell>
          <cell r="D1157" t="str">
            <v>Spartanburg</v>
          </cell>
          <cell r="E1157">
            <v>4</v>
          </cell>
          <cell r="F1157">
            <v>1309</v>
          </cell>
          <cell r="G1157" t="str">
            <v>Max</v>
          </cell>
        </row>
        <row r="1158">
          <cell r="A1158" t="str">
            <v>Sumter202440.6Max</v>
          </cell>
          <cell r="B1158">
            <v>2024</v>
          </cell>
          <cell r="C1158">
            <v>0.6</v>
          </cell>
          <cell r="D1158" t="str">
            <v>Sumter</v>
          </cell>
          <cell r="E1158">
            <v>4</v>
          </cell>
          <cell r="F1158">
            <v>1227</v>
          </cell>
          <cell r="G1158" t="str">
            <v>Max</v>
          </cell>
        </row>
        <row r="1159">
          <cell r="A1159" t="str">
            <v>Union202440.6Max</v>
          </cell>
          <cell r="B1159">
            <v>2024</v>
          </cell>
          <cell r="C1159">
            <v>0.6</v>
          </cell>
          <cell r="D1159" t="str">
            <v>Union</v>
          </cell>
          <cell r="E1159">
            <v>4</v>
          </cell>
          <cell r="F1159">
            <v>1084</v>
          </cell>
          <cell r="G1159" t="str">
            <v>Max</v>
          </cell>
        </row>
        <row r="1160">
          <cell r="A1160" t="str">
            <v>Williamsburg202440.6Max</v>
          </cell>
          <cell r="B1160">
            <v>2024</v>
          </cell>
          <cell r="C1160">
            <v>0.6</v>
          </cell>
          <cell r="D1160" t="str">
            <v>Williamsburg</v>
          </cell>
          <cell r="E1160">
            <v>4</v>
          </cell>
          <cell r="F1160">
            <v>1084</v>
          </cell>
          <cell r="G1160" t="str">
            <v>Max</v>
          </cell>
        </row>
        <row r="1161">
          <cell r="A1161" t="str">
            <v>York202440.6Max</v>
          </cell>
          <cell r="B1161">
            <v>2024</v>
          </cell>
          <cell r="C1161">
            <v>0.6</v>
          </cell>
          <cell r="D1161" t="str">
            <v>York</v>
          </cell>
          <cell r="E1161">
            <v>4</v>
          </cell>
          <cell r="F1161">
            <v>1845</v>
          </cell>
          <cell r="G1161" t="str">
            <v>Max</v>
          </cell>
        </row>
        <row r="1162">
          <cell r="A1162" t="str">
            <v>Abbeville202400.7Max</v>
          </cell>
          <cell r="B1162">
            <v>2024</v>
          </cell>
          <cell r="C1162">
            <v>0.7</v>
          </cell>
          <cell r="D1162" t="str">
            <v>Abbeville</v>
          </cell>
          <cell r="E1162">
            <v>0</v>
          </cell>
          <cell r="F1162">
            <v>838</v>
          </cell>
          <cell r="G1162" t="str">
            <v>Max</v>
          </cell>
        </row>
        <row r="1163">
          <cell r="A1163" t="str">
            <v>Aiken202400.7Max</v>
          </cell>
          <cell r="B1163">
            <v>2024</v>
          </cell>
          <cell r="C1163">
            <v>0.7</v>
          </cell>
          <cell r="D1163" t="str">
            <v>Aiken</v>
          </cell>
          <cell r="E1163">
            <v>0</v>
          </cell>
          <cell r="F1163">
            <v>1050</v>
          </cell>
          <cell r="G1163" t="str">
            <v>Max</v>
          </cell>
        </row>
        <row r="1164">
          <cell r="A1164" t="str">
            <v>Allendale202400.7Max</v>
          </cell>
          <cell r="B1164">
            <v>2024</v>
          </cell>
          <cell r="C1164">
            <v>0.7</v>
          </cell>
          <cell r="D1164" t="str">
            <v>Allendale</v>
          </cell>
          <cell r="E1164">
            <v>0</v>
          </cell>
          <cell r="F1164">
            <v>764</v>
          </cell>
          <cell r="G1164" t="str">
            <v>Max</v>
          </cell>
        </row>
        <row r="1165">
          <cell r="A1165" t="str">
            <v>Anderson202400.7Max</v>
          </cell>
          <cell r="B1165">
            <v>2024</v>
          </cell>
          <cell r="C1165">
            <v>0.7</v>
          </cell>
          <cell r="D1165" t="str">
            <v>Anderson</v>
          </cell>
          <cell r="E1165">
            <v>0</v>
          </cell>
          <cell r="F1165">
            <v>980</v>
          </cell>
          <cell r="G1165" t="str">
            <v>Max</v>
          </cell>
        </row>
        <row r="1166">
          <cell r="A1166" t="str">
            <v>Bamberg202400.7Max</v>
          </cell>
          <cell r="B1166">
            <v>2024</v>
          </cell>
          <cell r="C1166">
            <v>0.7</v>
          </cell>
          <cell r="D1166" t="str">
            <v>Bamberg</v>
          </cell>
          <cell r="E1166">
            <v>0</v>
          </cell>
          <cell r="F1166">
            <v>771</v>
          </cell>
          <cell r="G1166" t="str">
            <v>Max</v>
          </cell>
        </row>
        <row r="1167">
          <cell r="A1167" t="str">
            <v>Barnwell202400.7Max</v>
          </cell>
          <cell r="B1167">
            <v>2024</v>
          </cell>
          <cell r="C1167">
            <v>0.7</v>
          </cell>
          <cell r="D1167" t="str">
            <v>Barnwell</v>
          </cell>
          <cell r="E1167">
            <v>0</v>
          </cell>
          <cell r="F1167">
            <v>827</v>
          </cell>
          <cell r="G1167" t="str">
            <v>Max</v>
          </cell>
        </row>
        <row r="1168">
          <cell r="A1168" t="str">
            <v>Beaufort202400.7Max</v>
          </cell>
          <cell r="B1168">
            <v>2024</v>
          </cell>
          <cell r="C1168">
            <v>0.7</v>
          </cell>
          <cell r="D1168" t="str">
            <v>Beaufort</v>
          </cell>
          <cell r="E1168">
            <v>0</v>
          </cell>
          <cell r="F1168">
            <v>1237</v>
          </cell>
          <cell r="G1168" t="str">
            <v>Max</v>
          </cell>
        </row>
        <row r="1169">
          <cell r="A1169" t="str">
            <v>Berkeley202400.7Max</v>
          </cell>
          <cell r="B1169">
            <v>2024</v>
          </cell>
          <cell r="C1169">
            <v>0.7</v>
          </cell>
          <cell r="D1169" t="str">
            <v>Berkeley</v>
          </cell>
          <cell r="E1169">
            <v>0</v>
          </cell>
          <cell r="F1169">
            <v>1288</v>
          </cell>
          <cell r="G1169" t="str">
            <v>Max</v>
          </cell>
        </row>
        <row r="1170">
          <cell r="A1170" t="str">
            <v>Calhoun202400.7Max</v>
          </cell>
          <cell r="B1170">
            <v>2024</v>
          </cell>
          <cell r="C1170">
            <v>0.7</v>
          </cell>
          <cell r="D1170" t="str">
            <v>Calhoun</v>
          </cell>
          <cell r="E1170">
            <v>0</v>
          </cell>
          <cell r="F1170">
            <v>1065</v>
          </cell>
          <cell r="G1170" t="str">
            <v>Max</v>
          </cell>
        </row>
        <row r="1171">
          <cell r="A1171" t="str">
            <v>Charleston202400.7Max</v>
          </cell>
          <cell r="B1171">
            <v>2024</v>
          </cell>
          <cell r="C1171">
            <v>0.7</v>
          </cell>
          <cell r="D1171" t="str">
            <v>Charleston</v>
          </cell>
          <cell r="E1171">
            <v>0</v>
          </cell>
          <cell r="F1171">
            <v>1288</v>
          </cell>
          <cell r="G1171" t="str">
            <v>Max</v>
          </cell>
        </row>
        <row r="1172">
          <cell r="A1172" t="str">
            <v>Cherokee202400.7Max</v>
          </cell>
          <cell r="B1172">
            <v>2024</v>
          </cell>
          <cell r="C1172">
            <v>0.7</v>
          </cell>
          <cell r="D1172" t="str">
            <v>Cherokee</v>
          </cell>
          <cell r="E1172">
            <v>0</v>
          </cell>
          <cell r="F1172">
            <v>836</v>
          </cell>
          <cell r="G1172" t="str">
            <v>Max</v>
          </cell>
        </row>
        <row r="1173">
          <cell r="A1173" t="str">
            <v>Chester202400.7Max</v>
          </cell>
          <cell r="B1173">
            <v>2024</v>
          </cell>
          <cell r="C1173">
            <v>0.7</v>
          </cell>
          <cell r="D1173" t="str">
            <v>Chester</v>
          </cell>
          <cell r="E1173">
            <v>0</v>
          </cell>
          <cell r="F1173">
            <v>780</v>
          </cell>
          <cell r="G1173" t="str">
            <v>Max</v>
          </cell>
        </row>
        <row r="1174">
          <cell r="A1174" t="str">
            <v>Chesterfield202400.7Max</v>
          </cell>
          <cell r="B1174">
            <v>2024</v>
          </cell>
          <cell r="C1174">
            <v>0.7</v>
          </cell>
          <cell r="D1174" t="str">
            <v>Chesterfield</v>
          </cell>
          <cell r="E1174">
            <v>0</v>
          </cell>
          <cell r="F1174">
            <v>775</v>
          </cell>
          <cell r="G1174" t="str">
            <v>Max</v>
          </cell>
        </row>
        <row r="1175">
          <cell r="A1175" t="str">
            <v>Clarendon202400.7Max</v>
          </cell>
          <cell r="B1175">
            <v>2024</v>
          </cell>
          <cell r="C1175">
            <v>0.7</v>
          </cell>
          <cell r="D1175" t="str">
            <v>Clarendon</v>
          </cell>
          <cell r="E1175">
            <v>0</v>
          </cell>
          <cell r="F1175">
            <v>852</v>
          </cell>
          <cell r="G1175" t="str">
            <v>Max</v>
          </cell>
        </row>
        <row r="1176">
          <cell r="A1176" t="str">
            <v>Colleton202400.7Max</v>
          </cell>
          <cell r="B1176">
            <v>2024</v>
          </cell>
          <cell r="C1176">
            <v>0.7</v>
          </cell>
          <cell r="D1176" t="str">
            <v>Colleton</v>
          </cell>
          <cell r="E1176">
            <v>0</v>
          </cell>
          <cell r="F1176">
            <v>764</v>
          </cell>
          <cell r="G1176" t="str">
            <v>Max</v>
          </cell>
        </row>
        <row r="1177">
          <cell r="A1177" t="str">
            <v>Darlington202400.7Max</v>
          </cell>
          <cell r="B1177">
            <v>2024</v>
          </cell>
          <cell r="C1177">
            <v>0.7</v>
          </cell>
          <cell r="D1177" t="str">
            <v>Darlington</v>
          </cell>
          <cell r="E1177">
            <v>0</v>
          </cell>
          <cell r="F1177">
            <v>780</v>
          </cell>
          <cell r="G1177" t="str">
            <v>Max</v>
          </cell>
        </row>
        <row r="1178">
          <cell r="A1178" t="str">
            <v>Dillon202400.7Max</v>
          </cell>
          <cell r="B1178">
            <v>2024</v>
          </cell>
          <cell r="C1178">
            <v>0.7</v>
          </cell>
          <cell r="D1178" t="str">
            <v>Dillon</v>
          </cell>
          <cell r="E1178">
            <v>0</v>
          </cell>
          <cell r="F1178">
            <v>764</v>
          </cell>
          <cell r="G1178" t="str">
            <v>Max</v>
          </cell>
        </row>
        <row r="1179">
          <cell r="A1179" t="str">
            <v>Dorchester202400.7Max</v>
          </cell>
          <cell r="B1179">
            <v>2024</v>
          </cell>
          <cell r="C1179">
            <v>0.7</v>
          </cell>
          <cell r="D1179" t="str">
            <v>Dorchester</v>
          </cell>
          <cell r="E1179">
            <v>0</v>
          </cell>
          <cell r="F1179">
            <v>1288</v>
          </cell>
          <cell r="G1179" t="str">
            <v>Max</v>
          </cell>
        </row>
        <row r="1180">
          <cell r="A1180" t="str">
            <v>Edgefield202400.7Max</v>
          </cell>
          <cell r="B1180">
            <v>2024</v>
          </cell>
          <cell r="C1180">
            <v>0.7</v>
          </cell>
          <cell r="D1180" t="str">
            <v>Edgefield</v>
          </cell>
          <cell r="E1180">
            <v>0</v>
          </cell>
          <cell r="F1180">
            <v>1050</v>
          </cell>
          <cell r="G1180" t="str">
            <v>Max</v>
          </cell>
        </row>
        <row r="1181">
          <cell r="A1181" t="str">
            <v>Fairfield202400.7Max</v>
          </cell>
          <cell r="B1181">
            <v>2024</v>
          </cell>
          <cell r="C1181">
            <v>0.7</v>
          </cell>
          <cell r="D1181" t="str">
            <v>Fairfield</v>
          </cell>
          <cell r="E1181">
            <v>0</v>
          </cell>
          <cell r="F1181">
            <v>1065</v>
          </cell>
          <cell r="G1181" t="str">
            <v>Max</v>
          </cell>
        </row>
        <row r="1182">
          <cell r="A1182" t="str">
            <v>Florence202400.7Max</v>
          </cell>
          <cell r="B1182">
            <v>2024</v>
          </cell>
          <cell r="C1182">
            <v>0.7</v>
          </cell>
          <cell r="D1182" t="str">
            <v>Florence</v>
          </cell>
          <cell r="E1182">
            <v>0</v>
          </cell>
          <cell r="F1182">
            <v>948</v>
          </cell>
          <cell r="G1182" t="str">
            <v>Max</v>
          </cell>
        </row>
        <row r="1183">
          <cell r="A1183" t="str">
            <v>Georgetown202400.7Max</v>
          </cell>
          <cell r="B1183">
            <v>2024</v>
          </cell>
          <cell r="C1183">
            <v>0.7</v>
          </cell>
          <cell r="D1183" t="str">
            <v>Georgetown</v>
          </cell>
          <cell r="E1183">
            <v>0</v>
          </cell>
          <cell r="F1183">
            <v>931</v>
          </cell>
          <cell r="G1183" t="str">
            <v>Max</v>
          </cell>
        </row>
        <row r="1184">
          <cell r="A1184" t="str">
            <v>Greenville202400.7Max</v>
          </cell>
          <cell r="B1184">
            <v>2024</v>
          </cell>
          <cell r="C1184">
            <v>0.7</v>
          </cell>
          <cell r="D1184" t="str">
            <v>Greenville</v>
          </cell>
          <cell r="E1184">
            <v>0</v>
          </cell>
          <cell r="F1184">
            <v>1086</v>
          </cell>
          <cell r="G1184" t="str">
            <v>Max</v>
          </cell>
        </row>
        <row r="1185">
          <cell r="A1185" t="str">
            <v>Greenwood202400.7Max</v>
          </cell>
          <cell r="B1185">
            <v>2024</v>
          </cell>
          <cell r="C1185">
            <v>0.7</v>
          </cell>
          <cell r="D1185" t="str">
            <v>Greenwood</v>
          </cell>
          <cell r="E1185">
            <v>0</v>
          </cell>
          <cell r="F1185">
            <v>764</v>
          </cell>
          <cell r="G1185" t="str">
            <v>Max</v>
          </cell>
        </row>
        <row r="1186">
          <cell r="A1186" t="str">
            <v>Hampton202400.7Max</v>
          </cell>
          <cell r="B1186">
            <v>2024</v>
          </cell>
          <cell r="C1186">
            <v>0.7</v>
          </cell>
          <cell r="D1186" t="str">
            <v>Hampton</v>
          </cell>
          <cell r="E1186">
            <v>0</v>
          </cell>
          <cell r="F1186">
            <v>764</v>
          </cell>
          <cell r="G1186" t="str">
            <v>Max</v>
          </cell>
        </row>
        <row r="1187">
          <cell r="A1187" t="str">
            <v>Horry202400.7Max</v>
          </cell>
          <cell r="B1187">
            <v>2024</v>
          </cell>
          <cell r="C1187">
            <v>0.7</v>
          </cell>
          <cell r="D1187" t="str">
            <v>Horry</v>
          </cell>
          <cell r="E1187">
            <v>0</v>
          </cell>
          <cell r="F1187">
            <v>974</v>
          </cell>
          <cell r="G1187" t="str">
            <v>Max</v>
          </cell>
        </row>
        <row r="1188">
          <cell r="A1188" t="str">
            <v>Jasper202400.7Max</v>
          </cell>
          <cell r="B1188">
            <v>2024</v>
          </cell>
          <cell r="C1188">
            <v>0.7</v>
          </cell>
          <cell r="D1188" t="str">
            <v>Jasper</v>
          </cell>
          <cell r="E1188">
            <v>0</v>
          </cell>
          <cell r="F1188">
            <v>854</v>
          </cell>
          <cell r="G1188" t="str">
            <v>Max</v>
          </cell>
        </row>
        <row r="1189">
          <cell r="A1189" t="str">
            <v>Kershaw202400.7Max</v>
          </cell>
          <cell r="B1189">
            <v>2024</v>
          </cell>
          <cell r="C1189">
            <v>0.7</v>
          </cell>
          <cell r="D1189" t="str">
            <v>Kershaw</v>
          </cell>
          <cell r="E1189">
            <v>0</v>
          </cell>
          <cell r="F1189">
            <v>971</v>
          </cell>
          <cell r="G1189" t="str">
            <v>Max</v>
          </cell>
        </row>
        <row r="1190">
          <cell r="A1190" t="str">
            <v>Lancaster202400.7Max</v>
          </cell>
          <cell r="B1190">
            <v>2024</v>
          </cell>
          <cell r="C1190">
            <v>0.7</v>
          </cell>
          <cell r="D1190" t="str">
            <v>Lancaster</v>
          </cell>
          <cell r="E1190">
            <v>0</v>
          </cell>
          <cell r="F1190">
            <v>1046</v>
          </cell>
          <cell r="G1190" t="str">
            <v>Max</v>
          </cell>
        </row>
        <row r="1191">
          <cell r="A1191" t="str">
            <v>Laurens202400.7Max</v>
          </cell>
          <cell r="B1191">
            <v>2024</v>
          </cell>
          <cell r="C1191">
            <v>0.7</v>
          </cell>
          <cell r="D1191" t="str">
            <v>Laurens</v>
          </cell>
          <cell r="E1191">
            <v>0</v>
          </cell>
          <cell r="F1191">
            <v>854</v>
          </cell>
          <cell r="G1191" t="str">
            <v>Max</v>
          </cell>
        </row>
        <row r="1192">
          <cell r="A1192" t="str">
            <v>Lee202400.7Max</v>
          </cell>
          <cell r="B1192">
            <v>2024</v>
          </cell>
          <cell r="C1192">
            <v>0.7</v>
          </cell>
          <cell r="D1192" t="str">
            <v>Lee</v>
          </cell>
          <cell r="E1192">
            <v>0</v>
          </cell>
          <cell r="F1192">
            <v>764</v>
          </cell>
          <cell r="G1192" t="str">
            <v>Max</v>
          </cell>
        </row>
        <row r="1193">
          <cell r="A1193" t="str">
            <v>Lexington202400.7Max</v>
          </cell>
          <cell r="B1193">
            <v>2024</v>
          </cell>
          <cell r="C1193">
            <v>0.7</v>
          </cell>
          <cell r="D1193" t="str">
            <v>Lexington</v>
          </cell>
          <cell r="E1193">
            <v>0</v>
          </cell>
          <cell r="F1193">
            <v>1065</v>
          </cell>
          <cell r="G1193" t="str">
            <v>Max</v>
          </cell>
        </row>
        <row r="1194">
          <cell r="A1194" t="str">
            <v>Marion202400.7Max</v>
          </cell>
          <cell r="B1194">
            <v>2024</v>
          </cell>
          <cell r="C1194">
            <v>0.7</v>
          </cell>
          <cell r="D1194" t="str">
            <v>Marion</v>
          </cell>
          <cell r="E1194">
            <v>0</v>
          </cell>
          <cell r="F1194">
            <v>764</v>
          </cell>
          <cell r="G1194" t="str">
            <v>Max</v>
          </cell>
        </row>
        <row r="1195">
          <cell r="A1195" t="str">
            <v>Marlboro202400.7Max</v>
          </cell>
          <cell r="B1195">
            <v>2024</v>
          </cell>
          <cell r="C1195">
            <v>0.7</v>
          </cell>
          <cell r="D1195" t="str">
            <v>Marlboro</v>
          </cell>
          <cell r="E1195">
            <v>0</v>
          </cell>
          <cell r="F1195">
            <v>764</v>
          </cell>
          <cell r="G1195" t="str">
            <v>Max</v>
          </cell>
        </row>
        <row r="1196">
          <cell r="A1196" t="str">
            <v>McCormick202400.7Max</v>
          </cell>
          <cell r="B1196">
            <v>2024</v>
          </cell>
          <cell r="C1196">
            <v>0.7</v>
          </cell>
          <cell r="D1196" t="str">
            <v>McCormick</v>
          </cell>
          <cell r="E1196">
            <v>0</v>
          </cell>
          <cell r="F1196">
            <v>910</v>
          </cell>
          <cell r="G1196" t="str">
            <v>Max</v>
          </cell>
        </row>
        <row r="1197">
          <cell r="A1197" t="str">
            <v>Newberry202400.7Max</v>
          </cell>
          <cell r="B1197">
            <v>2024</v>
          </cell>
          <cell r="C1197">
            <v>0.7</v>
          </cell>
          <cell r="D1197" t="str">
            <v>Newberry</v>
          </cell>
          <cell r="E1197">
            <v>0</v>
          </cell>
          <cell r="F1197">
            <v>875</v>
          </cell>
          <cell r="G1197" t="str">
            <v>Max</v>
          </cell>
        </row>
        <row r="1198">
          <cell r="A1198" t="str">
            <v>Oconee202400.7Max</v>
          </cell>
          <cell r="B1198">
            <v>2024</v>
          </cell>
          <cell r="C1198">
            <v>0.7</v>
          </cell>
          <cell r="D1198" t="str">
            <v>Oconee</v>
          </cell>
          <cell r="E1198">
            <v>0</v>
          </cell>
          <cell r="F1198">
            <v>908</v>
          </cell>
          <cell r="G1198" t="str">
            <v>Max</v>
          </cell>
        </row>
        <row r="1199">
          <cell r="A1199" t="str">
            <v>Orangeburg202400.7Max</v>
          </cell>
          <cell r="B1199">
            <v>2024</v>
          </cell>
          <cell r="C1199">
            <v>0.7</v>
          </cell>
          <cell r="D1199" t="str">
            <v>Orangeburg</v>
          </cell>
          <cell r="E1199">
            <v>0</v>
          </cell>
          <cell r="F1199">
            <v>764</v>
          </cell>
          <cell r="G1199" t="str">
            <v>Max</v>
          </cell>
        </row>
        <row r="1200">
          <cell r="A1200" t="str">
            <v>Pickens202400.7Max</v>
          </cell>
          <cell r="B1200">
            <v>2024</v>
          </cell>
          <cell r="C1200">
            <v>0.7</v>
          </cell>
          <cell r="D1200" t="str">
            <v>Pickens</v>
          </cell>
          <cell r="E1200">
            <v>0</v>
          </cell>
          <cell r="F1200">
            <v>1086</v>
          </cell>
          <cell r="G1200" t="str">
            <v>Max</v>
          </cell>
        </row>
        <row r="1201">
          <cell r="A1201" t="str">
            <v>Richland202400.7Max</v>
          </cell>
          <cell r="B1201">
            <v>2024</v>
          </cell>
          <cell r="C1201">
            <v>0.7</v>
          </cell>
          <cell r="D1201" t="str">
            <v>Richland</v>
          </cell>
          <cell r="E1201">
            <v>0</v>
          </cell>
          <cell r="F1201">
            <v>1065</v>
          </cell>
          <cell r="G1201" t="str">
            <v>Max</v>
          </cell>
        </row>
        <row r="1202">
          <cell r="A1202" t="str">
            <v>Saluda202400.7Max</v>
          </cell>
          <cell r="B1202">
            <v>2024</v>
          </cell>
          <cell r="C1202">
            <v>0.7</v>
          </cell>
          <cell r="D1202" t="str">
            <v>Saluda</v>
          </cell>
          <cell r="E1202">
            <v>0</v>
          </cell>
          <cell r="F1202">
            <v>1065</v>
          </cell>
          <cell r="G1202" t="str">
            <v>Max</v>
          </cell>
        </row>
        <row r="1203">
          <cell r="A1203" t="str">
            <v>Spartanburg202400.7Max</v>
          </cell>
          <cell r="B1203">
            <v>2024</v>
          </cell>
          <cell r="C1203">
            <v>0.7</v>
          </cell>
          <cell r="D1203" t="str">
            <v>Spartanburg</v>
          </cell>
          <cell r="E1203">
            <v>0</v>
          </cell>
          <cell r="F1203">
            <v>922</v>
          </cell>
          <cell r="G1203" t="str">
            <v>Max</v>
          </cell>
        </row>
        <row r="1204">
          <cell r="A1204" t="str">
            <v>Sumter202400.7Max</v>
          </cell>
          <cell r="B1204">
            <v>2024</v>
          </cell>
          <cell r="C1204">
            <v>0.7</v>
          </cell>
          <cell r="D1204" t="str">
            <v>Sumter</v>
          </cell>
          <cell r="E1204">
            <v>0</v>
          </cell>
          <cell r="F1204">
            <v>864</v>
          </cell>
          <cell r="G1204" t="str">
            <v>Max</v>
          </cell>
        </row>
        <row r="1205">
          <cell r="A1205" t="str">
            <v>Union202400.7Max</v>
          </cell>
          <cell r="B1205">
            <v>2024</v>
          </cell>
          <cell r="C1205">
            <v>0.7</v>
          </cell>
          <cell r="D1205" t="str">
            <v>Union</v>
          </cell>
          <cell r="E1205">
            <v>0</v>
          </cell>
          <cell r="F1205">
            <v>764</v>
          </cell>
          <cell r="G1205" t="str">
            <v>Max</v>
          </cell>
        </row>
        <row r="1206">
          <cell r="A1206" t="str">
            <v>Williamsburg202400.7Max</v>
          </cell>
          <cell r="B1206">
            <v>2024</v>
          </cell>
          <cell r="C1206">
            <v>0.7</v>
          </cell>
          <cell r="D1206" t="str">
            <v>Williamsburg</v>
          </cell>
          <cell r="E1206">
            <v>0</v>
          </cell>
          <cell r="F1206">
            <v>764</v>
          </cell>
          <cell r="G1206" t="str">
            <v>Max</v>
          </cell>
        </row>
        <row r="1207">
          <cell r="A1207" t="str">
            <v>York202400.7Max</v>
          </cell>
          <cell r="B1207">
            <v>2024</v>
          </cell>
          <cell r="C1207">
            <v>0.7</v>
          </cell>
          <cell r="D1207" t="str">
            <v>York</v>
          </cell>
          <cell r="E1207">
            <v>0</v>
          </cell>
          <cell r="F1207">
            <v>1298</v>
          </cell>
          <cell r="G1207" t="str">
            <v>Max</v>
          </cell>
        </row>
        <row r="1208">
          <cell r="A1208" t="str">
            <v>Abbeville202410.7Max</v>
          </cell>
          <cell r="B1208">
            <v>2024</v>
          </cell>
          <cell r="C1208">
            <v>0.7</v>
          </cell>
          <cell r="D1208" t="str">
            <v>Abbeville</v>
          </cell>
          <cell r="E1208">
            <v>1</v>
          </cell>
          <cell r="F1208">
            <v>897</v>
          </cell>
          <cell r="G1208" t="str">
            <v>Max</v>
          </cell>
        </row>
        <row r="1209">
          <cell r="A1209" t="str">
            <v>Aiken202410.7Max</v>
          </cell>
          <cell r="B1209">
            <v>2024</v>
          </cell>
          <cell r="C1209">
            <v>0.7</v>
          </cell>
          <cell r="D1209" t="str">
            <v>Aiken</v>
          </cell>
          <cell r="E1209">
            <v>1</v>
          </cell>
          <cell r="F1209">
            <v>1125</v>
          </cell>
          <cell r="G1209" t="str">
            <v>Max</v>
          </cell>
        </row>
        <row r="1210">
          <cell r="A1210" t="str">
            <v>Allendale202410.7Max</v>
          </cell>
          <cell r="B1210">
            <v>2024</v>
          </cell>
          <cell r="C1210">
            <v>0.7</v>
          </cell>
          <cell r="D1210" t="str">
            <v>Allendale</v>
          </cell>
          <cell r="E1210">
            <v>1</v>
          </cell>
          <cell r="F1210">
            <v>819</v>
          </cell>
          <cell r="G1210" t="str">
            <v>Max</v>
          </cell>
        </row>
        <row r="1211">
          <cell r="A1211" t="str">
            <v>Anderson202410.7Max</v>
          </cell>
          <cell r="B1211">
            <v>2024</v>
          </cell>
          <cell r="C1211">
            <v>0.7</v>
          </cell>
          <cell r="D1211" t="str">
            <v>Anderson</v>
          </cell>
          <cell r="E1211">
            <v>1</v>
          </cell>
          <cell r="F1211">
            <v>1050</v>
          </cell>
          <cell r="G1211" t="str">
            <v>Max</v>
          </cell>
        </row>
        <row r="1212">
          <cell r="A1212" t="str">
            <v>Bamberg202410.7Max</v>
          </cell>
          <cell r="B1212">
            <v>2024</v>
          </cell>
          <cell r="C1212">
            <v>0.7</v>
          </cell>
          <cell r="D1212" t="str">
            <v>Bamberg</v>
          </cell>
          <cell r="E1212">
            <v>1</v>
          </cell>
          <cell r="F1212">
            <v>826</v>
          </cell>
          <cell r="G1212" t="str">
            <v>Max</v>
          </cell>
        </row>
        <row r="1213">
          <cell r="A1213" t="str">
            <v>Barnwell202410.7Max</v>
          </cell>
          <cell r="B1213">
            <v>2024</v>
          </cell>
          <cell r="C1213">
            <v>0.7</v>
          </cell>
          <cell r="D1213" t="str">
            <v>Barnwell</v>
          </cell>
          <cell r="E1213">
            <v>1</v>
          </cell>
          <cell r="F1213">
            <v>886</v>
          </cell>
          <cell r="G1213" t="str">
            <v>Max</v>
          </cell>
        </row>
        <row r="1214">
          <cell r="A1214" t="str">
            <v>Beaufort202410.7Max</v>
          </cell>
          <cell r="B1214">
            <v>2024</v>
          </cell>
          <cell r="C1214">
            <v>0.7</v>
          </cell>
          <cell r="D1214" t="str">
            <v>Beaufort</v>
          </cell>
          <cell r="E1214">
            <v>1</v>
          </cell>
          <cell r="F1214">
            <v>1325</v>
          </cell>
          <cell r="G1214" t="str">
            <v>Max</v>
          </cell>
        </row>
        <row r="1215">
          <cell r="A1215" t="str">
            <v>Berkeley202410.7Max</v>
          </cell>
          <cell r="B1215">
            <v>2024</v>
          </cell>
          <cell r="C1215">
            <v>0.7</v>
          </cell>
          <cell r="D1215" t="str">
            <v>Berkeley</v>
          </cell>
          <cell r="E1215">
            <v>1</v>
          </cell>
          <cell r="F1215">
            <v>1379</v>
          </cell>
          <cell r="G1215" t="str">
            <v>Max</v>
          </cell>
        </row>
        <row r="1216">
          <cell r="A1216" t="str">
            <v>Calhoun202410.7Max</v>
          </cell>
          <cell r="B1216">
            <v>2024</v>
          </cell>
          <cell r="C1216">
            <v>0.7</v>
          </cell>
          <cell r="D1216" t="str">
            <v>Calhoun</v>
          </cell>
          <cell r="E1216">
            <v>1</v>
          </cell>
          <cell r="F1216">
            <v>1141</v>
          </cell>
          <cell r="G1216" t="str">
            <v>Max</v>
          </cell>
        </row>
        <row r="1217">
          <cell r="A1217" t="str">
            <v>Charleston202410.7Max</v>
          </cell>
          <cell r="B1217">
            <v>2024</v>
          </cell>
          <cell r="C1217">
            <v>0.7</v>
          </cell>
          <cell r="D1217" t="str">
            <v>Charleston</v>
          </cell>
          <cell r="E1217">
            <v>1</v>
          </cell>
          <cell r="F1217">
            <v>1379</v>
          </cell>
          <cell r="G1217" t="str">
            <v>Max</v>
          </cell>
        </row>
        <row r="1218">
          <cell r="A1218" t="str">
            <v>Cherokee202410.7Max</v>
          </cell>
          <cell r="B1218">
            <v>2024</v>
          </cell>
          <cell r="C1218">
            <v>0.7</v>
          </cell>
          <cell r="D1218" t="str">
            <v>Cherokee</v>
          </cell>
          <cell r="E1218">
            <v>1</v>
          </cell>
          <cell r="F1218">
            <v>896</v>
          </cell>
          <cell r="G1218" t="str">
            <v>Max</v>
          </cell>
        </row>
        <row r="1219">
          <cell r="A1219" t="str">
            <v>Chester202410.7Max</v>
          </cell>
          <cell r="B1219">
            <v>2024</v>
          </cell>
          <cell r="C1219">
            <v>0.7</v>
          </cell>
          <cell r="D1219" t="str">
            <v>Chester</v>
          </cell>
          <cell r="E1219">
            <v>1</v>
          </cell>
          <cell r="F1219">
            <v>835</v>
          </cell>
          <cell r="G1219" t="str">
            <v>Max</v>
          </cell>
        </row>
        <row r="1220">
          <cell r="A1220" t="str">
            <v>Chesterfield202410.7Max</v>
          </cell>
          <cell r="B1220">
            <v>2024</v>
          </cell>
          <cell r="C1220">
            <v>0.7</v>
          </cell>
          <cell r="D1220" t="str">
            <v>Chesterfield</v>
          </cell>
          <cell r="E1220">
            <v>1</v>
          </cell>
          <cell r="F1220">
            <v>830</v>
          </cell>
          <cell r="G1220" t="str">
            <v>Max</v>
          </cell>
        </row>
        <row r="1221">
          <cell r="A1221" t="str">
            <v>Clarendon202410.7Max</v>
          </cell>
          <cell r="B1221">
            <v>2024</v>
          </cell>
          <cell r="C1221">
            <v>0.7</v>
          </cell>
          <cell r="D1221" t="str">
            <v>Clarendon</v>
          </cell>
          <cell r="E1221">
            <v>1</v>
          </cell>
          <cell r="F1221">
            <v>912</v>
          </cell>
          <cell r="G1221" t="str">
            <v>Max</v>
          </cell>
        </row>
        <row r="1222">
          <cell r="A1222" t="str">
            <v>Colleton202410.7Max</v>
          </cell>
          <cell r="B1222">
            <v>2024</v>
          </cell>
          <cell r="C1222">
            <v>0.7</v>
          </cell>
          <cell r="D1222" t="str">
            <v>Colleton</v>
          </cell>
          <cell r="E1222">
            <v>1</v>
          </cell>
          <cell r="F1222">
            <v>819</v>
          </cell>
          <cell r="G1222" t="str">
            <v>Max</v>
          </cell>
        </row>
        <row r="1223">
          <cell r="A1223" t="str">
            <v>Darlington202410.7Max</v>
          </cell>
          <cell r="B1223">
            <v>2024</v>
          </cell>
          <cell r="C1223">
            <v>0.7</v>
          </cell>
          <cell r="D1223" t="str">
            <v>Darlington</v>
          </cell>
          <cell r="E1223">
            <v>1</v>
          </cell>
          <cell r="F1223">
            <v>835</v>
          </cell>
          <cell r="G1223" t="str">
            <v>Max</v>
          </cell>
        </row>
        <row r="1224">
          <cell r="A1224" t="str">
            <v>Dillon202410.7Max</v>
          </cell>
          <cell r="B1224">
            <v>2024</v>
          </cell>
          <cell r="C1224">
            <v>0.7</v>
          </cell>
          <cell r="D1224" t="str">
            <v>Dillon</v>
          </cell>
          <cell r="E1224">
            <v>1</v>
          </cell>
          <cell r="F1224">
            <v>819</v>
          </cell>
          <cell r="G1224" t="str">
            <v>Max</v>
          </cell>
        </row>
        <row r="1225">
          <cell r="A1225" t="str">
            <v>Dorchester202410.7Max</v>
          </cell>
          <cell r="B1225">
            <v>2024</v>
          </cell>
          <cell r="C1225">
            <v>0.7</v>
          </cell>
          <cell r="D1225" t="str">
            <v>Dorchester</v>
          </cell>
          <cell r="E1225">
            <v>1</v>
          </cell>
          <cell r="F1225">
            <v>1379</v>
          </cell>
          <cell r="G1225" t="str">
            <v>Max</v>
          </cell>
        </row>
        <row r="1226">
          <cell r="A1226" t="str">
            <v>Edgefield202410.7Max</v>
          </cell>
          <cell r="B1226">
            <v>2024</v>
          </cell>
          <cell r="C1226">
            <v>0.7</v>
          </cell>
          <cell r="D1226" t="str">
            <v>Edgefield</v>
          </cell>
          <cell r="E1226">
            <v>1</v>
          </cell>
          <cell r="F1226">
            <v>1125</v>
          </cell>
          <cell r="G1226" t="str">
            <v>Max</v>
          </cell>
        </row>
        <row r="1227">
          <cell r="A1227" t="str">
            <v>Fairfield202410.7Max</v>
          </cell>
          <cell r="B1227">
            <v>2024</v>
          </cell>
          <cell r="C1227">
            <v>0.7</v>
          </cell>
          <cell r="D1227" t="str">
            <v>Fairfield</v>
          </cell>
          <cell r="E1227">
            <v>1</v>
          </cell>
          <cell r="F1227">
            <v>1141</v>
          </cell>
          <cell r="G1227" t="str">
            <v>Max</v>
          </cell>
        </row>
        <row r="1228">
          <cell r="A1228" t="str">
            <v>Florence202410.7Max</v>
          </cell>
          <cell r="B1228">
            <v>2024</v>
          </cell>
          <cell r="C1228">
            <v>0.7</v>
          </cell>
          <cell r="D1228" t="str">
            <v>Florence</v>
          </cell>
          <cell r="E1228">
            <v>1</v>
          </cell>
          <cell r="F1228">
            <v>1015</v>
          </cell>
          <cell r="G1228" t="str">
            <v>Max</v>
          </cell>
        </row>
        <row r="1229">
          <cell r="A1229" t="str">
            <v>Georgetown202410.7Max</v>
          </cell>
          <cell r="B1229">
            <v>2024</v>
          </cell>
          <cell r="C1229">
            <v>0.7</v>
          </cell>
          <cell r="D1229" t="str">
            <v>Georgetown</v>
          </cell>
          <cell r="E1229">
            <v>1</v>
          </cell>
          <cell r="F1229">
            <v>997</v>
          </cell>
          <cell r="G1229" t="str">
            <v>Max</v>
          </cell>
        </row>
        <row r="1230">
          <cell r="A1230" t="str">
            <v>Greenville202410.7Max</v>
          </cell>
          <cell r="B1230">
            <v>2024</v>
          </cell>
          <cell r="C1230">
            <v>0.7</v>
          </cell>
          <cell r="D1230" t="str">
            <v>Greenville</v>
          </cell>
          <cell r="E1230">
            <v>1</v>
          </cell>
          <cell r="F1230">
            <v>1163</v>
          </cell>
          <cell r="G1230" t="str">
            <v>Max</v>
          </cell>
        </row>
        <row r="1231">
          <cell r="A1231" t="str">
            <v>Greenwood202410.7Max</v>
          </cell>
          <cell r="B1231">
            <v>2024</v>
          </cell>
          <cell r="C1231">
            <v>0.7</v>
          </cell>
          <cell r="D1231" t="str">
            <v>Greenwood</v>
          </cell>
          <cell r="E1231">
            <v>1</v>
          </cell>
          <cell r="F1231">
            <v>819</v>
          </cell>
          <cell r="G1231" t="str">
            <v>Max</v>
          </cell>
        </row>
        <row r="1232">
          <cell r="A1232" t="str">
            <v>Hampton202410.7Max</v>
          </cell>
          <cell r="B1232">
            <v>2024</v>
          </cell>
          <cell r="C1232">
            <v>0.7</v>
          </cell>
          <cell r="D1232" t="str">
            <v>Hampton</v>
          </cell>
          <cell r="E1232">
            <v>1</v>
          </cell>
          <cell r="F1232">
            <v>819</v>
          </cell>
          <cell r="G1232" t="str">
            <v>Max</v>
          </cell>
        </row>
        <row r="1233">
          <cell r="A1233" t="str">
            <v>Horry202410.7Max</v>
          </cell>
          <cell r="B1233">
            <v>2024</v>
          </cell>
          <cell r="C1233">
            <v>0.7</v>
          </cell>
          <cell r="D1233" t="str">
            <v>Horry</v>
          </cell>
          <cell r="E1233">
            <v>1</v>
          </cell>
          <cell r="F1233">
            <v>1043</v>
          </cell>
          <cell r="G1233" t="str">
            <v>Max</v>
          </cell>
        </row>
        <row r="1234">
          <cell r="A1234" t="str">
            <v>Jasper202410.7Max</v>
          </cell>
          <cell r="B1234">
            <v>2024</v>
          </cell>
          <cell r="C1234">
            <v>0.7</v>
          </cell>
          <cell r="D1234" t="str">
            <v>Jasper</v>
          </cell>
          <cell r="E1234">
            <v>1</v>
          </cell>
          <cell r="F1234">
            <v>914</v>
          </cell>
          <cell r="G1234" t="str">
            <v>Max</v>
          </cell>
        </row>
        <row r="1235">
          <cell r="A1235" t="str">
            <v>Kershaw202410.7Max</v>
          </cell>
          <cell r="B1235">
            <v>2024</v>
          </cell>
          <cell r="C1235">
            <v>0.7</v>
          </cell>
          <cell r="D1235" t="str">
            <v>Kershaw</v>
          </cell>
          <cell r="E1235">
            <v>1</v>
          </cell>
          <cell r="F1235">
            <v>1040</v>
          </cell>
          <cell r="G1235" t="str">
            <v>Max</v>
          </cell>
        </row>
        <row r="1236">
          <cell r="A1236" t="str">
            <v>Lancaster202410.7Max</v>
          </cell>
          <cell r="B1236">
            <v>2024</v>
          </cell>
          <cell r="C1236">
            <v>0.7</v>
          </cell>
          <cell r="D1236" t="str">
            <v>Lancaster</v>
          </cell>
          <cell r="E1236">
            <v>1</v>
          </cell>
          <cell r="F1236">
            <v>1121</v>
          </cell>
          <cell r="G1236" t="str">
            <v>Max</v>
          </cell>
        </row>
        <row r="1237">
          <cell r="A1237" t="str">
            <v>Laurens202410.7Max</v>
          </cell>
          <cell r="B1237">
            <v>2024</v>
          </cell>
          <cell r="C1237">
            <v>0.7</v>
          </cell>
          <cell r="D1237" t="str">
            <v>Laurens</v>
          </cell>
          <cell r="E1237">
            <v>1</v>
          </cell>
          <cell r="F1237">
            <v>915</v>
          </cell>
          <cell r="G1237" t="str">
            <v>Max</v>
          </cell>
        </row>
        <row r="1238">
          <cell r="A1238" t="str">
            <v>Lee202410.7Max</v>
          </cell>
          <cell r="B1238">
            <v>2024</v>
          </cell>
          <cell r="C1238">
            <v>0.7</v>
          </cell>
          <cell r="D1238" t="str">
            <v>Lee</v>
          </cell>
          <cell r="E1238">
            <v>1</v>
          </cell>
          <cell r="F1238">
            <v>819</v>
          </cell>
          <cell r="G1238" t="str">
            <v>Max</v>
          </cell>
        </row>
        <row r="1239">
          <cell r="A1239" t="str">
            <v>Lexington202410.7Max</v>
          </cell>
          <cell r="B1239">
            <v>2024</v>
          </cell>
          <cell r="C1239">
            <v>0.7</v>
          </cell>
          <cell r="D1239" t="str">
            <v>Lexington</v>
          </cell>
          <cell r="E1239">
            <v>1</v>
          </cell>
          <cell r="F1239">
            <v>1141</v>
          </cell>
          <cell r="G1239" t="str">
            <v>Max</v>
          </cell>
        </row>
        <row r="1240">
          <cell r="A1240" t="str">
            <v>Marion202410.7Max</v>
          </cell>
          <cell r="B1240">
            <v>2024</v>
          </cell>
          <cell r="C1240">
            <v>0.7</v>
          </cell>
          <cell r="D1240" t="str">
            <v>Marion</v>
          </cell>
          <cell r="E1240">
            <v>1</v>
          </cell>
          <cell r="F1240">
            <v>819</v>
          </cell>
          <cell r="G1240" t="str">
            <v>Max</v>
          </cell>
        </row>
        <row r="1241">
          <cell r="A1241" t="str">
            <v>Marlboro202410.7Max</v>
          </cell>
          <cell r="B1241">
            <v>2024</v>
          </cell>
          <cell r="C1241">
            <v>0.7</v>
          </cell>
          <cell r="D1241" t="str">
            <v>Marlboro</v>
          </cell>
          <cell r="E1241">
            <v>1</v>
          </cell>
          <cell r="F1241">
            <v>819</v>
          </cell>
          <cell r="G1241" t="str">
            <v>Max</v>
          </cell>
        </row>
        <row r="1242">
          <cell r="A1242" t="str">
            <v>McCormick202410.7Max</v>
          </cell>
          <cell r="B1242">
            <v>2024</v>
          </cell>
          <cell r="C1242">
            <v>0.7</v>
          </cell>
          <cell r="D1242" t="str">
            <v>McCormick</v>
          </cell>
          <cell r="E1242">
            <v>1</v>
          </cell>
          <cell r="F1242">
            <v>974</v>
          </cell>
          <cell r="G1242" t="str">
            <v>Max</v>
          </cell>
        </row>
        <row r="1243">
          <cell r="A1243" t="str">
            <v>Newberry202410.7Max</v>
          </cell>
          <cell r="B1243">
            <v>2024</v>
          </cell>
          <cell r="C1243">
            <v>0.7</v>
          </cell>
          <cell r="D1243" t="str">
            <v>Newberry</v>
          </cell>
          <cell r="E1243">
            <v>1</v>
          </cell>
          <cell r="F1243">
            <v>938</v>
          </cell>
          <cell r="G1243" t="str">
            <v>Max</v>
          </cell>
        </row>
        <row r="1244">
          <cell r="A1244" t="str">
            <v>Oconee202410.7Max</v>
          </cell>
          <cell r="B1244">
            <v>2024</v>
          </cell>
          <cell r="C1244">
            <v>0.7</v>
          </cell>
          <cell r="D1244" t="str">
            <v>Oconee</v>
          </cell>
          <cell r="E1244">
            <v>1</v>
          </cell>
          <cell r="F1244">
            <v>973</v>
          </cell>
          <cell r="G1244" t="str">
            <v>Max</v>
          </cell>
        </row>
        <row r="1245">
          <cell r="A1245" t="str">
            <v>Orangeburg202410.7Max</v>
          </cell>
          <cell r="B1245">
            <v>2024</v>
          </cell>
          <cell r="C1245">
            <v>0.7</v>
          </cell>
          <cell r="D1245" t="str">
            <v>Orangeburg</v>
          </cell>
          <cell r="E1245">
            <v>1</v>
          </cell>
          <cell r="F1245">
            <v>819</v>
          </cell>
          <cell r="G1245" t="str">
            <v>Max</v>
          </cell>
        </row>
        <row r="1246">
          <cell r="A1246" t="str">
            <v>Pickens202410.7Max</v>
          </cell>
          <cell r="B1246">
            <v>2024</v>
          </cell>
          <cell r="C1246">
            <v>0.7</v>
          </cell>
          <cell r="D1246" t="str">
            <v>Pickens</v>
          </cell>
          <cell r="E1246">
            <v>1</v>
          </cell>
          <cell r="F1246">
            <v>1163</v>
          </cell>
          <cell r="G1246" t="str">
            <v>Max</v>
          </cell>
        </row>
        <row r="1247">
          <cell r="A1247" t="str">
            <v>Richland202410.7Max</v>
          </cell>
          <cell r="B1247">
            <v>2024</v>
          </cell>
          <cell r="C1247">
            <v>0.7</v>
          </cell>
          <cell r="D1247" t="str">
            <v>Richland</v>
          </cell>
          <cell r="E1247">
            <v>1</v>
          </cell>
          <cell r="F1247">
            <v>1141</v>
          </cell>
          <cell r="G1247" t="str">
            <v>Max</v>
          </cell>
        </row>
        <row r="1248">
          <cell r="A1248" t="str">
            <v>Saluda202410.7Max</v>
          </cell>
          <cell r="B1248">
            <v>2024</v>
          </cell>
          <cell r="C1248">
            <v>0.7</v>
          </cell>
          <cell r="D1248" t="str">
            <v>Saluda</v>
          </cell>
          <cell r="E1248">
            <v>1</v>
          </cell>
          <cell r="F1248">
            <v>1141</v>
          </cell>
          <cell r="G1248" t="str">
            <v>Max</v>
          </cell>
        </row>
        <row r="1249">
          <cell r="A1249" t="str">
            <v>Spartanburg202410.7Max</v>
          </cell>
          <cell r="B1249">
            <v>2024</v>
          </cell>
          <cell r="C1249">
            <v>0.7</v>
          </cell>
          <cell r="D1249" t="str">
            <v>Spartanburg</v>
          </cell>
          <cell r="E1249">
            <v>1</v>
          </cell>
          <cell r="F1249">
            <v>987</v>
          </cell>
          <cell r="G1249" t="str">
            <v>Max</v>
          </cell>
        </row>
        <row r="1250">
          <cell r="A1250" t="str">
            <v>Sumter202410.7Max</v>
          </cell>
          <cell r="B1250">
            <v>2024</v>
          </cell>
          <cell r="C1250">
            <v>0.7</v>
          </cell>
          <cell r="D1250" t="str">
            <v>Sumter</v>
          </cell>
          <cell r="E1250">
            <v>1</v>
          </cell>
          <cell r="F1250">
            <v>925</v>
          </cell>
          <cell r="G1250" t="str">
            <v>Max</v>
          </cell>
        </row>
        <row r="1251">
          <cell r="A1251" t="str">
            <v>Union202410.7Max</v>
          </cell>
          <cell r="B1251">
            <v>2024</v>
          </cell>
          <cell r="C1251">
            <v>0.7</v>
          </cell>
          <cell r="D1251" t="str">
            <v>Union</v>
          </cell>
          <cell r="E1251">
            <v>1</v>
          </cell>
          <cell r="F1251">
            <v>819</v>
          </cell>
          <cell r="G1251" t="str">
            <v>Max</v>
          </cell>
        </row>
        <row r="1252">
          <cell r="A1252" t="str">
            <v>Williamsburg202410.7Max</v>
          </cell>
          <cell r="B1252">
            <v>2024</v>
          </cell>
          <cell r="C1252">
            <v>0.7</v>
          </cell>
          <cell r="D1252" t="str">
            <v>Williamsburg</v>
          </cell>
          <cell r="E1252">
            <v>1</v>
          </cell>
          <cell r="F1252">
            <v>819</v>
          </cell>
          <cell r="G1252" t="str">
            <v>Max</v>
          </cell>
        </row>
        <row r="1253">
          <cell r="A1253" t="str">
            <v>York202410.7Max</v>
          </cell>
          <cell r="B1253">
            <v>2024</v>
          </cell>
          <cell r="C1253">
            <v>0.7</v>
          </cell>
          <cell r="D1253" t="str">
            <v>York</v>
          </cell>
          <cell r="E1253">
            <v>1</v>
          </cell>
          <cell r="F1253">
            <v>1391</v>
          </cell>
          <cell r="G1253" t="str">
            <v>Max</v>
          </cell>
        </row>
        <row r="1254">
          <cell r="A1254" t="str">
            <v>Abbeville202420.7Max</v>
          </cell>
          <cell r="B1254">
            <v>2024</v>
          </cell>
          <cell r="C1254">
            <v>0.7</v>
          </cell>
          <cell r="D1254" t="str">
            <v>Abbeville</v>
          </cell>
          <cell r="E1254">
            <v>2</v>
          </cell>
          <cell r="F1254">
            <v>1078</v>
          </cell>
          <cell r="G1254" t="str">
            <v>Max</v>
          </cell>
        </row>
        <row r="1255">
          <cell r="A1255" t="str">
            <v>Aiken202420.7Max</v>
          </cell>
          <cell r="B1255">
            <v>2024</v>
          </cell>
          <cell r="C1255">
            <v>0.7</v>
          </cell>
          <cell r="D1255" t="str">
            <v>Aiken</v>
          </cell>
          <cell r="E1255">
            <v>2</v>
          </cell>
          <cell r="F1255">
            <v>1351</v>
          </cell>
          <cell r="G1255" t="str">
            <v>Max</v>
          </cell>
        </row>
        <row r="1256">
          <cell r="A1256" t="str">
            <v>Allendale202420.7Max</v>
          </cell>
          <cell r="B1256">
            <v>2024</v>
          </cell>
          <cell r="C1256">
            <v>0.7</v>
          </cell>
          <cell r="D1256" t="str">
            <v>Allendale</v>
          </cell>
          <cell r="E1256">
            <v>2</v>
          </cell>
          <cell r="F1256">
            <v>981</v>
          </cell>
          <cell r="G1256" t="str">
            <v>Max</v>
          </cell>
        </row>
        <row r="1257">
          <cell r="A1257" t="str">
            <v>Anderson202420.7Max</v>
          </cell>
          <cell r="B1257">
            <v>2024</v>
          </cell>
          <cell r="C1257">
            <v>0.7</v>
          </cell>
          <cell r="D1257" t="str">
            <v>Anderson</v>
          </cell>
          <cell r="E1257">
            <v>2</v>
          </cell>
          <cell r="F1257">
            <v>1260</v>
          </cell>
          <cell r="G1257" t="str">
            <v>Max</v>
          </cell>
        </row>
        <row r="1258">
          <cell r="A1258" t="str">
            <v>Bamberg202420.7Max</v>
          </cell>
          <cell r="B1258">
            <v>2024</v>
          </cell>
          <cell r="C1258">
            <v>0.7</v>
          </cell>
          <cell r="D1258" t="str">
            <v>Bamberg</v>
          </cell>
          <cell r="E1258">
            <v>2</v>
          </cell>
          <cell r="F1258">
            <v>992</v>
          </cell>
          <cell r="G1258" t="str">
            <v>Max</v>
          </cell>
        </row>
        <row r="1259">
          <cell r="A1259" t="str">
            <v>Barnwell202420.7Max</v>
          </cell>
          <cell r="B1259">
            <v>2024</v>
          </cell>
          <cell r="C1259">
            <v>0.7</v>
          </cell>
          <cell r="D1259" t="str">
            <v>Barnwell</v>
          </cell>
          <cell r="E1259">
            <v>2</v>
          </cell>
          <cell r="F1259">
            <v>1064</v>
          </cell>
          <cell r="G1259" t="str">
            <v>Max</v>
          </cell>
        </row>
        <row r="1260">
          <cell r="A1260" t="str">
            <v>Beaufort202420.7Max</v>
          </cell>
          <cell r="B1260">
            <v>2024</v>
          </cell>
          <cell r="C1260">
            <v>0.7</v>
          </cell>
          <cell r="D1260" t="str">
            <v>Beaufort</v>
          </cell>
          <cell r="E1260">
            <v>2</v>
          </cell>
          <cell r="F1260">
            <v>1590</v>
          </cell>
          <cell r="G1260" t="str">
            <v>Max</v>
          </cell>
        </row>
        <row r="1261">
          <cell r="A1261" t="str">
            <v>Berkeley202420.7Max</v>
          </cell>
          <cell r="B1261">
            <v>2024</v>
          </cell>
          <cell r="C1261">
            <v>0.7</v>
          </cell>
          <cell r="D1261" t="str">
            <v>Berkeley</v>
          </cell>
          <cell r="E1261">
            <v>2</v>
          </cell>
          <cell r="F1261">
            <v>1655</v>
          </cell>
          <cell r="G1261" t="str">
            <v>Max</v>
          </cell>
        </row>
        <row r="1262">
          <cell r="A1262" t="str">
            <v>Calhoun202420.7Max</v>
          </cell>
          <cell r="B1262">
            <v>2024</v>
          </cell>
          <cell r="C1262">
            <v>0.7</v>
          </cell>
          <cell r="D1262" t="str">
            <v>Calhoun</v>
          </cell>
          <cell r="E1262">
            <v>2</v>
          </cell>
          <cell r="F1262">
            <v>1370</v>
          </cell>
          <cell r="G1262" t="str">
            <v>Max</v>
          </cell>
        </row>
        <row r="1263">
          <cell r="A1263" t="str">
            <v>Charleston202420.7Max</v>
          </cell>
          <cell r="B1263">
            <v>2024</v>
          </cell>
          <cell r="C1263">
            <v>0.7</v>
          </cell>
          <cell r="D1263" t="str">
            <v>Charleston</v>
          </cell>
          <cell r="E1263">
            <v>2</v>
          </cell>
          <cell r="F1263">
            <v>1655</v>
          </cell>
          <cell r="G1263" t="str">
            <v>Max</v>
          </cell>
        </row>
        <row r="1264">
          <cell r="A1264" t="str">
            <v>Cherokee202420.7Max</v>
          </cell>
          <cell r="B1264">
            <v>2024</v>
          </cell>
          <cell r="C1264">
            <v>0.7</v>
          </cell>
          <cell r="D1264" t="str">
            <v>Cherokee</v>
          </cell>
          <cell r="E1264">
            <v>2</v>
          </cell>
          <cell r="F1264">
            <v>1074</v>
          </cell>
          <cell r="G1264" t="str">
            <v>Max</v>
          </cell>
        </row>
        <row r="1265">
          <cell r="A1265" t="str">
            <v>Chester202420.7Max</v>
          </cell>
          <cell r="B1265">
            <v>2024</v>
          </cell>
          <cell r="C1265">
            <v>0.7</v>
          </cell>
          <cell r="D1265" t="str">
            <v>Chester</v>
          </cell>
          <cell r="E1265">
            <v>2</v>
          </cell>
          <cell r="F1265">
            <v>1002</v>
          </cell>
          <cell r="G1265" t="str">
            <v>Max</v>
          </cell>
        </row>
        <row r="1266">
          <cell r="A1266" t="str">
            <v>Chesterfield202420.7Max</v>
          </cell>
          <cell r="B1266">
            <v>2024</v>
          </cell>
          <cell r="C1266">
            <v>0.7</v>
          </cell>
          <cell r="D1266" t="str">
            <v>Chesterfield</v>
          </cell>
          <cell r="E1266">
            <v>2</v>
          </cell>
          <cell r="F1266">
            <v>995</v>
          </cell>
          <cell r="G1266" t="str">
            <v>Max</v>
          </cell>
        </row>
        <row r="1267">
          <cell r="A1267" t="str">
            <v>Clarendon202420.7Max</v>
          </cell>
          <cell r="B1267">
            <v>2024</v>
          </cell>
          <cell r="C1267">
            <v>0.7</v>
          </cell>
          <cell r="D1267" t="str">
            <v>Clarendon</v>
          </cell>
          <cell r="E1267">
            <v>2</v>
          </cell>
          <cell r="F1267">
            <v>1093</v>
          </cell>
          <cell r="G1267" t="str">
            <v>Max</v>
          </cell>
        </row>
        <row r="1268">
          <cell r="A1268" t="str">
            <v>Colleton202420.7Max</v>
          </cell>
          <cell r="B1268">
            <v>2024</v>
          </cell>
          <cell r="C1268">
            <v>0.7</v>
          </cell>
          <cell r="D1268" t="str">
            <v>Colleton</v>
          </cell>
          <cell r="E1268">
            <v>2</v>
          </cell>
          <cell r="F1268">
            <v>981</v>
          </cell>
          <cell r="G1268" t="str">
            <v>Max</v>
          </cell>
        </row>
        <row r="1269">
          <cell r="A1269" t="str">
            <v>Darlington202420.7Max</v>
          </cell>
          <cell r="B1269">
            <v>2024</v>
          </cell>
          <cell r="C1269">
            <v>0.7</v>
          </cell>
          <cell r="D1269" t="str">
            <v>Darlington</v>
          </cell>
          <cell r="E1269">
            <v>2</v>
          </cell>
          <cell r="F1269">
            <v>1002</v>
          </cell>
          <cell r="G1269" t="str">
            <v>Max</v>
          </cell>
        </row>
        <row r="1270">
          <cell r="A1270" t="str">
            <v>Dillon202420.7Max</v>
          </cell>
          <cell r="B1270">
            <v>2024</v>
          </cell>
          <cell r="C1270">
            <v>0.7</v>
          </cell>
          <cell r="D1270" t="str">
            <v>Dillon</v>
          </cell>
          <cell r="E1270">
            <v>2</v>
          </cell>
          <cell r="F1270">
            <v>981</v>
          </cell>
          <cell r="G1270" t="str">
            <v>Max</v>
          </cell>
        </row>
        <row r="1271">
          <cell r="A1271" t="str">
            <v>Dorchester202420.7Max</v>
          </cell>
          <cell r="B1271">
            <v>2024</v>
          </cell>
          <cell r="C1271">
            <v>0.7</v>
          </cell>
          <cell r="D1271" t="str">
            <v>Dorchester</v>
          </cell>
          <cell r="E1271">
            <v>2</v>
          </cell>
          <cell r="F1271">
            <v>1655</v>
          </cell>
          <cell r="G1271" t="str">
            <v>Max</v>
          </cell>
        </row>
        <row r="1272">
          <cell r="A1272" t="str">
            <v>Edgefield202420.7Max</v>
          </cell>
          <cell r="B1272">
            <v>2024</v>
          </cell>
          <cell r="C1272">
            <v>0.7</v>
          </cell>
          <cell r="D1272" t="str">
            <v>Edgefield</v>
          </cell>
          <cell r="E1272">
            <v>2</v>
          </cell>
          <cell r="F1272">
            <v>1351</v>
          </cell>
          <cell r="G1272" t="str">
            <v>Max</v>
          </cell>
        </row>
        <row r="1273">
          <cell r="A1273" t="str">
            <v>Fairfield202420.7Max</v>
          </cell>
          <cell r="B1273">
            <v>2024</v>
          </cell>
          <cell r="C1273">
            <v>0.7</v>
          </cell>
          <cell r="D1273" t="str">
            <v>Fairfield</v>
          </cell>
          <cell r="E1273">
            <v>2</v>
          </cell>
          <cell r="F1273">
            <v>1370</v>
          </cell>
          <cell r="G1273" t="str">
            <v>Max</v>
          </cell>
        </row>
        <row r="1274">
          <cell r="A1274" t="str">
            <v>Florence202420.7Max</v>
          </cell>
          <cell r="B1274">
            <v>2024</v>
          </cell>
          <cell r="C1274">
            <v>0.7</v>
          </cell>
          <cell r="D1274" t="str">
            <v>Florence</v>
          </cell>
          <cell r="E1274">
            <v>2</v>
          </cell>
          <cell r="F1274">
            <v>1218</v>
          </cell>
          <cell r="G1274" t="str">
            <v>Max</v>
          </cell>
        </row>
        <row r="1275">
          <cell r="A1275" t="str">
            <v>Georgetown202420.7Max</v>
          </cell>
          <cell r="B1275">
            <v>2024</v>
          </cell>
          <cell r="C1275">
            <v>0.7</v>
          </cell>
          <cell r="D1275" t="str">
            <v>Georgetown</v>
          </cell>
          <cell r="E1275">
            <v>2</v>
          </cell>
          <cell r="F1275">
            <v>1197</v>
          </cell>
          <cell r="G1275" t="str">
            <v>Max</v>
          </cell>
        </row>
        <row r="1276">
          <cell r="A1276" t="str">
            <v>Greenville202420.7Max</v>
          </cell>
          <cell r="B1276">
            <v>2024</v>
          </cell>
          <cell r="C1276">
            <v>0.7</v>
          </cell>
          <cell r="D1276" t="str">
            <v>Greenville</v>
          </cell>
          <cell r="E1276">
            <v>2</v>
          </cell>
          <cell r="F1276">
            <v>1396</v>
          </cell>
          <cell r="G1276" t="str">
            <v>Max</v>
          </cell>
        </row>
        <row r="1277">
          <cell r="A1277" t="str">
            <v>Greenwood202420.7Max</v>
          </cell>
          <cell r="B1277">
            <v>2024</v>
          </cell>
          <cell r="C1277">
            <v>0.7</v>
          </cell>
          <cell r="D1277" t="str">
            <v>Greenwood</v>
          </cell>
          <cell r="E1277">
            <v>2</v>
          </cell>
          <cell r="F1277">
            <v>981</v>
          </cell>
          <cell r="G1277" t="str">
            <v>Max</v>
          </cell>
        </row>
        <row r="1278">
          <cell r="A1278" t="str">
            <v>Hampton202420.7Max</v>
          </cell>
          <cell r="B1278">
            <v>2024</v>
          </cell>
          <cell r="C1278">
            <v>0.7</v>
          </cell>
          <cell r="D1278" t="str">
            <v>Hampton</v>
          </cell>
          <cell r="E1278">
            <v>2</v>
          </cell>
          <cell r="F1278">
            <v>981</v>
          </cell>
          <cell r="G1278" t="str">
            <v>Max</v>
          </cell>
        </row>
        <row r="1279">
          <cell r="A1279" t="str">
            <v>Horry202420.7Max</v>
          </cell>
          <cell r="B1279">
            <v>2024</v>
          </cell>
          <cell r="C1279">
            <v>0.7</v>
          </cell>
          <cell r="D1279" t="str">
            <v>Horry</v>
          </cell>
          <cell r="E1279">
            <v>2</v>
          </cell>
          <cell r="F1279">
            <v>1253</v>
          </cell>
          <cell r="G1279" t="str">
            <v>Max</v>
          </cell>
        </row>
        <row r="1280">
          <cell r="A1280" t="str">
            <v>Jasper202420.7Max</v>
          </cell>
          <cell r="B1280">
            <v>2024</v>
          </cell>
          <cell r="C1280">
            <v>0.7</v>
          </cell>
          <cell r="D1280" t="str">
            <v>Jasper</v>
          </cell>
          <cell r="E1280">
            <v>2</v>
          </cell>
          <cell r="F1280">
            <v>1097</v>
          </cell>
          <cell r="G1280" t="str">
            <v>Max</v>
          </cell>
        </row>
        <row r="1281">
          <cell r="A1281" t="str">
            <v>Kershaw202420.7Max</v>
          </cell>
          <cell r="B1281">
            <v>2024</v>
          </cell>
          <cell r="C1281">
            <v>0.7</v>
          </cell>
          <cell r="D1281" t="str">
            <v>Kershaw</v>
          </cell>
          <cell r="E1281">
            <v>2</v>
          </cell>
          <cell r="F1281">
            <v>1247</v>
          </cell>
          <cell r="G1281" t="str">
            <v>Max</v>
          </cell>
        </row>
        <row r="1282">
          <cell r="A1282" t="str">
            <v>Lancaster202420.7Max</v>
          </cell>
          <cell r="B1282">
            <v>2024</v>
          </cell>
          <cell r="C1282">
            <v>0.7</v>
          </cell>
          <cell r="D1282" t="str">
            <v>Lancaster</v>
          </cell>
          <cell r="E1282">
            <v>2</v>
          </cell>
          <cell r="F1282">
            <v>1345</v>
          </cell>
          <cell r="G1282" t="str">
            <v>Max</v>
          </cell>
        </row>
        <row r="1283">
          <cell r="A1283" t="str">
            <v>Laurens202420.7Max</v>
          </cell>
          <cell r="B1283">
            <v>2024</v>
          </cell>
          <cell r="C1283">
            <v>0.7</v>
          </cell>
          <cell r="D1283" t="str">
            <v>Laurens</v>
          </cell>
          <cell r="E1283">
            <v>2</v>
          </cell>
          <cell r="F1283">
            <v>1099</v>
          </cell>
          <cell r="G1283" t="str">
            <v>Max</v>
          </cell>
        </row>
        <row r="1284">
          <cell r="A1284" t="str">
            <v>Lee202420.7Max</v>
          </cell>
          <cell r="B1284">
            <v>2024</v>
          </cell>
          <cell r="C1284">
            <v>0.7</v>
          </cell>
          <cell r="D1284" t="str">
            <v>Lee</v>
          </cell>
          <cell r="E1284">
            <v>2</v>
          </cell>
          <cell r="F1284">
            <v>981</v>
          </cell>
          <cell r="G1284" t="str">
            <v>Max</v>
          </cell>
        </row>
        <row r="1285">
          <cell r="A1285" t="str">
            <v>Lexington202420.7Max</v>
          </cell>
          <cell r="B1285">
            <v>2024</v>
          </cell>
          <cell r="C1285">
            <v>0.7</v>
          </cell>
          <cell r="D1285" t="str">
            <v>Lexington</v>
          </cell>
          <cell r="E1285">
            <v>2</v>
          </cell>
          <cell r="F1285">
            <v>1370</v>
          </cell>
          <cell r="G1285" t="str">
            <v>Max</v>
          </cell>
        </row>
        <row r="1286">
          <cell r="A1286" t="str">
            <v>Marion202420.7Max</v>
          </cell>
          <cell r="B1286">
            <v>2024</v>
          </cell>
          <cell r="C1286">
            <v>0.7</v>
          </cell>
          <cell r="D1286" t="str">
            <v>Marion</v>
          </cell>
          <cell r="E1286">
            <v>2</v>
          </cell>
          <cell r="F1286">
            <v>981</v>
          </cell>
          <cell r="G1286" t="str">
            <v>Max</v>
          </cell>
        </row>
        <row r="1287">
          <cell r="A1287" t="str">
            <v>Marlboro202420.7Max</v>
          </cell>
          <cell r="B1287">
            <v>2024</v>
          </cell>
          <cell r="C1287">
            <v>0.7</v>
          </cell>
          <cell r="D1287" t="str">
            <v>Marlboro</v>
          </cell>
          <cell r="E1287">
            <v>2</v>
          </cell>
          <cell r="F1287">
            <v>981</v>
          </cell>
          <cell r="G1287" t="str">
            <v>Max</v>
          </cell>
        </row>
        <row r="1288">
          <cell r="A1288" t="str">
            <v>McCormick202420.7Max</v>
          </cell>
          <cell r="B1288">
            <v>2024</v>
          </cell>
          <cell r="C1288">
            <v>0.7</v>
          </cell>
          <cell r="D1288" t="str">
            <v>McCormick</v>
          </cell>
          <cell r="E1288">
            <v>2</v>
          </cell>
          <cell r="F1288">
            <v>1169</v>
          </cell>
          <cell r="G1288" t="str">
            <v>Max</v>
          </cell>
        </row>
        <row r="1289">
          <cell r="A1289" t="str">
            <v>Newberry202420.7Max</v>
          </cell>
          <cell r="B1289">
            <v>2024</v>
          </cell>
          <cell r="C1289">
            <v>0.7</v>
          </cell>
          <cell r="D1289" t="str">
            <v>Newberry</v>
          </cell>
          <cell r="E1289">
            <v>2</v>
          </cell>
          <cell r="F1289">
            <v>1125</v>
          </cell>
          <cell r="G1289" t="str">
            <v>Max</v>
          </cell>
        </row>
        <row r="1290">
          <cell r="A1290" t="str">
            <v>Oconee202420.7Max</v>
          </cell>
          <cell r="B1290">
            <v>2024</v>
          </cell>
          <cell r="C1290">
            <v>0.7</v>
          </cell>
          <cell r="D1290" t="str">
            <v>Oconee</v>
          </cell>
          <cell r="E1290">
            <v>2</v>
          </cell>
          <cell r="F1290">
            <v>1167</v>
          </cell>
          <cell r="G1290" t="str">
            <v>Max</v>
          </cell>
        </row>
        <row r="1291">
          <cell r="A1291" t="str">
            <v>Orangeburg202420.7Max</v>
          </cell>
          <cell r="B1291">
            <v>2024</v>
          </cell>
          <cell r="C1291">
            <v>0.7</v>
          </cell>
          <cell r="D1291" t="str">
            <v>Orangeburg</v>
          </cell>
          <cell r="E1291">
            <v>2</v>
          </cell>
          <cell r="F1291">
            <v>981</v>
          </cell>
          <cell r="G1291" t="str">
            <v>Max</v>
          </cell>
        </row>
        <row r="1292">
          <cell r="A1292" t="str">
            <v>Pickens202420.7Max</v>
          </cell>
          <cell r="B1292">
            <v>2024</v>
          </cell>
          <cell r="C1292">
            <v>0.7</v>
          </cell>
          <cell r="D1292" t="str">
            <v>Pickens</v>
          </cell>
          <cell r="E1292">
            <v>2</v>
          </cell>
          <cell r="F1292">
            <v>1396</v>
          </cell>
          <cell r="G1292" t="str">
            <v>Max</v>
          </cell>
        </row>
        <row r="1293">
          <cell r="A1293" t="str">
            <v>Richland202420.7Max</v>
          </cell>
          <cell r="B1293">
            <v>2024</v>
          </cell>
          <cell r="C1293">
            <v>0.7</v>
          </cell>
          <cell r="D1293" t="str">
            <v>Richland</v>
          </cell>
          <cell r="E1293">
            <v>2</v>
          </cell>
          <cell r="F1293">
            <v>1370</v>
          </cell>
          <cell r="G1293" t="str">
            <v>Max</v>
          </cell>
        </row>
        <row r="1294">
          <cell r="A1294" t="str">
            <v>Saluda202420.7Max</v>
          </cell>
          <cell r="B1294">
            <v>2024</v>
          </cell>
          <cell r="C1294">
            <v>0.7</v>
          </cell>
          <cell r="D1294" t="str">
            <v>Saluda</v>
          </cell>
          <cell r="E1294">
            <v>2</v>
          </cell>
          <cell r="F1294">
            <v>1370</v>
          </cell>
          <cell r="G1294" t="str">
            <v>Max</v>
          </cell>
        </row>
        <row r="1295">
          <cell r="A1295" t="str">
            <v>Spartanburg202420.7Max</v>
          </cell>
          <cell r="B1295">
            <v>2024</v>
          </cell>
          <cell r="C1295">
            <v>0.7</v>
          </cell>
          <cell r="D1295" t="str">
            <v>Spartanburg</v>
          </cell>
          <cell r="E1295">
            <v>2</v>
          </cell>
          <cell r="F1295">
            <v>1184</v>
          </cell>
          <cell r="G1295" t="str">
            <v>Max</v>
          </cell>
        </row>
        <row r="1296">
          <cell r="A1296" t="str">
            <v>Sumter202420.7Max</v>
          </cell>
          <cell r="B1296">
            <v>2024</v>
          </cell>
          <cell r="C1296">
            <v>0.7</v>
          </cell>
          <cell r="D1296" t="str">
            <v>Sumter</v>
          </cell>
          <cell r="E1296">
            <v>2</v>
          </cell>
          <cell r="F1296">
            <v>1111</v>
          </cell>
          <cell r="G1296" t="str">
            <v>Max</v>
          </cell>
        </row>
        <row r="1297">
          <cell r="A1297" t="str">
            <v>Union202420.7Max</v>
          </cell>
          <cell r="B1297">
            <v>2024</v>
          </cell>
          <cell r="C1297">
            <v>0.7</v>
          </cell>
          <cell r="D1297" t="str">
            <v>Union</v>
          </cell>
          <cell r="E1297">
            <v>2</v>
          </cell>
          <cell r="F1297">
            <v>981</v>
          </cell>
          <cell r="G1297" t="str">
            <v>Max</v>
          </cell>
        </row>
        <row r="1298">
          <cell r="A1298" t="str">
            <v>Williamsburg202420.7Max</v>
          </cell>
          <cell r="B1298">
            <v>2024</v>
          </cell>
          <cell r="C1298">
            <v>0.7</v>
          </cell>
          <cell r="D1298" t="str">
            <v>Williamsburg</v>
          </cell>
          <cell r="E1298">
            <v>2</v>
          </cell>
          <cell r="F1298">
            <v>981</v>
          </cell>
          <cell r="G1298" t="str">
            <v>Max</v>
          </cell>
        </row>
        <row r="1299">
          <cell r="A1299" t="str">
            <v>York202420.7Max</v>
          </cell>
          <cell r="B1299">
            <v>2024</v>
          </cell>
          <cell r="C1299">
            <v>0.7</v>
          </cell>
          <cell r="D1299" t="str">
            <v>York</v>
          </cell>
          <cell r="E1299">
            <v>2</v>
          </cell>
          <cell r="F1299">
            <v>1669</v>
          </cell>
          <cell r="G1299" t="str">
            <v>Max</v>
          </cell>
        </row>
        <row r="1300">
          <cell r="A1300" t="str">
            <v>Abbeville202430.7Max</v>
          </cell>
          <cell r="B1300">
            <v>2024</v>
          </cell>
          <cell r="C1300">
            <v>0.7</v>
          </cell>
          <cell r="D1300" t="str">
            <v>Abbeville</v>
          </cell>
          <cell r="E1300">
            <v>3</v>
          </cell>
          <cell r="F1300">
            <v>1245</v>
          </cell>
          <cell r="G1300" t="str">
            <v>Max</v>
          </cell>
        </row>
        <row r="1301">
          <cell r="A1301" t="str">
            <v>Aiken202430.7Max</v>
          </cell>
          <cell r="B1301">
            <v>2024</v>
          </cell>
          <cell r="C1301">
            <v>0.7</v>
          </cell>
          <cell r="D1301" t="str">
            <v>Aiken</v>
          </cell>
          <cell r="E1301">
            <v>3</v>
          </cell>
          <cell r="F1301">
            <v>1561</v>
          </cell>
          <cell r="G1301" t="str">
            <v>Max</v>
          </cell>
        </row>
        <row r="1302">
          <cell r="A1302" t="str">
            <v>Allendale202430.7Max</v>
          </cell>
          <cell r="B1302">
            <v>2024</v>
          </cell>
          <cell r="C1302">
            <v>0.7</v>
          </cell>
          <cell r="D1302" t="str">
            <v>Allendale</v>
          </cell>
          <cell r="E1302">
            <v>3</v>
          </cell>
          <cell r="F1302">
            <v>1134</v>
          </cell>
          <cell r="G1302" t="str">
            <v>Max</v>
          </cell>
        </row>
        <row r="1303">
          <cell r="A1303" t="str">
            <v>Anderson202430.7Max</v>
          </cell>
          <cell r="B1303">
            <v>2024</v>
          </cell>
          <cell r="C1303">
            <v>0.7</v>
          </cell>
          <cell r="D1303" t="str">
            <v>Anderson</v>
          </cell>
          <cell r="E1303">
            <v>3</v>
          </cell>
          <cell r="F1303">
            <v>1454</v>
          </cell>
          <cell r="G1303" t="str">
            <v>Max</v>
          </cell>
        </row>
        <row r="1304">
          <cell r="A1304" t="str">
            <v>Bamberg202430.7Max</v>
          </cell>
          <cell r="B1304">
            <v>2024</v>
          </cell>
          <cell r="C1304">
            <v>0.7</v>
          </cell>
          <cell r="D1304" t="str">
            <v>Bamberg</v>
          </cell>
          <cell r="E1304">
            <v>3</v>
          </cell>
          <cell r="F1304">
            <v>1147</v>
          </cell>
          <cell r="G1304" t="str">
            <v>Max</v>
          </cell>
        </row>
        <row r="1305">
          <cell r="A1305" t="str">
            <v>Barnwell202430.7Max</v>
          </cell>
          <cell r="B1305">
            <v>2024</v>
          </cell>
          <cell r="C1305">
            <v>0.7</v>
          </cell>
          <cell r="D1305" t="str">
            <v>Barnwell</v>
          </cell>
          <cell r="E1305">
            <v>3</v>
          </cell>
          <cell r="F1305">
            <v>1228</v>
          </cell>
          <cell r="G1305" t="str">
            <v>Max</v>
          </cell>
        </row>
        <row r="1306">
          <cell r="A1306" t="str">
            <v>Beaufort202430.7Max</v>
          </cell>
          <cell r="B1306">
            <v>2024</v>
          </cell>
          <cell r="C1306">
            <v>0.7</v>
          </cell>
          <cell r="D1306" t="str">
            <v>Beaufort</v>
          </cell>
          <cell r="E1306">
            <v>3</v>
          </cell>
          <cell r="F1306">
            <v>1836</v>
          </cell>
          <cell r="G1306" t="str">
            <v>Max</v>
          </cell>
        </row>
        <row r="1307">
          <cell r="A1307" t="str">
            <v>Berkeley202430.7Max</v>
          </cell>
          <cell r="B1307">
            <v>2024</v>
          </cell>
          <cell r="C1307">
            <v>0.7</v>
          </cell>
          <cell r="D1307" t="str">
            <v>Berkeley</v>
          </cell>
          <cell r="E1307">
            <v>3</v>
          </cell>
          <cell r="F1307">
            <v>1913</v>
          </cell>
          <cell r="G1307" t="str">
            <v>Max</v>
          </cell>
        </row>
        <row r="1308">
          <cell r="A1308" t="str">
            <v>Calhoun202430.7Max</v>
          </cell>
          <cell r="B1308">
            <v>2024</v>
          </cell>
          <cell r="C1308">
            <v>0.7</v>
          </cell>
          <cell r="D1308" t="str">
            <v>Calhoun</v>
          </cell>
          <cell r="E1308">
            <v>3</v>
          </cell>
          <cell r="F1308">
            <v>1582</v>
          </cell>
          <cell r="G1308" t="str">
            <v>Max</v>
          </cell>
        </row>
        <row r="1309">
          <cell r="A1309" t="str">
            <v>Charleston202430.7Max</v>
          </cell>
          <cell r="B1309">
            <v>2024</v>
          </cell>
          <cell r="C1309">
            <v>0.7</v>
          </cell>
          <cell r="D1309" t="str">
            <v>Charleston</v>
          </cell>
          <cell r="E1309">
            <v>3</v>
          </cell>
          <cell r="F1309">
            <v>1913</v>
          </cell>
          <cell r="G1309" t="str">
            <v>Max</v>
          </cell>
        </row>
        <row r="1310">
          <cell r="A1310" t="str">
            <v>Cherokee202430.7Max</v>
          </cell>
          <cell r="B1310">
            <v>2024</v>
          </cell>
          <cell r="C1310">
            <v>0.7</v>
          </cell>
          <cell r="D1310" t="str">
            <v>Cherokee</v>
          </cell>
          <cell r="E1310">
            <v>3</v>
          </cell>
          <cell r="F1310">
            <v>1241</v>
          </cell>
          <cell r="G1310" t="str">
            <v>Max</v>
          </cell>
        </row>
        <row r="1311">
          <cell r="A1311" t="str">
            <v>Chester202430.7Max</v>
          </cell>
          <cell r="B1311">
            <v>2024</v>
          </cell>
          <cell r="C1311">
            <v>0.7</v>
          </cell>
          <cell r="D1311" t="str">
            <v>Chester</v>
          </cell>
          <cell r="E1311">
            <v>3</v>
          </cell>
          <cell r="F1311">
            <v>1157</v>
          </cell>
          <cell r="G1311" t="str">
            <v>Max</v>
          </cell>
        </row>
        <row r="1312">
          <cell r="A1312" t="str">
            <v>Chesterfield202430.7Max</v>
          </cell>
          <cell r="B1312">
            <v>2024</v>
          </cell>
          <cell r="C1312">
            <v>0.7</v>
          </cell>
          <cell r="D1312" t="str">
            <v>Chesterfield</v>
          </cell>
          <cell r="E1312">
            <v>3</v>
          </cell>
          <cell r="F1312">
            <v>1150</v>
          </cell>
          <cell r="G1312" t="str">
            <v>Max</v>
          </cell>
        </row>
        <row r="1313">
          <cell r="A1313" t="str">
            <v>Clarendon202430.7Max</v>
          </cell>
          <cell r="B1313">
            <v>2024</v>
          </cell>
          <cell r="C1313">
            <v>0.7</v>
          </cell>
          <cell r="D1313" t="str">
            <v>Clarendon</v>
          </cell>
          <cell r="E1313">
            <v>3</v>
          </cell>
          <cell r="F1313">
            <v>1265</v>
          </cell>
          <cell r="G1313" t="str">
            <v>Max</v>
          </cell>
        </row>
        <row r="1314">
          <cell r="A1314" t="str">
            <v>Colleton202430.7Max</v>
          </cell>
          <cell r="B1314">
            <v>2024</v>
          </cell>
          <cell r="C1314">
            <v>0.7</v>
          </cell>
          <cell r="D1314" t="str">
            <v>Colleton</v>
          </cell>
          <cell r="E1314">
            <v>3</v>
          </cell>
          <cell r="F1314">
            <v>1134</v>
          </cell>
          <cell r="G1314" t="str">
            <v>Max</v>
          </cell>
        </row>
        <row r="1315">
          <cell r="A1315" t="str">
            <v>Darlington202430.7Max</v>
          </cell>
          <cell r="B1315">
            <v>2024</v>
          </cell>
          <cell r="C1315">
            <v>0.7</v>
          </cell>
          <cell r="D1315" t="str">
            <v>Darlington</v>
          </cell>
          <cell r="E1315">
            <v>3</v>
          </cell>
          <cell r="F1315">
            <v>1157</v>
          </cell>
          <cell r="G1315" t="str">
            <v>Max</v>
          </cell>
        </row>
        <row r="1316">
          <cell r="A1316" t="str">
            <v>Dillon202430.7Max</v>
          </cell>
          <cell r="B1316">
            <v>2024</v>
          </cell>
          <cell r="C1316">
            <v>0.7</v>
          </cell>
          <cell r="D1316" t="str">
            <v>Dillon</v>
          </cell>
          <cell r="E1316">
            <v>3</v>
          </cell>
          <cell r="F1316">
            <v>1134</v>
          </cell>
          <cell r="G1316" t="str">
            <v>Max</v>
          </cell>
        </row>
        <row r="1317">
          <cell r="A1317" t="str">
            <v>Dorchester202430.7Max</v>
          </cell>
          <cell r="B1317">
            <v>2024</v>
          </cell>
          <cell r="C1317">
            <v>0.7</v>
          </cell>
          <cell r="D1317" t="str">
            <v>Dorchester</v>
          </cell>
          <cell r="E1317">
            <v>3</v>
          </cell>
          <cell r="F1317">
            <v>1913</v>
          </cell>
          <cell r="G1317" t="str">
            <v>Max</v>
          </cell>
        </row>
        <row r="1318">
          <cell r="A1318" t="str">
            <v>Edgefield202430.7Max</v>
          </cell>
          <cell r="B1318">
            <v>2024</v>
          </cell>
          <cell r="C1318">
            <v>0.7</v>
          </cell>
          <cell r="D1318" t="str">
            <v>Edgefield</v>
          </cell>
          <cell r="E1318">
            <v>3</v>
          </cell>
          <cell r="F1318">
            <v>1561</v>
          </cell>
          <cell r="G1318" t="str">
            <v>Max</v>
          </cell>
        </row>
        <row r="1319">
          <cell r="A1319" t="str">
            <v>Fairfield202430.7Max</v>
          </cell>
          <cell r="B1319">
            <v>2024</v>
          </cell>
          <cell r="C1319">
            <v>0.7</v>
          </cell>
          <cell r="D1319" t="str">
            <v>Fairfield</v>
          </cell>
          <cell r="E1319">
            <v>3</v>
          </cell>
          <cell r="F1319">
            <v>1582</v>
          </cell>
          <cell r="G1319" t="str">
            <v>Max</v>
          </cell>
        </row>
        <row r="1320">
          <cell r="A1320" t="str">
            <v>Florence202430.7Max</v>
          </cell>
          <cell r="B1320">
            <v>2024</v>
          </cell>
          <cell r="C1320">
            <v>0.7</v>
          </cell>
          <cell r="D1320" t="str">
            <v>Florence</v>
          </cell>
          <cell r="E1320">
            <v>3</v>
          </cell>
          <cell r="F1320">
            <v>1407</v>
          </cell>
          <cell r="G1320" t="str">
            <v>Max</v>
          </cell>
        </row>
        <row r="1321">
          <cell r="A1321" t="str">
            <v>Georgetown202430.7Max</v>
          </cell>
          <cell r="B1321">
            <v>2024</v>
          </cell>
          <cell r="C1321">
            <v>0.7</v>
          </cell>
          <cell r="D1321" t="str">
            <v>Georgetown</v>
          </cell>
          <cell r="E1321">
            <v>3</v>
          </cell>
          <cell r="F1321">
            <v>1381</v>
          </cell>
          <cell r="G1321" t="str">
            <v>Max</v>
          </cell>
        </row>
        <row r="1322">
          <cell r="A1322" t="str">
            <v>Greenville202430.7Max</v>
          </cell>
          <cell r="B1322">
            <v>2024</v>
          </cell>
          <cell r="C1322">
            <v>0.7</v>
          </cell>
          <cell r="D1322" t="str">
            <v>Greenville</v>
          </cell>
          <cell r="E1322">
            <v>3</v>
          </cell>
          <cell r="F1322">
            <v>1612</v>
          </cell>
          <cell r="G1322" t="str">
            <v>Max</v>
          </cell>
        </row>
        <row r="1323">
          <cell r="A1323" t="str">
            <v>Greenwood202430.7Max</v>
          </cell>
          <cell r="B1323">
            <v>2024</v>
          </cell>
          <cell r="C1323">
            <v>0.7</v>
          </cell>
          <cell r="D1323" t="str">
            <v>Greenwood</v>
          </cell>
          <cell r="E1323">
            <v>3</v>
          </cell>
          <cell r="F1323">
            <v>1134</v>
          </cell>
          <cell r="G1323" t="str">
            <v>Max</v>
          </cell>
        </row>
        <row r="1324">
          <cell r="A1324" t="str">
            <v>Hampton202430.7Max</v>
          </cell>
          <cell r="B1324">
            <v>2024</v>
          </cell>
          <cell r="C1324">
            <v>0.7</v>
          </cell>
          <cell r="D1324" t="str">
            <v>Hampton</v>
          </cell>
          <cell r="E1324">
            <v>3</v>
          </cell>
          <cell r="F1324">
            <v>1134</v>
          </cell>
          <cell r="G1324" t="str">
            <v>Max</v>
          </cell>
        </row>
        <row r="1325">
          <cell r="A1325" t="str">
            <v>Horry202430.7Max</v>
          </cell>
          <cell r="B1325">
            <v>2024</v>
          </cell>
          <cell r="C1325">
            <v>0.7</v>
          </cell>
          <cell r="D1325" t="str">
            <v>Horry</v>
          </cell>
          <cell r="E1325">
            <v>3</v>
          </cell>
          <cell r="F1325">
            <v>1447</v>
          </cell>
          <cell r="G1325" t="str">
            <v>Max</v>
          </cell>
        </row>
        <row r="1326">
          <cell r="A1326" t="str">
            <v>Jasper202430.7Max</v>
          </cell>
          <cell r="B1326">
            <v>2024</v>
          </cell>
          <cell r="C1326">
            <v>0.7</v>
          </cell>
          <cell r="D1326" t="str">
            <v>Jasper</v>
          </cell>
          <cell r="E1326">
            <v>3</v>
          </cell>
          <cell r="F1326">
            <v>1267</v>
          </cell>
          <cell r="G1326" t="str">
            <v>Max</v>
          </cell>
        </row>
        <row r="1327">
          <cell r="A1327" t="str">
            <v>Kershaw202430.7Max</v>
          </cell>
          <cell r="B1327">
            <v>2024</v>
          </cell>
          <cell r="C1327">
            <v>0.7</v>
          </cell>
          <cell r="D1327" t="str">
            <v>Kershaw</v>
          </cell>
          <cell r="E1327">
            <v>3</v>
          </cell>
          <cell r="F1327">
            <v>1442</v>
          </cell>
          <cell r="G1327" t="str">
            <v>Max</v>
          </cell>
        </row>
        <row r="1328">
          <cell r="A1328" t="str">
            <v>Lancaster202430.7Max</v>
          </cell>
          <cell r="B1328">
            <v>2024</v>
          </cell>
          <cell r="C1328">
            <v>0.7</v>
          </cell>
          <cell r="D1328" t="str">
            <v>Lancaster</v>
          </cell>
          <cell r="E1328">
            <v>3</v>
          </cell>
          <cell r="F1328">
            <v>1554</v>
          </cell>
          <cell r="G1328" t="str">
            <v>Max</v>
          </cell>
        </row>
        <row r="1329">
          <cell r="A1329" t="str">
            <v>Laurens202430.7Max</v>
          </cell>
          <cell r="B1329">
            <v>2024</v>
          </cell>
          <cell r="C1329">
            <v>0.7</v>
          </cell>
          <cell r="D1329" t="str">
            <v>Laurens</v>
          </cell>
          <cell r="E1329">
            <v>3</v>
          </cell>
          <cell r="F1329">
            <v>1268</v>
          </cell>
          <cell r="G1329" t="str">
            <v>Max</v>
          </cell>
        </row>
        <row r="1330">
          <cell r="A1330" t="str">
            <v>Lee202430.7Max</v>
          </cell>
          <cell r="B1330">
            <v>2024</v>
          </cell>
          <cell r="C1330">
            <v>0.7</v>
          </cell>
          <cell r="D1330" t="str">
            <v>Lee</v>
          </cell>
          <cell r="E1330">
            <v>3</v>
          </cell>
          <cell r="F1330">
            <v>1134</v>
          </cell>
          <cell r="G1330" t="str">
            <v>Max</v>
          </cell>
        </row>
        <row r="1331">
          <cell r="A1331" t="str">
            <v>Lexington202430.7Max</v>
          </cell>
          <cell r="B1331">
            <v>2024</v>
          </cell>
          <cell r="C1331">
            <v>0.7</v>
          </cell>
          <cell r="D1331" t="str">
            <v>Lexington</v>
          </cell>
          <cell r="E1331">
            <v>3</v>
          </cell>
          <cell r="F1331">
            <v>1582</v>
          </cell>
          <cell r="G1331" t="str">
            <v>Max</v>
          </cell>
        </row>
        <row r="1332">
          <cell r="A1332" t="str">
            <v>Marion202430.7Max</v>
          </cell>
          <cell r="B1332">
            <v>2024</v>
          </cell>
          <cell r="C1332">
            <v>0.7</v>
          </cell>
          <cell r="D1332" t="str">
            <v>Marion</v>
          </cell>
          <cell r="E1332">
            <v>3</v>
          </cell>
          <cell r="F1332">
            <v>1134</v>
          </cell>
          <cell r="G1332" t="str">
            <v>Max</v>
          </cell>
        </row>
        <row r="1333">
          <cell r="A1333" t="str">
            <v>Marlboro202430.7Max</v>
          </cell>
          <cell r="B1333">
            <v>2024</v>
          </cell>
          <cell r="C1333">
            <v>0.7</v>
          </cell>
          <cell r="D1333" t="str">
            <v>Marlboro</v>
          </cell>
          <cell r="E1333">
            <v>3</v>
          </cell>
          <cell r="F1333">
            <v>1134</v>
          </cell>
          <cell r="G1333" t="str">
            <v>Max</v>
          </cell>
        </row>
        <row r="1334">
          <cell r="A1334" t="str">
            <v>McCormick202430.7Max</v>
          </cell>
          <cell r="B1334">
            <v>2024</v>
          </cell>
          <cell r="C1334">
            <v>0.7</v>
          </cell>
          <cell r="D1334" t="str">
            <v>McCormick</v>
          </cell>
          <cell r="E1334">
            <v>3</v>
          </cell>
          <cell r="F1334">
            <v>1350</v>
          </cell>
          <cell r="G1334" t="str">
            <v>Max</v>
          </cell>
        </row>
        <row r="1335">
          <cell r="A1335" t="str">
            <v>Newberry202430.7Max</v>
          </cell>
          <cell r="B1335">
            <v>2024</v>
          </cell>
          <cell r="C1335">
            <v>0.7</v>
          </cell>
          <cell r="D1335" t="str">
            <v>Newberry</v>
          </cell>
          <cell r="E1335">
            <v>3</v>
          </cell>
          <cell r="F1335">
            <v>1301</v>
          </cell>
          <cell r="G1335" t="str">
            <v>Max</v>
          </cell>
        </row>
        <row r="1336">
          <cell r="A1336" t="str">
            <v>Oconee202430.7Max</v>
          </cell>
          <cell r="B1336">
            <v>2024</v>
          </cell>
          <cell r="C1336">
            <v>0.7</v>
          </cell>
          <cell r="D1336" t="str">
            <v>Oconee</v>
          </cell>
          <cell r="E1336">
            <v>3</v>
          </cell>
          <cell r="F1336">
            <v>1349</v>
          </cell>
          <cell r="G1336" t="str">
            <v>Max</v>
          </cell>
        </row>
        <row r="1337">
          <cell r="A1337" t="str">
            <v>Orangeburg202430.7Max</v>
          </cell>
          <cell r="B1337">
            <v>2024</v>
          </cell>
          <cell r="C1337">
            <v>0.7</v>
          </cell>
          <cell r="D1337" t="str">
            <v>Orangeburg</v>
          </cell>
          <cell r="E1337">
            <v>3</v>
          </cell>
          <cell r="F1337">
            <v>1134</v>
          </cell>
          <cell r="G1337" t="str">
            <v>Max</v>
          </cell>
        </row>
        <row r="1338">
          <cell r="A1338" t="str">
            <v>Pickens202430.7Max</v>
          </cell>
          <cell r="B1338">
            <v>2024</v>
          </cell>
          <cell r="C1338">
            <v>0.7</v>
          </cell>
          <cell r="D1338" t="str">
            <v>Pickens</v>
          </cell>
          <cell r="E1338">
            <v>3</v>
          </cell>
          <cell r="F1338">
            <v>1612</v>
          </cell>
          <cell r="G1338" t="str">
            <v>Max</v>
          </cell>
        </row>
        <row r="1339">
          <cell r="A1339" t="str">
            <v>Richland202430.7Max</v>
          </cell>
          <cell r="B1339">
            <v>2024</v>
          </cell>
          <cell r="C1339">
            <v>0.7</v>
          </cell>
          <cell r="D1339" t="str">
            <v>Richland</v>
          </cell>
          <cell r="E1339">
            <v>3</v>
          </cell>
          <cell r="F1339">
            <v>1582</v>
          </cell>
          <cell r="G1339" t="str">
            <v>Max</v>
          </cell>
        </row>
        <row r="1340">
          <cell r="A1340" t="str">
            <v>Saluda202430.7Max</v>
          </cell>
          <cell r="B1340">
            <v>2024</v>
          </cell>
          <cell r="C1340">
            <v>0.7</v>
          </cell>
          <cell r="D1340" t="str">
            <v>Saluda</v>
          </cell>
          <cell r="E1340">
            <v>3</v>
          </cell>
          <cell r="F1340">
            <v>1582</v>
          </cell>
          <cell r="G1340" t="str">
            <v>Max</v>
          </cell>
        </row>
        <row r="1341">
          <cell r="A1341" t="str">
            <v>Spartanburg202430.7Max</v>
          </cell>
          <cell r="B1341">
            <v>2024</v>
          </cell>
          <cell r="C1341">
            <v>0.7</v>
          </cell>
          <cell r="D1341" t="str">
            <v>Spartanburg</v>
          </cell>
          <cell r="E1341">
            <v>3</v>
          </cell>
          <cell r="F1341">
            <v>1369</v>
          </cell>
          <cell r="G1341" t="str">
            <v>Max</v>
          </cell>
        </row>
        <row r="1342">
          <cell r="A1342" t="str">
            <v>Sumter202430.7Max</v>
          </cell>
          <cell r="B1342">
            <v>2024</v>
          </cell>
          <cell r="C1342">
            <v>0.7</v>
          </cell>
          <cell r="D1342" t="str">
            <v>Sumter</v>
          </cell>
          <cell r="E1342">
            <v>3</v>
          </cell>
          <cell r="F1342">
            <v>1283</v>
          </cell>
          <cell r="G1342" t="str">
            <v>Max</v>
          </cell>
        </row>
        <row r="1343">
          <cell r="A1343" t="str">
            <v>Union202430.7Max</v>
          </cell>
          <cell r="B1343">
            <v>2024</v>
          </cell>
          <cell r="C1343">
            <v>0.7</v>
          </cell>
          <cell r="D1343" t="str">
            <v>Union</v>
          </cell>
          <cell r="E1343">
            <v>3</v>
          </cell>
          <cell r="F1343">
            <v>1134</v>
          </cell>
          <cell r="G1343" t="str">
            <v>Max</v>
          </cell>
        </row>
        <row r="1344">
          <cell r="A1344" t="str">
            <v>Williamsburg202430.7Max</v>
          </cell>
          <cell r="B1344">
            <v>2024</v>
          </cell>
          <cell r="C1344">
            <v>0.7</v>
          </cell>
          <cell r="D1344" t="str">
            <v>Williamsburg</v>
          </cell>
          <cell r="E1344">
            <v>3</v>
          </cell>
          <cell r="F1344">
            <v>1134</v>
          </cell>
          <cell r="G1344" t="str">
            <v>Max</v>
          </cell>
        </row>
        <row r="1345">
          <cell r="A1345" t="str">
            <v>York202430.7Max</v>
          </cell>
          <cell r="B1345">
            <v>2024</v>
          </cell>
          <cell r="C1345">
            <v>0.7</v>
          </cell>
          <cell r="D1345" t="str">
            <v>York</v>
          </cell>
          <cell r="E1345">
            <v>3</v>
          </cell>
          <cell r="F1345">
            <v>1929</v>
          </cell>
          <cell r="G1345" t="str">
            <v>Max</v>
          </cell>
        </row>
        <row r="1346">
          <cell r="A1346" t="str">
            <v>Abbeville202440.7Max</v>
          </cell>
          <cell r="B1346">
            <v>2024</v>
          </cell>
          <cell r="C1346">
            <v>0.7</v>
          </cell>
          <cell r="D1346" t="str">
            <v>Abbeville</v>
          </cell>
          <cell r="E1346">
            <v>4</v>
          </cell>
          <cell r="F1346">
            <v>1389</v>
          </cell>
          <cell r="G1346" t="str">
            <v>Max</v>
          </cell>
        </row>
        <row r="1347">
          <cell r="A1347" t="str">
            <v>Aiken202440.7Max</v>
          </cell>
          <cell r="B1347">
            <v>2024</v>
          </cell>
          <cell r="C1347">
            <v>0.7</v>
          </cell>
          <cell r="D1347" t="str">
            <v>Aiken</v>
          </cell>
          <cell r="E1347">
            <v>4</v>
          </cell>
          <cell r="F1347">
            <v>1741</v>
          </cell>
          <cell r="G1347" t="str">
            <v>Max</v>
          </cell>
        </row>
        <row r="1348">
          <cell r="A1348" t="str">
            <v>Allendale202440.7Max</v>
          </cell>
          <cell r="B1348">
            <v>2024</v>
          </cell>
          <cell r="C1348">
            <v>0.7</v>
          </cell>
          <cell r="D1348" t="str">
            <v>Allendale</v>
          </cell>
          <cell r="E1348">
            <v>4</v>
          </cell>
          <cell r="F1348">
            <v>1265</v>
          </cell>
          <cell r="G1348" t="str">
            <v>Max</v>
          </cell>
        </row>
        <row r="1349">
          <cell r="A1349" t="str">
            <v>Anderson202440.7Max</v>
          </cell>
          <cell r="B1349">
            <v>2024</v>
          </cell>
          <cell r="C1349">
            <v>0.7</v>
          </cell>
          <cell r="D1349" t="str">
            <v>Anderson</v>
          </cell>
          <cell r="E1349">
            <v>4</v>
          </cell>
          <cell r="F1349">
            <v>1622</v>
          </cell>
          <cell r="G1349" t="str">
            <v>Max</v>
          </cell>
        </row>
        <row r="1350">
          <cell r="A1350" t="str">
            <v>Bamberg202440.7Max</v>
          </cell>
          <cell r="B1350">
            <v>2024</v>
          </cell>
          <cell r="C1350">
            <v>0.7</v>
          </cell>
          <cell r="D1350" t="str">
            <v>Bamberg</v>
          </cell>
          <cell r="E1350">
            <v>4</v>
          </cell>
          <cell r="F1350">
            <v>1279</v>
          </cell>
          <cell r="G1350" t="str">
            <v>Max</v>
          </cell>
        </row>
        <row r="1351">
          <cell r="A1351" t="str">
            <v>Barnwell202440.7Max</v>
          </cell>
          <cell r="B1351">
            <v>2024</v>
          </cell>
          <cell r="C1351">
            <v>0.7</v>
          </cell>
          <cell r="D1351" t="str">
            <v>Barnwell</v>
          </cell>
          <cell r="E1351">
            <v>4</v>
          </cell>
          <cell r="F1351">
            <v>1370</v>
          </cell>
          <cell r="G1351" t="str">
            <v>Max</v>
          </cell>
        </row>
        <row r="1352">
          <cell r="A1352" t="str">
            <v>Beaufort202440.7Max</v>
          </cell>
          <cell r="B1352">
            <v>2024</v>
          </cell>
          <cell r="C1352">
            <v>0.7</v>
          </cell>
          <cell r="D1352" t="str">
            <v>Beaufort</v>
          </cell>
          <cell r="E1352">
            <v>4</v>
          </cell>
          <cell r="F1352">
            <v>2049</v>
          </cell>
          <cell r="G1352" t="str">
            <v>Max</v>
          </cell>
        </row>
        <row r="1353">
          <cell r="A1353" t="str">
            <v>Berkeley202440.7Max</v>
          </cell>
          <cell r="B1353">
            <v>2024</v>
          </cell>
          <cell r="C1353">
            <v>0.7</v>
          </cell>
          <cell r="D1353" t="str">
            <v>Berkeley</v>
          </cell>
          <cell r="E1353">
            <v>4</v>
          </cell>
          <cell r="F1353">
            <v>2135</v>
          </cell>
          <cell r="G1353" t="str">
            <v>Max</v>
          </cell>
        </row>
        <row r="1354">
          <cell r="A1354" t="str">
            <v>Calhoun202440.7Max</v>
          </cell>
          <cell r="B1354">
            <v>2024</v>
          </cell>
          <cell r="C1354">
            <v>0.7</v>
          </cell>
          <cell r="D1354" t="str">
            <v>Calhoun</v>
          </cell>
          <cell r="E1354">
            <v>4</v>
          </cell>
          <cell r="F1354">
            <v>1765</v>
          </cell>
          <cell r="G1354" t="str">
            <v>Max</v>
          </cell>
        </row>
        <row r="1355">
          <cell r="A1355" t="str">
            <v>Charleston202440.7Max</v>
          </cell>
          <cell r="B1355">
            <v>2024</v>
          </cell>
          <cell r="C1355">
            <v>0.7</v>
          </cell>
          <cell r="D1355" t="str">
            <v>Charleston</v>
          </cell>
          <cell r="E1355">
            <v>4</v>
          </cell>
          <cell r="F1355">
            <v>2135</v>
          </cell>
          <cell r="G1355" t="str">
            <v>Max</v>
          </cell>
        </row>
        <row r="1356">
          <cell r="A1356" t="str">
            <v>Cherokee202440.7Max</v>
          </cell>
          <cell r="B1356">
            <v>2024</v>
          </cell>
          <cell r="C1356">
            <v>0.7</v>
          </cell>
          <cell r="D1356" t="str">
            <v>Cherokee</v>
          </cell>
          <cell r="E1356">
            <v>4</v>
          </cell>
          <cell r="F1356">
            <v>1386</v>
          </cell>
          <cell r="G1356" t="str">
            <v>Max</v>
          </cell>
        </row>
        <row r="1357">
          <cell r="A1357" t="str">
            <v>Chester202440.7Max</v>
          </cell>
          <cell r="B1357">
            <v>2024</v>
          </cell>
          <cell r="C1357">
            <v>0.7</v>
          </cell>
          <cell r="D1357" t="str">
            <v>Chester</v>
          </cell>
          <cell r="E1357">
            <v>4</v>
          </cell>
          <cell r="F1357">
            <v>1291</v>
          </cell>
          <cell r="G1357" t="str">
            <v>Max</v>
          </cell>
        </row>
        <row r="1358">
          <cell r="A1358" t="str">
            <v>Chesterfield202440.7Max</v>
          </cell>
          <cell r="B1358">
            <v>2024</v>
          </cell>
          <cell r="C1358">
            <v>0.7</v>
          </cell>
          <cell r="D1358" t="str">
            <v>Chesterfield</v>
          </cell>
          <cell r="E1358">
            <v>4</v>
          </cell>
          <cell r="F1358">
            <v>1284</v>
          </cell>
          <cell r="G1358" t="str">
            <v>Max</v>
          </cell>
        </row>
        <row r="1359">
          <cell r="A1359" t="str">
            <v>Clarendon202440.7Max</v>
          </cell>
          <cell r="B1359">
            <v>2024</v>
          </cell>
          <cell r="C1359">
            <v>0.7</v>
          </cell>
          <cell r="D1359" t="str">
            <v>Clarendon</v>
          </cell>
          <cell r="E1359">
            <v>4</v>
          </cell>
          <cell r="F1359">
            <v>1412</v>
          </cell>
          <cell r="G1359" t="str">
            <v>Max</v>
          </cell>
        </row>
        <row r="1360">
          <cell r="A1360" t="str">
            <v>Colleton202440.7Max</v>
          </cell>
          <cell r="B1360">
            <v>2024</v>
          </cell>
          <cell r="C1360">
            <v>0.7</v>
          </cell>
          <cell r="D1360" t="str">
            <v>Colleton</v>
          </cell>
          <cell r="E1360">
            <v>4</v>
          </cell>
          <cell r="F1360">
            <v>1265</v>
          </cell>
          <cell r="G1360" t="str">
            <v>Max</v>
          </cell>
        </row>
        <row r="1361">
          <cell r="A1361" t="str">
            <v>Darlington202440.7Max</v>
          </cell>
          <cell r="B1361">
            <v>2024</v>
          </cell>
          <cell r="C1361">
            <v>0.7</v>
          </cell>
          <cell r="D1361" t="str">
            <v>Darlington</v>
          </cell>
          <cell r="E1361">
            <v>4</v>
          </cell>
          <cell r="F1361">
            <v>1291</v>
          </cell>
          <cell r="G1361" t="str">
            <v>Max</v>
          </cell>
        </row>
        <row r="1362">
          <cell r="A1362" t="str">
            <v>Dillon202440.7Max</v>
          </cell>
          <cell r="B1362">
            <v>2024</v>
          </cell>
          <cell r="C1362">
            <v>0.7</v>
          </cell>
          <cell r="D1362" t="str">
            <v>Dillon</v>
          </cell>
          <cell r="E1362">
            <v>4</v>
          </cell>
          <cell r="F1362">
            <v>1265</v>
          </cell>
          <cell r="G1362" t="str">
            <v>Max</v>
          </cell>
        </row>
        <row r="1363">
          <cell r="A1363" t="str">
            <v>Dorchester202440.7Max</v>
          </cell>
          <cell r="B1363">
            <v>2024</v>
          </cell>
          <cell r="C1363">
            <v>0.7</v>
          </cell>
          <cell r="D1363" t="str">
            <v>Dorchester</v>
          </cell>
          <cell r="E1363">
            <v>4</v>
          </cell>
          <cell r="F1363">
            <v>2135</v>
          </cell>
          <cell r="G1363" t="str">
            <v>Max</v>
          </cell>
        </row>
        <row r="1364">
          <cell r="A1364" t="str">
            <v>Edgefield202440.7Max</v>
          </cell>
          <cell r="B1364">
            <v>2024</v>
          </cell>
          <cell r="C1364">
            <v>0.7</v>
          </cell>
          <cell r="D1364" t="str">
            <v>Edgefield</v>
          </cell>
          <cell r="E1364">
            <v>4</v>
          </cell>
          <cell r="F1364">
            <v>1741</v>
          </cell>
          <cell r="G1364" t="str">
            <v>Max</v>
          </cell>
        </row>
        <row r="1365">
          <cell r="A1365" t="str">
            <v>Fairfield202440.7Max</v>
          </cell>
          <cell r="B1365">
            <v>2024</v>
          </cell>
          <cell r="C1365">
            <v>0.7</v>
          </cell>
          <cell r="D1365" t="str">
            <v>Fairfield</v>
          </cell>
          <cell r="E1365">
            <v>4</v>
          </cell>
          <cell r="F1365">
            <v>1765</v>
          </cell>
          <cell r="G1365" t="str">
            <v>Max</v>
          </cell>
        </row>
        <row r="1366">
          <cell r="A1366" t="str">
            <v>Florence202440.7Max</v>
          </cell>
          <cell r="B1366">
            <v>2024</v>
          </cell>
          <cell r="C1366">
            <v>0.7</v>
          </cell>
          <cell r="D1366" t="str">
            <v>Florence</v>
          </cell>
          <cell r="E1366">
            <v>4</v>
          </cell>
          <cell r="F1366">
            <v>1569</v>
          </cell>
          <cell r="G1366" t="str">
            <v>Max</v>
          </cell>
        </row>
        <row r="1367">
          <cell r="A1367" t="str">
            <v>Georgetown202440.7Max</v>
          </cell>
          <cell r="B1367">
            <v>2024</v>
          </cell>
          <cell r="C1367">
            <v>0.7</v>
          </cell>
          <cell r="D1367" t="str">
            <v>Georgetown</v>
          </cell>
          <cell r="E1367">
            <v>4</v>
          </cell>
          <cell r="F1367">
            <v>1541</v>
          </cell>
          <cell r="G1367" t="str">
            <v>Max</v>
          </cell>
        </row>
        <row r="1368">
          <cell r="A1368" t="str">
            <v>Greenville202440.7Max</v>
          </cell>
          <cell r="B1368">
            <v>2024</v>
          </cell>
          <cell r="C1368">
            <v>0.7</v>
          </cell>
          <cell r="D1368" t="str">
            <v>Greenville</v>
          </cell>
          <cell r="E1368">
            <v>4</v>
          </cell>
          <cell r="F1368">
            <v>1799</v>
          </cell>
          <cell r="G1368" t="str">
            <v>Max</v>
          </cell>
        </row>
        <row r="1369">
          <cell r="A1369" t="str">
            <v>Greenwood202440.7Max</v>
          </cell>
          <cell r="B1369">
            <v>2024</v>
          </cell>
          <cell r="C1369">
            <v>0.7</v>
          </cell>
          <cell r="D1369" t="str">
            <v>Greenwood</v>
          </cell>
          <cell r="E1369">
            <v>4</v>
          </cell>
          <cell r="F1369">
            <v>1265</v>
          </cell>
          <cell r="G1369" t="str">
            <v>Max</v>
          </cell>
        </row>
        <row r="1370">
          <cell r="A1370" t="str">
            <v>Hampton202440.7Max</v>
          </cell>
          <cell r="B1370">
            <v>2024</v>
          </cell>
          <cell r="C1370">
            <v>0.7</v>
          </cell>
          <cell r="D1370" t="str">
            <v>Hampton</v>
          </cell>
          <cell r="E1370">
            <v>4</v>
          </cell>
          <cell r="F1370">
            <v>1265</v>
          </cell>
          <cell r="G1370" t="str">
            <v>Max</v>
          </cell>
        </row>
        <row r="1371">
          <cell r="A1371" t="str">
            <v>Horry202440.7Max</v>
          </cell>
          <cell r="B1371">
            <v>2024</v>
          </cell>
          <cell r="C1371">
            <v>0.7</v>
          </cell>
          <cell r="D1371" t="str">
            <v>Horry</v>
          </cell>
          <cell r="E1371">
            <v>4</v>
          </cell>
          <cell r="F1371">
            <v>1613</v>
          </cell>
          <cell r="G1371" t="str">
            <v>Max</v>
          </cell>
        </row>
        <row r="1372">
          <cell r="A1372" t="str">
            <v>Jasper202440.7Max</v>
          </cell>
          <cell r="B1372">
            <v>2024</v>
          </cell>
          <cell r="C1372">
            <v>0.7</v>
          </cell>
          <cell r="D1372" t="str">
            <v>Jasper</v>
          </cell>
          <cell r="E1372">
            <v>4</v>
          </cell>
          <cell r="F1372">
            <v>1414</v>
          </cell>
          <cell r="G1372" t="str">
            <v>Max</v>
          </cell>
        </row>
        <row r="1373">
          <cell r="A1373" t="str">
            <v>Kershaw202440.7Max</v>
          </cell>
          <cell r="B1373">
            <v>2024</v>
          </cell>
          <cell r="C1373">
            <v>0.7</v>
          </cell>
          <cell r="D1373" t="str">
            <v>Kershaw</v>
          </cell>
          <cell r="E1373">
            <v>4</v>
          </cell>
          <cell r="F1373">
            <v>1610</v>
          </cell>
          <cell r="G1373" t="str">
            <v>Max</v>
          </cell>
        </row>
        <row r="1374">
          <cell r="A1374" t="str">
            <v>Lancaster202440.7Max</v>
          </cell>
          <cell r="B1374">
            <v>2024</v>
          </cell>
          <cell r="C1374">
            <v>0.7</v>
          </cell>
          <cell r="D1374" t="str">
            <v>Lancaster</v>
          </cell>
          <cell r="E1374">
            <v>4</v>
          </cell>
          <cell r="F1374">
            <v>1734</v>
          </cell>
          <cell r="G1374" t="str">
            <v>Max</v>
          </cell>
        </row>
        <row r="1375">
          <cell r="A1375" t="str">
            <v>Laurens202440.7Max</v>
          </cell>
          <cell r="B1375">
            <v>2024</v>
          </cell>
          <cell r="C1375">
            <v>0.7</v>
          </cell>
          <cell r="D1375" t="str">
            <v>Laurens</v>
          </cell>
          <cell r="E1375">
            <v>4</v>
          </cell>
          <cell r="F1375">
            <v>1415</v>
          </cell>
          <cell r="G1375" t="str">
            <v>Max</v>
          </cell>
        </row>
        <row r="1376">
          <cell r="A1376" t="str">
            <v>Lee202440.7Max</v>
          </cell>
          <cell r="B1376">
            <v>2024</v>
          </cell>
          <cell r="C1376">
            <v>0.7</v>
          </cell>
          <cell r="D1376" t="str">
            <v>Lee</v>
          </cell>
          <cell r="E1376">
            <v>4</v>
          </cell>
          <cell r="F1376">
            <v>1265</v>
          </cell>
          <cell r="G1376" t="str">
            <v>Max</v>
          </cell>
        </row>
        <row r="1377">
          <cell r="A1377" t="str">
            <v>Lexington202440.7Max</v>
          </cell>
          <cell r="B1377">
            <v>2024</v>
          </cell>
          <cell r="C1377">
            <v>0.7</v>
          </cell>
          <cell r="D1377" t="str">
            <v>Lexington</v>
          </cell>
          <cell r="E1377">
            <v>4</v>
          </cell>
          <cell r="F1377">
            <v>1765</v>
          </cell>
          <cell r="G1377" t="str">
            <v>Max</v>
          </cell>
        </row>
        <row r="1378">
          <cell r="A1378" t="str">
            <v>Marion202440.7Max</v>
          </cell>
          <cell r="B1378">
            <v>2024</v>
          </cell>
          <cell r="C1378">
            <v>0.7</v>
          </cell>
          <cell r="D1378" t="str">
            <v>Marion</v>
          </cell>
          <cell r="E1378">
            <v>4</v>
          </cell>
          <cell r="F1378">
            <v>1265</v>
          </cell>
          <cell r="G1378" t="str">
            <v>Max</v>
          </cell>
        </row>
        <row r="1379">
          <cell r="A1379" t="str">
            <v>Marlboro202440.7Max</v>
          </cell>
          <cell r="B1379">
            <v>2024</v>
          </cell>
          <cell r="C1379">
            <v>0.7</v>
          </cell>
          <cell r="D1379" t="str">
            <v>Marlboro</v>
          </cell>
          <cell r="E1379">
            <v>4</v>
          </cell>
          <cell r="F1379">
            <v>1265</v>
          </cell>
          <cell r="G1379" t="str">
            <v>Max</v>
          </cell>
        </row>
        <row r="1380">
          <cell r="A1380" t="str">
            <v>McCormick202440.7Max</v>
          </cell>
          <cell r="B1380">
            <v>2024</v>
          </cell>
          <cell r="C1380">
            <v>0.7</v>
          </cell>
          <cell r="D1380" t="str">
            <v>McCormick</v>
          </cell>
          <cell r="E1380">
            <v>4</v>
          </cell>
          <cell r="F1380">
            <v>1506</v>
          </cell>
          <cell r="G1380" t="str">
            <v>Max</v>
          </cell>
        </row>
        <row r="1381">
          <cell r="A1381" t="str">
            <v>Newberry202440.7Max</v>
          </cell>
          <cell r="B1381">
            <v>2024</v>
          </cell>
          <cell r="C1381">
            <v>0.7</v>
          </cell>
          <cell r="D1381" t="str">
            <v>Newberry</v>
          </cell>
          <cell r="E1381">
            <v>4</v>
          </cell>
          <cell r="F1381">
            <v>1450</v>
          </cell>
          <cell r="G1381" t="str">
            <v>Max</v>
          </cell>
        </row>
        <row r="1382">
          <cell r="A1382" t="str">
            <v>Oconee202440.7Max</v>
          </cell>
          <cell r="B1382">
            <v>2024</v>
          </cell>
          <cell r="C1382">
            <v>0.7</v>
          </cell>
          <cell r="D1382" t="str">
            <v>Oconee</v>
          </cell>
          <cell r="E1382">
            <v>4</v>
          </cell>
          <cell r="F1382">
            <v>1505</v>
          </cell>
          <cell r="G1382" t="str">
            <v>Max</v>
          </cell>
        </row>
        <row r="1383">
          <cell r="A1383" t="str">
            <v>Orangeburg202440.7Max</v>
          </cell>
          <cell r="B1383">
            <v>2024</v>
          </cell>
          <cell r="C1383">
            <v>0.7</v>
          </cell>
          <cell r="D1383" t="str">
            <v>Orangeburg</v>
          </cell>
          <cell r="E1383">
            <v>4</v>
          </cell>
          <cell r="F1383">
            <v>1265</v>
          </cell>
          <cell r="G1383" t="str">
            <v>Max</v>
          </cell>
        </row>
        <row r="1384">
          <cell r="A1384" t="str">
            <v>Pickens202440.7Max</v>
          </cell>
          <cell r="B1384">
            <v>2024</v>
          </cell>
          <cell r="C1384">
            <v>0.7</v>
          </cell>
          <cell r="D1384" t="str">
            <v>Pickens</v>
          </cell>
          <cell r="E1384">
            <v>4</v>
          </cell>
          <cell r="F1384">
            <v>1799</v>
          </cell>
          <cell r="G1384" t="str">
            <v>Max</v>
          </cell>
        </row>
        <row r="1385">
          <cell r="A1385" t="str">
            <v>Richland202440.7Max</v>
          </cell>
          <cell r="B1385">
            <v>2024</v>
          </cell>
          <cell r="C1385">
            <v>0.7</v>
          </cell>
          <cell r="D1385" t="str">
            <v>Richland</v>
          </cell>
          <cell r="E1385">
            <v>4</v>
          </cell>
          <cell r="F1385">
            <v>1765</v>
          </cell>
          <cell r="G1385" t="str">
            <v>Max</v>
          </cell>
        </row>
        <row r="1386">
          <cell r="A1386" t="str">
            <v>Saluda202440.7Max</v>
          </cell>
          <cell r="B1386">
            <v>2024</v>
          </cell>
          <cell r="C1386">
            <v>0.7</v>
          </cell>
          <cell r="D1386" t="str">
            <v>Saluda</v>
          </cell>
          <cell r="E1386">
            <v>4</v>
          </cell>
          <cell r="F1386">
            <v>1765</v>
          </cell>
          <cell r="G1386" t="str">
            <v>Max</v>
          </cell>
        </row>
        <row r="1387">
          <cell r="A1387" t="str">
            <v>Spartanburg202440.7Max</v>
          </cell>
          <cell r="B1387">
            <v>2024</v>
          </cell>
          <cell r="C1387">
            <v>0.7</v>
          </cell>
          <cell r="D1387" t="str">
            <v>Spartanburg</v>
          </cell>
          <cell r="E1387">
            <v>4</v>
          </cell>
          <cell r="F1387">
            <v>1527</v>
          </cell>
          <cell r="G1387" t="str">
            <v>Max</v>
          </cell>
        </row>
        <row r="1388">
          <cell r="A1388" t="str">
            <v>Sumter202440.7Max</v>
          </cell>
          <cell r="B1388">
            <v>2024</v>
          </cell>
          <cell r="C1388">
            <v>0.7</v>
          </cell>
          <cell r="D1388" t="str">
            <v>Sumter</v>
          </cell>
          <cell r="E1388">
            <v>4</v>
          </cell>
          <cell r="F1388">
            <v>1431</v>
          </cell>
          <cell r="G1388" t="str">
            <v>Max</v>
          </cell>
        </row>
        <row r="1389">
          <cell r="A1389" t="str">
            <v>Union202440.7Max</v>
          </cell>
          <cell r="B1389">
            <v>2024</v>
          </cell>
          <cell r="C1389">
            <v>0.7</v>
          </cell>
          <cell r="D1389" t="str">
            <v>Union</v>
          </cell>
          <cell r="E1389">
            <v>4</v>
          </cell>
          <cell r="F1389">
            <v>1265</v>
          </cell>
          <cell r="G1389" t="str">
            <v>Max</v>
          </cell>
        </row>
        <row r="1390">
          <cell r="A1390" t="str">
            <v>Williamsburg202440.7Max</v>
          </cell>
          <cell r="B1390">
            <v>2024</v>
          </cell>
          <cell r="C1390">
            <v>0.7</v>
          </cell>
          <cell r="D1390" t="str">
            <v>Williamsburg</v>
          </cell>
          <cell r="E1390">
            <v>4</v>
          </cell>
          <cell r="F1390">
            <v>1265</v>
          </cell>
          <cell r="G1390" t="str">
            <v>Max</v>
          </cell>
        </row>
        <row r="1391">
          <cell r="A1391" t="str">
            <v>York202440.7Max</v>
          </cell>
          <cell r="B1391">
            <v>2024</v>
          </cell>
          <cell r="C1391">
            <v>0.7</v>
          </cell>
          <cell r="D1391" t="str">
            <v>York</v>
          </cell>
          <cell r="E1391">
            <v>4</v>
          </cell>
          <cell r="F1391">
            <v>2152</v>
          </cell>
          <cell r="G1391" t="str">
            <v>Max</v>
          </cell>
        </row>
        <row r="1392">
          <cell r="A1392" t="str">
            <v>Abbeville202400.8Max</v>
          </cell>
          <cell r="B1392">
            <v>2024</v>
          </cell>
          <cell r="C1392">
            <v>0.8</v>
          </cell>
          <cell r="D1392" t="str">
            <v>Abbeville</v>
          </cell>
          <cell r="E1392">
            <v>0</v>
          </cell>
          <cell r="F1392">
            <v>958</v>
          </cell>
          <cell r="G1392" t="str">
            <v>Max</v>
          </cell>
        </row>
        <row r="1393">
          <cell r="A1393" t="str">
            <v>Aiken202400.8Max</v>
          </cell>
          <cell r="B1393">
            <v>2024</v>
          </cell>
          <cell r="C1393">
            <v>0.8</v>
          </cell>
          <cell r="D1393" t="str">
            <v>Aiken</v>
          </cell>
          <cell r="E1393">
            <v>0</v>
          </cell>
          <cell r="F1393">
            <v>1200</v>
          </cell>
          <cell r="G1393" t="str">
            <v>Max</v>
          </cell>
        </row>
        <row r="1394">
          <cell r="A1394" t="str">
            <v>Allendale202400.8Max</v>
          </cell>
          <cell r="B1394">
            <v>2024</v>
          </cell>
          <cell r="C1394">
            <v>0.8</v>
          </cell>
          <cell r="D1394" t="str">
            <v>Allendale</v>
          </cell>
          <cell r="E1394">
            <v>0</v>
          </cell>
          <cell r="F1394">
            <v>874</v>
          </cell>
          <cell r="G1394" t="str">
            <v>Max</v>
          </cell>
        </row>
        <row r="1395">
          <cell r="A1395" t="str">
            <v>Anderson202400.8Max</v>
          </cell>
          <cell r="B1395">
            <v>2024</v>
          </cell>
          <cell r="C1395">
            <v>0.8</v>
          </cell>
          <cell r="D1395" t="str">
            <v>Anderson</v>
          </cell>
          <cell r="E1395">
            <v>0</v>
          </cell>
          <cell r="F1395">
            <v>1120</v>
          </cell>
          <cell r="G1395" t="str">
            <v>Max</v>
          </cell>
        </row>
        <row r="1396">
          <cell r="A1396" t="str">
            <v>Bamberg202400.8Max</v>
          </cell>
          <cell r="B1396">
            <v>2024</v>
          </cell>
          <cell r="C1396">
            <v>0.8</v>
          </cell>
          <cell r="D1396" t="str">
            <v>Bamberg</v>
          </cell>
          <cell r="E1396">
            <v>0</v>
          </cell>
          <cell r="F1396">
            <v>882</v>
          </cell>
          <cell r="G1396" t="str">
            <v>Max</v>
          </cell>
        </row>
        <row r="1397">
          <cell r="A1397" t="str">
            <v>Barnwell202400.8Max</v>
          </cell>
          <cell r="B1397">
            <v>2024</v>
          </cell>
          <cell r="C1397">
            <v>0.8</v>
          </cell>
          <cell r="D1397" t="str">
            <v>Barnwell</v>
          </cell>
          <cell r="E1397">
            <v>0</v>
          </cell>
          <cell r="F1397">
            <v>946</v>
          </cell>
          <cell r="G1397" t="str">
            <v>Max</v>
          </cell>
        </row>
        <row r="1398">
          <cell r="A1398" t="str">
            <v>Beaufort202400.8Max</v>
          </cell>
          <cell r="B1398">
            <v>2024</v>
          </cell>
          <cell r="C1398">
            <v>0.8</v>
          </cell>
          <cell r="D1398" t="str">
            <v>Beaufort</v>
          </cell>
          <cell r="E1398">
            <v>0</v>
          </cell>
          <cell r="F1398">
            <v>1414</v>
          </cell>
          <cell r="G1398" t="str">
            <v>Max</v>
          </cell>
        </row>
        <row r="1399">
          <cell r="A1399" t="str">
            <v>Berkeley202400.8Max</v>
          </cell>
          <cell r="B1399">
            <v>2024</v>
          </cell>
          <cell r="C1399">
            <v>0.8</v>
          </cell>
          <cell r="D1399" t="str">
            <v>Berkeley</v>
          </cell>
          <cell r="E1399">
            <v>0</v>
          </cell>
          <cell r="F1399">
            <v>1472</v>
          </cell>
          <cell r="G1399" t="str">
            <v>Max</v>
          </cell>
        </row>
        <row r="1400">
          <cell r="A1400" t="str">
            <v>Calhoun202400.8Max</v>
          </cell>
          <cell r="B1400">
            <v>2024</v>
          </cell>
          <cell r="C1400">
            <v>0.8</v>
          </cell>
          <cell r="D1400" t="str">
            <v>Calhoun</v>
          </cell>
          <cell r="E1400">
            <v>0</v>
          </cell>
          <cell r="F1400">
            <v>1218</v>
          </cell>
          <cell r="G1400" t="str">
            <v>Max</v>
          </cell>
        </row>
        <row r="1401">
          <cell r="A1401" t="str">
            <v>Charleston202400.8Max</v>
          </cell>
          <cell r="B1401">
            <v>2024</v>
          </cell>
          <cell r="C1401">
            <v>0.8</v>
          </cell>
          <cell r="D1401" t="str">
            <v>Charleston</v>
          </cell>
          <cell r="E1401">
            <v>0</v>
          </cell>
          <cell r="F1401">
            <v>1472</v>
          </cell>
          <cell r="G1401" t="str">
            <v>Max</v>
          </cell>
        </row>
        <row r="1402">
          <cell r="A1402" t="str">
            <v>Cherokee202400.8Max</v>
          </cell>
          <cell r="B1402">
            <v>2024</v>
          </cell>
          <cell r="C1402">
            <v>0.8</v>
          </cell>
          <cell r="D1402" t="str">
            <v>Cherokee</v>
          </cell>
          <cell r="E1402">
            <v>0</v>
          </cell>
          <cell r="F1402">
            <v>956</v>
          </cell>
          <cell r="G1402" t="str">
            <v>Max</v>
          </cell>
        </row>
        <row r="1403">
          <cell r="A1403" t="str">
            <v>Chester202400.8Max</v>
          </cell>
          <cell r="B1403">
            <v>2024</v>
          </cell>
          <cell r="C1403">
            <v>0.8</v>
          </cell>
          <cell r="D1403" t="str">
            <v>Chester</v>
          </cell>
          <cell r="E1403">
            <v>0</v>
          </cell>
          <cell r="F1403">
            <v>892</v>
          </cell>
          <cell r="G1403" t="str">
            <v>Max</v>
          </cell>
        </row>
        <row r="1404">
          <cell r="A1404" t="str">
            <v>Chesterfield202400.8Max</v>
          </cell>
          <cell r="B1404">
            <v>2024</v>
          </cell>
          <cell r="C1404">
            <v>0.8</v>
          </cell>
          <cell r="D1404" t="str">
            <v>Chesterfield</v>
          </cell>
          <cell r="E1404">
            <v>0</v>
          </cell>
          <cell r="F1404">
            <v>886</v>
          </cell>
          <cell r="G1404" t="str">
            <v>Max</v>
          </cell>
        </row>
        <row r="1405">
          <cell r="A1405" t="str">
            <v>Clarendon202400.8Max</v>
          </cell>
          <cell r="B1405">
            <v>2024</v>
          </cell>
          <cell r="C1405">
            <v>0.8</v>
          </cell>
          <cell r="D1405" t="str">
            <v>Clarendon</v>
          </cell>
          <cell r="E1405">
            <v>0</v>
          </cell>
          <cell r="F1405">
            <v>974</v>
          </cell>
          <cell r="G1405" t="str">
            <v>Max</v>
          </cell>
        </row>
        <row r="1406">
          <cell r="A1406" t="str">
            <v>Colleton202400.8Max</v>
          </cell>
          <cell r="B1406">
            <v>2024</v>
          </cell>
          <cell r="C1406">
            <v>0.8</v>
          </cell>
          <cell r="D1406" t="str">
            <v>Colleton</v>
          </cell>
          <cell r="E1406">
            <v>0</v>
          </cell>
          <cell r="F1406">
            <v>874</v>
          </cell>
          <cell r="G1406" t="str">
            <v>Max</v>
          </cell>
        </row>
        <row r="1407">
          <cell r="A1407" t="str">
            <v>Darlington202400.8Max</v>
          </cell>
          <cell r="B1407">
            <v>2024</v>
          </cell>
          <cell r="C1407">
            <v>0.8</v>
          </cell>
          <cell r="D1407" t="str">
            <v>Darlington</v>
          </cell>
          <cell r="E1407">
            <v>0</v>
          </cell>
          <cell r="F1407">
            <v>892</v>
          </cell>
          <cell r="G1407" t="str">
            <v>Max</v>
          </cell>
        </row>
        <row r="1408">
          <cell r="A1408" t="str">
            <v>Dillon202400.8Max</v>
          </cell>
          <cell r="B1408">
            <v>2024</v>
          </cell>
          <cell r="C1408">
            <v>0.8</v>
          </cell>
          <cell r="D1408" t="str">
            <v>Dillon</v>
          </cell>
          <cell r="E1408">
            <v>0</v>
          </cell>
          <cell r="F1408">
            <v>874</v>
          </cell>
          <cell r="G1408" t="str">
            <v>Max</v>
          </cell>
        </row>
        <row r="1409">
          <cell r="A1409" t="str">
            <v>Dorchester202400.8Max</v>
          </cell>
          <cell r="B1409">
            <v>2024</v>
          </cell>
          <cell r="C1409">
            <v>0.8</v>
          </cell>
          <cell r="D1409" t="str">
            <v>Dorchester</v>
          </cell>
          <cell r="E1409">
            <v>0</v>
          </cell>
          <cell r="F1409">
            <v>1472</v>
          </cell>
          <cell r="G1409" t="str">
            <v>Max</v>
          </cell>
        </row>
        <row r="1410">
          <cell r="A1410" t="str">
            <v>Edgefield202400.8Max</v>
          </cell>
          <cell r="B1410">
            <v>2024</v>
          </cell>
          <cell r="C1410">
            <v>0.8</v>
          </cell>
          <cell r="D1410" t="str">
            <v>Edgefield</v>
          </cell>
          <cell r="E1410">
            <v>0</v>
          </cell>
          <cell r="F1410">
            <v>1200</v>
          </cell>
          <cell r="G1410" t="str">
            <v>Max</v>
          </cell>
        </row>
        <row r="1411">
          <cell r="A1411" t="str">
            <v>Fairfield202400.8Max</v>
          </cell>
          <cell r="B1411">
            <v>2024</v>
          </cell>
          <cell r="C1411">
            <v>0.8</v>
          </cell>
          <cell r="D1411" t="str">
            <v>Fairfield</v>
          </cell>
          <cell r="E1411">
            <v>0</v>
          </cell>
          <cell r="F1411">
            <v>1218</v>
          </cell>
          <cell r="G1411" t="str">
            <v>Max</v>
          </cell>
        </row>
        <row r="1412">
          <cell r="A1412" t="str">
            <v>Florence202400.8Max</v>
          </cell>
          <cell r="B1412">
            <v>2024</v>
          </cell>
          <cell r="C1412">
            <v>0.8</v>
          </cell>
          <cell r="D1412" t="str">
            <v>Florence</v>
          </cell>
          <cell r="E1412">
            <v>0</v>
          </cell>
          <cell r="F1412">
            <v>1084</v>
          </cell>
          <cell r="G1412" t="str">
            <v>Max</v>
          </cell>
        </row>
        <row r="1413">
          <cell r="A1413" t="str">
            <v>Georgetown202400.8Max</v>
          </cell>
          <cell r="B1413">
            <v>2024</v>
          </cell>
          <cell r="C1413">
            <v>0.8</v>
          </cell>
          <cell r="D1413" t="str">
            <v>Georgetown</v>
          </cell>
          <cell r="E1413">
            <v>0</v>
          </cell>
          <cell r="F1413">
            <v>1064</v>
          </cell>
          <cell r="G1413" t="str">
            <v>Max</v>
          </cell>
        </row>
        <row r="1414">
          <cell r="A1414" t="str">
            <v>Greenville202400.8Max</v>
          </cell>
          <cell r="B1414">
            <v>2024</v>
          </cell>
          <cell r="C1414">
            <v>0.8</v>
          </cell>
          <cell r="D1414" t="str">
            <v>Greenville</v>
          </cell>
          <cell r="E1414">
            <v>0</v>
          </cell>
          <cell r="F1414">
            <v>1242</v>
          </cell>
          <cell r="G1414" t="str">
            <v>Max</v>
          </cell>
        </row>
        <row r="1415">
          <cell r="A1415" t="str">
            <v>Greenwood202400.8Max</v>
          </cell>
          <cell r="B1415">
            <v>2024</v>
          </cell>
          <cell r="C1415">
            <v>0.8</v>
          </cell>
          <cell r="D1415" t="str">
            <v>Greenwood</v>
          </cell>
          <cell r="E1415">
            <v>0</v>
          </cell>
          <cell r="F1415">
            <v>874</v>
          </cell>
          <cell r="G1415" t="str">
            <v>Max</v>
          </cell>
        </row>
        <row r="1416">
          <cell r="A1416" t="str">
            <v>Hampton202400.8Max</v>
          </cell>
          <cell r="B1416">
            <v>2024</v>
          </cell>
          <cell r="C1416">
            <v>0.8</v>
          </cell>
          <cell r="D1416" t="str">
            <v>Hampton</v>
          </cell>
          <cell r="E1416">
            <v>0</v>
          </cell>
          <cell r="F1416">
            <v>874</v>
          </cell>
          <cell r="G1416" t="str">
            <v>Max</v>
          </cell>
        </row>
        <row r="1417">
          <cell r="A1417" t="str">
            <v>Horry202400.8Max</v>
          </cell>
          <cell r="B1417">
            <v>2024</v>
          </cell>
          <cell r="C1417">
            <v>0.8</v>
          </cell>
          <cell r="D1417" t="str">
            <v>Horry</v>
          </cell>
          <cell r="E1417">
            <v>0</v>
          </cell>
          <cell r="F1417">
            <v>1114</v>
          </cell>
          <cell r="G1417" t="str">
            <v>Max</v>
          </cell>
        </row>
        <row r="1418">
          <cell r="A1418" t="str">
            <v>Jasper202400.8Max</v>
          </cell>
          <cell r="B1418">
            <v>2024</v>
          </cell>
          <cell r="C1418">
            <v>0.8</v>
          </cell>
          <cell r="D1418" t="str">
            <v>Jasper</v>
          </cell>
          <cell r="E1418">
            <v>0</v>
          </cell>
          <cell r="F1418">
            <v>976</v>
          </cell>
          <cell r="G1418" t="str">
            <v>Max</v>
          </cell>
        </row>
        <row r="1419">
          <cell r="A1419" t="str">
            <v>Kershaw202400.8Max</v>
          </cell>
          <cell r="B1419">
            <v>2024</v>
          </cell>
          <cell r="C1419">
            <v>0.8</v>
          </cell>
          <cell r="D1419" t="str">
            <v>Kershaw</v>
          </cell>
          <cell r="E1419">
            <v>0</v>
          </cell>
          <cell r="F1419">
            <v>1110</v>
          </cell>
          <cell r="G1419" t="str">
            <v>Max</v>
          </cell>
        </row>
        <row r="1420">
          <cell r="A1420" t="str">
            <v>Lancaster202400.8Max</v>
          </cell>
          <cell r="B1420">
            <v>2024</v>
          </cell>
          <cell r="C1420">
            <v>0.8</v>
          </cell>
          <cell r="D1420" t="str">
            <v>Lancaster</v>
          </cell>
          <cell r="E1420">
            <v>0</v>
          </cell>
          <cell r="F1420">
            <v>1196</v>
          </cell>
          <cell r="G1420" t="str">
            <v>Max</v>
          </cell>
        </row>
        <row r="1421">
          <cell r="A1421" t="str">
            <v>Laurens202400.8Max</v>
          </cell>
          <cell r="B1421">
            <v>2024</v>
          </cell>
          <cell r="C1421">
            <v>0.8</v>
          </cell>
          <cell r="D1421" t="str">
            <v>Laurens</v>
          </cell>
          <cell r="E1421">
            <v>0</v>
          </cell>
          <cell r="F1421">
            <v>976</v>
          </cell>
          <cell r="G1421" t="str">
            <v>Max</v>
          </cell>
        </row>
        <row r="1422">
          <cell r="A1422" t="str">
            <v>Lee202400.8Max</v>
          </cell>
          <cell r="B1422">
            <v>2024</v>
          </cell>
          <cell r="C1422">
            <v>0.8</v>
          </cell>
          <cell r="D1422" t="str">
            <v>Lee</v>
          </cell>
          <cell r="E1422">
            <v>0</v>
          </cell>
          <cell r="F1422">
            <v>874</v>
          </cell>
          <cell r="G1422" t="str">
            <v>Max</v>
          </cell>
        </row>
        <row r="1423">
          <cell r="A1423" t="str">
            <v>Lexington202400.8Max</v>
          </cell>
          <cell r="B1423">
            <v>2024</v>
          </cell>
          <cell r="C1423">
            <v>0.8</v>
          </cell>
          <cell r="D1423" t="str">
            <v>Lexington</v>
          </cell>
          <cell r="E1423">
            <v>0</v>
          </cell>
          <cell r="F1423">
            <v>1218</v>
          </cell>
          <cell r="G1423" t="str">
            <v>Max</v>
          </cell>
        </row>
        <row r="1424">
          <cell r="A1424" t="str">
            <v>Marion202400.8Max</v>
          </cell>
          <cell r="B1424">
            <v>2024</v>
          </cell>
          <cell r="C1424">
            <v>0.8</v>
          </cell>
          <cell r="D1424" t="str">
            <v>Marion</v>
          </cell>
          <cell r="E1424">
            <v>0</v>
          </cell>
          <cell r="F1424">
            <v>874</v>
          </cell>
          <cell r="G1424" t="str">
            <v>Max</v>
          </cell>
        </row>
        <row r="1425">
          <cell r="A1425" t="str">
            <v>Marlboro202400.8Max</v>
          </cell>
          <cell r="B1425">
            <v>2024</v>
          </cell>
          <cell r="C1425">
            <v>0.8</v>
          </cell>
          <cell r="D1425" t="str">
            <v>Marlboro</v>
          </cell>
          <cell r="E1425">
            <v>0</v>
          </cell>
          <cell r="F1425">
            <v>874</v>
          </cell>
          <cell r="G1425" t="str">
            <v>Max</v>
          </cell>
        </row>
        <row r="1426">
          <cell r="A1426" t="str">
            <v>McCormick202400.8Max</v>
          </cell>
          <cell r="B1426">
            <v>2024</v>
          </cell>
          <cell r="C1426">
            <v>0.8</v>
          </cell>
          <cell r="D1426" t="str">
            <v>McCormick</v>
          </cell>
          <cell r="E1426">
            <v>0</v>
          </cell>
          <cell r="F1426">
            <v>1040</v>
          </cell>
          <cell r="G1426" t="str">
            <v>Max</v>
          </cell>
        </row>
        <row r="1427">
          <cell r="A1427" t="str">
            <v>Newberry202400.8Max</v>
          </cell>
          <cell r="B1427">
            <v>2024</v>
          </cell>
          <cell r="C1427">
            <v>0.8</v>
          </cell>
          <cell r="D1427" t="str">
            <v>Newberry</v>
          </cell>
          <cell r="E1427">
            <v>0</v>
          </cell>
          <cell r="F1427">
            <v>1000</v>
          </cell>
          <cell r="G1427" t="str">
            <v>Max</v>
          </cell>
        </row>
        <row r="1428">
          <cell r="A1428" t="str">
            <v>Oconee202400.8Max</v>
          </cell>
          <cell r="B1428">
            <v>2024</v>
          </cell>
          <cell r="C1428">
            <v>0.8</v>
          </cell>
          <cell r="D1428" t="str">
            <v>Oconee</v>
          </cell>
          <cell r="E1428">
            <v>0</v>
          </cell>
          <cell r="F1428">
            <v>1038</v>
          </cell>
          <cell r="G1428" t="str">
            <v>Max</v>
          </cell>
        </row>
        <row r="1429">
          <cell r="A1429" t="str">
            <v>Orangeburg202400.8Max</v>
          </cell>
          <cell r="B1429">
            <v>2024</v>
          </cell>
          <cell r="C1429">
            <v>0.8</v>
          </cell>
          <cell r="D1429" t="str">
            <v>Orangeburg</v>
          </cell>
          <cell r="E1429">
            <v>0</v>
          </cell>
          <cell r="F1429">
            <v>874</v>
          </cell>
          <cell r="G1429" t="str">
            <v>Max</v>
          </cell>
        </row>
        <row r="1430">
          <cell r="A1430" t="str">
            <v>Pickens202400.8Max</v>
          </cell>
          <cell r="B1430">
            <v>2024</v>
          </cell>
          <cell r="C1430">
            <v>0.8</v>
          </cell>
          <cell r="D1430" t="str">
            <v>Pickens</v>
          </cell>
          <cell r="E1430">
            <v>0</v>
          </cell>
          <cell r="F1430">
            <v>1242</v>
          </cell>
          <cell r="G1430" t="str">
            <v>Max</v>
          </cell>
        </row>
        <row r="1431">
          <cell r="A1431" t="str">
            <v>Richland202400.8Max</v>
          </cell>
          <cell r="B1431">
            <v>2024</v>
          </cell>
          <cell r="C1431">
            <v>0.8</v>
          </cell>
          <cell r="D1431" t="str">
            <v>Richland</v>
          </cell>
          <cell r="E1431">
            <v>0</v>
          </cell>
          <cell r="F1431">
            <v>1218</v>
          </cell>
          <cell r="G1431" t="str">
            <v>Max</v>
          </cell>
        </row>
        <row r="1432">
          <cell r="A1432" t="str">
            <v>Saluda202400.8Max</v>
          </cell>
          <cell r="B1432">
            <v>2024</v>
          </cell>
          <cell r="C1432">
            <v>0.8</v>
          </cell>
          <cell r="D1432" t="str">
            <v>Saluda</v>
          </cell>
          <cell r="E1432">
            <v>0</v>
          </cell>
          <cell r="F1432">
            <v>1218</v>
          </cell>
          <cell r="G1432" t="str">
            <v>Max</v>
          </cell>
        </row>
        <row r="1433">
          <cell r="A1433" t="str">
            <v>Spartanburg202400.8Max</v>
          </cell>
          <cell r="B1433">
            <v>2024</v>
          </cell>
          <cell r="C1433">
            <v>0.8</v>
          </cell>
          <cell r="D1433" t="str">
            <v>Spartanburg</v>
          </cell>
          <cell r="E1433">
            <v>0</v>
          </cell>
          <cell r="F1433">
            <v>1054</v>
          </cell>
          <cell r="G1433" t="str">
            <v>Max</v>
          </cell>
        </row>
        <row r="1434">
          <cell r="A1434" t="str">
            <v>Sumter202400.8Max</v>
          </cell>
          <cell r="B1434">
            <v>2024</v>
          </cell>
          <cell r="C1434">
            <v>0.8</v>
          </cell>
          <cell r="D1434" t="str">
            <v>Sumter</v>
          </cell>
          <cell r="E1434">
            <v>0</v>
          </cell>
          <cell r="F1434">
            <v>988</v>
          </cell>
          <cell r="G1434" t="str">
            <v>Max</v>
          </cell>
        </row>
        <row r="1435">
          <cell r="A1435" t="str">
            <v>Union202400.8Max</v>
          </cell>
          <cell r="B1435">
            <v>2024</v>
          </cell>
          <cell r="C1435">
            <v>0.8</v>
          </cell>
          <cell r="D1435" t="str">
            <v>Union</v>
          </cell>
          <cell r="E1435">
            <v>0</v>
          </cell>
          <cell r="F1435">
            <v>874</v>
          </cell>
          <cell r="G1435" t="str">
            <v>Max</v>
          </cell>
        </row>
        <row r="1436">
          <cell r="A1436" t="str">
            <v>Williamsburg202400.8Max</v>
          </cell>
          <cell r="B1436">
            <v>2024</v>
          </cell>
          <cell r="C1436">
            <v>0.8</v>
          </cell>
          <cell r="D1436" t="str">
            <v>Williamsburg</v>
          </cell>
          <cell r="E1436">
            <v>0</v>
          </cell>
          <cell r="F1436">
            <v>874</v>
          </cell>
          <cell r="G1436" t="str">
            <v>Max</v>
          </cell>
        </row>
        <row r="1437">
          <cell r="A1437" t="str">
            <v>York202400.8Max</v>
          </cell>
          <cell r="B1437">
            <v>2024</v>
          </cell>
          <cell r="C1437">
            <v>0.8</v>
          </cell>
          <cell r="D1437" t="str">
            <v>York</v>
          </cell>
          <cell r="E1437">
            <v>0</v>
          </cell>
          <cell r="F1437">
            <v>1484</v>
          </cell>
          <cell r="G1437" t="str">
            <v>Max</v>
          </cell>
        </row>
        <row r="1438">
          <cell r="A1438" t="str">
            <v>Abbeville202410.8Max</v>
          </cell>
          <cell r="B1438">
            <v>2024</v>
          </cell>
          <cell r="C1438">
            <v>0.8</v>
          </cell>
          <cell r="D1438" t="str">
            <v>Abbeville</v>
          </cell>
          <cell r="E1438">
            <v>1</v>
          </cell>
          <cell r="F1438">
            <v>1026</v>
          </cell>
          <cell r="G1438" t="str">
            <v>Max</v>
          </cell>
        </row>
        <row r="1439">
          <cell r="A1439" t="str">
            <v>Aiken202410.8Max</v>
          </cell>
          <cell r="B1439">
            <v>2024</v>
          </cell>
          <cell r="C1439">
            <v>0.8</v>
          </cell>
          <cell r="D1439" t="str">
            <v>Aiken</v>
          </cell>
          <cell r="E1439">
            <v>1</v>
          </cell>
          <cell r="F1439">
            <v>1286</v>
          </cell>
          <cell r="G1439" t="str">
            <v>Max</v>
          </cell>
        </row>
        <row r="1440">
          <cell r="A1440" t="str">
            <v>Allendale202410.8Max</v>
          </cell>
          <cell r="B1440">
            <v>2024</v>
          </cell>
          <cell r="C1440">
            <v>0.8</v>
          </cell>
          <cell r="D1440" t="str">
            <v>Allendale</v>
          </cell>
          <cell r="E1440">
            <v>1</v>
          </cell>
          <cell r="F1440">
            <v>936</v>
          </cell>
          <cell r="G1440" t="str">
            <v>Max</v>
          </cell>
        </row>
        <row r="1441">
          <cell r="A1441" t="str">
            <v>Anderson202410.8Max</v>
          </cell>
          <cell r="B1441">
            <v>2024</v>
          </cell>
          <cell r="C1441">
            <v>0.8</v>
          </cell>
          <cell r="D1441" t="str">
            <v>Anderson</v>
          </cell>
          <cell r="E1441">
            <v>1</v>
          </cell>
          <cell r="F1441">
            <v>1200</v>
          </cell>
          <cell r="G1441" t="str">
            <v>Max</v>
          </cell>
        </row>
        <row r="1442">
          <cell r="A1442" t="str">
            <v>Bamberg202410.8Max</v>
          </cell>
          <cell r="B1442">
            <v>2024</v>
          </cell>
          <cell r="C1442">
            <v>0.8</v>
          </cell>
          <cell r="D1442" t="str">
            <v>Bamberg</v>
          </cell>
          <cell r="E1442">
            <v>1</v>
          </cell>
          <cell r="F1442">
            <v>945</v>
          </cell>
          <cell r="G1442" t="str">
            <v>Max</v>
          </cell>
        </row>
        <row r="1443">
          <cell r="A1443" t="str">
            <v>Barnwell202410.8Max</v>
          </cell>
          <cell r="B1443">
            <v>2024</v>
          </cell>
          <cell r="C1443">
            <v>0.8</v>
          </cell>
          <cell r="D1443" t="str">
            <v>Barnwell</v>
          </cell>
          <cell r="E1443">
            <v>1</v>
          </cell>
          <cell r="F1443">
            <v>1013</v>
          </cell>
          <cell r="G1443" t="str">
            <v>Max</v>
          </cell>
        </row>
        <row r="1444">
          <cell r="A1444" t="str">
            <v>Beaufort202410.8Max</v>
          </cell>
          <cell r="B1444">
            <v>2024</v>
          </cell>
          <cell r="C1444">
            <v>0.8</v>
          </cell>
          <cell r="D1444" t="str">
            <v>Beaufort</v>
          </cell>
          <cell r="E1444">
            <v>1</v>
          </cell>
          <cell r="F1444">
            <v>1515</v>
          </cell>
          <cell r="G1444" t="str">
            <v>Max</v>
          </cell>
        </row>
        <row r="1445">
          <cell r="A1445" t="str">
            <v>Berkeley202410.8Max</v>
          </cell>
          <cell r="B1445">
            <v>2024</v>
          </cell>
          <cell r="C1445">
            <v>0.8</v>
          </cell>
          <cell r="D1445" t="str">
            <v>Berkeley</v>
          </cell>
          <cell r="E1445">
            <v>1</v>
          </cell>
          <cell r="F1445">
            <v>1577</v>
          </cell>
          <cell r="G1445" t="str">
            <v>Max</v>
          </cell>
        </row>
        <row r="1446">
          <cell r="A1446" t="str">
            <v>Calhoun202410.8Max</v>
          </cell>
          <cell r="B1446">
            <v>2024</v>
          </cell>
          <cell r="C1446">
            <v>0.8</v>
          </cell>
          <cell r="D1446" t="str">
            <v>Calhoun</v>
          </cell>
          <cell r="E1446">
            <v>1</v>
          </cell>
          <cell r="F1446">
            <v>1305</v>
          </cell>
          <cell r="G1446" t="str">
            <v>Max</v>
          </cell>
        </row>
        <row r="1447">
          <cell r="A1447" t="str">
            <v>Charleston202410.8Max</v>
          </cell>
          <cell r="B1447">
            <v>2024</v>
          </cell>
          <cell r="C1447">
            <v>0.8</v>
          </cell>
          <cell r="D1447" t="str">
            <v>Charleston</v>
          </cell>
          <cell r="E1447">
            <v>1</v>
          </cell>
          <cell r="F1447">
            <v>1577</v>
          </cell>
          <cell r="G1447" t="str">
            <v>Max</v>
          </cell>
        </row>
        <row r="1448">
          <cell r="A1448" t="str">
            <v>Cherokee202410.8Max</v>
          </cell>
          <cell r="B1448">
            <v>2024</v>
          </cell>
          <cell r="C1448">
            <v>0.8</v>
          </cell>
          <cell r="D1448" t="str">
            <v>Cherokee</v>
          </cell>
          <cell r="E1448">
            <v>1</v>
          </cell>
          <cell r="F1448">
            <v>1024</v>
          </cell>
          <cell r="G1448" t="str">
            <v>Max</v>
          </cell>
        </row>
        <row r="1449">
          <cell r="A1449" t="str">
            <v>Chester202410.8Max</v>
          </cell>
          <cell r="B1449">
            <v>2024</v>
          </cell>
          <cell r="C1449">
            <v>0.8</v>
          </cell>
          <cell r="D1449" t="str">
            <v>Chester</v>
          </cell>
          <cell r="E1449">
            <v>1</v>
          </cell>
          <cell r="F1449">
            <v>955</v>
          </cell>
          <cell r="G1449" t="str">
            <v>Max</v>
          </cell>
        </row>
        <row r="1450">
          <cell r="A1450" t="str">
            <v>Chesterfield202410.8Max</v>
          </cell>
          <cell r="B1450">
            <v>2024</v>
          </cell>
          <cell r="C1450">
            <v>0.8</v>
          </cell>
          <cell r="D1450" t="str">
            <v>Chesterfield</v>
          </cell>
          <cell r="E1450">
            <v>1</v>
          </cell>
          <cell r="F1450">
            <v>949</v>
          </cell>
          <cell r="G1450" t="str">
            <v>Max</v>
          </cell>
        </row>
        <row r="1451">
          <cell r="A1451" t="str">
            <v>Clarendon202410.8Max</v>
          </cell>
          <cell r="B1451">
            <v>2024</v>
          </cell>
          <cell r="C1451">
            <v>0.8</v>
          </cell>
          <cell r="D1451" t="str">
            <v>Clarendon</v>
          </cell>
          <cell r="E1451">
            <v>1</v>
          </cell>
          <cell r="F1451">
            <v>1043</v>
          </cell>
          <cell r="G1451" t="str">
            <v>Max</v>
          </cell>
        </row>
        <row r="1452">
          <cell r="A1452" t="str">
            <v>Colleton202410.8Max</v>
          </cell>
          <cell r="B1452">
            <v>2024</v>
          </cell>
          <cell r="C1452">
            <v>0.8</v>
          </cell>
          <cell r="D1452" t="str">
            <v>Colleton</v>
          </cell>
          <cell r="E1452">
            <v>1</v>
          </cell>
          <cell r="F1452">
            <v>936</v>
          </cell>
          <cell r="G1452" t="str">
            <v>Max</v>
          </cell>
        </row>
        <row r="1453">
          <cell r="A1453" t="str">
            <v>Darlington202410.8Max</v>
          </cell>
          <cell r="B1453">
            <v>2024</v>
          </cell>
          <cell r="C1453">
            <v>0.8</v>
          </cell>
          <cell r="D1453" t="str">
            <v>Darlington</v>
          </cell>
          <cell r="E1453">
            <v>1</v>
          </cell>
          <cell r="F1453">
            <v>955</v>
          </cell>
          <cell r="G1453" t="str">
            <v>Max</v>
          </cell>
        </row>
        <row r="1454">
          <cell r="A1454" t="str">
            <v>Dillon202410.8Max</v>
          </cell>
          <cell r="B1454">
            <v>2024</v>
          </cell>
          <cell r="C1454">
            <v>0.8</v>
          </cell>
          <cell r="D1454" t="str">
            <v>Dillon</v>
          </cell>
          <cell r="E1454">
            <v>1</v>
          </cell>
          <cell r="F1454">
            <v>936</v>
          </cell>
          <cell r="G1454" t="str">
            <v>Max</v>
          </cell>
        </row>
        <row r="1455">
          <cell r="A1455" t="str">
            <v>Dorchester202410.8Max</v>
          </cell>
          <cell r="B1455">
            <v>2024</v>
          </cell>
          <cell r="C1455">
            <v>0.8</v>
          </cell>
          <cell r="D1455" t="str">
            <v>Dorchester</v>
          </cell>
          <cell r="E1455">
            <v>1</v>
          </cell>
          <cell r="F1455">
            <v>1577</v>
          </cell>
          <cell r="G1455" t="str">
            <v>Max</v>
          </cell>
        </row>
        <row r="1456">
          <cell r="A1456" t="str">
            <v>Edgefield202410.8Max</v>
          </cell>
          <cell r="B1456">
            <v>2024</v>
          </cell>
          <cell r="C1456">
            <v>0.8</v>
          </cell>
          <cell r="D1456" t="str">
            <v>Edgefield</v>
          </cell>
          <cell r="E1456">
            <v>1</v>
          </cell>
          <cell r="F1456">
            <v>1286</v>
          </cell>
          <cell r="G1456" t="str">
            <v>Max</v>
          </cell>
        </row>
        <row r="1457">
          <cell r="A1457" t="str">
            <v>Fairfield202410.8Max</v>
          </cell>
          <cell r="B1457">
            <v>2024</v>
          </cell>
          <cell r="C1457">
            <v>0.8</v>
          </cell>
          <cell r="D1457" t="str">
            <v>Fairfield</v>
          </cell>
          <cell r="E1457">
            <v>1</v>
          </cell>
          <cell r="F1457">
            <v>1305</v>
          </cell>
          <cell r="G1457" t="str">
            <v>Max</v>
          </cell>
        </row>
        <row r="1458">
          <cell r="A1458" t="str">
            <v>Florence202410.8Max</v>
          </cell>
          <cell r="B1458">
            <v>2024</v>
          </cell>
          <cell r="C1458">
            <v>0.8</v>
          </cell>
          <cell r="D1458" t="str">
            <v>Florence</v>
          </cell>
          <cell r="E1458">
            <v>1</v>
          </cell>
          <cell r="F1458">
            <v>1161</v>
          </cell>
          <cell r="G1458" t="str">
            <v>Max</v>
          </cell>
        </row>
        <row r="1459">
          <cell r="A1459" t="str">
            <v>Georgetown202410.8Max</v>
          </cell>
          <cell r="B1459">
            <v>2024</v>
          </cell>
          <cell r="C1459">
            <v>0.8</v>
          </cell>
          <cell r="D1459" t="str">
            <v>Georgetown</v>
          </cell>
          <cell r="E1459">
            <v>1</v>
          </cell>
          <cell r="F1459">
            <v>1140</v>
          </cell>
          <cell r="G1459" t="str">
            <v>Max</v>
          </cell>
        </row>
        <row r="1460">
          <cell r="A1460" t="str">
            <v>Greenville202410.8Max</v>
          </cell>
          <cell r="B1460">
            <v>2024</v>
          </cell>
          <cell r="C1460">
            <v>0.8</v>
          </cell>
          <cell r="D1460" t="str">
            <v>Greenville</v>
          </cell>
          <cell r="E1460">
            <v>1</v>
          </cell>
          <cell r="F1460">
            <v>1330</v>
          </cell>
          <cell r="G1460" t="str">
            <v>Max</v>
          </cell>
        </row>
        <row r="1461">
          <cell r="A1461" t="str">
            <v>Greenwood202410.8Max</v>
          </cell>
          <cell r="B1461">
            <v>2024</v>
          </cell>
          <cell r="C1461">
            <v>0.8</v>
          </cell>
          <cell r="D1461" t="str">
            <v>Greenwood</v>
          </cell>
          <cell r="E1461">
            <v>1</v>
          </cell>
          <cell r="F1461">
            <v>936</v>
          </cell>
          <cell r="G1461" t="str">
            <v>Max</v>
          </cell>
        </row>
        <row r="1462">
          <cell r="A1462" t="str">
            <v>Hampton202410.8Max</v>
          </cell>
          <cell r="B1462">
            <v>2024</v>
          </cell>
          <cell r="C1462">
            <v>0.8</v>
          </cell>
          <cell r="D1462" t="str">
            <v>Hampton</v>
          </cell>
          <cell r="E1462">
            <v>1</v>
          </cell>
          <cell r="F1462">
            <v>936</v>
          </cell>
          <cell r="G1462" t="str">
            <v>Max</v>
          </cell>
        </row>
        <row r="1463">
          <cell r="A1463" t="str">
            <v>Horry202410.8Max</v>
          </cell>
          <cell r="B1463">
            <v>2024</v>
          </cell>
          <cell r="C1463">
            <v>0.8</v>
          </cell>
          <cell r="D1463" t="str">
            <v>Horry</v>
          </cell>
          <cell r="E1463">
            <v>1</v>
          </cell>
          <cell r="F1463">
            <v>1193</v>
          </cell>
          <cell r="G1463" t="str">
            <v>Max</v>
          </cell>
        </row>
        <row r="1464">
          <cell r="A1464" t="str">
            <v>Jasper202410.8Max</v>
          </cell>
          <cell r="B1464">
            <v>2024</v>
          </cell>
          <cell r="C1464">
            <v>0.8</v>
          </cell>
          <cell r="D1464" t="str">
            <v>Jasper</v>
          </cell>
          <cell r="E1464">
            <v>1</v>
          </cell>
          <cell r="F1464">
            <v>1045</v>
          </cell>
          <cell r="G1464" t="str">
            <v>Max</v>
          </cell>
        </row>
        <row r="1465">
          <cell r="A1465" t="str">
            <v>Kershaw202410.8Max</v>
          </cell>
          <cell r="B1465">
            <v>2024</v>
          </cell>
          <cell r="C1465">
            <v>0.8</v>
          </cell>
          <cell r="D1465" t="str">
            <v>Kershaw</v>
          </cell>
          <cell r="E1465">
            <v>1</v>
          </cell>
          <cell r="F1465">
            <v>1189</v>
          </cell>
          <cell r="G1465" t="str">
            <v>Max</v>
          </cell>
        </row>
        <row r="1466">
          <cell r="A1466" t="str">
            <v>Lancaster202410.8Max</v>
          </cell>
          <cell r="B1466">
            <v>2024</v>
          </cell>
          <cell r="C1466">
            <v>0.8</v>
          </cell>
          <cell r="D1466" t="str">
            <v>Lancaster</v>
          </cell>
          <cell r="E1466">
            <v>1</v>
          </cell>
          <cell r="F1466">
            <v>1282</v>
          </cell>
          <cell r="G1466" t="str">
            <v>Max</v>
          </cell>
        </row>
        <row r="1467">
          <cell r="A1467" t="str">
            <v>Laurens202410.8Max</v>
          </cell>
          <cell r="B1467">
            <v>2024</v>
          </cell>
          <cell r="C1467">
            <v>0.8</v>
          </cell>
          <cell r="D1467" t="str">
            <v>Laurens</v>
          </cell>
          <cell r="E1467">
            <v>1</v>
          </cell>
          <cell r="F1467">
            <v>1046</v>
          </cell>
          <cell r="G1467" t="str">
            <v>Max</v>
          </cell>
        </row>
        <row r="1468">
          <cell r="A1468" t="str">
            <v>Lee202410.8Max</v>
          </cell>
          <cell r="B1468">
            <v>2024</v>
          </cell>
          <cell r="C1468">
            <v>0.8</v>
          </cell>
          <cell r="D1468" t="str">
            <v>Lee</v>
          </cell>
          <cell r="E1468">
            <v>1</v>
          </cell>
          <cell r="F1468">
            <v>936</v>
          </cell>
          <cell r="G1468" t="str">
            <v>Max</v>
          </cell>
        </row>
        <row r="1469">
          <cell r="A1469" t="str">
            <v>Lexington202410.8Max</v>
          </cell>
          <cell r="B1469">
            <v>2024</v>
          </cell>
          <cell r="C1469">
            <v>0.8</v>
          </cell>
          <cell r="D1469" t="str">
            <v>Lexington</v>
          </cell>
          <cell r="E1469">
            <v>1</v>
          </cell>
          <cell r="F1469">
            <v>1305</v>
          </cell>
          <cell r="G1469" t="str">
            <v>Max</v>
          </cell>
        </row>
        <row r="1470">
          <cell r="A1470" t="str">
            <v>Marion202410.8Max</v>
          </cell>
          <cell r="B1470">
            <v>2024</v>
          </cell>
          <cell r="C1470">
            <v>0.8</v>
          </cell>
          <cell r="D1470" t="str">
            <v>Marion</v>
          </cell>
          <cell r="E1470">
            <v>1</v>
          </cell>
          <cell r="F1470">
            <v>936</v>
          </cell>
          <cell r="G1470" t="str">
            <v>Max</v>
          </cell>
        </row>
        <row r="1471">
          <cell r="A1471" t="str">
            <v>Marlboro202410.8Max</v>
          </cell>
          <cell r="B1471">
            <v>2024</v>
          </cell>
          <cell r="C1471">
            <v>0.8</v>
          </cell>
          <cell r="D1471" t="str">
            <v>Marlboro</v>
          </cell>
          <cell r="E1471">
            <v>1</v>
          </cell>
          <cell r="F1471">
            <v>936</v>
          </cell>
          <cell r="G1471" t="str">
            <v>Max</v>
          </cell>
        </row>
        <row r="1472">
          <cell r="A1472" t="str">
            <v>McCormick202410.8Max</v>
          </cell>
          <cell r="B1472">
            <v>2024</v>
          </cell>
          <cell r="C1472">
            <v>0.8</v>
          </cell>
          <cell r="D1472" t="str">
            <v>McCormick</v>
          </cell>
          <cell r="E1472">
            <v>1</v>
          </cell>
          <cell r="F1472">
            <v>1114</v>
          </cell>
          <cell r="G1472" t="str">
            <v>Max</v>
          </cell>
        </row>
        <row r="1473">
          <cell r="A1473" t="str">
            <v>Newberry202410.8Max</v>
          </cell>
          <cell r="B1473">
            <v>2024</v>
          </cell>
          <cell r="C1473">
            <v>0.8</v>
          </cell>
          <cell r="D1473" t="str">
            <v>Newberry</v>
          </cell>
          <cell r="E1473">
            <v>1</v>
          </cell>
          <cell r="F1473">
            <v>1072</v>
          </cell>
          <cell r="G1473" t="str">
            <v>Max</v>
          </cell>
        </row>
        <row r="1474">
          <cell r="A1474" t="str">
            <v>Oconee202410.8Max</v>
          </cell>
          <cell r="B1474">
            <v>2024</v>
          </cell>
          <cell r="C1474">
            <v>0.8</v>
          </cell>
          <cell r="D1474" t="str">
            <v>Oconee</v>
          </cell>
          <cell r="E1474">
            <v>1</v>
          </cell>
          <cell r="F1474">
            <v>1112</v>
          </cell>
          <cell r="G1474" t="str">
            <v>Max</v>
          </cell>
        </row>
        <row r="1475">
          <cell r="A1475" t="str">
            <v>Orangeburg202410.8Max</v>
          </cell>
          <cell r="B1475">
            <v>2024</v>
          </cell>
          <cell r="C1475">
            <v>0.8</v>
          </cell>
          <cell r="D1475" t="str">
            <v>Orangeburg</v>
          </cell>
          <cell r="E1475">
            <v>1</v>
          </cell>
          <cell r="F1475">
            <v>936</v>
          </cell>
          <cell r="G1475" t="str">
            <v>Max</v>
          </cell>
        </row>
        <row r="1476">
          <cell r="A1476" t="str">
            <v>Pickens202410.8Max</v>
          </cell>
          <cell r="B1476">
            <v>2024</v>
          </cell>
          <cell r="C1476">
            <v>0.8</v>
          </cell>
          <cell r="D1476" t="str">
            <v>Pickens</v>
          </cell>
          <cell r="E1476">
            <v>1</v>
          </cell>
          <cell r="F1476">
            <v>1330</v>
          </cell>
          <cell r="G1476" t="str">
            <v>Max</v>
          </cell>
        </row>
        <row r="1477">
          <cell r="A1477" t="str">
            <v>Richland202410.8Max</v>
          </cell>
          <cell r="B1477">
            <v>2024</v>
          </cell>
          <cell r="C1477">
            <v>0.8</v>
          </cell>
          <cell r="D1477" t="str">
            <v>Richland</v>
          </cell>
          <cell r="E1477">
            <v>1</v>
          </cell>
          <cell r="F1477">
            <v>1305</v>
          </cell>
          <cell r="G1477" t="str">
            <v>Max</v>
          </cell>
        </row>
        <row r="1478">
          <cell r="A1478" t="str">
            <v>Saluda202410.8Max</v>
          </cell>
          <cell r="B1478">
            <v>2024</v>
          </cell>
          <cell r="C1478">
            <v>0.8</v>
          </cell>
          <cell r="D1478" t="str">
            <v>Saluda</v>
          </cell>
          <cell r="E1478">
            <v>1</v>
          </cell>
          <cell r="F1478">
            <v>1305</v>
          </cell>
          <cell r="G1478" t="str">
            <v>Max</v>
          </cell>
        </row>
        <row r="1479">
          <cell r="A1479" t="str">
            <v>Spartanburg202410.8Max</v>
          </cell>
          <cell r="B1479">
            <v>2024</v>
          </cell>
          <cell r="C1479">
            <v>0.8</v>
          </cell>
          <cell r="D1479" t="str">
            <v>Spartanburg</v>
          </cell>
          <cell r="E1479">
            <v>1</v>
          </cell>
          <cell r="F1479">
            <v>1129</v>
          </cell>
          <cell r="G1479" t="str">
            <v>Max</v>
          </cell>
        </row>
        <row r="1480">
          <cell r="A1480" t="str">
            <v>Sumter202410.8Max</v>
          </cell>
          <cell r="B1480">
            <v>2024</v>
          </cell>
          <cell r="C1480">
            <v>0.8</v>
          </cell>
          <cell r="D1480" t="str">
            <v>Sumter</v>
          </cell>
          <cell r="E1480">
            <v>1</v>
          </cell>
          <cell r="F1480">
            <v>1058</v>
          </cell>
          <cell r="G1480" t="str">
            <v>Max</v>
          </cell>
        </row>
        <row r="1481">
          <cell r="A1481" t="str">
            <v>Union202410.8Max</v>
          </cell>
          <cell r="B1481">
            <v>2024</v>
          </cell>
          <cell r="C1481">
            <v>0.8</v>
          </cell>
          <cell r="D1481" t="str">
            <v>Union</v>
          </cell>
          <cell r="E1481">
            <v>1</v>
          </cell>
          <cell r="F1481">
            <v>936</v>
          </cell>
          <cell r="G1481" t="str">
            <v>Max</v>
          </cell>
        </row>
        <row r="1482">
          <cell r="A1482" t="str">
            <v>Williamsburg202410.8Max</v>
          </cell>
          <cell r="B1482">
            <v>2024</v>
          </cell>
          <cell r="C1482">
            <v>0.8</v>
          </cell>
          <cell r="D1482" t="str">
            <v>Williamsburg</v>
          </cell>
          <cell r="E1482">
            <v>1</v>
          </cell>
          <cell r="F1482">
            <v>936</v>
          </cell>
          <cell r="G1482" t="str">
            <v>Max</v>
          </cell>
        </row>
        <row r="1483">
          <cell r="A1483" t="str">
            <v>York202410.8Max</v>
          </cell>
          <cell r="B1483">
            <v>2024</v>
          </cell>
          <cell r="C1483">
            <v>0.8</v>
          </cell>
          <cell r="D1483" t="str">
            <v>York</v>
          </cell>
          <cell r="E1483">
            <v>1</v>
          </cell>
          <cell r="F1483">
            <v>1590</v>
          </cell>
          <cell r="G1483" t="str">
            <v>Max</v>
          </cell>
        </row>
        <row r="1484">
          <cell r="A1484" t="str">
            <v>Abbeville202420.8Max</v>
          </cell>
          <cell r="B1484">
            <v>2024</v>
          </cell>
          <cell r="C1484">
            <v>0.8</v>
          </cell>
          <cell r="D1484" t="str">
            <v>Abbeville</v>
          </cell>
          <cell r="E1484">
            <v>2</v>
          </cell>
          <cell r="F1484">
            <v>1232</v>
          </cell>
          <cell r="G1484" t="str">
            <v>Max</v>
          </cell>
        </row>
        <row r="1485">
          <cell r="A1485" t="str">
            <v>Aiken202420.8Max</v>
          </cell>
          <cell r="B1485">
            <v>2024</v>
          </cell>
          <cell r="C1485">
            <v>0.8</v>
          </cell>
          <cell r="D1485" t="str">
            <v>Aiken</v>
          </cell>
          <cell r="E1485">
            <v>2</v>
          </cell>
          <cell r="F1485">
            <v>1544</v>
          </cell>
          <cell r="G1485" t="str">
            <v>Max</v>
          </cell>
        </row>
        <row r="1486">
          <cell r="A1486" t="str">
            <v>Allendale202420.8Max</v>
          </cell>
          <cell r="B1486">
            <v>2024</v>
          </cell>
          <cell r="C1486">
            <v>0.8</v>
          </cell>
          <cell r="D1486" t="str">
            <v>Allendale</v>
          </cell>
          <cell r="E1486">
            <v>2</v>
          </cell>
          <cell r="F1486">
            <v>1122</v>
          </cell>
          <cell r="G1486" t="str">
            <v>Max</v>
          </cell>
        </row>
        <row r="1487">
          <cell r="A1487" t="str">
            <v>Anderson202420.8Max</v>
          </cell>
          <cell r="B1487">
            <v>2024</v>
          </cell>
          <cell r="C1487">
            <v>0.8</v>
          </cell>
          <cell r="D1487" t="str">
            <v>Anderson</v>
          </cell>
          <cell r="E1487">
            <v>2</v>
          </cell>
          <cell r="F1487">
            <v>1440</v>
          </cell>
          <cell r="G1487" t="str">
            <v>Max</v>
          </cell>
        </row>
        <row r="1488">
          <cell r="A1488" t="str">
            <v>Bamberg202420.8Max</v>
          </cell>
          <cell r="B1488">
            <v>2024</v>
          </cell>
          <cell r="C1488">
            <v>0.8</v>
          </cell>
          <cell r="D1488" t="str">
            <v>Bamberg</v>
          </cell>
          <cell r="E1488">
            <v>2</v>
          </cell>
          <cell r="F1488">
            <v>1134</v>
          </cell>
          <cell r="G1488" t="str">
            <v>Max</v>
          </cell>
        </row>
        <row r="1489">
          <cell r="A1489" t="str">
            <v>Barnwell202420.8Max</v>
          </cell>
          <cell r="B1489">
            <v>2024</v>
          </cell>
          <cell r="C1489">
            <v>0.8</v>
          </cell>
          <cell r="D1489" t="str">
            <v>Barnwell</v>
          </cell>
          <cell r="E1489">
            <v>2</v>
          </cell>
          <cell r="F1489">
            <v>1216</v>
          </cell>
          <cell r="G1489" t="str">
            <v>Max</v>
          </cell>
        </row>
        <row r="1490">
          <cell r="A1490" t="str">
            <v>Beaufort202420.8Max</v>
          </cell>
          <cell r="B1490">
            <v>2024</v>
          </cell>
          <cell r="C1490">
            <v>0.8</v>
          </cell>
          <cell r="D1490" t="str">
            <v>Beaufort</v>
          </cell>
          <cell r="E1490">
            <v>2</v>
          </cell>
          <cell r="F1490">
            <v>1818</v>
          </cell>
          <cell r="G1490" t="str">
            <v>Max</v>
          </cell>
        </row>
        <row r="1491">
          <cell r="A1491" t="str">
            <v>Berkeley202420.8Max</v>
          </cell>
          <cell r="B1491">
            <v>2024</v>
          </cell>
          <cell r="C1491">
            <v>0.8</v>
          </cell>
          <cell r="D1491" t="str">
            <v>Berkeley</v>
          </cell>
          <cell r="E1491">
            <v>2</v>
          </cell>
          <cell r="F1491">
            <v>1892</v>
          </cell>
          <cell r="G1491" t="str">
            <v>Max</v>
          </cell>
        </row>
        <row r="1492">
          <cell r="A1492" t="str">
            <v>Calhoun202420.8Max</v>
          </cell>
          <cell r="B1492">
            <v>2024</v>
          </cell>
          <cell r="C1492">
            <v>0.8</v>
          </cell>
          <cell r="D1492" t="str">
            <v>Calhoun</v>
          </cell>
          <cell r="E1492">
            <v>2</v>
          </cell>
          <cell r="F1492">
            <v>1566</v>
          </cell>
          <cell r="G1492" t="str">
            <v>Max</v>
          </cell>
        </row>
        <row r="1493">
          <cell r="A1493" t="str">
            <v>Charleston202420.8Max</v>
          </cell>
          <cell r="B1493">
            <v>2024</v>
          </cell>
          <cell r="C1493">
            <v>0.8</v>
          </cell>
          <cell r="D1493" t="str">
            <v>Charleston</v>
          </cell>
          <cell r="E1493">
            <v>2</v>
          </cell>
          <cell r="F1493">
            <v>1892</v>
          </cell>
          <cell r="G1493" t="str">
            <v>Max</v>
          </cell>
        </row>
        <row r="1494">
          <cell r="A1494" t="str">
            <v>Cherokee202420.8Max</v>
          </cell>
          <cell r="B1494">
            <v>2024</v>
          </cell>
          <cell r="C1494">
            <v>0.8</v>
          </cell>
          <cell r="D1494" t="str">
            <v>Cherokee</v>
          </cell>
          <cell r="E1494">
            <v>2</v>
          </cell>
          <cell r="F1494">
            <v>1228</v>
          </cell>
          <cell r="G1494" t="str">
            <v>Max</v>
          </cell>
        </row>
        <row r="1495">
          <cell r="A1495" t="str">
            <v>Chester202420.8Max</v>
          </cell>
          <cell r="B1495">
            <v>2024</v>
          </cell>
          <cell r="C1495">
            <v>0.8</v>
          </cell>
          <cell r="D1495" t="str">
            <v>Chester</v>
          </cell>
          <cell r="E1495">
            <v>2</v>
          </cell>
          <cell r="F1495">
            <v>1146</v>
          </cell>
          <cell r="G1495" t="str">
            <v>Max</v>
          </cell>
        </row>
        <row r="1496">
          <cell r="A1496" t="str">
            <v>Chesterfield202420.8Max</v>
          </cell>
          <cell r="B1496">
            <v>2024</v>
          </cell>
          <cell r="C1496">
            <v>0.8</v>
          </cell>
          <cell r="D1496" t="str">
            <v>Chesterfield</v>
          </cell>
          <cell r="E1496">
            <v>2</v>
          </cell>
          <cell r="F1496">
            <v>1138</v>
          </cell>
          <cell r="G1496" t="str">
            <v>Max</v>
          </cell>
        </row>
        <row r="1497">
          <cell r="A1497" t="str">
            <v>Clarendon202420.8Max</v>
          </cell>
          <cell r="B1497">
            <v>2024</v>
          </cell>
          <cell r="C1497">
            <v>0.8</v>
          </cell>
          <cell r="D1497" t="str">
            <v>Clarendon</v>
          </cell>
          <cell r="E1497">
            <v>2</v>
          </cell>
          <cell r="F1497">
            <v>1250</v>
          </cell>
          <cell r="G1497" t="str">
            <v>Max</v>
          </cell>
        </row>
        <row r="1498">
          <cell r="A1498" t="str">
            <v>Colleton202420.8Max</v>
          </cell>
          <cell r="B1498">
            <v>2024</v>
          </cell>
          <cell r="C1498">
            <v>0.8</v>
          </cell>
          <cell r="D1498" t="str">
            <v>Colleton</v>
          </cell>
          <cell r="E1498">
            <v>2</v>
          </cell>
          <cell r="F1498">
            <v>1122</v>
          </cell>
          <cell r="G1498" t="str">
            <v>Max</v>
          </cell>
        </row>
        <row r="1499">
          <cell r="A1499" t="str">
            <v>Darlington202420.8Max</v>
          </cell>
          <cell r="B1499">
            <v>2024</v>
          </cell>
          <cell r="C1499">
            <v>0.8</v>
          </cell>
          <cell r="D1499" t="str">
            <v>Darlington</v>
          </cell>
          <cell r="E1499">
            <v>2</v>
          </cell>
          <cell r="F1499">
            <v>1146</v>
          </cell>
          <cell r="G1499" t="str">
            <v>Max</v>
          </cell>
        </row>
        <row r="1500">
          <cell r="A1500" t="str">
            <v>Dillon202420.8Max</v>
          </cell>
          <cell r="B1500">
            <v>2024</v>
          </cell>
          <cell r="C1500">
            <v>0.8</v>
          </cell>
          <cell r="D1500" t="str">
            <v>Dillon</v>
          </cell>
          <cell r="E1500">
            <v>2</v>
          </cell>
          <cell r="F1500">
            <v>1122</v>
          </cell>
          <cell r="G1500" t="str">
            <v>Max</v>
          </cell>
        </row>
        <row r="1501">
          <cell r="A1501" t="str">
            <v>Dorchester202420.8Max</v>
          </cell>
          <cell r="B1501">
            <v>2024</v>
          </cell>
          <cell r="C1501">
            <v>0.8</v>
          </cell>
          <cell r="D1501" t="str">
            <v>Dorchester</v>
          </cell>
          <cell r="E1501">
            <v>2</v>
          </cell>
          <cell r="F1501">
            <v>1892</v>
          </cell>
          <cell r="G1501" t="str">
            <v>Max</v>
          </cell>
        </row>
        <row r="1502">
          <cell r="A1502" t="str">
            <v>Edgefield202420.8Max</v>
          </cell>
          <cell r="B1502">
            <v>2024</v>
          </cell>
          <cell r="C1502">
            <v>0.8</v>
          </cell>
          <cell r="D1502" t="str">
            <v>Edgefield</v>
          </cell>
          <cell r="E1502">
            <v>2</v>
          </cell>
          <cell r="F1502">
            <v>1544</v>
          </cell>
          <cell r="G1502" t="str">
            <v>Max</v>
          </cell>
        </row>
        <row r="1503">
          <cell r="A1503" t="str">
            <v>Fairfield202420.8Max</v>
          </cell>
          <cell r="B1503">
            <v>2024</v>
          </cell>
          <cell r="C1503">
            <v>0.8</v>
          </cell>
          <cell r="D1503" t="str">
            <v>Fairfield</v>
          </cell>
          <cell r="E1503">
            <v>2</v>
          </cell>
          <cell r="F1503">
            <v>1566</v>
          </cell>
          <cell r="G1503" t="str">
            <v>Max</v>
          </cell>
        </row>
        <row r="1504">
          <cell r="A1504" t="str">
            <v>Florence202420.8Max</v>
          </cell>
          <cell r="B1504">
            <v>2024</v>
          </cell>
          <cell r="C1504">
            <v>0.8</v>
          </cell>
          <cell r="D1504" t="str">
            <v>Florence</v>
          </cell>
          <cell r="E1504">
            <v>2</v>
          </cell>
          <cell r="F1504">
            <v>1392</v>
          </cell>
          <cell r="G1504" t="str">
            <v>Max</v>
          </cell>
        </row>
        <row r="1505">
          <cell r="A1505" t="str">
            <v>Georgetown202420.8Max</v>
          </cell>
          <cell r="B1505">
            <v>2024</v>
          </cell>
          <cell r="C1505">
            <v>0.8</v>
          </cell>
          <cell r="D1505" t="str">
            <v>Georgetown</v>
          </cell>
          <cell r="E1505">
            <v>2</v>
          </cell>
          <cell r="F1505">
            <v>1368</v>
          </cell>
          <cell r="G1505" t="str">
            <v>Max</v>
          </cell>
        </row>
        <row r="1506">
          <cell r="A1506" t="str">
            <v>Greenville202420.8Max</v>
          </cell>
          <cell r="B1506">
            <v>2024</v>
          </cell>
          <cell r="C1506">
            <v>0.8</v>
          </cell>
          <cell r="D1506" t="str">
            <v>Greenville</v>
          </cell>
          <cell r="E1506">
            <v>2</v>
          </cell>
          <cell r="F1506">
            <v>1596</v>
          </cell>
          <cell r="G1506" t="str">
            <v>Max</v>
          </cell>
        </row>
        <row r="1507">
          <cell r="A1507" t="str">
            <v>Greenwood202420.8Max</v>
          </cell>
          <cell r="B1507">
            <v>2024</v>
          </cell>
          <cell r="C1507">
            <v>0.8</v>
          </cell>
          <cell r="D1507" t="str">
            <v>Greenwood</v>
          </cell>
          <cell r="E1507">
            <v>2</v>
          </cell>
          <cell r="F1507">
            <v>1122</v>
          </cell>
          <cell r="G1507" t="str">
            <v>Max</v>
          </cell>
        </row>
        <row r="1508">
          <cell r="A1508" t="str">
            <v>Hampton202420.8Max</v>
          </cell>
          <cell r="B1508">
            <v>2024</v>
          </cell>
          <cell r="C1508">
            <v>0.8</v>
          </cell>
          <cell r="D1508" t="str">
            <v>Hampton</v>
          </cell>
          <cell r="E1508">
            <v>2</v>
          </cell>
          <cell r="F1508">
            <v>1122</v>
          </cell>
          <cell r="G1508" t="str">
            <v>Max</v>
          </cell>
        </row>
        <row r="1509">
          <cell r="A1509" t="str">
            <v>Horry202420.8Max</v>
          </cell>
          <cell r="B1509">
            <v>2024</v>
          </cell>
          <cell r="C1509">
            <v>0.8</v>
          </cell>
          <cell r="D1509" t="str">
            <v>Horry</v>
          </cell>
          <cell r="E1509">
            <v>2</v>
          </cell>
          <cell r="F1509">
            <v>1432</v>
          </cell>
          <cell r="G1509" t="str">
            <v>Max</v>
          </cell>
        </row>
        <row r="1510">
          <cell r="A1510" t="str">
            <v>Jasper202420.8Max</v>
          </cell>
          <cell r="B1510">
            <v>2024</v>
          </cell>
          <cell r="C1510">
            <v>0.8</v>
          </cell>
          <cell r="D1510" t="str">
            <v>Jasper</v>
          </cell>
          <cell r="E1510">
            <v>2</v>
          </cell>
          <cell r="F1510">
            <v>1254</v>
          </cell>
          <cell r="G1510" t="str">
            <v>Max</v>
          </cell>
        </row>
        <row r="1511">
          <cell r="A1511" t="str">
            <v>Kershaw202420.8Max</v>
          </cell>
          <cell r="B1511">
            <v>2024</v>
          </cell>
          <cell r="C1511">
            <v>0.8</v>
          </cell>
          <cell r="D1511" t="str">
            <v>Kershaw</v>
          </cell>
          <cell r="E1511">
            <v>2</v>
          </cell>
          <cell r="F1511">
            <v>1426</v>
          </cell>
          <cell r="G1511" t="str">
            <v>Max</v>
          </cell>
        </row>
        <row r="1512">
          <cell r="A1512" t="str">
            <v>Lancaster202420.8Max</v>
          </cell>
          <cell r="B1512">
            <v>2024</v>
          </cell>
          <cell r="C1512">
            <v>0.8</v>
          </cell>
          <cell r="D1512" t="str">
            <v>Lancaster</v>
          </cell>
          <cell r="E1512">
            <v>2</v>
          </cell>
          <cell r="F1512">
            <v>1538</v>
          </cell>
          <cell r="G1512" t="str">
            <v>Max</v>
          </cell>
        </row>
        <row r="1513">
          <cell r="A1513" t="str">
            <v>Laurens202420.8Max</v>
          </cell>
          <cell r="B1513">
            <v>2024</v>
          </cell>
          <cell r="C1513">
            <v>0.8</v>
          </cell>
          <cell r="D1513" t="str">
            <v>Laurens</v>
          </cell>
          <cell r="E1513">
            <v>2</v>
          </cell>
          <cell r="F1513">
            <v>1256</v>
          </cell>
          <cell r="G1513" t="str">
            <v>Max</v>
          </cell>
        </row>
        <row r="1514">
          <cell r="A1514" t="str">
            <v>Lee202420.8Max</v>
          </cell>
          <cell r="B1514">
            <v>2024</v>
          </cell>
          <cell r="C1514">
            <v>0.8</v>
          </cell>
          <cell r="D1514" t="str">
            <v>Lee</v>
          </cell>
          <cell r="E1514">
            <v>2</v>
          </cell>
          <cell r="F1514">
            <v>1122</v>
          </cell>
          <cell r="G1514" t="str">
            <v>Max</v>
          </cell>
        </row>
        <row r="1515">
          <cell r="A1515" t="str">
            <v>Lexington202420.8Max</v>
          </cell>
          <cell r="B1515">
            <v>2024</v>
          </cell>
          <cell r="C1515">
            <v>0.8</v>
          </cell>
          <cell r="D1515" t="str">
            <v>Lexington</v>
          </cell>
          <cell r="E1515">
            <v>2</v>
          </cell>
          <cell r="F1515">
            <v>1566</v>
          </cell>
          <cell r="G1515" t="str">
            <v>Max</v>
          </cell>
        </row>
        <row r="1516">
          <cell r="A1516" t="str">
            <v>Marion202420.8Max</v>
          </cell>
          <cell r="B1516">
            <v>2024</v>
          </cell>
          <cell r="C1516">
            <v>0.8</v>
          </cell>
          <cell r="D1516" t="str">
            <v>Marion</v>
          </cell>
          <cell r="E1516">
            <v>2</v>
          </cell>
          <cell r="F1516">
            <v>1122</v>
          </cell>
          <cell r="G1516" t="str">
            <v>Max</v>
          </cell>
        </row>
        <row r="1517">
          <cell r="A1517" t="str">
            <v>Marlboro202420.8Max</v>
          </cell>
          <cell r="B1517">
            <v>2024</v>
          </cell>
          <cell r="C1517">
            <v>0.8</v>
          </cell>
          <cell r="D1517" t="str">
            <v>Marlboro</v>
          </cell>
          <cell r="E1517">
            <v>2</v>
          </cell>
          <cell r="F1517">
            <v>1122</v>
          </cell>
          <cell r="G1517" t="str">
            <v>Max</v>
          </cell>
        </row>
        <row r="1518">
          <cell r="A1518" t="str">
            <v>McCormick202420.8Max</v>
          </cell>
          <cell r="B1518">
            <v>2024</v>
          </cell>
          <cell r="C1518">
            <v>0.8</v>
          </cell>
          <cell r="D1518" t="str">
            <v>McCormick</v>
          </cell>
          <cell r="E1518">
            <v>2</v>
          </cell>
          <cell r="F1518">
            <v>1336</v>
          </cell>
          <cell r="G1518" t="str">
            <v>Max</v>
          </cell>
        </row>
        <row r="1519">
          <cell r="A1519" t="str">
            <v>Newberry202420.8Max</v>
          </cell>
          <cell r="B1519">
            <v>2024</v>
          </cell>
          <cell r="C1519">
            <v>0.8</v>
          </cell>
          <cell r="D1519" t="str">
            <v>Newberry</v>
          </cell>
          <cell r="E1519">
            <v>2</v>
          </cell>
          <cell r="F1519">
            <v>1286</v>
          </cell>
          <cell r="G1519" t="str">
            <v>Max</v>
          </cell>
        </row>
        <row r="1520">
          <cell r="A1520" t="str">
            <v>Oconee202420.8Max</v>
          </cell>
          <cell r="B1520">
            <v>2024</v>
          </cell>
          <cell r="C1520">
            <v>0.8</v>
          </cell>
          <cell r="D1520" t="str">
            <v>Oconee</v>
          </cell>
          <cell r="E1520">
            <v>2</v>
          </cell>
          <cell r="F1520">
            <v>1334</v>
          </cell>
          <cell r="G1520" t="str">
            <v>Max</v>
          </cell>
        </row>
        <row r="1521">
          <cell r="A1521" t="str">
            <v>Orangeburg202420.8Max</v>
          </cell>
          <cell r="B1521">
            <v>2024</v>
          </cell>
          <cell r="C1521">
            <v>0.8</v>
          </cell>
          <cell r="D1521" t="str">
            <v>Orangeburg</v>
          </cell>
          <cell r="E1521">
            <v>2</v>
          </cell>
          <cell r="F1521">
            <v>1122</v>
          </cell>
          <cell r="G1521" t="str">
            <v>Max</v>
          </cell>
        </row>
        <row r="1522">
          <cell r="A1522" t="str">
            <v>Pickens202420.8Max</v>
          </cell>
          <cell r="B1522">
            <v>2024</v>
          </cell>
          <cell r="C1522">
            <v>0.8</v>
          </cell>
          <cell r="D1522" t="str">
            <v>Pickens</v>
          </cell>
          <cell r="E1522">
            <v>2</v>
          </cell>
          <cell r="F1522">
            <v>1596</v>
          </cell>
          <cell r="G1522" t="str">
            <v>Max</v>
          </cell>
        </row>
        <row r="1523">
          <cell r="A1523" t="str">
            <v>Richland202420.8Max</v>
          </cell>
          <cell r="B1523">
            <v>2024</v>
          </cell>
          <cell r="C1523">
            <v>0.8</v>
          </cell>
          <cell r="D1523" t="str">
            <v>Richland</v>
          </cell>
          <cell r="E1523">
            <v>2</v>
          </cell>
          <cell r="F1523">
            <v>1566</v>
          </cell>
          <cell r="G1523" t="str">
            <v>Max</v>
          </cell>
        </row>
        <row r="1524">
          <cell r="A1524" t="str">
            <v>Saluda202420.8Max</v>
          </cell>
          <cell r="B1524">
            <v>2024</v>
          </cell>
          <cell r="C1524">
            <v>0.8</v>
          </cell>
          <cell r="D1524" t="str">
            <v>Saluda</v>
          </cell>
          <cell r="E1524">
            <v>2</v>
          </cell>
          <cell r="F1524">
            <v>1566</v>
          </cell>
          <cell r="G1524" t="str">
            <v>Max</v>
          </cell>
        </row>
        <row r="1525">
          <cell r="A1525" t="str">
            <v>Spartanburg202420.8Max</v>
          </cell>
          <cell r="B1525">
            <v>2024</v>
          </cell>
          <cell r="C1525">
            <v>0.8</v>
          </cell>
          <cell r="D1525" t="str">
            <v>Spartanburg</v>
          </cell>
          <cell r="E1525">
            <v>2</v>
          </cell>
          <cell r="F1525">
            <v>1354</v>
          </cell>
          <cell r="G1525" t="str">
            <v>Max</v>
          </cell>
        </row>
        <row r="1526">
          <cell r="A1526" t="str">
            <v>Sumter202420.8Max</v>
          </cell>
          <cell r="B1526">
            <v>2024</v>
          </cell>
          <cell r="C1526">
            <v>0.8</v>
          </cell>
          <cell r="D1526" t="str">
            <v>Sumter</v>
          </cell>
          <cell r="E1526">
            <v>2</v>
          </cell>
          <cell r="F1526">
            <v>1270</v>
          </cell>
          <cell r="G1526" t="str">
            <v>Max</v>
          </cell>
        </row>
        <row r="1527">
          <cell r="A1527" t="str">
            <v>Union202420.8Max</v>
          </cell>
          <cell r="B1527">
            <v>2024</v>
          </cell>
          <cell r="C1527">
            <v>0.8</v>
          </cell>
          <cell r="D1527" t="str">
            <v>Union</v>
          </cell>
          <cell r="E1527">
            <v>2</v>
          </cell>
          <cell r="F1527">
            <v>1122</v>
          </cell>
          <cell r="G1527" t="str">
            <v>Max</v>
          </cell>
        </row>
        <row r="1528">
          <cell r="A1528" t="str">
            <v>Williamsburg202420.8Max</v>
          </cell>
          <cell r="B1528">
            <v>2024</v>
          </cell>
          <cell r="C1528">
            <v>0.8</v>
          </cell>
          <cell r="D1528" t="str">
            <v>Williamsburg</v>
          </cell>
          <cell r="E1528">
            <v>2</v>
          </cell>
          <cell r="F1528">
            <v>1122</v>
          </cell>
          <cell r="G1528" t="str">
            <v>Max</v>
          </cell>
        </row>
        <row r="1529">
          <cell r="A1529" t="str">
            <v>York202420.8Max</v>
          </cell>
          <cell r="B1529">
            <v>2024</v>
          </cell>
          <cell r="C1529">
            <v>0.8</v>
          </cell>
          <cell r="D1529" t="str">
            <v>York</v>
          </cell>
          <cell r="E1529">
            <v>2</v>
          </cell>
          <cell r="F1529">
            <v>1908</v>
          </cell>
          <cell r="G1529" t="str">
            <v>Max</v>
          </cell>
        </row>
        <row r="1530">
          <cell r="A1530" t="str">
            <v>Abbeville202430.8Max</v>
          </cell>
          <cell r="B1530">
            <v>2024</v>
          </cell>
          <cell r="C1530">
            <v>0.8</v>
          </cell>
          <cell r="D1530" t="str">
            <v>Abbeville</v>
          </cell>
          <cell r="E1530">
            <v>3</v>
          </cell>
          <cell r="F1530">
            <v>1423</v>
          </cell>
          <cell r="G1530" t="str">
            <v>Max</v>
          </cell>
        </row>
        <row r="1531">
          <cell r="A1531" t="str">
            <v>Aiken202430.8Max</v>
          </cell>
          <cell r="B1531">
            <v>2024</v>
          </cell>
          <cell r="C1531">
            <v>0.8</v>
          </cell>
          <cell r="D1531" t="str">
            <v>Aiken</v>
          </cell>
          <cell r="E1531">
            <v>3</v>
          </cell>
          <cell r="F1531">
            <v>1785</v>
          </cell>
          <cell r="G1531" t="str">
            <v>Max</v>
          </cell>
        </row>
        <row r="1532">
          <cell r="A1532" t="str">
            <v>Allendale202430.8Max</v>
          </cell>
          <cell r="B1532">
            <v>2024</v>
          </cell>
          <cell r="C1532">
            <v>0.8</v>
          </cell>
          <cell r="D1532" t="str">
            <v>Allendale</v>
          </cell>
          <cell r="E1532">
            <v>3</v>
          </cell>
          <cell r="F1532">
            <v>1296</v>
          </cell>
          <cell r="G1532" t="str">
            <v>Max</v>
          </cell>
        </row>
        <row r="1533">
          <cell r="A1533" t="str">
            <v>Anderson202430.8Max</v>
          </cell>
          <cell r="B1533">
            <v>2024</v>
          </cell>
          <cell r="C1533">
            <v>0.8</v>
          </cell>
          <cell r="D1533" t="str">
            <v>Anderson</v>
          </cell>
          <cell r="E1533">
            <v>3</v>
          </cell>
          <cell r="F1533">
            <v>1662</v>
          </cell>
          <cell r="G1533" t="str">
            <v>Max</v>
          </cell>
        </row>
        <row r="1534">
          <cell r="A1534" t="str">
            <v>Bamberg202430.8Max</v>
          </cell>
          <cell r="B1534">
            <v>2024</v>
          </cell>
          <cell r="C1534">
            <v>0.8</v>
          </cell>
          <cell r="D1534" t="str">
            <v>Bamberg</v>
          </cell>
          <cell r="E1534">
            <v>3</v>
          </cell>
          <cell r="F1534">
            <v>1311</v>
          </cell>
          <cell r="G1534" t="str">
            <v>Max</v>
          </cell>
        </row>
        <row r="1535">
          <cell r="A1535" t="str">
            <v>Barnwell202430.8Max</v>
          </cell>
          <cell r="B1535">
            <v>2024</v>
          </cell>
          <cell r="C1535">
            <v>0.8</v>
          </cell>
          <cell r="D1535" t="str">
            <v>Barnwell</v>
          </cell>
          <cell r="E1535">
            <v>3</v>
          </cell>
          <cell r="F1535">
            <v>1404</v>
          </cell>
          <cell r="G1535" t="str">
            <v>Max</v>
          </cell>
        </row>
        <row r="1536">
          <cell r="A1536" t="str">
            <v>Beaufort202430.8Max</v>
          </cell>
          <cell r="B1536">
            <v>2024</v>
          </cell>
          <cell r="C1536">
            <v>0.8</v>
          </cell>
          <cell r="D1536" t="str">
            <v>Beaufort</v>
          </cell>
          <cell r="E1536">
            <v>3</v>
          </cell>
          <cell r="F1536">
            <v>2099</v>
          </cell>
          <cell r="G1536" t="str">
            <v>Max</v>
          </cell>
        </row>
        <row r="1537">
          <cell r="A1537" t="str">
            <v>Berkeley202430.8Max</v>
          </cell>
          <cell r="B1537">
            <v>2024</v>
          </cell>
          <cell r="C1537">
            <v>0.8</v>
          </cell>
          <cell r="D1537" t="str">
            <v>Berkeley</v>
          </cell>
          <cell r="E1537">
            <v>3</v>
          </cell>
          <cell r="F1537">
            <v>2187</v>
          </cell>
          <cell r="G1537" t="str">
            <v>Max</v>
          </cell>
        </row>
        <row r="1538">
          <cell r="A1538" t="str">
            <v>Calhoun202430.8Max</v>
          </cell>
          <cell r="B1538">
            <v>2024</v>
          </cell>
          <cell r="C1538">
            <v>0.8</v>
          </cell>
          <cell r="D1538" t="str">
            <v>Calhoun</v>
          </cell>
          <cell r="E1538">
            <v>3</v>
          </cell>
          <cell r="F1538">
            <v>1808</v>
          </cell>
          <cell r="G1538" t="str">
            <v>Max</v>
          </cell>
        </row>
        <row r="1539">
          <cell r="A1539" t="str">
            <v>Charleston202430.8Max</v>
          </cell>
          <cell r="B1539">
            <v>2024</v>
          </cell>
          <cell r="C1539">
            <v>0.8</v>
          </cell>
          <cell r="D1539" t="str">
            <v>Charleston</v>
          </cell>
          <cell r="E1539">
            <v>3</v>
          </cell>
          <cell r="F1539">
            <v>2187</v>
          </cell>
          <cell r="G1539" t="str">
            <v>Max</v>
          </cell>
        </row>
        <row r="1540">
          <cell r="A1540" t="str">
            <v>Cherokee202430.8Max</v>
          </cell>
          <cell r="B1540">
            <v>2024</v>
          </cell>
          <cell r="C1540">
            <v>0.8</v>
          </cell>
          <cell r="D1540" t="str">
            <v>Cherokee</v>
          </cell>
          <cell r="E1540">
            <v>3</v>
          </cell>
          <cell r="F1540">
            <v>1419</v>
          </cell>
          <cell r="G1540" t="str">
            <v>Max</v>
          </cell>
        </row>
        <row r="1541">
          <cell r="A1541" t="str">
            <v>Chester202430.8Max</v>
          </cell>
          <cell r="B1541">
            <v>2024</v>
          </cell>
          <cell r="C1541">
            <v>0.8</v>
          </cell>
          <cell r="D1541" t="str">
            <v>Chester</v>
          </cell>
          <cell r="E1541">
            <v>3</v>
          </cell>
          <cell r="F1541">
            <v>1323</v>
          </cell>
          <cell r="G1541" t="str">
            <v>Max</v>
          </cell>
        </row>
        <row r="1542">
          <cell r="A1542" t="str">
            <v>Chesterfield202430.8Max</v>
          </cell>
          <cell r="B1542">
            <v>2024</v>
          </cell>
          <cell r="C1542">
            <v>0.8</v>
          </cell>
          <cell r="D1542" t="str">
            <v>Chesterfield</v>
          </cell>
          <cell r="E1542">
            <v>3</v>
          </cell>
          <cell r="F1542">
            <v>1315</v>
          </cell>
          <cell r="G1542" t="str">
            <v>Max</v>
          </cell>
        </row>
        <row r="1543">
          <cell r="A1543" t="str">
            <v>Clarendon202430.8Max</v>
          </cell>
          <cell r="B1543">
            <v>2024</v>
          </cell>
          <cell r="C1543">
            <v>0.8</v>
          </cell>
          <cell r="D1543" t="str">
            <v>Clarendon</v>
          </cell>
          <cell r="E1543">
            <v>3</v>
          </cell>
          <cell r="F1543">
            <v>1446</v>
          </cell>
          <cell r="G1543" t="str">
            <v>Max</v>
          </cell>
        </row>
        <row r="1544">
          <cell r="A1544" t="str">
            <v>Colleton202430.8Max</v>
          </cell>
          <cell r="B1544">
            <v>2024</v>
          </cell>
          <cell r="C1544">
            <v>0.8</v>
          </cell>
          <cell r="D1544" t="str">
            <v>Colleton</v>
          </cell>
          <cell r="E1544">
            <v>3</v>
          </cell>
          <cell r="F1544">
            <v>1296</v>
          </cell>
          <cell r="G1544" t="str">
            <v>Max</v>
          </cell>
        </row>
        <row r="1545">
          <cell r="A1545" t="str">
            <v>Darlington202430.8Max</v>
          </cell>
          <cell r="B1545">
            <v>2024</v>
          </cell>
          <cell r="C1545">
            <v>0.8</v>
          </cell>
          <cell r="D1545" t="str">
            <v>Darlington</v>
          </cell>
          <cell r="E1545">
            <v>3</v>
          </cell>
          <cell r="F1545">
            <v>1323</v>
          </cell>
          <cell r="G1545" t="str">
            <v>Max</v>
          </cell>
        </row>
        <row r="1546">
          <cell r="A1546" t="str">
            <v>Dillon202430.8Max</v>
          </cell>
          <cell r="B1546">
            <v>2024</v>
          </cell>
          <cell r="C1546">
            <v>0.8</v>
          </cell>
          <cell r="D1546" t="str">
            <v>Dillon</v>
          </cell>
          <cell r="E1546">
            <v>3</v>
          </cell>
          <cell r="F1546">
            <v>1296</v>
          </cell>
          <cell r="G1546" t="str">
            <v>Max</v>
          </cell>
        </row>
        <row r="1547">
          <cell r="A1547" t="str">
            <v>Dorchester202430.8Max</v>
          </cell>
          <cell r="B1547">
            <v>2024</v>
          </cell>
          <cell r="C1547">
            <v>0.8</v>
          </cell>
          <cell r="D1547" t="str">
            <v>Dorchester</v>
          </cell>
          <cell r="E1547">
            <v>3</v>
          </cell>
          <cell r="F1547">
            <v>2187</v>
          </cell>
          <cell r="G1547" t="str">
            <v>Max</v>
          </cell>
        </row>
        <row r="1548">
          <cell r="A1548" t="str">
            <v>Edgefield202430.8Max</v>
          </cell>
          <cell r="B1548">
            <v>2024</v>
          </cell>
          <cell r="C1548">
            <v>0.8</v>
          </cell>
          <cell r="D1548" t="str">
            <v>Edgefield</v>
          </cell>
          <cell r="E1548">
            <v>3</v>
          </cell>
          <cell r="F1548">
            <v>1785</v>
          </cell>
          <cell r="G1548" t="str">
            <v>Max</v>
          </cell>
        </row>
        <row r="1549">
          <cell r="A1549" t="str">
            <v>Fairfield202430.8Max</v>
          </cell>
          <cell r="B1549">
            <v>2024</v>
          </cell>
          <cell r="C1549">
            <v>0.8</v>
          </cell>
          <cell r="D1549" t="str">
            <v>Fairfield</v>
          </cell>
          <cell r="E1549">
            <v>3</v>
          </cell>
          <cell r="F1549">
            <v>1808</v>
          </cell>
          <cell r="G1549" t="str">
            <v>Max</v>
          </cell>
        </row>
        <row r="1550">
          <cell r="A1550" t="str">
            <v>Florence202430.8Max</v>
          </cell>
          <cell r="B1550">
            <v>2024</v>
          </cell>
          <cell r="C1550">
            <v>0.8</v>
          </cell>
          <cell r="D1550" t="str">
            <v>Florence</v>
          </cell>
          <cell r="E1550">
            <v>3</v>
          </cell>
          <cell r="F1550">
            <v>1608</v>
          </cell>
          <cell r="G1550" t="str">
            <v>Max</v>
          </cell>
        </row>
        <row r="1551">
          <cell r="A1551" t="str">
            <v>Georgetown202430.8Max</v>
          </cell>
          <cell r="B1551">
            <v>2024</v>
          </cell>
          <cell r="C1551">
            <v>0.8</v>
          </cell>
          <cell r="D1551" t="str">
            <v>Georgetown</v>
          </cell>
          <cell r="E1551">
            <v>3</v>
          </cell>
          <cell r="F1551">
            <v>1579</v>
          </cell>
          <cell r="G1551" t="str">
            <v>Max</v>
          </cell>
        </row>
        <row r="1552">
          <cell r="A1552" t="str">
            <v>Greenville202430.8Max</v>
          </cell>
          <cell r="B1552">
            <v>2024</v>
          </cell>
          <cell r="C1552">
            <v>0.8</v>
          </cell>
          <cell r="D1552" t="str">
            <v>Greenville</v>
          </cell>
          <cell r="E1552">
            <v>3</v>
          </cell>
          <cell r="F1552">
            <v>1843</v>
          </cell>
          <cell r="G1552" t="str">
            <v>Max</v>
          </cell>
        </row>
        <row r="1553">
          <cell r="A1553" t="str">
            <v>Greenwood202430.8Max</v>
          </cell>
          <cell r="B1553">
            <v>2024</v>
          </cell>
          <cell r="C1553">
            <v>0.8</v>
          </cell>
          <cell r="D1553" t="str">
            <v>Greenwood</v>
          </cell>
          <cell r="E1553">
            <v>3</v>
          </cell>
          <cell r="F1553">
            <v>1296</v>
          </cell>
          <cell r="G1553" t="str">
            <v>Max</v>
          </cell>
        </row>
        <row r="1554">
          <cell r="A1554" t="str">
            <v>Hampton202430.8Max</v>
          </cell>
          <cell r="B1554">
            <v>2024</v>
          </cell>
          <cell r="C1554">
            <v>0.8</v>
          </cell>
          <cell r="D1554" t="str">
            <v>Hampton</v>
          </cell>
          <cell r="E1554">
            <v>3</v>
          </cell>
          <cell r="F1554">
            <v>1296</v>
          </cell>
          <cell r="G1554" t="str">
            <v>Max</v>
          </cell>
        </row>
        <row r="1555">
          <cell r="A1555" t="str">
            <v>Horry202430.8Max</v>
          </cell>
          <cell r="B1555">
            <v>2024</v>
          </cell>
          <cell r="C1555">
            <v>0.8</v>
          </cell>
          <cell r="D1555" t="str">
            <v>Horry</v>
          </cell>
          <cell r="E1555">
            <v>3</v>
          </cell>
          <cell r="F1555">
            <v>1654</v>
          </cell>
          <cell r="G1555" t="str">
            <v>Max</v>
          </cell>
        </row>
        <row r="1556">
          <cell r="A1556" t="str">
            <v>Jasper202430.8Max</v>
          </cell>
          <cell r="B1556">
            <v>2024</v>
          </cell>
          <cell r="C1556">
            <v>0.8</v>
          </cell>
          <cell r="D1556" t="str">
            <v>Jasper</v>
          </cell>
          <cell r="E1556">
            <v>3</v>
          </cell>
          <cell r="F1556">
            <v>1448</v>
          </cell>
          <cell r="G1556" t="str">
            <v>Max</v>
          </cell>
        </row>
        <row r="1557">
          <cell r="A1557" t="str">
            <v>Kershaw202430.8Max</v>
          </cell>
          <cell r="B1557">
            <v>2024</v>
          </cell>
          <cell r="C1557">
            <v>0.8</v>
          </cell>
          <cell r="D1557" t="str">
            <v>Kershaw</v>
          </cell>
          <cell r="E1557">
            <v>3</v>
          </cell>
          <cell r="F1557">
            <v>1649</v>
          </cell>
          <cell r="G1557" t="str">
            <v>Max</v>
          </cell>
        </row>
        <row r="1558">
          <cell r="A1558" t="str">
            <v>Lancaster202430.8Max</v>
          </cell>
          <cell r="B1558">
            <v>2024</v>
          </cell>
          <cell r="C1558">
            <v>0.8</v>
          </cell>
          <cell r="D1558" t="str">
            <v>Lancaster</v>
          </cell>
          <cell r="E1558">
            <v>3</v>
          </cell>
          <cell r="F1558">
            <v>1777</v>
          </cell>
          <cell r="G1558" t="str">
            <v>Max</v>
          </cell>
        </row>
        <row r="1559">
          <cell r="A1559" t="str">
            <v>Laurens202430.8Max</v>
          </cell>
          <cell r="B1559">
            <v>2024</v>
          </cell>
          <cell r="C1559">
            <v>0.8</v>
          </cell>
          <cell r="D1559" t="str">
            <v>Laurens</v>
          </cell>
          <cell r="E1559">
            <v>3</v>
          </cell>
          <cell r="F1559">
            <v>1450</v>
          </cell>
          <cell r="G1559" t="str">
            <v>Max</v>
          </cell>
        </row>
        <row r="1560">
          <cell r="A1560" t="str">
            <v>Lee202430.8Max</v>
          </cell>
          <cell r="B1560">
            <v>2024</v>
          </cell>
          <cell r="C1560">
            <v>0.8</v>
          </cell>
          <cell r="D1560" t="str">
            <v>Lee</v>
          </cell>
          <cell r="E1560">
            <v>3</v>
          </cell>
          <cell r="F1560">
            <v>1296</v>
          </cell>
          <cell r="G1560" t="str">
            <v>Max</v>
          </cell>
        </row>
        <row r="1561">
          <cell r="A1561" t="str">
            <v>Lexington202430.8Max</v>
          </cell>
          <cell r="B1561">
            <v>2024</v>
          </cell>
          <cell r="C1561">
            <v>0.8</v>
          </cell>
          <cell r="D1561" t="str">
            <v>Lexington</v>
          </cell>
          <cell r="E1561">
            <v>3</v>
          </cell>
          <cell r="F1561">
            <v>1808</v>
          </cell>
          <cell r="G1561" t="str">
            <v>Max</v>
          </cell>
        </row>
        <row r="1562">
          <cell r="A1562" t="str">
            <v>Marion202430.8Max</v>
          </cell>
          <cell r="B1562">
            <v>2024</v>
          </cell>
          <cell r="C1562">
            <v>0.8</v>
          </cell>
          <cell r="D1562" t="str">
            <v>Marion</v>
          </cell>
          <cell r="E1562">
            <v>3</v>
          </cell>
          <cell r="F1562">
            <v>1296</v>
          </cell>
          <cell r="G1562" t="str">
            <v>Max</v>
          </cell>
        </row>
        <row r="1563">
          <cell r="A1563" t="str">
            <v>Marlboro202430.8Max</v>
          </cell>
          <cell r="B1563">
            <v>2024</v>
          </cell>
          <cell r="C1563">
            <v>0.8</v>
          </cell>
          <cell r="D1563" t="str">
            <v>Marlboro</v>
          </cell>
          <cell r="E1563">
            <v>3</v>
          </cell>
          <cell r="F1563">
            <v>1296</v>
          </cell>
          <cell r="G1563" t="str">
            <v>Max</v>
          </cell>
        </row>
        <row r="1564">
          <cell r="A1564" t="str">
            <v>McCormick202430.8Max</v>
          </cell>
          <cell r="B1564">
            <v>2024</v>
          </cell>
          <cell r="C1564">
            <v>0.8</v>
          </cell>
          <cell r="D1564" t="str">
            <v>McCormick</v>
          </cell>
          <cell r="E1564">
            <v>3</v>
          </cell>
          <cell r="F1564">
            <v>1543</v>
          </cell>
          <cell r="G1564" t="str">
            <v>Max</v>
          </cell>
        </row>
        <row r="1565">
          <cell r="A1565" t="str">
            <v>Newberry202430.8Max</v>
          </cell>
          <cell r="B1565">
            <v>2024</v>
          </cell>
          <cell r="C1565">
            <v>0.8</v>
          </cell>
          <cell r="D1565" t="str">
            <v>Newberry</v>
          </cell>
          <cell r="E1565">
            <v>3</v>
          </cell>
          <cell r="F1565">
            <v>1487</v>
          </cell>
          <cell r="G1565" t="str">
            <v>Max</v>
          </cell>
        </row>
        <row r="1566">
          <cell r="A1566" t="str">
            <v>Oconee202430.8Max</v>
          </cell>
          <cell r="B1566">
            <v>2024</v>
          </cell>
          <cell r="C1566">
            <v>0.8</v>
          </cell>
          <cell r="D1566" t="str">
            <v>Oconee</v>
          </cell>
          <cell r="E1566">
            <v>3</v>
          </cell>
          <cell r="F1566">
            <v>1542</v>
          </cell>
          <cell r="G1566" t="str">
            <v>Max</v>
          </cell>
        </row>
        <row r="1567">
          <cell r="A1567" t="str">
            <v>Orangeburg202430.8Max</v>
          </cell>
          <cell r="B1567">
            <v>2024</v>
          </cell>
          <cell r="C1567">
            <v>0.8</v>
          </cell>
          <cell r="D1567" t="str">
            <v>Orangeburg</v>
          </cell>
          <cell r="E1567">
            <v>3</v>
          </cell>
          <cell r="F1567">
            <v>1296</v>
          </cell>
          <cell r="G1567" t="str">
            <v>Max</v>
          </cell>
        </row>
        <row r="1568">
          <cell r="A1568" t="str">
            <v>Pickens202430.8Max</v>
          </cell>
          <cell r="B1568">
            <v>2024</v>
          </cell>
          <cell r="C1568">
            <v>0.8</v>
          </cell>
          <cell r="D1568" t="str">
            <v>Pickens</v>
          </cell>
          <cell r="E1568">
            <v>3</v>
          </cell>
          <cell r="F1568">
            <v>1843</v>
          </cell>
          <cell r="G1568" t="str">
            <v>Max</v>
          </cell>
        </row>
        <row r="1569">
          <cell r="A1569" t="str">
            <v>Richland202430.8Max</v>
          </cell>
          <cell r="B1569">
            <v>2024</v>
          </cell>
          <cell r="C1569">
            <v>0.8</v>
          </cell>
          <cell r="D1569" t="str">
            <v>Richland</v>
          </cell>
          <cell r="E1569">
            <v>3</v>
          </cell>
          <cell r="F1569">
            <v>1808</v>
          </cell>
          <cell r="G1569" t="str">
            <v>Max</v>
          </cell>
        </row>
        <row r="1570">
          <cell r="A1570" t="str">
            <v>Saluda202430.8Max</v>
          </cell>
          <cell r="B1570">
            <v>2024</v>
          </cell>
          <cell r="C1570">
            <v>0.8</v>
          </cell>
          <cell r="D1570" t="str">
            <v>Saluda</v>
          </cell>
          <cell r="E1570">
            <v>3</v>
          </cell>
          <cell r="F1570">
            <v>1808</v>
          </cell>
          <cell r="G1570" t="str">
            <v>Max</v>
          </cell>
        </row>
        <row r="1571">
          <cell r="A1571" t="str">
            <v>Spartanburg202430.8Max</v>
          </cell>
          <cell r="B1571">
            <v>2024</v>
          </cell>
          <cell r="C1571">
            <v>0.8</v>
          </cell>
          <cell r="D1571" t="str">
            <v>Spartanburg</v>
          </cell>
          <cell r="E1571">
            <v>3</v>
          </cell>
          <cell r="F1571">
            <v>1565</v>
          </cell>
          <cell r="G1571" t="str">
            <v>Max</v>
          </cell>
        </row>
        <row r="1572">
          <cell r="A1572" t="str">
            <v>Sumter202430.8Max</v>
          </cell>
          <cell r="B1572">
            <v>2024</v>
          </cell>
          <cell r="C1572">
            <v>0.8</v>
          </cell>
          <cell r="D1572" t="str">
            <v>Sumter</v>
          </cell>
          <cell r="E1572">
            <v>3</v>
          </cell>
          <cell r="F1572">
            <v>1467</v>
          </cell>
          <cell r="G1572" t="str">
            <v>Max</v>
          </cell>
        </row>
        <row r="1573">
          <cell r="A1573" t="str">
            <v>Union202430.8Max</v>
          </cell>
          <cell r="B1573">
            <v>2024</v>
          </cell>
          <cell r="C1573">
            <v>0.8</v>
          </cell>
          <cell r="D1573" t="str">
            <v>Union</v>
          </cell>
          <cell r="E1573">
            <v>3</v>
          </cell>
          <cell r="F1573">
            <v>1296</v>
          </cell>
          <cell r="G1573" t="str">
            <v>Max</v>
          </cell>
        </row>
        <row r="1574">
          <cell r="A1574" t="str">
            <v>Williamsburg202430.8Max</v>
          </cell>
          <cell r="B1574">
            <v>2024</v>
          </cell>
          <cell r="C1574">
            <v>0.8</v>
          </cell>
          <cell r="D1574" t="str">
            <v>Williamsburg</v>
          </cell>
          <cell r="E1574">
            <v>3</v>
          </cell>
          <cell r="F1574">
            <v>1296</v>
          </cell>
          <cell r="G1574" t="str">
            <v>Max</v>
          </cell>
        </row>
        <row r="1575">
          <cell r="A1575" t="str">
            <v>York202430.8Max</v>
          </cell>
          <cell r="B1575">
            <v>2024</v>
          </cell>
          <cell r="C1575">
            <v>0.8</v>
          </cell>
          <cell r="D1575" t="str">
            <v>York</v>
          </cell>
          <cell r="E1575">
            <v>3</v>
          </cell>
          <cell r="F1575">
            <v>2205</v>
          </cell>
          <cell r="G1575" t="str">
            <v>Max</v>
          </cell>
        </row>
        <row r="1576">
          <cell r="A1576" t="str">
            <v>Abbeville202440.8Max</v>
          </cell>
          <cell r="B1576">
            <v>2024</v>
          </cell>
          <cell r="C1576">
            <v>0.8</v>
          </cell>
          <cell r="D1576" t="str">
            <v>Abbeville</v>
          </cell>
          <cell r="E1576">
            <v>4</v>
          </cell>
          <cell r="F1576">
            <v>1588</v>
          </cell>
          <cell r="G1576" t="str">
            <v>Max</v>
          </cell>
        </row>
        <row r="1577">
          <cell r="A1577" t="str">
            <v>Aiken202440.8Max</v>
          </cell>
          <cell r="B1577">
            <v>2024</v>
          </cell>
          <cell r="C1577">
            <v>0.8</v>
          </cell>
          <cell r="D1577" t="str">
            <v>Aiken</v>
          </cell>
          <cell r="E1577">
            <v>4</v>
          </cell>
          <cell r="F1577">
            <v>1990</v>
          </cell>
          <cell r="G1577" t="str">
            <v>Max</v>
          </cell>
        </row>
        <row r="1578">
          <cell r="A1578" t="str">
            <v>Allendale202440.8Max</v>
          </cell>
          <cell r="B1578">
            <v>2024</v>
          </cell>
          <cell r="C1578">
            <v>0.8</v>
          </cell>
          <cell r="D1578" t="str">
            <v>Allendale</v>
          </cell>
          <cell r="E1578">
            <v>4</v>
          </cell>
          <cell r="F1578">
            <v>1446</v>
          </cell>
          <cell r="G1578" t="str">
            <v>Max</v>
          </cell>
        </row>
        <row r="1579">
          <cell r="A1579" t="str">
            <v>Anderson202440.8Max</v>
          </cell>
          <cell r="B1579">
            <v>2024</v>
          </cell>
          <cell r="C1579">
            <v>0.8</v>
          </cell>
          <cell r="D1579" t="str">
            <v>Anderson</v>
          </cell>
          <cell r="E1579">
            <v>4</v>
          </cell>
          <cell r="F1579">
            <v>1854</v>
          </cell>
          <cell r="G1579" t="str">
            <v>Max</v>
          </cell>
        </row>
        <row r="1580">
          <cell r="A1580" t="str">
            <v>Bamberg202440.8Max</v>
          </cell>
          <cell r="B1580">
            <v>2024</v>
          </cell>
          <cell r="C1580">
            <v>0.8</v>
          </cell>
          <cell r="D1580" t="str">
            <v>Bamberg</v>
          </cell>
          <cell r="E1580">
            <v>4</v>
          </cell>
          <cell r="F1580">
            <v>1462</v>
          </cell>
          <cell r="G1580" t="str">
            <v>Max</v>
          </cell>
        </row>
        <row r="1581">
          <cell r="A1581" t="str">
            <v>Barnwell202440.8Max</v>
          </cell>
          <cell r="B1581">
            <v>2024</v>
          </cell>
          <cell r="C1581">
            <v>0.8</v>
          </cell>
          <cell r="D1581" t="str">
            <v>Barnwell</v>
          </cell>
          <cell r="E1581">
            <v>4</v>
          </cell>
          <cell r="F1581">
            <v>1566</v>
          </cell>
          <cell r="G1581" t="str">
            <v>Max</v>
          </cell>
        </row>
        <row r="1582">
          <cell r="A1582" t="str">
            <v>Beaufort202440.8Max</v>
          </cell>
          <cell r="B1582">
            <v>2024</v>
          </cell>
          <cell r="C1582">
            <v>0.8</v>
          </cell>
          <cell r="D1582" t="str">
            <v>Beaufort</v>
          </cell>
          <cell r="E1582">
            <v>4</v>
          </cell>
          <cell r="F1582">
            <v>2342</v>
          </cell>
          <cell r="G1582" t="str">
            <v>Max</v>
          </cell>
        </row>
        <row r="1583">
          <cell r="A1583" t="str">
            <v>Berkeley202440.8Max</v>
          </cell>
          <cell r="B1583">
            <v>2024</v>
          </cell>
          <cell r="C1583">
            <v>0.8</v>
          </cell>
          <cell r="D1583" t="str">
            <v>Berkeley</v>
          </cell>
          <cell r="E1583">
            <v>4</v>
          </cell>
          <cell r="F1583">
            <v>2440</v>
          </cell>
          <cell r="G1583" t="str">
            <v>Max</v>
          </cell>
        </row>
        <row r="1584">
          <cell r="A1584" t="str">
            <v>Calhoun202440.8Max</v>
          </cell>
          <cell r="B1584">
            <v>2024</v>
          </cell>
          <cell r="C1584">
            <v>0.8</v>
          </cell>
          <cell r="D1584" t="str">
            <v>Calhoun</v>
          </cell>
          <cell r="E1584">
            <v>4</v>
          </cell>
          <cell r="F1584">
            <v>2018</v>
          </cell>
          <cell r="G1584" t="str">
            <v>Max</v>
          </cell>
        </row>
        <row r="1585">
          <cell r="A1585" t="str">
            <v>Charleston202440.8Max</v>
          </cell>
          <cell r="B1585">
            <v>2024</v>
          </cell>
          <cell r="C1585">
            <v>0.8</v>
          </cell>
          <cell r="D1585" t="str">
            <v>Charleston</v>
          </cell>
          <cell r="E1585">
            <v>4</v>
          </cell>
          <cell r="F1585">
            <v>2440</v>
          </cell>
          <cell r="G1585" t="str">
            <v>Max</v>
          </cell>
        </row>
        <row r="1586">
          <cell r="A1586" t="str">
            <v>Cherokee202440.8Max</v>
          </cell>
          <cell r="B1586">
            <v>2024</v>
          </cell>
          <cell r="C1586">
            <v>0.8</v>
          </cell>
          <cell r="D1586" t="str">
            <v>Cherokee</v>
          </cell>
          <cell r="E1586">
            <v>4</v>
          </cell>
          <cell r="F1586">
            <v>1584</v>
          </cell>
          <cell r="G1586" t="str">
            <v>Max</v>
          </cell>
        </row>
        <row r="1587">
          <cell r="A1587" t="str">
            <v>Chester202440.8Max</v>
          </cell>
          <cell r="B1587">
            <v>2024</v>
          </cell>
          <cell r="C1587">
            <v>0.8</v>
          </cell>
          <cell r="D1587" t="str">
            <v>Chester</v>
          </cell>
          <cell r="E1587">
            <v>4</v>
          </cell>
          <cell r="F1587">
            <v>1476</v>
          </cell>
          <cell r="G1587" t="str">
            <v>Max</v>
          </cell>
        </row>
        <row r="1588">
          <cell r="A1588" t="str">
            <v>Chesterfield202440.8Max</v>
          </cell>
          <cell r="B1588">
            <v>2024</v>
          </cell>
          <cell r="C1588">
            <v>0.8</v>
          </cell>
          <cell r="D1588" t="str">
            <v>Chesterfield</v>
          </cell>
          <cell r="E1588">
            <v>4</v>
          </cell>
          <cell r="F1588">
            <v>1468</v>
          </cell>
          <cell r="G1588" t="str">
            <v>Max</v>
          </cell>
        </row>
        <row r="1589">
          <cell r="A1589" t="str">
            <v>Clarendon202440.8Max</v>
          </cell>
          <cell r="B1589">
            <v>2024</v>
          </cell>
          <cell r="C1589">
            <v>0.8</v>
          </cell>
          <cell r="D1589" t="str">
            <v>Clarendon</v>
          </cell>
          <cell r="E1589">
            <v>4</v>
          </cell>
          <cell r="F1589">
            <v>1614</v>
          </cell>
          <cell r="G1589" t="str">
            <v>Max</v>
          </cell>
        </row>
        <row r="1590">
          <cell r="A1590" t="str">
            <v>Colleton202440.8Max</v>
          </cell>
          <cell r="B1590">
            <v>2024</v>
          </cell>
          <cell r="C1590">
            <v>0.8</v>
          </cell>
          <cell r="D1590" t="str">
            <v>Colleton</v>
          </cell>
          <cell r="E1590">
            <v>4</v>
          </cell>
          <cell r="F1590">
            <v>1446</v>
          </cell>
          <cell r="G1590" t="str">
            <v>Max</v>
          </cell>
        </row>
        <row r="1591">
          <cell r="A1591" t="str">
            <v>Darlington202440.8Max</v>
          </cell>
          <cell r="B1591">
            <v>2024</v>
          </cell>
          <cell r="C1591">
            <v>0.8</v>
          </cell>
          <cell r="D1591" t="str">
            <v>Darlington</v>
          </cell>
          <cell r="E1591">
            <v>4</v>
          </cell>
          <cell r="F1591">
            <v>1476</v>
          </cell>
          <cell r="G1591" t="str">
            <v>Max</v>
          </cell>
        </row>
        <row r="1592">
          <cell r="A1592" t="str">
            <v>Dillon202440.8Max</v>
          </cell>
          <cell r="B1592">
            <v>2024</v>
          </cell>
          <cell r="C1592">
            <v>0.8</v>
          </cell>
          <cell r="D1592" t="str">
            <v>Dillon</v>
          </cell>
          <cell r="E1592">
            <v>4</v>
          </cell>
          <cell r="F1592">
            <v>1446</v>
          </cell>
          <cell r="G1592" t="str">
            <v>Max</v>
          </cell>
        </row>
        <row r="1593">
          <cell r="A1593" t="str">
            <v>Dorchester202440.8Max</v>
          </cell>
          <cell r="B1593">
            <v>2024</v>
          </cell>
          <cell r="C1593">
            <v>0.8</v>
          </cell>
          <cell r="D1593" t="str">
            <v>Dorchester</v>
          </cell>
          <cell r="E1593">
            <v>4</v>
          </cell>
          <cell r="F1593">
            <v>2440</v>
          </cell>
          <cell r="G1593" t="str">
            <v>Max</v>
          </cell>
        </row>
        <row r="1594">
          <cell r="A1594" t="str">
            <v>Edgefield202440.8Max</v>
          </cell>
          <cell r="B1594">
            <v>2024</v>
          </cell>
          <cell r="C1594">
            <v>0.8</v>
          </cell>
          <cell r="D1594" t="str">
            <v>Edgefield</v>
          </cell>
          <cell r="E1594">
            <v>4</v>
          </cell>
          <cell r="F1594">
            <v>1990</v>
          </cell>
          <cell r="G1594" t="str">
            <v>Max</v>
          </cell>
        </row>
        <row r="1595">
          <cell r="A1595" t="str">
            <v>Fairfield202440.8Max</v>
          </cell>
          <cell r="B1595">
            <v>2024</v>
          </cell>
          <cell r="C1595">
            <v>0.8</v>
          </cell>
          <cell r="D1595" t="str">
            <v>Fairfield</v>
          </cell>
          <cell r="E1595">
            <v>4</v>
          </cell>
          <cell r="F1595">
            <v>2018</v>
          </cell>
          <cell r="G1595" t="str">
            <v>Max</v>
          </cell>
        </row>
        <row r="1596">
          <cell r="A1596" t="str">
            <v>Florence202440.8Max</v>
          </cell>
          <cell r="B1596">
            <v>2024</v>
          </cell>
          <cell r="C1596">
            <v>0.8</v>
          </cell>
          <cell r="D1596" t="str">
            <v>Florence</v>
          </cell>
          <cell r="E1596">
            <v>4</v>
          </cell>
          <cell r="F1596">
            <v>1794</v>
          </cell>
          <cell r="G1596" t="str">
            <v>Max</v>
          </cell>
        </row>
        <row r="1597">
          <cell r="A1597" t="str">
            <v>Georgetown202440.8Max</v>
          </cell>
          <cell r="B1597">
            <v>2024</v>
          </cell>
          <cell r="C1597">
            <v>0.8</v>
          </cell>
          <cell r="D1597" t="str">
            <v>Georgetown</v>
          </cell>
          <cell r="E1597">
            <v>4</v>
          </cell>
          <cell r="F1597">
            <v>1762</v>
          </cell>
          <cell r="G1597" t="str">
            <v>Max</v>
          </cell>
        </row>
        <row r="1598">
          <cell r="A1598" t="str">
            <v>Greenville202440.8Max</v>
          </cell>
          <cell r="B1598">
            <v>2024</v>
          </cell>
          <cell r="C1598">
            <v>0.8</v>
          </cell>
          <cell r="D1598" t="str">
            <v>Greenville</v>
          </cell>
          <cell r="E1598">
            <v>4</v>
          </cell>
          <cell r="F1598">
            <v>2056</v>
          </cell>
          <cell r="G1598" t="str">
            <v>Max</v>
          </cell>
        </row>
        <row r="1599">
          <cell r="A1599" t="str">
            <v>Greenwood202440.8Max</v>
          </cell>
          <cell r="B1599">
            <v>2024</v>
          </cell>
          <cell r="C1599">
            <v>0.8</v>
          </cell>
          <cell r="D1599" t="str">
            <v>Greenwood</v>
          </cell>
          <cell r="E1599">
            <v>4</v>
          </cell>
          <cell r="F1599">
            <v>1446</v>
          </cell>
          <cell r="G1599" t="str">
            <v>Max</v>
          </cell>
        </row>
        <row r="1600">
          <cell r="A1600" t="str">
            <v>Hampton202440.8Max</v>
          </cell>
          <cell r="B1600">
            <v>2024</v>
          </cell>
          <cell r="C1600">
            <v>0.8</v>
          </cell>
          <cell r="D1600" t="str">
            <v>Hampton</v>
          </cell>
          <cell r="E1600">
            <v>4</v>
          </cell>
          <cell r="F1600">
            <v>1446</v>
          </cell>
          <cell r="G1600" t="str">
            <v>Max</v>
          </cell>
        </row>
        <row r="1601">
          <cell r="A1601" t="str">
            <v>Horry202440.8Max</v>
          </cell>
          <cell r="B1601">
            <v>2024</v>
          </cell>
          <cell r="C1601">
            <v>0.8</v>
          </cell>
          <cell r="D1601" t="str">
            <v>Horry</v>
          </cell>
          <cell r="E1601">
            <v>4</v>
          </cell>
          <cell r="F1601">
            <v>1844</v>
          </cell>
          <cell r="G1601" t="str">
            <v>Max</v>
          </cell>
        </row>
        <row r="1602">
          <cell r="A1602" t="str">
            <v>Jasper202440.8Max</v>
          </cell>
          <cell r="B1602">
            <v>2024</v>
          </cell>
          <cell r="C1602">
            <v>0.8</v>
          </cell>
          <cell r="D1602" t="str">
            <v>Jasper</v>
          </cell>
          <cell r="E1602">
            <v>4</v>
          </cell>
          <cell r="F1602">
            <v>1616</v>
          </cell>
          <cell r="G1602" t="str">
            <v>Max</v>
          </cell>
        </row>
        <row r="1603">
          <cell r="A1603" t="str">
            <v>Kershaw202440.8Max</v>
          </cell>
          <cell r="B1603">
            <v>2024</v>
          </cell>
          <cell r="C1603">
            <v>0.8</v>
          </cell>
          <cell r="D1603" t="str">
            <v>Kershaw</v>
          </cell>
          <cell r="E1603">
            <v>4</v>
          </cell>
          <cell r="F1603">
            <v>1840</v>
          </cell>
          <cell r="G1603" t="str">
            <v>Max</v>
          </cell>
        </row>
        <row r="1604">
          <cell r="A1604" t="str">
            <v>Lancaster202440.8Max</v>
          </cell>
          <cell r="B1604">
            <v>2024</v>
          </cell>
          <cell r="C1604">
            <v>0.8</v>
          </cell>
          <cell r="D1604" t="str">
            <v>Lancaster</v>
          </cell>
          <cell r="E1604">
            <v>4</v>
          </cell>
          <cell r="F1604">
            <v>1982</v>
          </cell>
          <cell r="G1604" t="str">
            <v>Max</v>
          </cell>
        </row>
        <row r="1605">
          <cell r="A1605" t="str">
            <v>Laurens202440.8Max</v>
          </cell>
          <cell r="B1605">
            <v>2024</v>
          </cell>
          <cell r="C1605">
            <v>0.8</v>
          </cell>
          <cell r="D1605" t="str">
            <v>Laurens</v>
          </cell>
          <cell r="E1605">
            <v>4</v>
          </cell>
          <cell r="F1605">
            <v>1618</v>
          </cell>
          <cell r="G1605" t="str">
            <v>Max</v>
          </cell>
        </row>
        <row r="1606">
          <cell r="A1606" t="str">
            <v>Lee202440.8Max</v>
          </cell>
          <cell r="B1606">
            <v>2024</v>
          </cell>
          <cell r="C1606">
            <v>0.8</v>
          </cell>
          <cell r="D1606" t="str">
            <v>Lee</v>
          </cell>
          <cell r="E1606">
            <v>4</v>
          </cell>
          <cell r="F1606">
            <v>1446</v>
          </cell>
          <cell r="G1606" t="str">
            <v>Max</v>
          </cell>
        </row>
        <row r="1607">
          <cell r="A1607" t="str">
            <v>Lexington202440.8Max</v>
          </cell>
          <cell r="B1607">
            <v>2024</v>
          </cell>
          <cell r="C1607">
            <v>0.8</v>
          </cell>
          <cell r="D1607" t="str">
            <v>Lexington</v>
          </cell>
          <cell r="E1607">
            <v>4</v>
          </cell>
          <cell r="F1607">
            <v>2018</v>
          </cell>
          <cell r="G1607" t="str">
            <v>Max</v>
          </cell>
        </row>
        <row r="1608">
          <cell r="A1608" t="str">
            <v>Marion202440.8Max</v>
          </cell>
          <cell r="B1608">
            <v>2024</v>
          </cell>
          <cell r="C1608">
            <v>0.8</v>
          </cell>
          <cell r="D1608" t="str">
            <v>Marion</v>
          </cell>
          <cell r="E1608">
            <v>4</v>
          </cell>
          <cell r="F1608">
            <v>1446</v>
          </cell>
          <cell r="G1608" t="str">
            <v>Max</v>
          </cell>
        </row>
        <row r="1609">
          <cell r="A1609" t="str">
            <v>Marlboro202440.8Max</v>
          </cell>
          <cell r="B1609">
            <v>2024</v>
          </cell>
          <cell r="C1609">
            <v>0.8</v>
          </cell>
          <cell r="D1609" t="str">
            <v>Marlboro</v>
          </cell>
          <cell r="E1609">
            <v>4</v>
          </cell>
          <cell r="F1609">
            <v>1446</v>
          </cell>
          <cell r="G1609" t="str">
            <v>Max</v>
          </cell>
        </row>
        <row r="1610">
          <cell r="A1610" t="str">
            <v>McCormick202440.8Max</v>
          </cell>
          <cell r="B1610">
            <v>2024</v>
          </cell>
          <cell r="C1610">
            <v>0.8</v>
          </cell>
          <cell r="D1610" t="str">
            <v>McCormick</v>
          </cell>
          <cell r="E1610">
            <v>4</v>
          </cell>
          <cell r="F1610">
            <v>1722</v>
          </cell>
          <cell r="G1610" t="str">
            <v>Max</v>
          </cell>
        </row>
        <row r="1611">
          <cell r="A1611" t="str">
            <v>Newberry202440.8Max</v>
          </cell>
          <cell r="B1611">
            <v>2024</v>
          </cell>
          <cell r="C1611">
            <v>0.8</v>
          </cell>
          <cell r="D1611" t="str">
            <v>Newberry</v>
          </cell>
          <cell r="E1611">
            <v>4</v>
          </cell>
          <cell r="F1611">
            <v>1658</v>
          </cell>
          <cell r="G1611" t="str">
            <v>Max</v>
          </cell>
        </row>
        <row r="1612">
          <cell r="A1612" t="str">
            <v>Oconee202440.8Max</v>
          </cell>
          <cell r="B1612">
            <v>2024</v>
          </cell>
          <cell r="C1612">
            <v>0.8</v>
          </cell>
          <cell r="D1612" t="str">
            <v>Oconee</v>
          </cell>
          <cell r="E1612">
            <v>4</v>
          </cell>
          <cell r="F1612">
            <v>1720</v>
          </cell>
          <cell r="G1612" t="str">
            <v>Max</v>
          </cell>
        </row>
        <row r="1613">
          <cell r="A1613" t="str">
            <v>Orangeburg202440.8Max</v>
          </cell>
          <cell r="B1613">
            <v>2024</v>
          </cell>
          <cell r="C1613">
            <v>0.8</v>
          </cell>
          <cell r="D1613" t="str">
            <v>Orangeburg</v>
          </cell>
          <cell r="E1613">
            <v>4</v>
          </cell>
          <cell r="F1613">
            <v>1446</v>
          </cell>
          <cell r="G1613" t="str">
            <v>Max</v>
          </cell>
        </row>
        <row r="1614">
          <cell r="A1614" t="str">
            <v>Pickens202440.8Max</v>
          </cell>
          <cell r="B1614">
            <v>2024</v>
          </cell>
          <cell r="C1614">
            <v>0.8</v>
          </cell>
          <cell r="D1614" t="str">
            <v>Pickens</v>
          </cell>
          <cell r="E1614">
            <v>4</v>
          </cell>
          <cell r="F1614">
            <v>2056</v>
          </cell>
          <cell r="G1614" t="str">
            <v>Max</v>
          </cell>
        </row>
        <row r="1615">
          <cell r="A1615" t="str">
            <v>Richland202440.8Max</v>
          </cell>
          <cell r="B1615">
            <v>2024</v>
          </cell>
          <cell r="C1615">
            <v>0.8</v>
          </cell>
          <cell r="D1615" t="str">
            <v>Richland</v>
          </cell>
          <cell r="E1615">
            <v>4</v>
          </cell>
          <cell r="F1615">
            <v>2018</v>
          </cell>
          <cell r="G1615" t="str">
            <v>Max</v>
          </cell>
        </row>
        <row r="1616">
          <cell r="A1616" t="str">
            <v>Saluda202440.8Max</v>
          </cell>
          <cell r="B1616">
            <v>2024</v>
          </cell>
          <cell r="C1616">
            <v>0.8</v>
          </cell>
          <cell r="D1616" t="str">
            <v>Saluda</v>
          </cell>
          <cell r="E1616">
            <v>4</v>
          </cell>
          <cell r="F1616">
            <v>2018</v>
          </cell>
          <cell r="G1616" t="str">
            <v>Max</v>
          </cell>
        </row>
        <row r="1617">
          <cell r="A1617" t="str">
            <v>Spartanburg202440.8Max</v>
          </cell>
          <cell r="B1617">
            <v>2024</v>
          </cell>
          <cell r="C1617">
            <v>0.8</v>
          </cell>
          <cell r="D1617" t="str">
            <v>Spartanburg</v>
          </cell>
          <cell r="E1617">
            <v>4</v>
          </cell>
          <cell r="F1617">
            <v>1746</v>
          </cell>
          <cell r="G1617" t="str">
            <v>Max</v>
          </cell>
        </row>
        <row r="1618">
          <cell r="A1618" t="str">
            <v>Sumter202440.8Max</v>
          </cell>
          <cell r="B1618">
            <v>2024</v>
          </cell>
          <cell r="C1618">
            <v>0.8</v>
          </cell>
          <cell r="D1618" t="str">
            <v>Sumter</v>
          </cell>
          <cell r="E1618">
            <v>4</v>
          </cell>
          <cell r="F1618">
            <v>1636</v>
          </cell>
          <cell r="G1618" t="str">
            <v>Max</v>
          </cell>
        </row>
        <row r="1619">
          <cell r="A1619" t="str">
            <v>Union202440.8Max</v>
          </cell>
          <cell r="B1619">
            <v>2024</v>
          </cell>
          <cell r="C1619">
            <v>0.8</v>
          </cell>
          <cell r="D1619" t="str">
            <v>Union</v>
          </cell>
          <cell r="E1619">
            <v>4</v>
          </cell>
          <cell r="F1619">
            <v>1446</v>
          </cell>
          <cell r="G1619" t="str">
            <v>Max</v>
          </cell>
        </row>
        <row r="1620">
          <cell r="A1620" t="str">
            <v>Williamsburg202440.8Max</v>
          </cell>
          <cell r="B1620">
            <v>2024</v>
          </cell>
          <cell r="C1620">
            <v>0.8</v>
          </cell>
          <cell r="D1620" t="str">
            <v>Williamsburg</v>
          </cell>
          <cell r="E1620">
            <v>4</v>
          </cell>
          <cell r="F1620">
            <v>1446</v>
          </cell>
          <cell r="G1620" t="str">
            <v>Max</v>
          </cell>
        </row>
        <row r="1621">
          <cell r="A1621" t="str">
            <v>York202440.8Max</v>
          </cell>
          <cell r="B1621">
            <v>2024</v>
          </cell>
          <cell r="C1621">
            <v>0.8</v>
          </cell>
          <cell r="D1621" t="str">
            <v>York</v>
          </cell>
          <cell r="E1621">
            <v>4</v>
          </cell>
          <cell r="F1621">
            <v>2460</v>
          </cell>
          <cell r="G1621" t="str">
            <v>Max</v>
          </cell>
        </row>
        <row r="1622">
          <cell r="A1622" t="str">
            <v>Abbeville20240FMRMax</v>
          </cell>
          <cell r="B1622">
            <v>2024</v>
          </cell>
          <cell r="C1622" t="str">
            <v>FMR</v>
          </cell>
          <cell r="D1622" t="str">
            <v>Abbeville</v>
          </cell>
          <cell r="E1622">
            <v>0</v>
          </cell>
          <cell r="F1622">
            <v>705</v>
          </cell>
          <cell r="G1622" t="str">
            <v>Max</v>
          </cell>
        </row>
        <row r="1623">
          <cell r="A1623" t="str">
            <v>Aiken20240FMRMax</v>
          </cell>
          <cell r="B1623">
            <v>2024</v>
          </cell>
          <cell r="C1623" t="str">
            <v>FMR</v>
          </cell>
          <cell r="D1623" t="str">
            <v>Aiken</v>
          </cell>
          <cell r="E1623">
            <v>0</v>
          </cell>
          <cell r="F1623">
            <v>805</v>
          </cell>
          <cell r="G1623" t="str">
            <v>Max</v>
          </cell>
        </row>
        <row r="1624">
          <cell r="A1624" t="str">
            <v>Allendale20240FMRMax</v>
          </cell>
          <cell r="B1624">
            <v>2024</v>
          </cell>
          <cell r="C1624" t="str">
            <v>FMR</v>
          </cell>
          <cell r="D1624" t="str">
            <v>Allendale</v>
          </cell>
          <cell r="E1624">
            <v>0</v>
          </cell>
          <cell r="F1624">
            <v>720</v>
          </cell>
          <cell r="G1624" t="str">
            <v>Max</v>
          </cell>
        </row>
        <row r="1625">
          <cell r="A1625" t="str">
            <v>Anderson20240FMRMax</v>
          </cell>
          <cell r="B1625">
            <v>2024</v>
          </cell>
          <cell r="C1625" t="str">
            <v>FMR</v>
          </cell>
          <cell r="D1625" t="str">
            <v>Anderson</v>
          </cell>
          <cell r="E1625">
            <v>0</v>
          </cell>
          <cell r="F1625">
            <v>838</v>
          </cell>
          <cell r="G1625" t="str">
            <v>Max</v>
          </cell>
        </row>
        <row r="1626">
          <cell r="A1626" t="str">
            <v>Bamberg20240FMRMax</v>
          </cell>
          <cell r="B1626">
            <v>2024</v>
          </cell>
          <cell r="C1626" t="str">
            <v>FMR</v>
          </cell>
          <cell r="D1626" t="str">
            <v>Bamberg</v>
          </cell>
          <cell r="E1626">
            <v>0</v>
          </cell>
          <cell r="F1626">
            <v>684</v>
          </cell>
          <cell r="G1626" t="str">
            <v>Max</v>
          </cell>
        </row>
        <row r="1627">
          <cell r="A1627" t="str">
            <v>Barnwell20240FMRMax</v>
          </cell>
          <cell r="B1627">
            <v>2024</v>
          </cell>
          <cell r="C1627" t="str">
            <v>FMR</v>
          </cell>
          <cell r="D1627" t="str">
            <v>Barnwell</v>
          </cell>
          <cell r="E1627">
            <v>0</v>
          </cell>
          <cell r="F1627">
            <v>684</v>
          </cell>
          <cell r="G1627" t="str">
            <v>Max</v>
          </cell>
        </row>
        <row r="1628">
          <cell r="A1628" t="str">
            <v>Beaufort20240FMRMax</v>
          </cell>
          <cell r="B1628">
            <v>2024</v>
          </cell>
          <cell r="C1628" t="str">
            <v>FMR</v>
          </cell>
          <cell r="D1628" t="str">
            <v>Beaufort</v>
          </cell>
          <cell r="E1628">
            <v>0</v>
          </cell>
          <cell r="F1628">
            <v>1432</v>
          </cell>
          <cell r="G1628" t="str">
            <v>Max</v>
          </cell>
        </row>
        <row r="1629">
          <cell r="A1629" t="str">
            <v>Berkeley20240FMRMax</v>
          </cell>
          <cell r="B1629">
            <v>2024</v>
          </cell>
          <cell r="C1629" t="str">
            <v>FMR</v>
          </cell>
          <cell r="D1629" t="str">
            <v>Berkeley</v>
          </cell>
          <cell r="E1629">
            <v>0</v>
          </cell>
          <cell r="F1629">
            <v>1386</v>
          </cell>
          <cell r="G1629" t="str">
            <v>Max</v>
          </cell>
        </row>
        <row r="1630">
          <cell r="A1630" t="str">
            <v>Calhoun20240FMRMax</v>
          </cell>
          <cell r="B1630">
            <v>2024</v>
          </cell>
          <cell r="C1630" t="str">
            <v>FMR</v>
          </cell>
          <cell r="D1630" t="str">
            <v>Calhoun</v>
          </cell>
          <cell r="E1630">
            <v>0</v>
          </cell>
          <cell r="F1630">
            <v>1036</v>
          </cell>
          <cell r="G1630" t="str">
            <v>Max</v>
          </cell>
        </row>
        <row r="1631">
          <cell r="A1631" t="str">
            <v>Charleston20240FMRMax</v>
          </cell>
          <cell r="B1631">
            <v>2024</v>
          </cell>
          <cell r="C1631" t="str">
            <v>FMR</v>
          </cell>
          <cell r="D1631" t="str">
            <v>Charleston</v>
          </cell>
          <cell r="E1631">
            <v>0</v>
          </cell>
          <cell r="F1631">
            <v>1386</v>
          </cell>
          <cell r="G1631" t="str">
            <v>Max</v>
          </cell>
        </row>
        <row r="1632">
          <cell r="A1632" t="str">
            <v>Cherokee20240FMRMax</v>
          </cell>
          <cell r="B1632">
            <v>2024</v>
          </cell>
          <cell r="C1632" t="str">
            <v>FMR</v>
          </cell>
          <cell r="D1632" t="str">
            <v>Cherokee</v>
          </cell>
          <cell r="E1632">
            <v>0</v>
          </cell>
          <cell r="F1632">
            <v>706</v>
          </cell>
          <cell r="G1632" t="str">
            <v>Max</v>
          </cell>
        </row>
        <row r="1633">
          <cell r="A1633" t="str">
            <v>Chester20240FMRMax</v>
          </cell>
          <cell r="B1633">
            <v>2024</v>
          </cell>
          <cell r="C1633" t="str">
            <v>FMR</v>
          </cell>
          <cell r="D1633" t="str">
            <v>Chester</v>
          </cell>
          <cell r="E1633">
            <v>0</v>
          </cell>
          <cell r="F1633">
            <v>733</v>
          </cell>
          <cell r="G1633" t="str">
            <v>Max</v>
          </cell>
        </row>
        <row r="1634">
          <cell r="A1634" t="str">
            <v>Chesterfield20240FMRMax</v>
          </cell>
          <cell r="B1634">
            <v>2024</v>
          </cell>
          <cell r="C1634" t="str">
            <v>FMR</v>
          </cell>
          <cell r="D1634" t="str">
            <v>Chesterfield</v>
          </cell>
          <cell r="E1634">
            <v>0</v>
          </cell>
          <cell r="F1634">
            <v>714</v>
          </cell>
          <cell r="G1634" t="str">
            <v>Max</v>
          </cell>
        </row>
        <row r="1635">
          <cell r="A1635" t="str">
            <v>Clarendon20240FMRMax</v>
          </cell>
          <cell r="B1635">
            <v>2024</v>
          </cell>
          <cell r="C1635" t="str">
            <v>FMR</v>
          </cell>
          <cell r="D1635" t="str">
            <v>Clarendon</v>
          </cell>
          <cell r="E1635">
            <v>0</v>
          </cell>
          <cell r="F1635">
            <v>684</v>
          </cell>
          <cell r="G1635" t="str">
            <v>Max</v>
          </cell>
        </row>
        <row r="1636">
          <cell r="A1636" t="str">
            <v>Colleton20240FMRMax</v>
          </cell>
          <cell r="B1636">
            <v>2024</v>
          </cell>
          <cell r="C1636" t="str">
            <v>FMR</v>
          </cell>
          <cell r="D1636" t="str">
            <v>Colleton</v>
          </cell>
          <cell r="E1636">
            <v>0</v>
          </cell>
          <cell r="F1636">
            <v>720</v>
          </cell>
          <cell r="G1636" t="str">
            <v>Max</v>
          </cell>
        </row>
        <row r="1637">
          <cell r="A1637" t="str">
            <v>Darlington20240FMRMax</v>
          </cell>
          <cell r="B1637">
            <v>2024</v>
          </cell>
          <cell r="C1637" t="str">
            <v>FMR</v>
          </cell>
          <cell r="D1637" t="str">
            <v>Darlington</v>
          </cell>
          <cell r="E1637">
            <v>0</v>
          </cell>
          <cell r="F1637">
            <v>751</v>
          </cell>
          <cell r="G1637" t="str">
            <v>Max</v>
          </cell>
        </row>
        <row r="1638">
          <cell r="A1638" t="str">
            <v>Dillon20240FMRMax</v>
          </cell>
          <cell r="B1638">
            <v>2024</v>
          </cell>
          <cell r="C1638" t="str">
            <v>FMR</v>
          </cell>
          <cell r="D1638" t="str">
            <v>Dillon</v>
          </cell>
          <cell r="E1638">
            <v>0</v>
          </cell>
          <cell r="F1638">
            <v>686</v>
          </cell>
          <cell r="G1638" t="str">
            <v>Max</v>
          </cell>
        </row>
        <row r="1639">
          <cell r="A1639" t="str">
            <v>Dorchester20240FMRMax</v>
          </cell>
          <cell r="B1639">
            <v>2024</v>
          </cell>
          <cell r="C1639" t="str">
            <v>FMR</v>
          </cell>
          <cell r="D1639" t="str">
            <v>Dorchester</v>
          </cell>
          <cell r="E1639">
            <v>0</v>
          </cell>
          <cell r="F1639">
            <v>1386</v>
          </cell>
          <cell r="G1639" t="str">
            <v>Max</v>
          </cell>
        </row>
        <row r="1640">
          <cell r="A1640" t="str">
            <v>Edgefield20240FMRMax</v>
          </cell>
          <cell r="B1640">
            <v>2024</v>
          </cell>
          <cell r="C1640" t="str">
            <v>FMR</v>
          </cell>
          <cell r="D1640" t="str">
            <v>Edgefield</v>
          </cell>
          <cell r="E1640">
            <v>0</v>
          </cell>
          <cell r="F1640">
            <v>805</v>
          </cell>
          <cell r="G1640" t="str">
            <v>Max</v>
          </cell>
        </row>
        <row r="1641">
          <cell r="A1641" t="str">
            <v>Fairfield20240FMRMax</v>
          </cell>
          <cell r="B1641">
            <v>2024</v>
          </cell>
          <cell r="C1641" t="str">
            <v>FMR</v>
          </cell>
          <cell r="D1641" t="str">
            <v>Fairfield</v>
          </cell>
          <cell r="E1641">
            <v>0</v>
          </cell>
          <cell r="F1641">
            <v>1036</v>
          </cell>
          <cell r="G1641" t="str">
            <v>Max</v>
          </cell>
        </row>
        <row r="1642">
          <cell r="A1642" t="str">
            <v>Florence20240FMRMax</v>
          </cell>
          <cell r="B1642">
            <v>2024</v>
          </cell>
          <cell r="C1642" t="str">
            <v>FMR</v>
          </cell>
          <cell r="D1642" t="str">
            <v>Florence</v>
          </cell>
          <cell r="E1642">
            <v>0</v>
          </cell>
          <cell r="F1642">
            <v>787</v>
          </cell>
          <cell r="G1642" t="str">
            <v>Max</v>
          </cell>
        </row>
        <row r="1643">
          <cell r="A1643" t="str">
            <v>Georgetown20240FMRMax</v>
          </cell>
          <cell r="B1643">
            <v>2024</v>
          </cell>
          <cell r="C1643" t="str">
            <v>FMR</v>
          </cell>
          <cell r="D1643" t="str">
            <v>Georgetown</v>
          </cell>
          <cell r="E1643">
            <v>0</v>
          </cell>
          <cell r="F1643">
            <v>842</v>
          </cell>
          <cell r="G1643" t="str">
            <v>Max</v>
          </cell>
        </row>
        <row r="1644">
          <cell r="A1644" t="str">
            <v>Greenville20240FMRMax</v>
          </cell>
          <cell r="B1644">
            <v>2024</v>
          </cell>
          <cell r="C1644" t="str">
            <v>FMR</v>
          </cell>
          <cell r="D1644" t="str">
            <v>Greenville</v>
          </cell>
          <cell r="E1644">
            <v>0</v>
          </cell>
          <cell r="F1644">
            <v>1032</v>
          </cell>
          <cell r="G1644" t="str">
            <v>Max</v>
          </cell>
        </row>
        <row r="1645">
          <cell r="A1645" t="str">
            <v>Greenwood20240FMRMax</v>
          </cell>
          <cell r="B1645">
            <v>2024</v>
          </cell>
          <cell r="C1645" t="str">
            <v>FMR</v>
          </cell>
          <cell r="D1645" t="str">
            <v>Greenwood</v>
          </cell>
          <cell r="E1645">
            <v>0</v>
          </cell>
          <cell r="F1645">
            <v>781</v>
          </cell>
          <cell r="G1645" t="str">
            <v>Max</v>
          </cell>
        </row>
        <row r="1646">
          <cell r="A1646" t="str">
            <v>Hampton20240FMRMax</v>
          </cell>
          <cell r="B1646">
            <v>2024</v>
          </cell>
          <cell r="C1646" t="str">
            <v>FMR</v>
          </cell>
          <cell r="D1646" t="str">
            <v>Hampton</v>
          </cell>
          <cell r="E1646">
            <v>0</v>
          </cell>
          <cell r="F1646">
            <v>720</v>
          </cell>
          <cell r="G1646" t="str">
            <v>Max</v>
          </cell>
        </row>
        <row r="1647">
          <cell r="A1647" t="str">
            <v>Horry20240FMRMax</v>
          </cell>
          <cell r="B1647">
            <v>2024</v>
          </cell>
          <cell r="C1647" t="str">
            <v>FMR</v>
          </cell>
          <cell r="D1647" t="str">
            <v>Horry</v>
          </cell>
          <cell r="E1647">
            <v>0</v>
          </cell>
          <cell r="F1647">
            <v>1121</v>
          </cell>
          <cell r="G1647" t="str">
            <v>Max</v>
          </cell>
        </row>
        <row r="1648">
          <cell r="A1648" t="str">
            <v>Jasper20240FMRMax</v>
          </cell>
          <cell r="B1648">
            <v>2024</v>
          </cell>
          <cell r="C1648" t="str">
            <v>FMR</v>
          </cell>
          <cell r="D1648" t="str">
            <v>Jasper</v>
          </cell>
          <cell r="E1648">
            <v>0</v>
          </cell>
          <cell r="F1648">
            <v>1028</v>
          </cell>
          <cell r="G1648" t="str">
            <v>Max</v>
          </cell>
        </row>
        <row r="1649">
          <cell r="A1649" t="str">
            <v>Kershaw20240FMRMax</v>
          </cell>
          <cell r="B1649">
            <v>2024</v>
          </cell>
          <cell r="C1649" t="str">
            <v>FMR</v>
          </cell>
          <cell r="D1649" t="str">
            <v>Kershaw</v>
          </cell>
          <cell r="E1649">
            <v>0</v>
          </cell>
          <cell r="F1649">
            <v>800</v>
          </cell>
          <cell r="G1649" t="str">
            <v>Max</v>
          </cell>
        </row>
        <row r="1650">
          <cell r="A1650" t="str">
            <v>Lancaster20240FMRMax</v>
          </cell>
          <cell r="B1650">
            <v>2024</v>
          </cell>
          <cell r="C1650" t="str">
            <v>FMR</v>
          </cell>
          <cell r="D1650" t="str">
            <v>Lancaster</v>
          </cell>
          <cell r="E1650">
            <v>0</v>
          </cell>
          <cell r="F1650">
            <v>785</v>
          </cell>
          <cell r="G1650" t="str">
            <v>Max</v>
          </cell>
        </row>
        <row r="1651">
          <cell r="A1651" t="str">
            <v>Laurens20240FMRMax</v>
          </cell>
          <cell r="B1651">
            <v>2024</v>
          </cell>
          <cell r="C1651" t="str">
            <v>FMR</v>
          </cell>
          <cell r="D1651" t="str">
            <v>Laurens</v>
          </cell>
          <cell r="E1651">
            <v>0</v>
          </cell>
          <cell r="F1651">
            <v>752</v>
          </cell>
          <cell r="G1651" t="str">
            <v>Max</v>
          </cell>
        </row>
        <row r="1652">
          <cell r="A1652" t="str">
            <v>Lee20240FMRMax</v>
          </cell>
          <cell r="B1652">
            <v>2024</v>
          </cell>
          <cell r="C1652" t="str">
            <v>FMR</v>
          </cell>
          <cell r="D1652" t="str">
            <v>Lee</v>
          </cell>
          <cell r="E1652">
            <v>0</v>
          </cell>
          <cell r="F1652">
            <v>684</v>
          </cell>
          <cell r="G1652" t="str">
            <v>Max</v>
          </cell>
        </row>
        <row r="1653">
          <cell r="A1653" t="str">
            <v>Lexington20240FMRMax</v>
          </cell>
          <cell r="B1653">
            <v>2024</v>
          </cell>
          <cell r="C1653" t="str">
            <v>FMR</v>
          </cell>
          <cell r="D1653" t="str">
            <v>Lexington</v>
          </cell>
          <cell r="E1653">
            <v>0</v>
          </cell>
          <cell r="F1653">
            <v>1036</v>
          </cell>
          <cell r="G1653" t="str">
            <v>Max</v>
          </cell>
        </row>
        <row r="1654">
          <cell r="A1654" t="str">
            <v>Marion20240FMRMax</v>
          </cell>
          <cell r="B1654">
            <v>2024</v>
          </cell>
          <cell r="C1654" t="str">
            <v>FMR</v>
          </cell>
          <cell r="D1654" t="str">
            <v>Marion</v>
          </cell>
          <cell r="E1654">
            <v>0</v>
          </cell>
          <cell r="F1654">
            <v>738</v>
          </cell>
          <cell r="G1654" t="str">
            <v>Max</v>
          </cell>
        </row>
        <row r="1655">
          <cell r="A1655" t="str">
            <v>Marlboro20240FMRMax</v>
          </cell>
          <cell r="B1655">
            <v>2024</v>
          </cell>
          <cell r="C1655" t="str">
            <v>FMR</v>
          </cell>
          <cell r="D1655" t="str">
            <v>Marlboro</v>
          </cell>
          <cell r="E1655">
            <v>0</v>
          </cell>
          <cell r="F1655">
            <v>613</v>
          </cell>
          <cell r="G1655" t="str">
            <v>Max</v>
          </cell>
        </row>
        <row r="1656">
          <cell r="A1656" t="str">
            <v>McCormick20240FMRMax</v>
          </cell>
          <cell r="B1656">
            <v>2024</v>
          </cell>
          <cell r="C1656" t="str">
            <v>FMR</v>
          </cell>
          <cell r="D1656" t="str">
            <v>McCormick</v>
          </cell>
          <cell r="E1656">
            <v>0</v>
          </cell>
          <cell r="F1656">
            <v>752</v>
          </cell>
          <cell r="G1656" t="str">
            <v>Max</v>
          </cell>
        </row>
        <row r="1657">
          <cell r="A1657" t="str">
            <v>Newberry20240FMRMax</v>
          </cell>
          <cell r="B1657">
            <v>2024</v>
          </cell>
          <cell r="C1657" t="str">
            <v>FMR</v>
          </cell>
          <cell r="D1657" t="str">
            <v>Newberry</v>
          </cell>
          <cell r="E1657">
            <v>0</v>
          </cell>
          <cell r="F1657">
            <v>767</v>
          </cell>
          <cell r="G1657" t="str">
            <v>Max</v>
          </cell>
        </row>
        <row r="1658">
          <cell r="A1658" t="str">
            <v>Oconee20240FMRMax</v>
          </cell>
          <cell r="B1658">
            <v>2024</v>
          </cell>
          <cell r="C1658" t="str">
            <v>FMR</v>
          </cell>
          <cell r="D1658" t="str">
            <v>Oconee</v>
          </cell>
          <cell r="E1658">
            <v>0</v>
          </cell>
          <cell r="F1658">
            <v>670</v>
          </cell>
          <cell r="G1658" t="str">
            <v>Max</v>
          </cell>
        </row>
        <row r="1659">
          <cell r="A1659" t="str">
            <v>Orangeburg20240FMRMax</v>
          </cell>
          <cell r="B1659">
            <v>2024</v>
          </cell>
          <cell r="C1659" t="str">
            <v>FMR</v>
          </cell>
          <cell r="D1659" t="str">
            <v>Orangeburg</v>
          </cell>
          <cell r="E1659">
            <v>0</v>
          </cell>
          <cell r="F1659">
            <v>807</v>
          </cell>
          <cell r="G1659" t="str">
            <v>Max</v>
          </cell>
        </row>
        <row r="1660">
          <cell r="A1660" t="str">
            <v>Pickens20240FMRMax</v>
          </cell>
          <cell r="B1660">
            <v>2024</v>
          </cell>
          <cell r="C1660" t="str">
            <v>FMR</v>
          </cell>
          <cell r="D1660" t="str">
            <v>Pickens</v>
          </cell>
          <cell r="E1660">
            <v>0</v>
          </cell>
          <cell r="F1660">
            <v>1032</v>
          </cell>
          <cell r="G1660" t="str">
            <v>Max</v>
          </cell>
        </row>
        <row r="1661">
          <cell r="A1661" t="str">
            <v>Richland20240FMRMax</v>
          </cell>
          <cell r="B1661">
            <v>2024</v>
          </cell>
          <cell r="C1661" t="str">
            <v>FMR</v>
          </cell>
          <cell r="D1661" t="str">
            <v>Richland</v>
          </cell>
          <cell r="E1661">
            <v>0</v>
          </cell>
          <cell r="F1661">
            <v>1036</v>
          </cell>
          <cell r="G1661" t="str">
            <v>Max</v>
          </cell>
        </row>
        <row r="1662">
          <cell r="A1662" t="str">
            <v>Saluda20240FMRMax</v>
          </cell>
          <cell r="B1662">
            <v>2024</v>
          </cell>
          <cell r="C1662" t="str">
            <v>FMR</v>
          </cell>
          <cell r="D1662" t="str">
            <v>Saluda</v>
          </cell>
          <cell r="E1662">
            <v>0</v>
          </cell>
          <cell r="F1662">
            <v>1036</v>
          </cell>
          <cell r="G1662" t="str">
            <v>Max</v>
          </cell>
        </row>
        <row r="1663">
          <cell r="A1663" t="str">
            <v>Spartanburg20240FMRMax</v>
          </cell>
          <cell r="B1663">
            <v>2024</v>
          </cell>
          <cell r="C1663" t="str">
            <v>FMR</v>
          </cell>
          <cell r="D1663" t="str">
            <v>Spartanburg</v>
          </cell>
          <cell r="E1663">
            <v>0</v>
          </cell>
          <cell r="F1663">
            <v>976</v>
          </cell>
          <cell r="G1663" t="str">
            <v>Max</v>
          </cell>
        </row>
        <row r="1664">
          <cell r="A1664" t="str">
            <v>Sumter20240FMRMax</v>
          </cell>
          <cell r="B1664">
            <v>2024</v>
          </cell>
          <cell r="C1664" t="str">
            <v>FMR</v>
          </cell>
          <cell r="D1664" t="str">
            <v>Sumter</v>
          </cell>
          <cell r="E1664">
            <v>0</v>
          </cell>
          <cell r="F1664">
            <v>790</v>
          </cell>
          <cell r="G1664" t="str">
            <v>Max</v>
          </cell>
        </row>
        <row r="1665">
          <cell r="A1665" t="str">
            <v>Union20240FMRMax</v>
          </cell>
          <cell r="B1665">
            <v>2024</v>
          </cell>
          <cell r="C1665" t="str">
            <v>FMR</v>
          </cell>
          <cell r="D1665" t="str">
            <v>Union</v>
          </cell>
          <cell r="E1665">
            <v>0</v>
          </cell>
          <cell r="F1665">
            <v>613</v>
          </cell>
          <cell r="G1665" t="str">
            <v>Max</v>
          </cell>
        </row>
        <row r="1666">
          <cell r="A1666" t="str">
            <v>Williamsburg20240FMRMax</v>
          </cell>
          <cell r="B1666">
            <v>2024</v>
          </cell>
          <cell r="C1666" t="str">
            <v>FMR</v>
          </cell>
          <cell r="D1666" t="str">
            <v>Williamsburg</v>
          </cell>
          <cell r="E1666">
            <v>0</v>
          </cell>
          <cell r="F1666">
            <v>684</v>
          </cell>
          <cell r="G1666" t="str">
            <v>Max</v>
          </cell>
        </row>
        <row r="1667">
          <cell r="A1667" t="str">
            <v>York20240FMRMax</v>
          </cell>
          <cell r="B1667">
            <v>2024</v>
          </cell>
          <cell r="C1667" t="str">
            <v>FMR</v>
          </cell>
          <cell r="D1667" t="str">
            <v>York</v>
          </cell>
          <cell r="E1667">
            <v>0</v>
          </cell>
          <cell r="F1667">
            <v>1347</v>
          </cell>
          <cell r="G1667" t="str">
            <v>Max</v>
          </cell>
        </row>
        <row r="1668">
          <cell r="A1668" t="str">
            <v>Abbeville20241FMRMax</v>
          </cell>
          <cell r="B1668">
            <v>2024</v>
          </cell>
          <cell r="C1668" t="str">
            <v>FMR</v>
          </cell>
          <cell r="D1668" t="str">
            <v>Abbeville</v>
          </cell>
          <cell r="E1668">
            <v>1</v>
          </cell>
          <cell r="F1668">
            <v>709</v>
          </cell>
          <cell r="G1668" t="str">
            <v>Max</v>
          </cell>
        </row>
        <row r="1669">
          <cell r="A1669" t="str">
            <v>Aiken20241FMRMax</v>
          </cell>
          <cell r="B1669">
            <v>2024</v>
          </cell>
          <cell r="C1669" t="str">
            <v>FMR</v>
          </cell>
          <cell r="D1669" t="str">
            <v>Aiken</v>
          </cell>
          <cell r="E1669">
            <v>1</v>
          </cell>
          <cell r="F1669">
            <v>961</v>
          </cell>
          <cell r="G1669" t="str">
            <v>Max</v>
          </cell>
        </row>
        <row r="1670">
          <cell r="A1670" t="str">
            <v>Allendale20241FMRMax</v>
          </cell>
          <cell r="B1670">
            <v>2024</v>
          </cell>
          <cell r="C1670" t="str">
            <v>FMR</v>
          </cell>
          <cell r="D1670" t="str">
            <v>Allendale</v>
          </cell>
          <cell r="E1670">
            <v>1</v>
          </cell>
          <cell r="F1670">
            <v>806</v>
          </cell>
          <cell r="G1670" t="str">
            <v>Max</v>
          </cell>
        </row>
        <row r="1671">
          <cell r="A1671" t="str">
            <v>Anderson20241FMRMax</v>
          </cell>
          <cell r="B1671">
            <v>2024</v>
          </cell>
          <cell r="C1671" t="str">
            <v>FMR</v>
          </cell>
          <cell r="D1671" t="str">
            <v>Anderson</v>
          </cell>
          <cell r="E1671">
            <v>1</v>
          </cell>
          <cell r="F1671">
            <v>841</v>
          </cell>
          <cell r="G1671" t="str">
            <v>Max</v>
          </cell>
        </row>
        <row r="1672">
          <cell r="A1672" t="str">
            <v>Bamberg20241FMRMax</v>
          </cell>
          <cell r="B1672">
            <v>2024</v>
          </cell>
          <cell r="C1672" t="str">
            <v>FMR</v>
          </cell>
          <cell r="D1672" t="str">
            <v>Bamberg</v>
          </cell>
          <cell r="E1672">
            <v>1</v>
          </cell>
          <cell r="F1672">
            <v>689</v>
          </cell>
          <cell r="G1672" t="str">
            <v>Max</v>
          </cell>
        </row>
        <row r="1673">
          <cell r="A1673" t="str">
            <v>Barnwell20241FMRMax</v>
          </cell>
          <cell r="B1673">
            <v>2024</v>
          </cell>
          <cell r="C1673" t="str">
            <v>FMR</v>
          </cell>
          <cell r="D1673" t="str">
            <v>Barnwell</v>
          </cell>
          <cell r="E1673">
            <v>1</v>
          </cell>
          <cell r="F1673">
            <v>689</v>
          </cell>
          <cell r="G1673" t="str">
            <v>Max</v>
          </cell>
        </row>
        <row r="1674">
          <cell r="A1674" t="str">
            <v>Beaufort20241FMRMax</v>
          </cell>
          <cell r="B1674">
            <v>2024</v>
          </cell>
          <cell r="C1674" t="str">
            <v>FMR</v>
          </cell>
          <cell r="D1674" t="str">
            <v>Beaufort</v>
          </cell>
          <cell r="E1674">
            <v>1</v>
          </cell>
          <cell r="F1674">
            <v>1472</v>
          </cell>
          <cell r="G1674" t="str">
            <v>Max</v>
          </cell>
        </row>
        <row r="1675">
          <cell r="A1675" t="str">
            <v>Berkeley20241FMRMax</v>
          </cell>
          <cell r="B1675">
            <v>2024</v>
          </cell>
          <cell r="C1675" t="str">
            <v>FMR</v>
          </cell>
          <cell r="D1675" t="str">
            <v>Berkeley</v>
          </cell>
          <cell r="E1675">
            <v>1</v>
          </cell>
          <cell r="F1675">
            <v>1424</v>
          </cell>
          <cell r="G1675" t="str">
            <v>Max</v>
          </cell>
        </row>
        <row r="1676">
          <cell r="A1676" t="str">
            <v>Calhoun20241FMRMax</v>
          </cell>
          <cell r="B1676">
            <v>2024</v>
          </cell>
          <cell r="C1676" t="str">
            <v>FMR</v>
          </cell>
          <cell r="D1676" t="str">
            <v>Calhoun</v>
          </cell>
          <cell r="E1676">
            <v>1</v>
          </cell>
          <cell r="F1676">
            <v>1110</v>
          </cell>
          <cell r="G1676" t="str">
            <v>Max</v>
          </cell>
        </row>
        <row r="1677">
          <cell r="A1677" t="str">
            <v>Charleston20241FMRMax</v>
          </cell>
          <cell r="B1677">
            <v>2024</v>
          </cell>
          <cell r="C1677" t="str">
            <v>FMR</v>
          </cell>
          <cell r="D1677" t="str">
            <v>Charleston</v>
          </cell>
          <cell r="E1677">
            <v>1</v>
          </cell>
          <cell r="F1677">
            <v>1424</v>
          </cell>
          <cell r="G1677" t="str">
            <v>Max</v>
          </cell>
        </row>
        <row r="1678">
          <cell r="A1678" t="str">
            <v>Cherokee20241FMRMax</v>
          </cell>
          <cell r="B1678">
            <v>2024</v>
          </cell>
          <cell r="C1678" t="str">
            <v>FMR</v>
          </cell>
          <cell r="D1678" t="str">
            <v>Cherokee</v>
          </cell>
          <cell r="E1678">
            <v>1</v>
          </cell>
          <cell r="F1678">
            <v>711</v>
          </cell>
          <cell r="G1678" t="str">
            <v>Max</v>
          </cell>
        </row>
        <row r="1679">
          <cell r="A1679" t="str">
            <v>Chester20241FMRMax</v>
          </cell>
          <cell r="B1679">
            <v>2024</v>
          </cell>
          <cell r="C1679" t="str">
            <v>FMR</v>
          </cell>
          <cell r="D1679" t="str">
            <v>Chester</v>
          </cell>
          <cell r="E1679">
            <v>1</v>
          </cell>
          <cell r="F1679">
            <v>737</v>
          </cell>
          <cell r="G1679" t="str">
            <v>Max</v>
          </cell>
        </row>
        <row r="1680">
          <cell r="A1680" t="str">
            <v>Chesterfield20241FMRMax</v>
          </cell>
          <cell r="B1680">
            <v>2024</v>
          </cell>
          <cell r="C1680" t="str">
            <v>FMR</v>
          </cell>
          <cell r="D1680" t="str">
            <v>Chesterfield</v>
          </cell>
          <cell r="E1680">
            <v>1</v>
          </cell>
          <cell r="F1680">
            <v>718</v>
          </cell>
          <cell r="G1680" t="str">
            <v>Max</v>
          </cell>
        </row>
        <row r="1681">
          <cell r="A1681" t="str">
            <v>Clarendon20241FMRMax</v>
          </cell>
          <cell r="B1681">
            <v>2024</v>
          </cell>
          <cell r="C1681" t="str">
            <v>FMR</v>
          </cell>
          <cell r="D1681" t="str">
            <v>Clarendon</v>
          </cell>
          <cell r="E1681">
            <v>1</v>
          </cell>
          <cell r="F1681">
            <v>689</v>
          </cell>
          <cell r="G1681" t="str">
            <v>Max</v>
          </cell>
        </row>
        <row r="1682">
          <cell r="A1682" t="str">
            <v>Colleton20241FMRMax</v>
          </cell>
          <cell r="B1682">
            <v>2024</v>
          </cell>
          <cell r="C1682" t="str">
            <v>FMR</v>
          </cell>
          <cell r="D1682" t="str">
            <v>Colleton</v>
          </cell>
          <cell r="E1682">
            <v>1</v>
          </cell>
          <cell r="F1682">
            <v>756</v>
          </cell>
          <cell r="G1682" t="str">
            <v>Max</v>
          </cell>
        </row>
        <row r="1683">
          <cell r="A1683" t="str">
            <v>Darlington20241FMRMax</v>
          </cell>
          <cell r="B1683">
            <v>2024</v>
          </cell>
          <cell r="C1683" t="str">
            <v>FMR</v>
          </cell>
          <cell r="D1683" t="str">
            <v>Darlington</v>
          </cell>
          <cell r="E1683">
            <v>1</v>
          </cell>
          <cell r="F1683">
            <v>756</v>
          </cell>
          <cell r="G1683" t="str">
            <v>Max</v>
          </cell>
        </row>
        <row r="1684">
          <cell r="A1684" t="str">
            <v>Dillon20241FMRMax</v>
          </cell>
          <cell r="B1684">
            <v>2024</v>
          </cell>
          <cell r="C1684" t="str">
            <v>FMR</v>
          </cell>
          <cell r="D1684" t="str">
            <v>Dillon</v>
          </cell>
          <cell r="E1684">
            <v>1</v>
          </cell>
          <cell r="F1684">
            <v>691</v>
          </cell>
          <cell r="G1684" t="str">
            <v>Max</v>
          </cell>
        </row>
        <row r="1685">
          <cell r="A1685" t="str">
            <v>Dorchester20241FMRMax</v>
          </cell>
          <cell r="B1685">
            <v>2024</v>
          </cell>
          <cell r="C1685" t="str">
            <v>FMR</v>
          </cell>
          <cell r="D1685" t="str">
            <v>Dorchester</v>
          </cell>
          <cell r="E1685">
            <v>1</v>
          </cell>
          <cell r="F1685">
            <v>1424</v>
          </cell>
          <cell r="G1685" t="str">
            <v>Max</v>
          </cell>
        </row>
        <row r="1686">
          <cell r="A1686" t="str">
            <v>Edgefield20241FMRMax</v>
          </cell>
          <cell r="B1686">
            <v>2024</v>
          </cell>
          <cell r="C1686" t="str">
            <v>FMR</v>
          </cell>
          <cell r="D1686" t="str">
            <v>Edgefield</v>
          </cell>
          <cell r="E1686">
            <v>1</v>
          </cell>
          <cell r="F1686">
            <v>961</v>
          </cell>
          <cell r="G1686" t="str">
            <v>Max</v>
          </cell>
        </row>
        <row r="1687">
          <cell r="A1687" t="str">
            <v>Fairfield20241FMRMax</v>
          </cell>
          <cell r="B1687">
            <v>2024</v>
          </cell>
          <cell r="C1687" t="str">
            <v>FMR</v>
          </cell>
          <cell r="D1687" t="str">
            <v>Fairfield</v>
          </cell>
          <cell r="E1687">
            <v>1</v>
          </cell>
          <cell r="F1687">
            <v>1110</v>
          </cell>
          <cell r="G1687" t="str">
            <v>Max</v>
          </cell>
        </row>
        <row r="1688">
          <cell r="A1688" t="str">
            <v>Florence20241FMRMax</v>
          </cell>
          <cell r="B1688">
            <v>2024</v>
          </cell>
          <cell r="C1688" t="str">
            <v>FMR</v>
          </cell>
          <cell r="D1688" t="str">
            <v>Florence</v>
          </cell>
          <cell r="E1688">
            <v>1</v>
          </cell>
          <cell r="F1688">
            <v>792</v>
          </cell>
          <cell r="G1688" t="str">
            <v>Max</v>
          </cell>
        </row>
        <row r="1689">
          <cell r="A1689" t="str">
            <v>Georgetown20241FMRMax</v>
          </cell>
          <cell r="B1689">
            <v>2024</v>
          </cell>
          <cell r="C1689" t="str">
            <v>FMR</v>
          </cell>
          <cell r="D1689" t="str">
            <v>Georgetown</v>
          </cell>
          <cell r="E1689">
            <v>1</v>
          </cell>
          <cell r="F1689">
            <v>848</v>
          </cell>
          <cell r="G1689" t="str">
            <v>Max</v>
          </cell>
        </row>
        <row r="1690">
          <cell r="A1690" t="str">
            <v>Greenville20241FMRMax</v>
          </cell>
          <cell r="B1690">
            <v>2024</v>
          </cell>
          <cell r="C1690" t="str">
            <v>FMR</v>
          </cell>
          <cell r="D1690" t="str">
            <v>Greenville</v>
          </cell>
          <cell r="E1690">
            <v>1</v>
          </cell>
          <cell r="F1690">
            <v>1074</v>
          </cell>
          <cell r="G1690" t="str">
            <v>Max</v>
          </cell>
        </row>
        <row r="1691">
          <cell r="A1691" t="str">
            <v>Greenwood20241FMRMax</v>
          </cell>
          <cell r="B1691">
            <v>2024</v>
          </cell>
          <cell r="C1691" t="str">
            <v>FMR</v>
          </cell>
          <cell r="D1691" t="str">
            <v>Greenwood</v>
          </cell>
          <cell r="E1691">
            <v>1</v>
          </cell>
          <cell r="F1691">
            <v>786</v>
          </cell>
          <cell r="G1691" t="str">
            <v>Max</v>
          </cell>
        </row>
        <row r="1692">
          <cell r="A1692" t="str">
            <v>Hampton20241FMRMax</v>
          </cell>
          <cell r="B1692">
            <v>2024</v>
          </cell>
          <cell r="C1692" t="str">
            <v>FMR</v>
          </cell>
          <cell r="D1692" t="str">
            <v>Hampton</v>
          </cell>
          <cell r="E1692">
            <v>1</v>
          </cell>
          <cell r="F1692">
            <v>760</v>
          </cell>
          <cell r="G1692" t="str">
            <v>Max</v>
          </cell>
        </row>
        <row r="1693">
          <cell r="A1693" t="str">
            <v>Horry20241FMRMax</v>
          </cell>
          <cell r="B1693">
            <v>2024</v>
          </cell>
          <cell r="C1693" t="str">
            <v>FMR</v>
          </cell>
          <cell r="D1693" t="str">
            <v>Horry</v>
          </cell>
          <cell r="E1693">
            <v>1</v>
          </cell>
          <cell r="F1693">
            <v>1187</v>
          </cell>
          <cell r="G1693" t="str">
            <v>Max</v>
          </cell>
        </row>
        <row r="1694">
          <cell r="A1694" t="str">
            <v>Jasper20241FMRMax</v>
          </cell>
          <cell r="B1694">
            <v>2024</v>
          </cell>
          <cell r="C1694" t="str">
            <v>FMR</v>
          </cell>
          <cell r="D1694" t="str">
            <v>Jasper</v>
          </cell>
          <cell r="E1694">
            <v>1</v>
          </cell>
          <cell r="F1694">
            <v>1056</v>
          </cell>
          <cell r="G1694" t="str">
            <v>Max</v>
          </cell>
        </row>
        <row r="1695">
          <cell r="A1695" t="str">
            <v>Kershaw20241FMRMax</v>
          </cell>
          <cell r="B1695">
            <v>2024</v>
          </cell>
          <cell r="C1695" t="str">
            <v>FMR</v>
          </cell>
          <cell r="D1695" t="str">
            <v>Kershaw</v>
          </cell>
          <cell r="E1695">
            <v>1</v>
          </cell>
          <cell r="F1695">
            <v>805</v>
          </cell>
          <cell r="G1695" t="str">
            <v>Max</v>
          </cell>
        </row>
        <row r="1696">
          <cell r="A1696" t="str">
            <v>Lancaster20241FMRMax</v>
          </cell>
          <cell r="B1696">
            <v>2024</v>
          </cell>
          <cell r="C1696" t="str">
            <v>FMR</v>
          </cell>
          <cell r="D1696" t="str">
            <v>Lancaster</v>
          </cell>
          <cell r="E1696">
            <v>1</v>
          </cell>
          <cell r="F1696">
            <v>790</v>
          </cell>
          <cell r="G1696" t="str">
            <v>Max</v>
          </cell>
        </row>
        <row r="1697">
          <cell r="A1697" t="str">
            <v>Laurens20241FMRMax</v>
          </cell>
          <cell r="B1697">
            <v>2024</v>
          </cell>
          <cell r="C1697" t="str">
            <v>FMR</v>
          </cell>
          <cell r="D1697" t="str">
            <v>Laurens</v>
          </cell>
          <cell r="E1697">
            <v>1</v>
          </cell>
          <cell r="F1697">
            <v>757</v>
          </cell>
          <cell r="G1697" t="str">
            <v>Max</v>
          </cell>
        </row>
        <row r="1698">
          <cell r="A1698" t="str">
            <v>Lee20241FMRMax</v>
          </cell>
          <cell r="B1698">
            <v>2024</v>
          </cell>
          <cell r="C1698" t="str">
            <v>FMR</v>
          </cell>
          <cell r="D1698" t="str">
            <v>Lee</v>
          </cell>
          <cell r="E1698">
            <v>1</v>
          </cell>
          <cell r="F1698">
            <v>689</v>
          </cell>
          <cell r="G1698" t="str">
            <v>Max</v>
          </cell>
        </row>
        <row r="1699">
          <cell r="A1699" t="str">
            <v>Lexington20241FMRMax</v>
          </cell>
          <cell r="B1699">
            <v>2024</v>
          </cell>
          <cell r="C1699" t="str">
            <v>FMR</v>
          </cell>
          <cell r="D1699" t="str">
            <v>Lexington</v>
          </cell>
          <cell r="E1699">
            <v>1</v>
          </cell>
          <cell r="F1699">
            <v>1110</v>
          </cell>
          <cell r="G1699" t="str">
            <v>Max</v>
          </cell>
        </row>
        <row r="1700">
          <cell r="A1700" t="str">
            <v>Marion20241FMRMax</v>
          </cell>
          <cell r="B1700">
            <v>2024</v>
          </cell>
          <cell r="C1700" t="str">
            <v>FMR</v>
          </cell>
          <cell r="D1700" t="str">
            <v>Marion</v>
          </cell>
          <cell r="E1700">
            <v>1</v>
          </cell>
          <cell r="F1700">
            <v>806</v>
          </cell>
          <cell r="G1700" t="str">
            <v>Max</v>
          </cell>
        </row>
        <row r="1701">
          <cell r="A1701" t="str">
            <v>Marlboro20241FMRMax</v>
          </cell>
          <cell r="B1701">
            <v>2024</v>
          </cell>
          <cell r="C1701" t="str">
            <v>FMR</v>
          </cell>
          <cell r="D1701" t="str">
            <v>Marlboro</v>
          </cell>
          <cell r="E1701">
            <v>1</v>
          </cell>
          <cell r="F1701">
            <v>689</v>
          </cell>
          <cell r="G1701" t="str">
            <v>Max</v>
          </cell>
        </row>
        <row r="1702">
          <cell r="A1702" t="str">
            <v>McCormick20241FMRMax</v>
          </cell>
          <cell r="B1702">
            <v>2024</v>
          </cell>
          <cell r="C1702" t="str">
            <v>FMR</v>
          </cell>
          <cell r="D1702" t="str">
            <v>McCormick</v>
          </cell>
          <cell r="E1702">
            <v>1</v>
          </cell>
          <cell r="F1702">
            <v>757</v>
          </cell>
          <cell r="G1702" t="str">
            <v>Max</v>
          </cell>
        </row>
        <row r="1703">
          <cell r="A1703" t="str">
            <v>Newberry20241FMRMax</v>
          </cell>
          <cell r="B1703">
            <v>2024</v>
          </cell>
          <cell r="C1703" t="str">
            <v>FMR</v>
          </cell>
          <cell r="D1703" t="str">
            <v>Newberry</v>
          </cell>
          <cell r="E1703">
            <v>1</v>
          </cell>
          <cell r="F1703">
            <v>772</v>
          </cell>
          <cell r="G1703" t="str">
            <v>Max</v>
          </cell>
        </row>
        <row r="1704">
          <cell r="A1704" t="str">
            <v>Oconee20241FMRMax</v>
          </cell>
          <cell r="B1704">
            <v>2024</v>
          </cell>
          <cell r="C1704" t="str">
            <v>FMR</v>
          </cell>
          <cell r="D1704" t="str">
            <v>Oconee</v>
          </cell>
          <cell r="E1704">
            <v>1</v>
          </cell>
          <cell r="F1704">
            <v>752</v>
          </cell>
          <cell r="G1704" t="str">
            <v>Max</v>
          </cell>
        </row>
        <row r="1705">
          <cell r="A1705" t="str">
            <v>Orangeburg20241FMRMax</v>
          </cell>
          <cell r="B1705">
            <v>2024</v>
          </cell>
          <cell r="C1705" t="str">
            <v>FMR</v>
          </cell>
          <cell r="D1705" t="str">
            <v>Orangeburg</v>
          </cell>
          <cell r="E1705">
            <v>1</v>
          </cell>
          <cell r="F1705">
            <v>825</v>
          </cell>
          <cell r="G1705" t="str">
            <v>Max</v>
          </cell>
        </row>
        <row r="1706">
          <cell r="A1706" t="str">
            <v>Pickens20241FMRMax</v>
          </cell>
          <cell r="B1706">
            <v>2024</v>
          </cell>
          <cell r="C1706" t="str">
            <v>FMR</v>
          </cell>
          <cell r="D1706" t="str">
            <v>Pickens</v>
          </cell>
          <cell r="E1706">
            <v>1</v>
          </cell>
          <cell r="F1706">
            <v>1074</v>
          </cell>
          <cell r="G1706" t="str">
            <v>Max</v>
          </cell>
        </row>
        <row r="1707">
          <cell r="A1707" t="str">
            <v>Richland20241FMRMax</v>
          </cell>
          <cell r="B1707">
            <v>2024</v>
          </cell>
          <cell r="C1707" t="str">
            <v>FMR</v>
          </cell>
          <cell r="D1707" t="str">
            <v>Richland</v>
          </cell>
          <cell r="E1707">
            <v>1</v>
          </cell>
          <cell r="F1707">
            <v>1110</v>
          </cell>
          <cell r="G1707" t="str">
            <v>Max</v>
          </cell>
        </row>
        <row r="1708">
          <cell r="A1708" t="str">
            <v>Saluda20241FMRMax</v>
          </cell>
          <cell r="B1708">
            <v>2024</v>
          </cell>
          <cell r="C1708" t="str">
            <v>FMR</v>
          </cell>
          <cell r="D1708" t="str">
            <v>Saluda</v>
          </cell>
          <cell r="E1708">
            <v>1</v>
          </cell>
          <cell r="F1708">
            <v>1110</v>
          </cell>
          <cell r="G1708" t="str">
            <v>Max</v>
          </cell>
        </row>
        <row r="1709">
          <cell r="A1709" t="str">
            <v>Spartanburg20241FMRMax</v>
          </cell>
          <cell r="B1709">
            <v>2024</v>
          </cell>
          <cell r="C1709" t="str">
            <v>FMR</v>
          </cell>
          <cell r="D1709" t="str">
            <v>Spartanburg</v>
          </cell>
          <cell r="E1709">
            <v>1</v>
          </cell>
          <cell r="F1709">
            <v>1016</v>
          </cell>
          <cell r="G1709" t="str">
            <v>Max</v>
          </cell>
        </row>
        <row r="1710">
          <cell r="A1710" t="str">
            <v>Sumter20241FMRMax</v>
          </cell>
          <cell r="B1710">
            <v>2024</v>
          </cell>
          <cell r="C1710" t="str">
            <v>FMR</v>
          </cell>
          <cell r="D1710" t="str">
            <v>Sumter</v>
          </cell>
          <cell r="E1710">
            <v>1</v>
          </cell>
          <cell r="F1710">
            <v>933</v>
          </cell>
          <cell r="G1710" t="str">
            <v>Max</v>
          </cell>
        </row>
        <row r="1711">
          <cell r="A1711" t="str">
            <v>Union20241FMRMax</v>
          </cell>
          <cell r="B1711">
            <v>2024</v>
          </cell>
          <cell r="C1711" t="str">
            <v>FMR</v>
          </cell>
          <cell r="D1711" t="str">
            <v>Union</v>
          </cell>
          <cell r="E1711">
            <v>1</v>
          </cell>
          <cell r="F1711">
            <v>689</v>
          </cell>
          <cell r="G1711" t="str">
            <v>Max</v>
          </cell>
        </row>
        <row r="1712">
          <cell r="A1712" t="str">
            <v>Williamsburg20241FMRMax</v>
          </cell>
          <cell r="B1712">
            <v>2024</v>
          </cell>
          <cell r="C1712" t="str">
            <v>FMR</v>
          </cell>
          <cell r="D1712" t="str">
            <v>Williamsburg</v>
          </cell>
          <cell r="E1712">
            <v>1</v>
          </cell>
          <cell r="F1712">
            <v>689</v>
          </cell>
          <cell r="G1712" t="str">
            <v>Max</v>
          </cell>
        </row>
        <row r="1713">
          <cell r="A1713" t="str">
            <v>York20241FMRMax</v>
          </cell>
          <cell r="B1713">
            <v>2024</v>
          </cell>
          <cell r="C1713" t="str">
            <v>FMR</v>
          </cell>
          <cell r="D1713" t="str">
            <v>York</v>
          </cell>
          <cell r="E1713">
            <v>1</v>
          </cell>
          <cell r="F1713">
            <v>1384</v>
          </cell>
          <cell r="G1713" t="str">
            <v>Max</v>
          </cell>
        </row>
        <row r="1714">
          <cell r="A1714" t="str">
            <v>Abbeville20242FMRMax</v>
          </cell>
          <cell r="B1714">
            <v>2024</v>
          </cell>
          <cell r="C1714" t="str">
            <v>FMR</v>
          </cell>
          <cell r="D1714" t="str">
            <v>Abbeville</v>
          </cell>
          <cell r="E1714">
            <v>2</v>
          </cell>
          <cell r="F1714">
            <v>905</v>
          </cell>
          <cell r="G1714" t="str">
            <v>Max</v>
          </cell>
        </row>
        <row r="1715">
          <cell r="A1715" t="str">
            <v>Aiken20242FMRMax</v>
          </cell>
          <cell r="B1715">
            <v>2024</v>
          </cell>
          <cell r="C1715" t="str">
            <v>FMR</v>
          </cell>
          <cell r="D1715" t="str">
            <v>Aiken</v>
          </cell>
          <cell r="E1715">
            <v>2</v>
          </cell>
          <cell r="F1715">
            <v>1100</v>
          </cell>
          <cell r="G1715" t="str">
            <v>Max</v>
          </cell>
        </row>
        <row r="1716">
          <cell r="A1716" t="str">
            <v>Allendale20242FMRMax</v>
          </cell>
          <cell r="B1716">
            <v>2024</v>
          </cell>
          <cell r="C1716" t="str">
            <v>FMR</v>
          </cell>
          <cell r="D1716" t="str">
            <v>Allendale</v>
          </cell>
          <cell r="E1716">
            <v>2</v>
          </cell>
          <cell r="F1716">
            <v>905</v>
          </cell>
          <cell r="G1716" t="str">
            <v>Max</v>
          </cell>
        </row>
        <row r="1717">
          <cell r="A1717" t="str">
            <v>Anderson20242FMRMax</v>
          </cell>
          <cell r="B1717">
            <v>2024</v>
          </cell>
          <cell r="C1717" t="str">
            <v>FMR</v>
          </cell>
          <cell r="D1717" t="str">
            <v>Anderson</v>
          </cell>
          <cell r="E1717">
            <v>2</v>
          </cell>
          <cell r="F1717">
            <v>1044</v>
          </cell>
          <cell r="G1717" t="str">
            <v>Max</v>
          </cell>
        </row>
        <row r="1718">
          <cell r="A1718" t="str">
            <v>Bamberg20242FMRMax</v>
          </cell>
          <cell r="B1718">
            <v>2024</v>
          </cell>
          <cell r="C1718" t="str">
            <v>FMR</v>
          </cell>
          <cell r="D1718" t="str">
            <v>Bamberg</v>
          </cell>
          <cell r="E1718">
            <v>2</v>
          </cell>
          <cell r="F1718">
            <v>905</v>
          </cell>
          <cell r="G1718" t="str">
            <v>Max</v>
          </cell>
        </row>
        <row r="1719">
          <cell r="A1719" t="str">
            <v>Barnwell20242FMRMax</v>
          </cell>
          <cell r="B1719">
            <v>2024</v>
          </cell>
          <cell r="C1719" t="str">
            <v>FMR</v>
          </cell>
          <cell r="D1719" t="str">
            <v>Barnwell</v>
          </cell>
          <cell r="E1719">
            <v>2</v>
          </cell>
          <cell r="F1719">
            <v>905</v>
          </cell>
          <cell r="G1719" t="str">
            <v>Max</v>
          </cell>
        </row>
        <row r="1720">
          <cell r="A1720" t="str">
            <v>Beaufort20242FMRMax</v>
          </cell>
          <cell r="B1720">
            <v>2024</v>
          </cell>
          <cell r="C1720" t="str">
            <v>FMR</v>
          </cell>
          <cell r="D1720" t="str">
            <v>Beaufort</v>
          </cell>
          <cell r="E1720">
            <v>2</v>
          </cell>
          <cell r="F1720">
            <v>1652</v>
          </cell>
          <cell r="G1720" t="str">
            <v>Max</v>
          </cell>
        </row>
        <row r="1721">
          <cell r="A1721" t="str">
            <v>Berkeley20242FMRMax</v>
          </cell>
          <cell r="B1721">
            <v>2024</v>
          </cell>
          <cell r="C1721" t="str">
            <v>FMR</v>
          </cell>
          <cell r="D1721" t="str">
            <v>Berkeley</v>
          </cell>
          <cell r="E1721">
            <v>2</v>
          </cell>
          <cell r="F1721">
            <v>1599</v>
          </cell>
          <cell r="G1721" t="str">
            <v>Max</v>
          </cell>
        </row>
        <row r="1722">
          <cell r="A1722" t="str">
            <v>Calhoun20242FMRMax</v>
          </cell>
          <cell r="B1722">
            <v>2024</v>
          </cell>
          <cell r="C1722" t="str">
            <v>FMR</v>
          </cell>
          <cell r="D1722" t="str">
            <v>Calhoun</v>
          </cell>
          <cell r="E1722">
            <v>2</v>
          </cell>
          <cell r="F1722">
            <v>1246</v>
          </cell>
          <cell r="G1722" t="str">
            <v>Max</v>
          </cell>
        </row>
        <row r="1723">
          <cell r="A1723" t="str">
            <v>Charleston20242FMRMax</v>
          </cell>
          <cell r="B1723">
            <v>2024</v>
          </cell>
          <cell r="C1723" t="str">
            <v>FMR</v>
          </cell>
          <cell r="D1723" t="str">
            <v>Charleston</v>
          </cell>
          <cell r="E1723">
            <v>2</v>
          </cell>
          <cell r="F1723">
            <v>1599</v>
          </cell>
          <cell r="G1723" t="str">
            <v>Max</v>
          </cell>
        </row>
        <row r="1724">
          <cell r="A1724" t="str">
            <v>Cherokee20242FMRMax</v>
          </cell>
          <cell r="B1724">
            <v>2024</v>
          </cell>
          <cell r="C1724" t="str">
            <v>FMR</v>
          </cell>
          <cell r="D1724" t="str">
            <v>Cherokee</v>
          </cell>
          <cell r="E1724">
            <v>2</v>
          </cell>
          <cell r="F1724">
            <v>934</v>
          </cell>
          <cell r="G1724" t="str">
            <v>Max</v>
          </cell>
        </row>
        <row r="1725">
          <cell r="A1725" t="str">
            <v>Chester20242FMRMax</v>
          </cell>
          <cell r="B1725">
            <v>2024</v>
          </cell>
          <cell r="C1725" t="str">
            <v>FMR</v>
          </cell>
          <cell r="D1725" t="str">
            <v>Chester</v>
          </cell>
          <cell r="E1725">
            <v>2</v>
          </cell>
          <cell r="F1725">
            <v>910</v>
          </cell>
          <cell r="G1725" t="str">
            <v>Max</v>
          </cell>
        </row>
        <row r="1726">
          <cell r="A1726" t="str">
            <v>Chesterfield20242FMRMax</v>
          </cell>
          <cell r="B1726">
            <v>2024</v>
          </cell>
          <cell r="C1726" t="str">
            <v>FMR</v>
          </cell>
          <cell r="D1726" t="str">
            <v>Chesterfield</v>
          </cell>
          <cell r="E1726">
            <v>2</v>
          </cell>
          <cell r="F1726">
            <v>905</v>
          </cell>
          <cell r="G1726" t="str">
            <v>Max</v>
          </cell>
        </row>
        <row r="1727">
          <cell r="A1727" t="str">
            <v>Clarendon20242FMRMax</v>
          </cell>
          <cell r="B1727">
            <v>2024</v>
          </cell>
          <cell r="C1727" t="str">
            <v>FMR</v>
          </cell>
          <cell r="D1727" t="str">
            <v>Clarendon</v>
          </cell>
          <cell r="E1727">
            <v>2</v>
          </cell>
          <cell r="F1727">
            <v>905</v>
          </cell>
          <cell r="G1727" t="str">
            <v>Max</v>
          </cell>
        </row>
        <row r="1728">
          <cell r="A1728" t="str">
            <v>Colleton20242FMRMax</v>
          </cell>
          <cell r="B1728">
            <v>2024</v>
          </cell>
          <cell r="C1728" t="str">
            <v>FMR</v>
          </cell>
          <cell r="D1728" t="str">
            <v>Colleton</v>
          </cell>
          <cell r="E1728">
            <v>2</v>
          </cell>
          <cell r="F1728">
            <v>905</v>
          </cell>
          <cell r="G1728" t="str">
            <v>Max</v>
          </cell>
        </row>
        <row r="1729">
          <cell r="A1729" t="str">
            <v>Darlington20242FMRMax</v>
          </cell>
          <cell r="B1729">
            <v>2024</v>
          </cell>
          <cell r="C1729" t="str">
            <v>FMR</v>
          </cell>
          <cell r="D1729" t="str">
            <v>Darlington</v>
          </cell>
          <cell r="E1729">
            <v>2</v>
          </cell>
          <cell r="F1729">
            <v>959</v>
          </cell>
          <cell r="G1729" t="str">
            <v>Max</v>
          </cell>
        </row>
        <row r="1730">
          <cell r="A1730" t="str">
            <v>Dillon20242FMRMax</v>
          </cell>
          <cell r="B1730">
            <v>2024</v>
          </cell>
          <cell r="C1730" t="str">
            <v>FMR</v>
          </cell>
          <cell r="D1730" t="str">
            <v>Dillon</v>
          </cell>
          <cell r="E1730">
            <v>2</v>
          </cell>
          <cell r="F1730">
            <v>905</v>
          </cell>
          <cell r="G1730" t="str">
            <v>Max</v>
          </cell>
        </row>
        <row r="1731">
          <cell r="A1731" t="str">
            <v>Dorchester20242FMRMax</v>
          </cell>
          <cell r="B1731">
            <v>2024</v>
          </cell>
          <cell r="C1731" t="str">
            <v>FMR</v>
          </cell>
          <cell r="D1731" t="str">
            <v>Dorchester</v>
          </cell>
          <cell r="E1731">
            <v>2</v>
          </cell>
          <cell r="F1731">
            <v>1599</v>
          </cell>
          <cell r="G1731" t="str">
            <v>Max</v>
          </cell>
        </row>
        <row r="1732">
          <cell r="A1732" t="str">
            <v>Edgefield20242FMRMax</v>
          </cell>
          <cell r="B1732">
            <v>2024</v>
          </cell>
          <cell r="C1732" t="str">
            <v>FMR</v>
          </cell>
          <cell r="D1732" t="str">
            <v>Edgefield</v>
          </cell>
          <cell r="E1732">
            <v>2</v>
          </cell>
          <cell r="F1732">
            <v>1100</v>
          </cell>
          <cell r="G1732" t="str">
            <v>Max</v>
          </cell>
        </row>
        <row r="1733">
          <cell r="A1733" t="str">
            <v>Fairfield20242FMRMax</v>
          </cell>
          <cell r="B1733">
            <v>2024</v>
          </cell>
          <cell r="C1733" t="str">
            <v>FMR</v>
          </cell>
          <cell r="D1733" t="str">
            <v>Fairfield</v>
          </cell>
          <cell r="E1733">
            <v>2</v>
          </cell>
          <cell r="F1733">
            <v>1246</v>
          </cell>
          <cell r="G1733" t="str">
            <v>Max</v>
          </cell>
        </row>
        <row r="1734">
          <cell r="A1734" t="str">
            <v>Florence20242FMRMax</v>
          </cell>
          <cell r="B1734">
            <v>2024</v>
          </cell>
          <cell r="C1734" t="str">
            <v>FMR</v>
          </cell>
          <cell r="D1734" t="str">
            <v>Florence</v>
          </cell>
          <cell r="E1734">
            <v>2</v>
          </cell>
          <cell r="F1734">
            <v>1012</v>
          </cell>
          <cell r="G1734" t="str">
            <v>Max</v>
          </cell>
        </row>
        <row r="1735">
          <cell r="A1735" t="str">
            <v>Georgetown20242FMRMax</v>
          </cell>
          <cell r="B1735">
            <v>2024</v>
          </cell>
          <cell r="C1735" t="str">
            <v>FMR</v>
          </cell>
          <cell r="D1735" t="str">
            <v>Georgetown</v>
          </cell>
          <cell r="E1735">
            <v>2</v>
          </cell>
          <cell r="F1735">
            <v>1114</v>
          </cell>
          <cell r="G1735" t="str">
            <v>Max</v>
          </cell>
        </row>
        <row r="1736">
          <cell r="A1736" t="str">
            <v>Greenville20242FMRMax</v>
          </cell>
          <cell r="B1736">
            <v>2024</v>
          </cell>
          <cell r="C1736" t="str">
            <v>FMR</v>
          </cell>
          <cell r="D1736" t="str">
            <v>Greenville</v>
          </cell>
          <cell r="E1736">
            <v>2</v>
          </cell>
          <cell r="F1736">
            <v>1206</v>
          </cell>
          <cell r="G1736" t="str">
            <v>Max</v>
          </cell>
        </row>
        <row r="1737">
          <cell r="A1737" t="str">
            <v>Greenwood20242FMRMax</v>
          </cell>
          <cell r="B1737">
            <v>2024</v>
          </cell>
          <cell r="C1737" t="str">
            <v>FMR</v>
          </cell>
          <cell r="D1737" t="str">
            <v>Greenwood</v>
          </cell>
          <cell r="E1737">
            <v>2</v>
          </cell>
          <cell r="F1737">
            <v>992</v>
          </cell>
          <cell r="G1737" t="str">
            <v>Max</v>
          </cell>
        </row>
        <row r="1738">
          <cell r="A1738" t="str">
            <v>Hampton20242FMRMax</v>
          </cell>
          <cell r="B1738">
            <v>2024</v>
          </cell>
          <cell r="C1738" t="str">
            <v>FMR</v>
          </cell>
          <cell r="D1738" t="str">
            <v>Hampton</v>
          </cell>
          <cell r="E1738">
            <v>2</v>
          </cell>
          <cell r="F1738">
            <v>905</v>
          </cell>
          <cell r="G1738" t="str">
            <v>Max</v>
          </cell>
        </row>
        <row r="1739">
          <cell r="A1739" t="str">
            <v>Horry20242FMRMax</v>
          </cell>
          <cell r="B1739">
            <v>2024</v>
          </cell>
          <cell r="C1739" t="str">
            <v>FMR</v>
          </cell>
          <cell r="D1739" t="str">
            <v>Horry</v>
          </cell>
          <cell r="E1739">
            <v>2</v>
          </cell>
          <cell r="F1739">
            <v>1361</v>
          </cell>
          <cell r="G1739" t="str">
            <v>Max</v>
          </cell>
        </row>
        <row r="1740">
          <cell r="A1740" t="str">
            <v>Jasper20242FMRMax</v>
          </cell>
          <cell r="B1740">
            <v>2024</v>
          </cell>
          <cell r="C1740" t="str">
            <v>FMR</v>
          </cell>
          <cell r="D1740" t="str">
            <v>Jasper</v>
          </cell>
          <cell r="E1740">
            <v>2</v>
          </cell>
          <cell r="F1740">
            <v>1186</v>
          </cell>
          <cell r="G1740" t="str">
            <v>Max</v>
          </cell>
        </row>
        <row r="1741">
          <cell r="A1741" t="str">
            <v>Kershaw20242FMRMax</v>
          </cell>
          <cell r="B1741">
            <v>2024</v>
          </cell>
          <cell r="C1741" t="str">
            <v>FMR</v>
          </cell>
          <cell r="D1741" t="str">
            <v>Kershaw</v>
          </cell>
          <cell r="E1741">
            <v>2</v>
          </cell>
          <cell r="F1741">
            <v>985</v>
          </cell>
          <cell r="G1741" t="str">
            <v>Max</v>
          </cell>
        </row>
        <row r="1742">
          <cell r="A1742" t="str">
            <v>Lancaster20242FMRMax</v>
          </cell>
          <cell r="B1742">
            <v>2024</v>
          </cell>
          <cell r="C1742" t="str">
            <v>FMR</v>
          </cell>
          <cell r="D1742" t="str">
            <v>Lancaster</v>
          </cell>
          <cell r="E1742">
            <v>2</v>
          </cell>
          <cell r="F1742">
            <v>1026</v>
          </cell>
          <cell r="G1742" t="str">
            <v>Max</v>
          </cell>
        </row>
        <row r="1743">
          <cell r="A1743" t="str">
            <v>Laurens20242FMRMax</v>
          </cell>
          <cell r="B1743">
            <v>2024</v>
          </cell>
          <cell r="C1743" t="str">
            <v>FMR</v>
          </cell>
          <cell r="D1743" t="str">
            <v>Laurens</v>
          </cell>
          <cell r="E1743">
            <v>2</v>
          </cell>
          <cell r="F1743">
            <v>994</v>
          </cell>
          <cell r="G1743" t="str">
            <v>Max</v>
          </cell>
        </row>
        <row r="1744">
          <cell r="A1744" t="str">
            <v>Lee20242FMRMax</v>
          </cell>
          <cell r="B1744">
            <v>2024</v>
          </cell>
          <cell r="C1744" t="str">
            <v>FMR</v>
          </cell>
          <cell r="D1744" t="str">
            <v>Lee</v>
          </cell>
          <cell r="E1744">
            <v>2</v>
          </cell>
          <cell r="F1744">
            <v>905</v>
          </cell>
          <cell r="G1744" t="str">
            <v>Max</v>
          </cell>
        </row>
        <row r="1745">
          <cell r="A1745" t="str">
            <v>Lexington20242FMRMax</v>
          </cell>
          <cell r="B1745">
            <v>2024</v>
          </cell>
          <cell r="C1745" t="str">
            <v>FMR</v>
          </cell>
          <cell r="D1745" t="str">
            <v>Lexington</v>
          </cell>
          <cell r="E1745">
            <v>2</v>
          </cell>
          <cell r="F1745">
            <v>1246</v>
          </cell>
          <cell r="G1745" t="str">
            <v>Max</v>
          </cell>
        </row>
        <row r="1746">
          <cell r="A1746" t="str">
            <v>Marion20242FMRMax</v>
          </cell>
          <cell r="B1746">
            <v>2024</v>
          </cell>
          <cell r="C1746" t="str">
            <v>FMR</v>
          </cell>
          <cell r="D1746" t="str">
            <v>Marion</v>
          </cell>
          <cell r="E1746">
            <v>2</v>
          </cell>
          <cell r="F1746">
            <v>905</v>
          </cell>
          <cell r="G1746" t="str">
            <v>Max</v>
          </cell>
        </row>
        <row r="1747">
          <cell r="A1747" t="str">
            <v>Marlboro20242FMRMax</v>
          </cell>
          <cell r="B1747">
            <v>2024</v>
          </cell>
          <cell r="C1747" t="str">
            <v>FMR</v>
          </cell>
          <cell r="D1747" t="str">
            <v>Marlboro</v>
          </cell>
          <cell r="E1747">
            <v>2</v>
          </cell>
          <cell r="F1747">
            <v>905</v>
          </cell>
          <cell r="G1747" t="str">
            <v>Max</v>
          </cell>
        </row>
        <row r="1748">
          <cell r="A1748" t="str">
            <v>McCormick20242FMRMax</v>
          </cell>
          <cell r="B1748">
            <v>2024</v>
          </cell>
          <cell r="C1748" t="str">
            <v>FMR</v>
          </cell>
          <cell r="D1748" t="str">
            <v>McCormick</v>
          </cell>
          <cell r="E1748">
            <v>2</v>
          </cell>
          <cell r="F1748">
            <v>994</v>
          </cell>
          <cell r="G1748" t="str">
            <v>Max</v>
          </cell>
        </row>
        <row r="1749">
          <cell r="A1749" t="str">
            <v>Newberry20242FMRMax</v>
          </cell>
          <cell r="B1749">
            <v>2024</v>
          </cell>
          <cell r="C1749" t="str">
            <v>FMR</v>
          </cell>
          <cell r="D1749" t="str">
            <v>Newberry</v>
          </cell>
          <cell r="E1749">
            <v>2</v>
          </cell>
          <cell r="F1749">
            <v>1015</v>
          </cell>
          <cell r="G1749" t="str">
            <v>Max</v>
          </cell>
        </row>
        <row r="1750">
          <cell r="A1750" t="str">
            <v>Oconee20242FMRMax</v>
          </cell>
          <cell r="B1750">
            <v>2024</v>
          </cell>
          <cell r="C1750" t="str">
            <v>FMR</v>
          </cell>
          <cell r="D1750" t="str">
            <v>Oconee</v>
          </cell>
          <cell r="E1750">
            <v>2</v>
          </cell>
          <cell r="F1750">
            <v>988</v>
          </cell>
          <cell r="G1750" t="str">
            <v>Max</v>
          </cell>
        </row>
        <row r="1751">
          <cell r="A1751" t="str">
            <v>Orangeburg20242FMRMax</v>
          </cell>
          <cell r="B1751">
            <v>2024</v>
          </cell>
          <cell r="C1751" t="str">
            <v>FMR</v>
          </cell>
          <cell r="D1751" t="str">
            <v>Orangeburg</v>
          </cell>
          <cell r="E1751">
            <v>2</v>
          </cell>
          <cell r="F1751">
            <v>957</v>
          </cell>
          <cell r="G1751" t="str">
            <v>Max</v>
          </cell>
        </row>
        <row r="1752">
          <cell r="A1752" t="str">
            <v>Pickens20242FMRMax</v>
          </cell>
          <cell r="B1752">
            <v>2024</v>
          </cell>
          <cell r="C1752" t="str">
            <v>FMR</v>
          </cell>
          <cell r="D1752" t="str">
            <v>Pickens</v>
          </cell>
          <cell r="E1752">
            <v>2</v>
          </cell>
          <cell r="F1752">
            <v>1206</v>
          </cell>
          <cell r="G1752" t="str">
            <v>Max</v>
          </cell>
        </row>
        <row r="1753">
          <cell r="A1753" t="str">
            <v>Richland20242FMRMax</v>
          </cell>
          <cell r="B1753">
            <v>2024</v>
          </cell>
          <cell r="C1753" t="str">
            <v>FMR</v>
          </cell>
          <cell r="D1753" t="str">
            <v>Richland</v>
          </cell>
          <cell r="E1753">
            <v>2</v>
          </cell>
          <cell r="F1753">
            <v>1246</v>
          </cell>
          <cell r="G1753" t="str">
            <v>Max</v>
          </cell>
        </row>
        <row r="1754">
          <cell r="A1754" t="str">
            <v>Saluda20242FMRMax</v>
          </cell>
          <cell r="B1754">
            <v>2024</v>
          </cell>
          <cell r="C1754" t="str">
            <v>FMR</v>
          </cell>
          <cell r="D1754" t="str">
            <v>Saluda</v>
          </cell>
          <cell r="E1754">
            <v>2</v>
          </cell>
          <cell r="F1754">
            <v>1246</v>
          </cell>
          <cell r="G1754" t="str">
            <v>Max</v>
          </cell>
        </row>
        <row r="1755">
          <cell r="A1755" t="str">
            <v>Spartanburg20242FMRMax</v>
          </cell>
          <cell r="B1755">
            <v>2024</v>
          </cell>
          <cell r="C1755" t="str">
            <v>FMR</v>
          </cell>
          <cell r="D1755" t="str">
            <v>Spartanburg</v>
          </cell>
          <cell r="E1755">
            <v>2</v>
          </cell>
          <cell r="F1755">
            <v>1141</v>
          </cell>
          <cell r="G1755" t="str">
            <v>Max</v>
          </cell>
        </row>
        <row r="1756">
          <cell r="A1756" t="str">
            <v>Sumter20242FMRMax</v>
          </cell>
          <cell r="B1756">
            <v>2024</v>
          </cell>
          <cell r="C1756" t="str">
            <v>FMR</v>
          </cell>
          <cell r="D1756" t="str">
            <v>Sumter</v>
          </cell>
          <cell r="E1756">
            <v>2</v>
          </cell>
          <cell r="F1756">
            <v>1165</v>
          </cell>
          <cell r="G1756" t="str">
            <v>Max</v>
          </cell>
        </row>
        <row r="1757">
          <cell r="A1757" t="str">
            <v>Union20242FMRMax</v>
          </cell>
          <cell r="B1757">
            <v>2024</v>
          </cell>
          <cell r="C1757" t="str">
            <v>FMR</v>
          </cell>
          <cell r="D1757" t="str">
            <v>Union</v>
          </cell>
          <cell r="E1757">
            <v>2</v>
          </cell>
          <cell r="F1757">
            <v>905</v>
          </cell>
          <cell r="G1757" t="str">
            <v>Max</v>
          </cell>
        </row>
        <row r="1758">
          <cell r="A1758" t="str">
            <v>Williamsburg20242FMRMax</v>
          </cell>
          <cell r="B1758">
            <v>2024</v>
          </cell>
          <cell r="C1758" t="str">
            <v>FMR</v>
          </cell>
          <cell r="D1758" t="str">
            <v>Williamsburg</v>
          </cell>
          <cell r="E1758">
            <v>2</v>
          </cell>
          <cell r="F1758">
            <v>905</v>
          </cell>
          <cell r="G1758" t="str">
            <v>Max</v>
          </cell>
        </row>
        <row r="1759">
          <cell r="A1759" t="str">
            <v>York20242FMRMax</v>
          </cell>
          <cell r="B1759">
            <v>2024</v>
          </cell>
          <cell r="C1759" t="str">
            <v>FMR</v>
          </cell>
          <cell r="D1759" t="str">
            <v>York</v>
          </cell>
          <cell r="E1759">
            <v>2</v>
          </cell>
          <cell r="F1759">
            <v>1554</v>
          </cell>
          <cell r="G1759" t="str">
            <v>Max</v>
          </cell>
        </row>
        <row r="1760">
          <cell r="A1760" t="str">
            <v>Abbeville20243FMRMax</v>
          </cell>
          <cell r="B1760">
            <v>2024</v>
          </cell>
          <cell r="C1760" t="str">
            <v>FMR</v>
          </cell>
          <cell r="D1760" t="str">
            <v>Abbeville</v>
          </cell>
          <cell r="E1760">
            <v>3</v>
          </cell>
          <cell r="F1760">
            <v>1275</v>
          </cell>
          <cell r="G1760" t="str">
            <v>Max</v>
          </cell>
        </row>
        <row r="1761">
          <cell r="A1761" t="str">
            <v>Aiken20243FMRMax</v>
          </cell>
          <cell r="B1761">
            <v>2024</v>
          </cell>
          <cell r="C1761" t="str">
            <v>FMR</v>
          </cell>
          <cell r="D1761" t="str">
            <v>Aiken</v>
          </cell>
          <cell r="E1761">
            <v>3</v>
          </cell>
          <cell r="F1761">
            <v>1463</v>
          </cell>
          <cell r="G1761" t="str">
            <v>Max</v>
          </cell>
        </row>
        <row r="1762">
          <cell r="A1762" t="str">
            <v>Allendale20243FMRMax</v>
          </cell>
          <cell r="B1762">
            <v>2024</v>
          </cell>
          <cell r="C1762" t="str">
            <v>FMR</v>
          </cell>
          <cell r="D1762" t="str">
            <v>Allendale</v>
          </cell>
          <cell r="E1762">
            <v>3</v>
          </cell>
          <cell r="F1762">
            <v>1268</v>
          </cell>
          <cell r="G1762" t="str">
            <v>Max</v>
          </cell>
        </row>
        <row r="1763">
          <cell r="A1763" t="str">
            <v>Anderson20243FMRMax</v>
          </cell>
          <cell r="B1763">
            <v>2024</v>
          </cell>
          <cell r="C1763" t="str">
            <v>FMR</v>
          </cell>
          <cell r="D1763" t="str">
            <v>Anderson</v>
          </cell>
          <cell r="E1763">
            <v>3</v>
          </cell>
          <cell r="F1763">
            <v>1318</v>
          </cell>
          <cell r="G1763" t="str">
            <v>Max</v>
          </cell>
        </row>
        <row r="1764">
          <cell r="A1764" t="str">
            <v>Bamberg20243FMRMax</v>
          </cell>
          <cell r="B1764">
            <v>2024</v>
          </cell>
          <cell r="C1764" t="str">
            <v>FMR</v>
          </cell>
          <cell r="D1764" t="str">
            <v>Bamberg</v>
          </cell>
          <cell r="E1764">
            <v>3</v>
          </cell>
          <cell r="F1764">
            <v>1275</v>
          </cell>
          <cell r="G1764" t="str">
            <v>Max</v>
          </cell>
        </row>
        <row r="1765">
          <cell r="A1765" t="str">
            <v>Barnwell20243FMRMax</v>
          </cell>
          <cell r="B1765">
            <v>2024</v>
          </cell>
          <cell r="C1765" t="str">
            <v>FMR</v>
          </cell>
          <cell r="D1765" t="str">
            <v>Barnwell</v>
          </cell>
          <cell r="E1765">
            <v>3</v>
          </cell>
          <cell r="F1765">
            <v>1167</v>
          </cell>
          <cell r="G1765" t="str">
            <v>Max</v>
          </cell>
        </row>
        <row r="1766">
          <cell r="A1766" t="str">
            <v>Beaufort20243FMRMax</v>
          </cell>
          <cell r="B1766">
            <v>2024</v>
          </cell>
          <cell r="C1766" t="str">
            <v>FMR</v>
          </cell>
          <cell r="D1766" t="str">
            <v>Beaufort</v>
          </cell>
          <cell r="E1766">
            <v>3</v>
          </cell>
          <cell r="F1766">
            <v>2050</v>
          </cell>
          <cell r="G1766" t="str">
            <v>Max</v>
          </cell>
        </row>
        <row r="1767">
          <cell r="A1767" t="str">
            <v>Berkeley20243FMRMax</v>
          </cell>
          <cell r="B1767">
            <v>2024</v>
          </cell>
          <cell r="C1767" t="str">
            <v>FMR</v>
          </cell>
          <cell r="D1767" t="str">
            <v>Berkeley</v>
          </cell>
          <cell r="E1767">
            <v>3</v>
          </cell>
          <cell r="F1767">
            <v>1979</v>
          </cell>
          <cell r="G1767" t="str">
            <v>Max</v>
          </cell>
        </row>
        <row r="1768">
          <cell r="A1768" t="str">
            <v>Calhoun20243FMRMax</v>
          </cell>
          <cell r="B1768">
            <v>2024</v>
          </cell>
          <cell r="C1768" t="str">
            <v>FMR</v>
          </cell>
          <cell r="D1768" t="str">
            <v>Calhoun</v>
          </cell>
          <cell r="E1768">
            <v>3</v>
          </cell>
          <cell r="F1768">
            <v>1595</v>
          </cell>
          <cell r="G1768" t="str">
            <v>Max</v>
          </cell>
        </row>
        <row r="1769">
          <cell r="A1769" t="str">
            <v>Charleston20243FMRMax</v>
          </cell>
          <cell r="B1769">
            <v>2024</v>
          </cell>
          <cell r="C1769" t="str">
            <v>FMR</v>
          </cell>
          <cell r="D1769" t="str">
            <v>Charleston</v>
          </cell>
          <cell r="E1769">
            <v>3</v>
          </cell>
          <cell r="F1769">
            <v>1979</v>
          </cell>
          <cell r="G1769" t="str">
            <v>Max</v>
          </cell>
        </row>
        <row r="1770">
          <cell r="A1770" t="str">
            <v>Cherokee20243FMRMax</v>
          </cell>
          <cell r="B1770">
            <v>2024</v>
          </cell>
          <cell r="C1770" t="str">
            <v>FMR</v>
          </cell>
          <cell r="D1770" t="str">
            <v>Cherokee</v>
          </cell>
          <cell r="E1770">
            <v>3</v>
          </cell>
          <cell r="F1770">
            <v>1187</v>
          </cell>
          <cell r="G1770" t="str">
            <v>Max</v>
          </cell>
        </row>
        <row r="1771">
          <cell r="A1771" t="str">
            <v>Chester20243FMRMax</v>
          </cell>
          <cell r="B1771">
            <v>2024</v>
          </cell>
          <cell r="C1771" t="str">
            <v>FMR</v>
          </cell>
          <cell r="D1771" t="str">
            <v>Chester</v>
          </cell>
          <cell r="E1771">
            <v>3</v>
          </cell>
          <cell r="F1771">
            <v>1282</v>
          </cell>
          <cell r="G1771" t="str">
            <v>Max</v>
          </cell>
        </row>
        <row r="1772">
          <cell r="A1772" t="str">
            <v>Chesterfield20243FMRMax</v>
          </cell>
          <cell r="B1772">
            <v>2024</v>
          </cell>
          <cell r="C1772" t="str">
            <v>FMR</v>
          </cell>
          <cell r="D1772" t="str">
            <v>Chesterfield</v>
          </cell>
          <cell r="E1772">
            <v>3</v>
          </cell>
          <cell r="F1772">
            <v>1164</v>
          </cell>
          <cell r="G1772" t="str">
            <v>Max</v>
          </cell>
        </row>
        <row r="1773">
          <cell r="A1773" t="str">
            <v>Clarendon20243FMRMax</v>
          </cell>
          <cell r="B1773">
            <v>2024</v>
          </cell>
          <cell r="C1773" t="str">
            <v>FMR</v>
          </cell>
          <cell r="D1773" t="str">
            <v>Clarendon</v>
          </cell>
          <cell r="E1773">
            <v>3</v>
          </cell>
          <cell r="F1773">
            <v>1185</v>
          </cell>
          <cell r="G1773" t="str">
            <v>Max</v>
          </cell>
        </row>
        <row r="1774">
          <cell r="A1774" t="str">
            <v>Colleton20243FMRMax</v>
          </cell>
          <cell r="B1774">
            <v>2024</v>
          </cell>
          <cell r="C1774" t="str">
            <v>FMR</v>
          </cell>
          <cell r="D1774" t="str">
            <v>Colleton</v>
          </cell>
          <cell r="E1774">
            <v>3</v>
          </cell>
          <cell r="F1774">
            <v>1094</v>
          </cell>
          <cell r="G1774" t="str">
            <v>Max</v>
          </cell>
        </row>
        <row r="1775">
          <cell r="A1775" t="str">
            <v>Darlington20243FMRMax</v>
          </cell>
          <cell r="B1775">
            <v>2024</v>
          </cell>
          <cell r="C1775" t="str">
            <v>FMR</v>
          </cell>
          <cell r="D1775" t="str">
            <v>Darlington</v>
          </cell>
          <cell r="E1775">
            <v>3</v>
          </cell>
          <cell r="F1775">
            <v>1170</v>
          </cell>
          <cell r="G1775" t="str">
            <v>Max</v>
          </cell>
        </row>
        <row r="1776">
          <cell r="A1776" t="str">
            <v>Dillon20243FMRMax</v>
          </cell>
          <cell r="B1776">
            <v>2024</v>
          </cell>
          <cell r="C1776" t="str">
            <v>FMR</v>
          </cell>
          <cell r="D1776" t="str">
            <v>Dillon</v>
          </cell>
          <cell r="E1776">
            <v>3</v>
          </cell>
          <cell r="F1776">
            <v>1125</v>
          </cell>
          <cell r="G1776" t="str">
            <v>Max</v>
          </cell>
        </row>
        <row r="1777">
          <cell r="A1777" t="str">
            <v>Dorchester20243FMRMax</v>
          </cell>
          <cell r="B1777">
            <v>2024</v>
          </cell>
          <cell r="C1777" t="str">
            <v>FMR</v>
          </cell>
          <cell r="D1777" t="str">
            <v>Dorchester</v>
          </cell>
          <cell r="E1777">
            <v>3</v>
          </cell>
          <cell r="F1777">
            <v>1979</v>
          </cell>
          <cell r="G1777" t="str">
            <v>Max</v>
          </cell>
        </row>
        <row r="1778">
          <cell r="A1778" t="str">
            <v>Edgefield20243FMRMax</v>
          </cell>
          <cell r="B1778">
            <v>2024</v>
          </cell>
          <cell r="C1778" t="str">
            <v>FMR</v>
          </cell>
          <cell r="D1778" t="str">
            <v>Edgefield</v>
          </cell>
          <cell r="E1778">
            <v>3</v>
          </cell>
          <cell r="F1778">
            <v>1463</v>
          </cell>
          <cell r="G1778" t="str">
            <v>Max</v>
          </cell>
        </row>
        <row r="1779">
          <cell r="A1779" t="str">
            <v>Fairfield20243FMRMax</v>
          </cell>
          <cell r="B1779">
            <v>2024</v>
          </cell>
          <cell r="C1779" t="str">
            <v>FMR</v>
          </cell>
          <cell r="D1779" t="str">
            <v>Fairfield</v>
          </cell>
          <cell r="E1779">
            <v>3</v>
          </cell>
          <cell r="F1779">
            <v>1595</v>
          </cell>
          <cell r="G1779" t="str">
            <v>Max</v>
          </cell>
        </row>
        <row r="1780">
          <cell r="A1780" t="str">
            <v>Florence20243FMRMax</v>
          </cell>
          <cell r="B1780">
            <v>2024</v>
          </cell>
          <cell r="C1780" t="str">
            <v>FMR</v>
          </cell>
          <cell r="D1780" t="str">
            <v>Florence</v>
          </cell>
          <cell r="E1780">
            <v>3</v>
          </cell>
          <cell r="F1780">
            <v>1279</v>
          </cell>
          <cell r="G1780" t="str">
            <v>Max</v>
          </cell>
        </row>
        <row r="1781">
          <cell r="A1781" t="str">
            <v>Georgetown20243FMRMax</v>
          </cell>
          <cell r="B1781">
            <v>2024</v>
          </cell>
          <cell r="C1781" t="str">
            <v>FMR</v>
          </cell>
          <cell r="D1781" t="str">
            <v>Georgetown</v>
          </cell>
          <cell r="E1781">
            <v>3</v>
          </cell>
          <cell r="F1781">
            <v>1478</v>
          </cell>
          <cell r="G1781" t="str">
            <v>Max</v>
          </cell>
        </row>
        <row r="1782">
          <cell r="A1782" t="str">
            <v>Greenville20243FMRMax</v>
          </cell>
          <cell r="B1782">
            <v>2024</v>
          </cell>
          <cell r="C1782" t="str">
            <v>FMR</v>
          </cell>
          <cell r="D1782" t="str">
            <v>Greenville</v>
          </cell>
          <cell r="E1782">
            <v>3</v>
          </cell>
          <cell r="F1782">
            <v>1500</v>
          </cell>
          <cell r="G1782" t="str">
            <v>Max</v>
          </cell>
        </row>
        <row r="1783">
          <cell r="A1783" t="str">
            <v>Greenwood20243FMRMax</v>
          </cell>
          <cell r="B1783">
            <v>2024</v>
          </cell>
          <cell r="C1783" t="str">
            <v>FMR</v>
          </cell>
          <cell r="D1783" t="str">
            <v>Greenwood</v>
          </cell>
          <cell r="E1783">
            <v>3</v>
          </cell>
          <cell r="F1783">
            <v>1199</v>
          </cell>
          <cell r="G1783" t="str">
            <v>Max</v>
          </cell>
        </row>
        <row r="1784">
          <cell r="A1784" t="str">
            <v>Hampton20243FMRMax</v>
          </cell>
          <cell r="B1784">
            <v>2024</v>
          </cell>
          <cell r="C1784" t="str">
            <v>FMR</v>
          </cell>
          <cell r="D1784" t="str">
            <v>Hampton</v>
          </cell>
          <cell r="E1784">
            <v>3</v>
          </cell>
          <cell r="F1784">
            <v>1258</v>
          </cell>
          <cell r="G1784" t="str">
            <v>Max</v>
          </cell>
        </row>
        <row r="1785">
          <cell r="A1785" t="str">
            <v>Horry20243FMRMax</v>
          </cell>
          <cell r="B1785">
            <v>2024</v>
          </cell>
          <cell r="C1785" t="str">
            <v>FMR</v>
          </cell>
          <cell r="D1785" t="str">
            <v>Horry</v>
          </cell>
          <cell r="E1785">
            <v>3</v>
          </cell>
          <cell r="F1785">
            <v>1724</v>
          </cell>
          <cell r="G1785" t="str">
            <v>Max</v>
          </cell>
        </row>
        <row r="1786">
          <cell r="A1786" t="str">
            <v>Jasper20243FMRMax</v>
          </cell>
          <cell r="B1786">
            <v>2024</v>
          </cell>
          <cell r="C1786" t="str">
            <v>FMR</v>
          </cell>
          <cell r="D1786" t="str">
            <v>Jasper</v>
          </cell>
          <cell r="E1786">
            <v>3</v>
          </cell>
          <cell r="F1786">
            <v>1671</v>
          </cell>
          <cell r="G1786" t="str">
            <v>Max</v>
          </cell>
        </row>
        <row r="1787">
          <cell r="A1787" t="str">
            <v>Kershaw20243FMRMax</v>
          </cell>
          <cell r="B1787">
            <v>2024</v>
          </cell>
          <cell r="C1787" t="str">
            <v>FMR</v>
          </cell>
          <cell r="D1787" t="str">
            <v>Kershaw</v>
          </cell>
          <cell r="E1787">
            <v>3</v>
          </cell>
          <cell r="F1787">
            <v>1211</v>
          </cell>
          <cell r="G1787" t="str">
            <v>Max</v>
          </cell>
        </row>
        <row r="1788">
          <cell r="A1788" t="str">
            <v>Lancaster20243FMRMax</v>
          </cell>
          <cell r="B1788">
            <v>2024</v>
          </cell>
          <cell r="C1788" t="str">
            <v>FMR</v>
          </cell>
          <cell r="D1788" t="str">
            <v>Lancaster</v>
          </cell>
          <cell r="E1788">
            <v>3</v>
          </cell>
          <cell r="F1788">
            <v>1360</v>
          </cell>
          <cell r="G1788" t="str">
            <v>Max</v>
          </cell>
        </row>
        <row r="1789">
          <cell r="A1789" t="str">
            <v>Laurens20243FMRMax</v>
          </cell>
          <cell r="B1789">
            <v>2024</v>
          </cell>
          <cell r="C1789" t="str">
            <v>FMR</v>
          </cell>
          <cell r="D1789" t="str">
            <v>Laurens</v>
          </cell>
          <cell r="E1789">
            <v>3</v>
          </cell>
          <cell r="F1789">
            <v>1202</v>
          </cell>
          <cell r="G1789" t="str">
            <v>Max</v>
          </cell>
        </row>
        <row r="1790">
          <cell r="A1790" t="str">
            <v>Lee20243FMRMax</v>
          </cell>
          <cell r="B1790">
            <v>2024</v>
          </cell>
          <cell r="C1790" t="str">
            <v>FMR</v>
          </cell>
          <cell r="D1790" t="str">
            <v>Lee</v>
          </cell>
          <cell r="E1790">
            <v>3</v>
          </cell>
          <cell r="F1790">
            <v>1233</v>
          </cell>
          <cell r="G1790" t="str">
            <v>Max</v>
          </cell>
        </row>
        <row r="1791">
          <cell r="A1791" t="str">
            <v>Lexington20243FMRMax</v>
          </cell>
          <cell r="B1791">
            <v>2024</v>
          </cell>
          <cell r="C1791" t="str">
            <v>FMR</v>
          </cell>
          <cell r="D1791" t="str">
            <v>Lexington</v>
          </cell>
          <cell r="E1791">
            <v>3</v>
          </cell>
          <cell r="F1791">
            <v>1595</v>
          </cell>
          <cell r="G1791" t="str">
            <v>Max</v>
          </cell>
        </row>
        <row r="1792">
          <cell r="A1792" t="str">
            <v>Marion20243FMRMax</v>
          </cell>
          <cell r="B1792">
            <v>2024</v>
          </cell>
          <cell r="C1792" t="str">
            <v>FMR</v>
          </cell>
          <cell r="D1792" t="str">
            <v>Marion</v>
          </cell>
          <cell r="E1792">
            <v>3</v>
          </cell>
          <cell r="F1792">
            <v>1175</v>
          </cell>
          <cell r="G1792" t="str">
            <v>Max</v>
          </cell>
        </row>
        <row r="1793">
          <cell r="A1793" t="str">
            <v>Marlboro20243FMRMax</v>
          </cell>
          <cell r="B1793">
            <v>2024</v>
          </cell>
          <cell r="C1793" t="str">
            <v>FMR</v>
          </cell>
          <cell r="D1793" t="str">
            <v>Marlboro</v>
          </cell>
          <cell r="E1793">
            <v>3</v>
          </cell>
          <cell r="F1793">
            <v>1104</v>
          </cell>
          <cell r="G1793" t="str">
            <v>Max</v>
          </cell>
        </row>
        <row r="1794">
          <cell r="A1794" t="str">
            <v>McCormick20243FMRMax</v>
          </cell>
          <cell r="B1794">
            <v>2024</v>
          </cell>
          <cell r="C1794" t="str">
            <v>FMR</v>
          </cell>
          <cell r="D1794" t="str">
            <v>McCormick</v>
          </cell>
          <cell r="E1794">
            <v>3</v>
          </cell>
          <cell r="F1794">
            <v>1283</v>
          </cell>
          <cell r="G1794" t="str">
            <v>Max</v>
          </cell>
        </row>
        <row r="1795">
          <cell r="A1795" t="str">
            <v>Newberry20243FMRMax</v>
          </cell>
          <cell r="B1795">
            <v>2024</v>
          </cell>
          <cell r="C1795" t="str">
            <v>FMR</v>
          </cell>
          <cell r="D1795" t="str">
            <v>Newberry</v>
          </cell>
          <cell r="E1795">
            <v>3</v>
          </cell>
          <cell r="F1795">
            <v>1227</v>
          </cell>
          <cell r="G1795" t="str">
            <v>Max</v>
          </cell>
        </row>
        <row r="1796">
          <cell r="A1796" t="str">
            <v>Oconee20243FMRMax</v>
          </cell>
          <cell r="B1796">
            <v>2024</v>
          </cell>
          <cell r="C1796" t="str">
            <v>FMR</v>
          </cell>
          <cell r="D1796" t="str">
            <v>Oconee</v>
          </cell>
          <cell r="E1796">
            <v>3</v>
          </cell>
          <cell r="F1796">
            <v>1215</v>
          </cell>
          <cell r="G1796" t="str">
            <v>Max</v>
          </cell>
        </row>
        <row r="1797">
          <cell r="A1797" t="str">
            <v>Orangeburg20243FMRMax</v>
          </cell>
          <cell r="B1797">
            <v>2024</v>
          </cell>
          <cell r="C1797" t="str">
            <v>FMR</v>
          </cell>
          <cell r="D1797" t="str">
            <v>Orangeburg</v>
          </cell>
          <cell r="E1797">
            <v>3</v>
          </cell>
          <cell r="F1797">
            <v>1172</v>
          </cell>
          <cell r="G1797" t="str">
            <v>Max</v>
          </cell>
        </row>
        <row r="1798">
          <cell r="A1798" t="str">
            <v>Pickens20243FMRMax</v>
          </cell>
          <cell r="B1798">
            <v>2024</v>
          </cell>
          <cell r="C1798" t="str">
            <v>FMR</v>
          </cell>
          <cell r="D1798" t="str">
            <v>Pickens</v>
          </cell>
          <cell r="E1798">
            <v>3</v>
          </cell>
          <cell r="F1798">
            <v>1500</v>
          </cell>
          <cell r="G1798" t="str">
            <v>Max</v>
          </cell>
        </row>
        <row r="1799">
          <cell r="A1799" t="str">
            <v>Richland20243FMRMax</v>
          </cell>
          <cell r="B1799">
            <v>2024</v>
          </cell>
          <cell r="C1799" t="str">
            <v>FMR</v>
          </cell>
          <cell r="D1799" t="str">
            <v>Richland</v>
          </cell>
          <cell r="E1799">
            <v>3</v>
          </cell>
          <cell r="F1799">
            <v>1595</v>
          </cell>
          <cell r="G1799" t="str">
            <v>Max</v>
          </cell>
        </row>
        <row r="1800">
          <cell r="A1800" t="str">
            <v>Saluda20243FMRMax</v>
          </cell>
          <cell r="B1800">
            <v>2024</v>
          </cell>
          <cell r="C1800" t="str">
            <v>FMR</v>
          </cell>
          <cell r="D1800" t="str">
            <v>Saluda</v>
          </cell>
          <cell r="E1800">
            <v>3</v>
          </cell>
          <cell r="F1800">
            <v>1595</v>
          </cell>
          <cell r="G1800" t="str">
            <v>Max</v>
          </cell>
        </row>
        <row r="1801">
          <cell r="A1801" t="str">
            <v>Spartanburg20243FMRMax</v>
          </cell>
          <cell r="B1801">
            <v>2024</v>
          </cell>
          <cell r="C1801" t="str">
            <v>FMR</v>
          </cell>
          <cell r="D1801" t="str">
            <v>Spartanburg</v>
          </cell>
          <cell r="E1801">
            <v>3</v>
          </cell>
          <cell r="F1801">
            <v>1450</v>
          </cell>
          <cell r="G1801" t="str">
            <v>Max</v>
          </cell>
        </row>
        <row r="1802">
          <cell r="A1802" t="str">
            <v>Sumter20243FMRMax</v>
          </cell>
          <cell r="B1802">
            <v>2024</v>
          </cell>
          <cell r="C1802" t="str">
            <v>FMR</v>
          </cell>
          <cell r="D1802" t="str">
            <v>Sumter</v>
          </cell>
          <cell r="E1802">
            <v>3</v>
          </cell>
          <cell r="F1802">
            <v>1409</v>
          </cell>
          <cell r="G1802" t="str">
            <v>Max</v>
          </cell>
        </row>
        <row r="1803">
          <cell r="A1803" t="str">
            <v>Union20243FMRMax</v>
          </cell>
          <cell r="B1803">
            <v>2024</v>
          </cell>
          <cell r="C1803" t="str">
            <v>FMR</v>
          </cell>
          <cell r="D1803" t="str">
            <v>Union</v>
          </cell>
          <cell r="E1803">
            <v>3</v>
          </cell>
          <cell r="F1803">
            <v>1156</v>
          </cell>
          <cell r="G1803" t="str">
            <v>Max</v>
          </cell>
        </row>
        <row r="1804">
          <cell r="A1804" t="str">
            <v>Williamsburg20243FMRMax</v>
          </cell>
          <cell r="B1804">
            <v>2024</v>
          </cell>
          <cell r="C1804" t="str">
            <v>FMR</v>
          </cell>
          <cell r="D1804" t="str">
            <v>Williamsburg</v>
          </cell>
          <cell r="E1804">
            <v>3</v>
          </cell>
          <cell r="F1804">
            <v>1105</v>
          </cell>
          <cell r="G1804" t="str">
            <v>Max</v>
          </cell>
        </row>
        <row r="1805">
          <cell r="A1805" t="str">
            <v>York20243FMRMax</v>
          </cell>
          <cell r="B1805">
            <v>2024</v>
          </cell>
          <cell r="C1805" t="str">
            <v>FMR</v>
          </cell>
          <cell r="D1805" t="str">
            <v>York</v>
          </cell>
          <cell r="E1805">
            <v>3</v>
          </cell>
          <cell r="F1805">
            <v>1936</v>
          </cell>
          <cell r="G1805" t="str">
            <v>Max</v>
          </cell>
        </row>
        <row r="1806">
          <cell r="A1806" t="str">
            <v>Abbeville20244FMRMax</v>
          </cell>
          <cell r="B1806">
            <v>2024</v>
          </cell>
          <cell r="C1806" t="str">
            <v>FMR</v>
          </cell>
          <cell r="D1806" t="str">
            <v>Abbeville</v>
          </cell>
          <cell r="E1806">
            <v>4</v>
          </cell>
          <cell r="F1806">
            <v>1409</v>
          </cell>
          <cell r="G1806" t="str">
            <v>Max</v>
          </cell>
        </row>
        <row r="1807">
          <cell r="A1807" t="str">
            <v>Aiken20244FMRMax</v>
          </cell>
          <cell r="B1807">
            <v>2024</v>
          </cell>
          <cell r="C1807" t="str">
            <v>FMR</v>
          </cell>
          <cell r="D1807" t="str">
            <v>Aiken</v>
          </cell>
          <cell r="E1807">
            <v>4</v>
          </cell>
          <cell r="F1807">
            <v>1779</v>
          </cell>
          <cell r="G1807" t="str">
            <v>Max</v>
          </cell>
        </row>
        <row r="1808">
          <cell r="A1808" t="str">
            <v>Allendale20244FMRMax</v>
          </cell>
          <cell r="B1808">
            <v>2024</v>
          </cell>
          <cell r="C1808" t="str">
            <v>FMR</v>
          </cell>
          <cell r="D1808" t="str">
            <v>Allendale</v>
          </cell>
          <cell r="E1808">
            <v>4</v>
          </cell>
          <cell r="F1808">
            <v>1273</v>
          </cell>
          <cell r="G1808" t="str">
            <v>Max</v>
          </cell>
        </row>
        <row r="1809">
          <cell r="A1809" t="str">
            <v>Anderson20244FMRMax</v>
          </cell>
          <cell r="B1809">
            <v>2024</v>
          </cell>
          <cell r="C1809" t="str">
            <v>FMR</v>
          </cell>
          <cell r="D1809" t="str">
            <v>Anderson</v>
          </cell>
          <cell r="E1809">
            <v>4</v>
          </cell>
          <cell r="F1809">
            <v>1756</v>
          </cell>
          <cell r="G1809" t="str">
            <v>Max</v>
          </cell>
        </row>
        <row r="1810">
          <cell r="A1810" t="str">
            <v>Bamberg20244FMRMax</v>
          </cell>
          <cell r="B1810">
            <v>2024</v>
          </cell>
          <cell r="C1810" t="str">
            <v>FMR</v>
          </cell>
          <cell r="D1810" t="str">
            <v>Bamberg</v>
          </cell>
          <cell r="E1810">
            <v>4</v>
          </cell>
          <cell r="F1810">
            <v>1377</v>
          </cell>
          <cell r="G1810" t="str">
            <v>Max</v>
          </cell>
        </row>
        <row r="1811">
          <cell r="A1811" t="str">
            <v>Barnwell20244FMRMax</v>
          </cell>
          <cell r="B1811">
            <v>2024</v>
          </cell>
          <cell r="C1811" t="str">
            <v>FMR</v>
          </cell>
          <cell r="D1811" t="str">
            <v>Barnwell</v>
          </cell>
          <cell r="E1811">
            <v>4</v>
          </cell>
          <cell r="F1811">
            <v>1243</v>
          </cell>
          <cell r="G1811" t="str">
            <v>Max</v>
          </cell>
        </row>
        <row r="1812">
          <cell r="A1812" t="str">
            <v>Beaufort20244FMRMax</v>
          </cell>
          <cell r="B1812">
            <v>2024</v>
          </cell>
          <cell r="C1812" t="str">
            <v>FMR</v>
          </cell>
          <cell r="D1812" t="str">
            <v>Beaufort</v>
          </cell>
          <cell r="E1812">
            <v>4</v>
          </cell>
          <cell r="F1812">
            <v>2634</v>
          </cell>
          <cell r="G1812" t="str">
            <v>Max</v>
          </cell>
        </row>
        <row r="1813">
          <cell r="A1813" t="str">
            <v>Berkeley20244FMRMax</v>
          </cell>
          <cell r="B1813">
            <v>2024</v>
          </cell>
          <cell r="C1813" t="str">
            <v>FMR</v>
          </cell>
          <cell r="D1813" t="str">
            <v>Berkeley</v>
          </cell>
          <cell r="E1813">
            <v>4</v>
          </cell>
          <cell r="F1813">
            <v>2402</v>
          </cell>
          <cell r="G1813" t="str">
            <v>Max</v>
          </cell>
        </row>
        <row r="1814">
          <cell r="A1814" t="str">
            <v>Calhoun20244FMRMax</v>
          </cell>
          <cell r="B1814">
            <v>2024</v>
          </cell>
          <cell r="C1814" t="str">
            <v>FMR</v>
          </cell>
          <cell r="D1814" t="str">
            <v>Calhoun</v>
          </cell>
          <cell r="E1814">
            <v>4</v>
          </cell>
          <cell r="F1814">
            <v>1917</v>
          </cell>
          <cell r="G1814" t="str">
            <v>Max</v>
          </cell>
        </row>
        <row r="1815">
          <cell r="A1815" t="str">
            <v>Charleston20244FMRMax</v>
          </cell>
          <cell r="B1815">
            <v>2024</v>
          </cell>
          <cell r="C1815" t="str">
            <v>FMR</v>
          </cell>
          <cell r="D1815" t="str">
            <v>Charleston</v>
          </cell>
          <cell r="E1815">
            <v>4</v>
          </cell>
          <cell r="F1815">
            <v>2402</v>
          </cell>
          <cell r="G1815" t="str">
            <v>Max</v>
          </cell>
        </row>
        <row r="1816">
          <cell r="A1816" t="str">
            <v>Cherokee20244FMRMax</v>
          </cell>
          <cell r="B1816">
            <v>2024</v>
          </cell>
          <cell r="C1816" t="str">
            <v>FMR</v>
          </cell>
          <cell r="D1816" t="str">
            <v>Cherokee</v>
          </cell>
          <cell r="E1816">
            <v>4</v>
          </cell>
          <cell r="F1816">
            <v>1355</v>
          </cell>
          <cell r="G1816" t="str">
            <v>Max</v>
          </cell>
        </row>
        <row r="1817">
          <cell r="A1817" t="str">
            <v>Chester20244FMRMax</v>
          </cell>
          <cell r="B1817">
            <v>2024</v>
          </cell>
          <cell r="C1817" t="str">
            <v>FMR</v>
          </cell>
          <cell r="D1817" t="str">
            <v>Chester</v>
          </cell>
          <cell r="E1817">
            <v>4</v>
          </cell>
          <cell r="F1817">
            <v>1441</v>
          </cell>
          <cell r="G1817" t="str">
            <v>Max</v>
          </cell>
        </row>
        <row r="1818">
          <cell r="A1818" t="str">
            <v>Chesterfield20244FMRMax</v>
          </cell>
          <cell r="B1818">
            <v>2024</v>
          </cell>
          <cell r="C1818" t="str">
            <v>FMR</v>
          </cell>
          <cell r="D1818" t="str">
            <v>Chesterfield</v>
          </cell>
          <cell r="E1818">
            <v>4</v>
          </cell>
          <cell r="F1818">
            <v>1291</v>
          </cell>
          <cell r="G1818" t="str">
            <v>Max</v>
          </cell>
        </row>
        <row r="1819">
          <cell r="A1819" t="str">
            <v>Clarendon20244FMRMax</v>
          </cell>
          <cell r="B1819">
            <v>2024</v>
          </cell>
          <cell r="C1819" t="str">
            <v>FMR</v>
          </cell>
          <cell r="D1819" t="str">
            <v>Clarendon</v>
          </cell>
          <cell r="E1819">
            <v>4</v>
          </cell>
          <cell r="F1819">
            <v>1376</v>
          </cell>
          <cell r="G1819" t="str">
            <v>Max</v>
          </cell>
        </row>
        <row r="1820">
          <cell r="A1820" t="str">
            <v>Colleton20244FMRMax</v>
          </cell>
          <cell r="B1820">
            <v>2024</v>
          </cell>
          <cell r="C1820" t="str">
            <v>FMR</v>
          </cell>
          <cell r="D1820" t="str">
            <v>Colleton</v>
          </cell>
          <cell r="E1820">
            <v>4</v>
          </cell>
          <cell r="F1820">
            <v>1457</v>
          </cell>
          <cell r="G1820" t="str">
            <v>Max</v>
          </cell>
        </row>
        <row r="1821">
          <cell r="A1821" t="str">
            <v>Darlington20244FMRMax</v>
          </cell>
          <cell r="B1821">
            <v>2024</v>
          </cell>
          <cell r="C1821" t="str">
            <v>FMR</v>
          </cell>
          <cell r="D1821" t="str">
            <v>Darlington</v>
          </cell>
          <cell r="E1821">
            <v>4</v>
          </cell>
          <cell r="F1821">
            <v>1349</v>
          </cell>
          <cell r="G1821" t="str">
            <v>Max</v>
          </cell>
        </row>
        <row r="1822">
          <cell r="A1822" t="str">
            <v>Dillon20244FMRMax</v>
          </cell>
          <cell r="B1822">
            <v>2024</v>
          </cell>
          <cell r="C1822" t="str">
            <v>FMR</v>
          </cell>
          <cell r="D1822" t="str">
            <v>Dillon</v>
          </cell>
          <cell r="E1822">
            <v>4</v>
          </cell>
          <cell r="F1822">
            <v>1446</v>
          </cell>
          <cell r="G1822" t="str">
            <v>Max</v>
          </cell>
        </row>
        <row r="1823">
          <cell r="A1823" t="str">
            <v>Dorchester20244FMRMax</v>
          </cell>
          <cell r="B1823">
            <v>2024</v>
          </cell>
          <cell r="C1823" t="str">
            <v>FMR</v>
          </cell>
          <cell r="D1823" t="str">
            <v>Dorchester</v>
          </cell>
          <cell r="E1823">
            <v>4</v>
          </cell>
          <cell r="F1823">
            <v>2402</v>
          </cell>
          <cell r="G1823" t="str">
            <v>Max</v>
          </cell>
        </row>
        <row r="1824">
          <cell r="A1824" t="str">
            <v>Edgefield20244FMRMax</v>
          </cell>
          <cell r="B1824">
            <v>2024</v>
          </cell>
          <cell r="C1824" t="str">
            <v>FMR</v>
          </cell>
          <cell r="D1824" t="str">
            <v>Edgefield</v>
          </cell>
          <cell r="E1824">
            <v>4</v>
          </cell>
          <cell r="F1824">
            <v>1779</v>
          </cell>
          <cell r="G1824" t="str">
            <v>Max</v>
          </cell>
        </row>
        <row r="1825">
          <cell r="A1825" t="str">
            <v>Fairfield20244FMRMax</v>
          </cell>
          <cell r="B1825">
            <v>2024</v>
          </cell>
          <cell r="C1825" t="str">
            <v>FMR</v>
          </cell>
          <cell r="D1825" t="str">
            <v>Fairfield</v>
          </cell>
          <cell r="E1825">
            <v>4</v>
          </cell>
          <cell r="F1825">
            <v>1917</v>
          </cell>
          <cell r="G1825" t="str">
            <v>Max</v>
          </cell>
        </row>
        <row r="1826">
          <cell r="A1826" t="str">
            <v>Florence20244FMRMax</v>
          </cell>
          <cell r="B1826">
            <v>2024</v>
          </cell>
          <cell r="C1826" t="str">
            <v>FMR</v>
          </cell>
          <cell r="D1826" t="str">
            <v>Florence</v>
          </cell>
          <cell r="E1826">
            <v>4</v>
          </cell>
          <cell r="F1826">
            <v>1374</v>
          </cell>
          <cell r="G1826" t="str">
            <v>Max</v>
          </cell>
        </row>
        <row r="1827">
          <cell r="A1827" t="str">
            <v>Georgetown20244FMRMax</v>
          </cell>
          <cell r="B1827">
            <v>2024</v>
          </cell>
          <cell r="C1827" t="str">
            <v>FMR</v>
          </cell>
          <cell r="D1827" t="str">
            <v>Georgetown</v>
          </cell>
          <cell r="E1827">
            <v>4</v>
          </cell>
          <cell r="F1827">
            <v>1582</v>
          </cell>
          <cell r="G1827" t="str">
            <v>Max</v>
          </cell>
        </row>
        <row r="1828">
          <cell r="A1828" t="str">
            <v>Greenville20244FMRMax</v>
          </cell>
          <cell r="B1828">
            <v>2024</v>
          </cell>
          <cell r="C1828" t="str">
            <v>FMR</v>
          </cell>
          <cell r="D1828" t="str">
            <v>Greenville</v>
          </cell>
          <cell r="E1828">
            <v>4</v>
          </cell>
          <cell r="F1828">
            <v>1797</v>
          </cell>
          <cell r="G1828" t="str">
            <v>Max</v>
          </cell>
        </row>
        <row r="1829">
          <cell r="A1829" t="str">
            <v>Greenwood20244FMRMax</v>
          </cell>
          <cell r="B1829">
            <v>2024</v>
          </cell>
          <cell r="C1829" t="str">
            <v>FMR</v>
          </cell>
          <cell r="D1829" t="str">
            <v>Greenwood</v>
          </cell>
          <cell r="E1829">
            <v>4</v>
          </cell>
          <cell r="F1829">
            <v>1321</v>
          </cell>
          <cell r="G1829" t="str">
            <v>Max</v>
          </cell>
        </row>
        <row r="1830">
          <cell r="A1830" t="str">
            <v>Hampton20244FMRMax</v>
          </cell>
          <cell r="B1830">
            <v>2024</v>
          </cell>
          <cell r="C1830" t="str">
            <v>FMR</v>
          </cell>
          <cell r="D1830" t="str">
            <v>Hampton</v>
          </cell>
          <cell r="E1830">
            <v>4</v>
          </cell>
          <cell r="F1830">
            <v>1536</v>
          </cell>
          <cell r="G1830" t="str">
            <v>Max</v>
          </cell>
        </row>
        <row r="1831">
          <cell r="A1831" t="str">
            <v>Horry20244FMRMax</v>
          </cell>
          <cell r="B1831">
            <v>2024</v>
          </cell>
          <cell r="C1831" t="str">
            <v>FMR</v>
          </cell>
          <cell r="D1831" t="str">
            <v>Horry</v>
          </cell>
          <cell r="E1831">
            <v>4</v>
          </cell>
          <cell r="F1831">
            <v>2005</v>
          </cell>
          <cell r="G1831" t="str">
            <v>Max</v>
          </cell>
        </row>
        <row r="1832">
          <cell r="A1832" t="str">
            <v>Jasper20244FMRMax</v>
          </cell>
          <cell r="B1832">
            <v>2024</v>
          </cell>
          <cell r="C1832" t="str">
            <v>FMR</v>
          </cell>
          <cell r="D1832" t="str">
            <v>Jasper</v>
          </cell>
          <cell r="E1832">
            <v>4</v>
          </cell>
          <cell r="F1832">
            <v>1891</v>
          </cell>
          <cell r="G1832" t="str">
            <v>Max</v>
          </cell>
        </row>
        <row r="1833">
          <cell r="A1833" t="str">
            <v>Kershaw20244FMRMax</v>
          </cell>
          <cell r="B1833">
            <v>2024</v>
          </cell>
          <cell r="C1833" t="str">
            <v>FMR</v>
          </cell>
          <cell r="D1833" t="str">
            <v>Kershaw</v>
          </cell>
          <cell r="E1833">
            <v>4</v>
          </cell>
          <cell r="F1833">
            <v>1415</v>
          </cell>
          <cell r="G1833" t="str">
            <v>Max</v>
          </cell>
        </row>
        <row r="1834">
          <cell r="A1834" t="str">
            <v>Lancaster20244FMRMax</v>
          </cell>
          <cell r="B1834">
            <v>2024</v>
          </cell>
          <cell r="C1834" t="str">
            <v>FMR</v>
          </cell>
          <cell r="D1834" t="str">
            <v>Lancaster</v>
          </cell>
          <cell r="E1834">
            <v>4</v>
          </cell>
          <cell r="F1834">
            <v>1518</v>
          </cell>
          <cell r="G1834" t="str">
            <v>Max</v>
          </cell>
        </row>
        <row r="1835">
          <cell r="A1835" t="str">
            <v>Laurens20244FMRMax</v>
          </cell>
          <cell r="B1835">
            <v>2024</v>
          </cell>
          <cell r="C1835" t="str">
            <v>FMR</v>
          </cell>
          <cell r="D1835" t="str">
            <v>Laurens</v>
          </cell>
          <cell r="E1835">
            <v>4</v>
          </cell>
          <cell r="F1835">
            <v>1330</v>
          </cell>
          <cell r="G1835" t="str">
            <v>Max</v>
          </cell>
        </row>
        <row r="1836">
          <cell r="A1836" t="str">
            <v>Lee20244FMRMax</v>
          </cell>
          <cell r="B1836">
            <v>2024</v>
          </cell>
          <cell r="C1836" t="str">
            <v>FMR</v>
          </cell>
          <cell r="D1836" t="str">
            <v>Lee</v>
          </cell>
          <cell r="E1836">
            <v>4</v>
          </cell>
          <cell r="F1836">
            <v>1238</v>
          </cell>
          <cell r="G1836" t="str">
            <v>Max</v>
          </cell>
        </row>
        <row r="1837">
          <cell r="A1837" t="str">
            <v>Lexington20244FMRMax</v>
          </cell>
          <cell r="B1837">
            <v>2024</v>
          </cell>
          <cell r="C1837" t="str">
            <v>FMR</v>
          </cell>
          <cell r="D1837" t="str">
            <v>Lexington</v>
          </cell>
          <cell r="E1837">
            <v>4</v>
          </cell>
          <cell r="F1837">
            <v>1917</v>
          </cell>
          <cell r="G1837" t="str">
            <v>Max</v>
          </cell>
        </row>
        <row r="1838">
          <cell r="A1838" t="str">
            <v>Marion20244FMRMax</v>
          </cell>
          <cell r="B1838">
            <v>2024</v>
          </cell>
          <cell r="C1838" t="str">
            <v>FMR</v>
          </cell>
          <cell r="D1838" t="str">
            <v>Marion</v>
          </cell>
          <cell r="E1838">
            <v>4</v>
          </cell>
          <cell r="F1838">
            <v>1536</v>
          </cell>
          <cell r="G1838" t="str">
            <v>Max</v>
          </cell>
        </row>
        <row r="1839">
          <cell r="A1839" t="str">
            <v>Marlboro20244FMRMax</v>
          </cell>
          <cell r="B1839">
            <v>2024</v>
          </cell>
          <cell r="C1839" t="str">
            <v>FMR</v>
          </cell>
          <cell r="D1839" t="str">
            <v>Marlboro</v>
          </cell>
          <cell r="E1839">
            <v>4</v>
          </cell>
          <cell r="F1839">
            <v>1210</v>
          </cell>
          <cell r="G1839" t="str">
            <v>Max</v>
          </cell>
        </row>
        <row r="1840">
          <cell r="A1840" t="str">
            <v>McCormick20244FMRMax</v>
          </cell>
          <cell r="B1840">
            <v>2024</v>
          </cell>
          <cell r="C1840" t="str">
            <v>FMR</v>
          </cell>
          <cell r="D1840" t="str">
            <v>McCormick</v>
          </cell>
          <cell r="E1840">
            <v>4</v>
          </cell>
          <cell r="F1840">
            <v>1398</v>
          </cell>
          <cell r="G1840" t="str">
            <v>Max</v>
          </cell>
        </row>
        <row r="1841">
          <cell r="A1841" t="str">
            <v>Newberry20244FMRMax</v>
          </cell>
          <cell r="B1841">
            <v>2024</v>
          </cell>
          <cell r="C1841" t="str">
            <v>FMR</v>
          </cell>
          <cell r="D1841" t="str">
            <v>Newberry</v>
          </cell>
          <cell r="E1841">
            <v>4</v>
          </cell>
          <cell r="F1841">
            <v>1418</v>
          </cell>
          <cell r="G1841" t="str">
            <v>Max</v>
          </cell>
        </row>
        <row r="1842">
          <cell r="A1842" t="str">
            <v>Oconee20244FMRMax</v>
          </cell>
          <cell r="B1842">
            <v>2024</v>
          </cell>
          <cell r="C1842" t="str">
            <v>FMR</v>
          </cell>
          <cell r="D1842" t="str">
            <v>Oconee</v>
          </cell>
          <cell r="E1842">
            <v>4</v>
          </cell>
          <cell r="F1842">
            <v>1348</v>
          </cell>
          <cell r="G1842" t="str">
            <v>Max</v>
          </cell>
        </row>
        <row r="1843">
          <cell r="A1843" t="str">
            <v>Orangeburg20244FMRMax</v>
          </cell>
          <cell r="B1843">
            <v>2024</v>
          </cell>
          <cell r="C1843" t="str">
            <v>FMR</v>
          </cell>
          <cell r="D1843" t="str">
            <v>Orangeburg</v>
          </cell>
          <cell r="E1843">
            <v>4</v>
          </cell>
          <cell r="F1843">
            <v>1356</v>
          </cell>
          <cell r="G1843" t="str">
            <v>Max</v>
          </cell>
        </row>
        <row r="1844">
          <cell r="A1844" t="str">
            <v>Pickens20244FMRMax</v>
          </cell>
          <cell r="B1844">
            <v>2024</v>
          </cell>
          <cell r="C1844" t="str">
            <v>FMR</v>
          </cell>
          <cell r="D1844" t="str">
            <v>Pickens</v>
          </cell>
          <cell r="E1844">
            <v>4</v>
          </cell>
          <cell r="F1844">
            <v>1797</v>
          </cell>
          <cell r="G1844" t="str">
            <v>Max</v>
          </cell>
        </row>
        <row r="1845">
          <cell r="A1845" t="str">
            <v>Richland20244FMRMax</v>
          </cell>
          <cell r="B1845">
            <v>2024</v>
          </cell>
          <cell r="C1845" t="str">
            <v>FMR</v>
          </cell>
          <cell r="D1845" t="str">
            <v>Richland</v>
          </cell>
          <cell r="E1845">
            <v>4</v>
          </cell>
          <cell r="F1845">
            <v>1917</v>
          </cell>
          <cell r="G1845" t="str">
            <v>Max</v>
          </cell>
        </row>
        <row r="1846">
          <cell r="A1846" t="str">
            <v>Saluda20244FMRMax</v>
          </cell>
          <cell r="B1846">
            <v>2024</v>
          </cell>
          <cell r="C1846" t="str">
            <v>FMR</v>
          </cell>
          <cell r="D1846" t="str">
            <v>Saluda</v>
          </cell>
          <cell r="E1846">
            <v>4</v>
          </cell>
          <cell r="F1846">
            <v>1917</v>
          </cell>
          <cell r="G1846" t="str">
            <v>Max</v>
          </cell>
        </row>
        <row r="1847">
          <cell r="A1847" t="str">
            <v>Spartanburg20244FMRMax</v>
          </cell>
          <cell r="B1847">
            <v>2024</v>
          </cell>
          <cell r="C1847" t="str">
            <v>FMR</v>
          </cell>
          <cell r="D1847" t="str">
            <v>Spartanburg</v>
          </cell>
          <cell r="E1847">
            <v>4</v>
          </cell>
          <cell r="F1847">
            <v>1536</v>
          </cell>
          <cell r="G1847" t="str">
            <v>Max</v>
          </cell>
        </row>
        <row r="1848">
          <cell r="A1848" t="str">
            <v>Sumter20244FMRMax</v>
          </cell>
          <cell r="B1848">
            <v>2024</v>
          </cell>
          <cell r="C1848" t="str">
            <v>FMR</v>
          </cell>
          <cell r="D1848" t="str">
            <v>Sumter</v>
          </cell>
          <cell r="E1848">
            <v>4</v>
          </cell>
          <cell r="F1848">
            <v>1552</v>
          </cell>
          <cell r="G1848" t="str">
            <v>Max</v>
          </cell>
        </row>
        <row r="1849">
          <cell r="A1849" t="str">
            <v>Union20244FMRMax</v>
          </cell>
          <cell r="B1849">
            <v>2024</v>
          </cell>
          <cell r="C1849" t="str">
            <v>FMR</v>
          </cell>
          <cell r="D1849" t="str">
            <v>Union</v>
          </cell>
          <cell r="E1849">
            <v>4</v>
          </cell>
          <cell r="F1849">
            <v>1205</v>
          </cell>
          <cell r="G1849" t="str">
            <v>Max</v>
          </cell>
        </row>
        <row r="1850">
          <cell r="A1850" t="str">
            <v>Williamsburg20244FMRMax</v>
          </cell>
          <cell r="B1850">
            <v>2024</v>
          </cell>
          <cell r="C1850" t="str">
            <v>FMR</v>
          </cell>
          <cell r="D1850" t="str">
            <v>Williamsburg</v>
          </cell>
          <cell r="E1850">
            <v>4</v>
          </cell>
          <cell r="F1850">
            <v>1299</v>
          </cell>
          <cell r="G1850" t="str">
            <v>Max</v>
          </cell>
        </row>
        <row r="1851">
          <cell r="A1851" t="str">
            <v>York20244FMRMax</v>
          </cell>
          <cell r="B1851">
            <v>2024</v>
          </cell>
          <cell r="C1851" t="str">
            <v>FMR</v>
          </cell>
          <cell r="D1851" t="str">
            <v>York</v>
          </cell>
          <cell r="E1851">
            <v>4</v>
          </cell>
          <cell r="F1851">
            <v>2481</v>
          </cell>
          <cell r="G1851" t="str">
            <v>Max</v>
          </cell>
        </row>
        <row r="1852">
          <cell r="A1852" t="str">
            <v>202300.5NNM</v>
          </cell>
          <cell r="B1852">
            <v>2023</v>
          </cell>
          <cell r="C1852">
            <v>0.5</v>
          </cell>
          <cell r="D1852"/>
          <cell r="E1852">
            <v>0</v>
          </cell>
          <cell r="F1852">
            <v>672</v>
          </cell>
          <cell r="G1852" t="str">
            <v>NNM</v>
          </cell>
        </row>
        <row r="1853">
          <cell r="A1853" t="str">
            <v>202310.5NNM</v>
          </cell>
          <cell r="B1853">
            <v>2023</v>
          </cell>
          <cell r="C1853">
            <v>0.5</v>
          </cell>
          <cell r="D1853"/>
          <cell r="E1853">
            <v>1</v>
          </cell>
          <cell r="F1853">
            <v>720</v>
          </cell>
          <cell r="G1853" t="str">
            <v>NNM</v>
          </cell>
        </row>
        <row r="1854">
          <cell r="A1854" t="str">
            <v>202320.5NNM</v>
          </cell>
          <cell r="B1854">
            <v>2023</v>
          </cell>
          <cell r="C1854">
            <v>0.5</v>
          </cell>
          <cell r="D1854"/>
          <cell r="E1854">
            <v>2</v>
          </cell>
          <cell r="F1854">
            <v>863</v>
          </cell>
          <cell r="G1854" t="str">
            <v>NNM</v>
          </cell>
        </row>
        <row r="1855">
          <cell r="A1855" t="str">
            <v>202330.5NNM</v>
          </cell>
          <cell r="B1855">
            <v>2023</v>
          </cell>
          <cell r="C1855">
            <v>0.5</v>
          </cell>
          <cell r="D1855"/>
          <cell r="E1855">
            <v>3</v>
          </cell>
          <cell r="F1855">
            <v>998</v>
          </cell>
          <cell r="G1855" t="str">
            <v>NNM</v>
          </cell>
        </row>
        <row r="1856">
          <cell r="A1856" t="str">
            <v>202340.5NNM</v>
          </cell>
          <cell r="B1856">
            <v>2023</v>
          </cell>
          <cell r="C1856">
            <v>0.5</v>
          </cell>
          <cell r="D1856"/>
          <cell r="E1856">
            <v>4</v>
          </cell>
          <cell r="F1856">
            <v>1113</v>
          </cell>
          <cell r="G1856" t="str">
            <v>NNM</v>
          </cell>
        </row>
        <row r="1857">
          <cell r="A1857" t="str">
            <v>202300.6NNM</v>
          </cell>
          <cell r="B1857">
            <v>2023</v>
          </cell>
          <cell r="C1857">
            <v>0.6</v>
          </cell>
          <cell r="D1857"/>
          <cell r="E1857">
            <v>0</v>
          </cell>
          <cell r="F1857">
            <v>807</v>
          </cell>
          <cell r="G1857" t="str">
            <v>NNM</v>
          </cell>
        </row>
        <row r="1858">
          <cell r="A1858" t="str">
            <v>202310.6NNM</v>
          </cell>
          <cell r="B1858">
            <v>2023</v>
          </cell>
          <cell r="C1858">
            <v>0.6</v>
          </cell>
          <cell r="D1858"/>
          <cell r="E1858">
            <v>1</v>
          </cell>
          <cell r="F1858">
            <v>864</v>
          </cell>
          <cell r="G1858" t="str">
            <v>NNM</v>
          </cell>
        </row>
        <row r="1859">
          <cell r="A1859" t="str">
            <v>202320.6NNM</v>
          </cell>
          <cell r="B1859">
            <v>2023</v>
          </cell>
          <cell r="C1859">
            <v>0.6</v>
          </cell>
          <cell r="D1859"/>
          <cell r="E1859">
            <v>2</v>
          </cell>
          <cell r="F1859">
            <v>1036</v>
          </cell>
          <cell r="G1859" t="str">
            <v>NNM</v>
          </cell>
        </row>
        <row r="1860">
          <cell r="A1860" t="str">
            <v>202330.6NNM</v>
          </cell>
          <cell r="B1860">
            <v>2023</v>
          </cell>
          <cell r="C1860">
            <v>0.6</v>
          </cell>
          <cell r="D1860"/>
          <cell r="E1860">
            <v>3</v>
          </cell>
          <cell r="F1860">
            <v>1197</v>
          </cell>
          <cell r="G1860" t="str">
            <v>NNM</v>
          </cell>
        </row>
        <row r="1861">
          <cell r="A1861" t="str">
            <v>202340.6NNM</v>
          </cell>
          <cell r="B1861">
            <v>2023</v>
          </cell>
          <cell r="C1861">
            <v>0.6</v>
          </cell>
          <cell r="D1861"/>
          <cell r="E1861">
            <v>4</v>
          </cell>
          <cell r="F1861">
            <v>1336</v>
          </cell>
          <cell r="G1861" t="str">
            <v>NNM</v>
          </cell>
        </row>
        <row r="1862">
          <cell r="A1862" t="str">
            <v>Abbeville202300.2Max</v>
          </cell>
          <cell r="B1862">
            <v>2023</v>
          </cell>
          <cell r="C1862">
            <v>0.2</v>
          </cell>
          <cell r="D1862" t="str">
            <v>Abbeville</v>
          </cell>
          <cell r="E1862">
            <v>0</v>
          </cell>
          <cell r="F1862">
            <v>218</v>
          </cell>
          <cell r="G1862" t="str">
            <v>Max</v>
          </cell>
        </row>
        <row r="1863">
          <cell r="A1863" t="str">
            <v>Aiken202300.2Max</v>
          </cell>
          <cell r="B1863">
            <v>2023</v>
          </cell>
          <cell r="C1863">
            <v>0.2</v>
          </cell>
          <cell r="D1863" t="str">
            <v>Aiken</v>
          </cell>
          <cell r="E1863">
            <v>0</v>
          </cell>
          <cell r="F1863">
            <v>273</v>
          </cell>
          <cell r="G1863" t="str">
            <v>Max</v>
          </cell>
        </row>
        <row r="1864">
          <cell r="A1864" t="str">
            <v>Allendale202300.2Max</v>
          </cell>
          <cell r="B1864">
            <v>2023</v>
          </cell>
          <cell r="C1864">
            <v>0.2</v>
          </cell>
          <cell r="D1864" t="str">
            <v>Allendale</v>
          </cell>
          <cell r="E1864">
            <v>0</v>
          </cell>
          <cell r="F1864">
            <v>218</v>
          </cell>
          <cell r="G1864" t="str">
            <v>Max</v>
          </cell>
        </row>
        <row r="1865">
          <cell r="A1865" t="str">
            <v>Anderson202300.2Max</v>
          </cell>
          <cell r="B1865">
            <v>2023</v>
          </cell>
          <cell r="C1865">
            <v>0.2</v>
          </cell>
          <cell r="D1865" t="str">
            <v>Anderson</v>
          </cell>
          <cell r="E1865">
            <v>0</v>
          </cell>
          <cell r="F1865">
            <v>263</v>
          </cell>
          <cell r="G1865" t="str">
            <v>Max</v>
          </cell>
        </row>
        <row r="1866">
          <cell r="A1866" t="str">
            <v>Bamberg202300.2Max</v>
          </cell>
          <cell r="B1866">
            <v>2023</v>
          </cell>
          <cell r="C1866">
            <v>0.2</v>
          </cell>
          <cell r="D1866" t="str">
            <v>Bamberg</v>
          </cell>
          <cell r="E1866">
            <v>0</v>
          </cell>
          <cell r="F1866">
            <v>218</v>
          </cell>
          <cell r="G1866" t="str">
            <v>Max</v>
          </cell>
        </row>
        <row r="1867">
          <cell r="A1867" t="str">
            <v>Barnwell202300.2Max</v>
          </cell>
          <cell r="B1867">
            <v>2023</v>
          </cell>
          <cell r="C1867">
            <v>0.2</v>
          </cell>
          <cell r="D1867" t="str">
            <v>Barnwell</v>
          </cell>
          <cell r="E1867">
            <v>0</v>
          </cell>
          <cell r="F1867">
            <v>218</v>
          </cell>
          <cell r="G1867" t="str">
            <v>Max</v>
          </cell>
        </row>
        <row r="1868">
          <cell r="A1868" t="str">
            <v>Beaufort202300.2Max</v>
          </cell>
          <cell r="B1868">
            <v>2023</v>
          </cell>
          <cell r="C1868">
            <v>0.2</v>
          </cell>
          <cell r="D1868" t="str">
            <v>Beaufort</v>
          </cell>
          <cell r="E1868">
            <v>0</v>
          </cell>
          <cell r="F1868">
            <v>321</v>
          </cell>
          <cell r="G1868" t="str">
            <v>Max</v>
          </cell>
        </row>
        <row r="1869">
          <cell r="A1869" t="str">
            <v>Berkeley202300.2Max</v>
          </cell>
          <cell r="B1869">
            <v>2023</v>
          </cell>
          <cell r="C1869">
            <v>0.2</v>
          </cell>
          <cell r="D1869" t="str">
            <v>Berkeley</v>
          </cell>
          <cell r="E1869">
            <v>0</v>
          </cell>
          <cell r="F1869">
            <v>340</v>
          </cell>
          <cell r="G1869" t="str">
            <v>Max</v>
          </cell>
        </row>
        <row r="1870">
          <cell r="A1870" t="str">
            <v>Calhoun202300.2Max</v>
          </cell>
          <cell r="B1870">
            <v>2023</v>
          </cell>
          <cell r="C1870">
            <v>0.2</v>
          </cell>
          <cell r="D1870" t="str">
            <v>Calhoun</v>
          </cell>
          <cell r="E1870">
            <v>0</v>
          </cell>
          <cell r="F1870">
            <v>294</v>
          </cell>
          <cell r="G1870" t="str">
            <v>Max</v>
          </cell>
        </row>
        <row r="1871">
          <cell r="A1871" t="str">
            <v>Charleston202300.2Max</v>
          </cell>
          <cell r="B1871">
            <v>2023</v>
          </cell>
          <cell r="C1871">
            <v>0.2</v>
          </cell>
          <cell r="D1871" t="str">
            <v>Charleston</v>
          </cell>
          <cell r="E1871">
            <v>0</v>
          </cell>
          <cell r="F1871">
            <v>340</v>
          </cell>
          <cell r="G1871" t="str">
            <v>Max</v>
          </cell>
        </row>
        <row r="1872">
          <cell r="A1872" t="str">
            <v>Cherokee202300.2Max</v>
          </cell>
          <cell r="B1872">
            <v>2023</v>
          </cell>
          <cell r="C1872">
            <v>0.2</v>
          </cell>
          <cell r="D1872" t="str">
            <v>Cherokee</v>
          </cell>
          <cell r="E1872">
            <v>0</v>
          </cell>
          <cell r="F1872">
            <v>218</v>
          </cell>
          <cell r="G1872" t="str">
            <v>Max</v>
          </cell>
        </row>
        <row r="1873">
          <cell r="A1873" t="str">
            <v>Chester202300.2Max</v>
          </cell>
          <cell r="B1873">
            <v>2023</v>
          </cell>
          <cell r="C1873">
            <v>0.2</v>
          </cell>
          <cell r="D1873" t="str">
            <v>Chester</v>
          </cell>
          <cell r="E1873">
            <v>0</v>
          </cell>
          <cell r="F1873">
            <v>226</v>
          </cell>
          <cell r="G1873" t="str">
            <v>Max</v>
          </cell>
        </row>
        <row r="1874">
          <cell r="A1874" t="str">
            <v>Chesterfield202300.2Max</v>
          </cell>
          <cell r="B1874">
            <v>2023</v>
          </cell>
          <cell r="C1874">
            <v>0.2</v>
          </cell>
          <cell r="D1874" t="str">
            <v>Chesterfield</v>
          </cell>
          <cell r="E1874">
            <v>0</v>
          </cell>
          <cell r="F1874">
            <v>218</v>
          </cell>
          <cell r="G1874" t="str">
            <v>Max</v>
          </cell>
        </row>
        <row r="1875">
          <cell r="A1875" t="str">
            <v>Clarendon202300.2Max</v>
          </cell>
          <cell r="B1875">
            <v>2023</v>
          </cell>
          <cell r="C1875">
            <v>0.2</v>
          </cell>
          <cell r="D1875" t="str">
            <v>Clarendon</v>
          </cell>
          <cell r="E1875">
            <v>0</v>
          </cell>
          <cell r="F1875">
            <v>221</v>
          </cell>
          <cell r="G1875" t="str">
            <v>Max</v>
          </cell>
        </row>
        <row r="1876">
          <cell r="A1876" t="str">
            <v>Colleton202300.2Max</v>
          </cell>
          <cell r="B1876">
            <v>2023</v>
          </cell>
          <cell r="C1876">
            <v>0.2</v>
          </cell>
          <cell r="D1876" t="str">
            <v>Colleton</v>
          </cell>
          <cell r="E1876">
            <v>0</v>
          </cell>
          <cell r="F1876">
            <v>218</v>
          </cell>
          <cell r="G1876" t="str">
            <v>Max</v>
          </cell>
        </row>
        <row r="1877">
          <cell r="A1877" t="str">
            <v>Darlington202300.2Max</v>
          </cell>
          <cell r="B1877">
            <v>2023</v>
          </cell>
          <cell r="C1877">
            <v>0.2</v>
          </cell>
          <cell r="D1877" t="str">
            <v>Darlington</v>
          </cell>
          <cell r="E1877">
            <v>0</v>
          </cell>
          <cell r="F1877">
            <v>220</v>
          </cell>
          <cell r="G1877" t="str">
            <v>Max</v>
          </cell>
        </row>
        <row r="1878">
          <cell r="A1878" t="str">
            <v>Dillon202300.2Max</v>
          </cell>
          <cell r="B1878">
            <v>2023</v>
          </cell>
          <cell r="C1878">
            <v>0.2</v>
          </cell>
          <cell r="D1878" t="str">
            <v>Dillon</v>
          </cell>
          <cell r="E1878">
            <v>0</v>
          </cell>
          <cell r="F1878">
            <v>218</v>
          </cell>
          <cell r="G1878" t="str">
            <v>Max</v>
          </cell>
        </row>
        <row r="1879">
          <cell r="A1879" t="str">
            <v>Dorchester202300.2Max</v>
          </cell>
          <cell r="B1879">
            <v>2023</v>
          </cell>
          <cell r="C1879">
            <v>0.2</v>
          </cell>
          <cell r="D1879" t="str">
            <v>Dorchester</v>
          </cell>
          <cell r="E1879">
            <v>0</v>
          </cell>
          <cell r="F1879">
            <v>340</v>
          </cell>
          <cell r="G1879" t="str">
            <v>Max</v>
          </cell>
        </row>
        <row r="1880">
          <cell r="A1880" t="str">
            <v>Edgefield202300.2Max</v>
          </cell>
          <cell r="B1880">
            <v>2023</v>
          </cell>
          <cell r="C1880">
            <v>0.2</v>
          </cell>
          <cell r="D1880" t="str">
            <v>Edgefield</v>
          </cell>
          <cell r="E1880">
            <v>0</v>
          </cell>
          <cell r="F1880">
            <v>273</v>
          </cell>
          <cell r="G1880" t="str">
            <v>Max</v>
          </cell>
        </row>
        <row r="1881">
          <cell r="A1881" t="str">
            <v>Fairfield202300.2Max</v>
          </cell>
          <cell r="B1881">
            <v>2023</v>
          </cell>
          <cell r="C1881">
            <v>0.2</v>
          </cell>
          <cell r="D1881" t="str">
            <v>Fairfield</v>
          </cell>
          <cell r="E1881">
            <v>0</v>
          </cell>
          <cell r="F1881">
            <v>294</v>
          </cell>
          <cell r="G1881" t="str">
            <v>Max</v>
          </cell>
        </row>
        <row r="1882">
          <cell r="A1882" t="str">
            <v>Florence202300.2Max</v>
          </cell>
          <cell r="B1882">
            <v>2023</v>
          </cell>
          <cell r="C1882">
            <v>0.2</v>
          </cell>
          <cell r="D1882" t="str">
            <v>Florence</v>
          </cell>
          <cell r="E1882">
            <v>0</v>
          </cell>
          <cell r="F1882">
            <v>246</v>
          </cell>
          <cell r="G1882" t="str">
            <v>Max</v>
          </cell>
        </row>
        <row r="1883">
          <cell r="A1883" t="str">
            <v>Georgetown202300.2Max</v>
          </cell>
          <cell r="B1883">
            <v>2023</v>
          </cell>
          <cell r="C1883">
            <v>0.2</v>
          </cell>
          <cell r="D1883" t="str">
            <v>Georgetown</v>
          </cell>
          <cell r="E1883">
            <v>0</v>
          </cell>
          <cell r="F1883">
            <v>259</v>
          </cell>
          <cell r="G1883" t="str">
            <v>Max</v>
          </cell>
        </row>
        <row r="1884">
          <cell r="A1884" t="str">
            <v>Greenville202300.2Max</v>
          </cell>
          <cell r="B1884">
            <v>2023</v>
          </cell>
          <cell r="C1884">
            <v>0.2</v>
          </cell>
          <cell r="D1884" t="str">
            <v>Greenville</v>
          </cell>
          <cell r="E1884">
            <v>0</v>
          </cell>
          <cell r="F1884">
            <v>311</v>
          </cell>
          <cell r="G1884" t="str">
            <v>Max</v>
          </cell>
        </row>
        <row r="1885">
          <cell r="A1885" t="str">
            <v>Greenwood202300.2Max</v>
          </cell>
          <cell r="B1885">
            <v>2023</v>
          </cell>
          <cell r="C1885">
            <v>0.2</v>
          </cell>
          <cell r="D1885" t="str">
            <v>Greenwood</v>
          </cell>
          <cell r="E1885">
            <v>0</v>
          </cell>
          <cell r="F1885">
            <v>218</v>
          </cell>
          <cell r="G1885" t="str">
            <v>Max</v>
          </cell>
        </row>
        <row r="1886">
          <cell r="A1886" t="str">
            <v>Hampton202300.2Max</v>
          </cell>
          <cell r="B1886">
            <v>2023</v>
          </cell>
          <cell r="C1886">
            <v>0.2</v>
          </cell>
          <cell r="D1886" t="str">
            <v>Hampton</v>
          </cell>
          <cell r="E1886">
            <v>0</v>
          </cell>
          <cell r="F1886">
            <v>218</v>
          </cell>
          <cell r="G1886" t="str">
            <v>Max</v>
          </cell>
        </row>
        <row r="1887">
          <cell r="A1887" t="str">
            <v>Horry202300.2Max</v>
          </cell>
          <cell r="B1887">
            <v>2023</v>
          </cell>
          <cell r="C1887">
            <v>0.2</v>
          </cell>
          <cell r="D1887" t="str">
            <v>Horry</v>
          </cell>
          <cell r="E1887">
            <v>0</v>
          </cell>
          <cell r="F1887">
            <v>253</v>
          </cell>
          <cell r="G1887" t="str">
            <v>Max</v>
          </cell>
        </row>
        <row r="1888">
          <cell r="A1888" t="str">
            <v>Jasper202300.2Max</v>
          </cell>
          <cell r="B1888">
            <v>2023</v>
          </cell>
          <cell r="C1888">
            <v>0.2</v>
          </cell>
          <cell r="D1888" t="str">
            <v>Jasper</v>
          </cell>
          <cell r="E1888">
            <v>0</v>
          </cell>
          <cell r="F1888">
            <v>222</v>
          </cell>
          <cell r="G1888" t="str">
            <v>Max</v>
          </cell>
        </row>
        <row r="1889">
          <cell r="A1889" t="str">
            <v>Kershaw202300.2Max</v>
          </cell>
          <cell r="B1889">
            <v>2023</v>
          </cell>
          <cell r="C1889">
            <v>0.2</v>
          </cell>
          <cell r="D1889" t="str">
            <v>Kershaw</v>
          </cell>
          <cell r="E1889">
            <v>0</v>
          </cell>
          <cell r="F1889">
            <v>252</v>
          </cell>
          <cell r="G1889" t="str">
            <v>Max</v>
          </cell>
        </row>
        <row r="1890">
          <cell r="A1890" t="str">
            <v>Lancaster202300.2Max</v>
          </cell>
          <cell r="B1890">
            <v>2023</v>
          </cell>
          <cell r="C1890">
            <v>0.2</v>
          </cell>
          <cell r="D1890" t="str">
            <v>Lancaster</v>
          </cell>
          <cell r="E1890">
            <v>0</v>
          </cell>
          <cell r="F1890">
            <v>286</v>
          </cell>
          <cell r="G1890" t="str">
            <v>Max</v>
          </cell>
        </row>
        <row r="1891">
          <cell r="A1891" t="str">
            <v>Laurens202300.2Max</v>
          </cell>
          <cell r="B1891">
            <v>2023</v>
          </cell>
          <cell r="C1891">
            <v>0.2</v>
          </cell>
          <cell r="D1891" t="str">
            <v>Laurens</v>
          </cell>
          <cell r="E1891">
            <v>0</v>
          </cell>
          <cell r="F1891">
            <v>222</v>
          </cell>
          <cell r="G1891" t="str">
            <v>Max</v>
          </cell>
        </row>
        <row r="1892">
          <cell r="A1892" t="str">
            <v>Lee202300.2Max</v>
          </cell>
          <cell r="B1892">
            <v>2023</v>
          </cell>
          <cell r="C1892">
            <v>0.2</v>
          </cell>
          <cell r="D1892" t="str">
            <v>Lee</v>
          </cell>
          <cell r="E1892">
            <v>0</v>
          </cell>
          <cell r="F1892">
            <v>218</v>
          </cell>
          <cell r="G1892" t="str">
            <v>Max</v>
          </cell>
        </row>
        <row r="1893">
          <cell r="A1893" t="str">
            <v>Lexington202300.2Max</v>
          </cell>
          <cell r="B1893">
            <v>2023</v>
          </cell>
          <cell r="C1893">
            <v>0.2</v>
          </cell>
          <cell r="D1893" t="str">
            <v>Lexington</v>
          </cell>
          <cell r="E1893">
            <v>0</v>
          </cell>
          <cell r="F1893">
            <v>294</v>
          </cell>
          <cell r="G1893" t="str">
            <v>Max</v>
          </cell>
        </row>
        <row r="1894">
          <cell r="A1894" t="str">
            <v>Marion202300.2Max</v>
          </cell>
          <cell r="B1894">
            <v>2023</v>
          </cell>
          <cell r="C1894">
            <v>0.2</v>
          </cell>
          <cell r="D1894" t="str">
            <v>Marion</v>
          </cell>
          <cell r="E1894">
            <v>0</v>
          </cell>
          <cell r="F1894">
            <v>218</v>
          </cell>
          <cell r="G1894" t="str">
            <v>Max</v>
          </cell>
        </row>
        <row r="1895">
          <cell r="A1895" t="str">
            <v>Marlboro202300.2Max</v>
          </cell>
          <cell r="B1895">
            <v>2023</v>
          </cell>
          <cell r="C1895">
            <v>0.2</v>
          </cell>
          <cell r="D1895" t="str">
            <v>Marlboro</v>
          </cell>
          <cell r="E1895">
            <v>0</v>
          </cell>
          <cell r="F1895">
            <v>218</v>
          </cell>
          <cell r="G1895" t="str">
            <v>Max</v>
          </cell>
        </row>
        <row r="1896">
          <cell r="A1896" t="str">
            <v>McCormick202300.2Max</v>
          </cell>
          <cell r="B1896">
            <v>2023</v>
          </cell>
          <cell r="C1896">
            <v>0.2</v>
          </cell>
          <cell r="D1896" t="str">
            <v>McCormick</v>
          </cell>
          <cell r="E1896">
            <v>0</v>
          </cell>
          <cell r="F1896">
            <v>236</v>
          </cell>
          <cell r="G1896" t="str">
            <v>Max</v>
          </cell>
        </row>
        <row r="1897">
          <cell r="A1897" t="str">
            <v>Newberry202300.2Max</v>
          </cell>
          <cell r="B1897">
            <v>2023</v>
          </cell>
          <cell r="C1897">
            <v>0.2</v>
          </cell>
          <cell r="D1897" t="str">
            <v>Newberry</v>
          </cell>
          <cell r="E1897">
            <v>0</v>
          </cell>
          <cell r="F1897">
            <v>227</v>
          </cell>
          <cell r="G1897" t="str">
            <v>Max</v>
          </cell>
        </row>
        <row r="1898">
          <cell r="A1898" t="str">
            <v>Oconee202300.2Max</v>
          </cell>
          <cell r="B1898">
            <v>2023</v>
          </cell>
          <cell r="C1898">
            <v>0.2</v>
          </cell>
          <cell r="D1898" t="str">
            <v>Oconee</v>
          </cell>
          <cell r="E1898">
            <v>0</v>
          </cell>
          <cell r="F1898">
            <v>241</v>
          </cell>
          <cell r="G1898" t="str">
            <v>Max</v>
          </cell>
        </row>
        <row r="1899">
          <cell r="A1899" t="str">
            <v>Orangeburg202300.2Max</v>
          </cell>
          <cell r="B1899">
            <v>2023</v>
          </cell>
          <cell r="C1899">
            <v>0.2</v>
          </cell>
          <cell r="D1899" t="str">
            <v>Orangeburg</v>
          </cell>
          <cell r="E1899">
            <v>0</v>
          </cell>
          <cell r="F1899">
            <v>218</v>
          </cell>
          <cell r="G1899" t="str">
            <v>Max</v>
          </cell>
        </row>
        <row r="1900">
          <cell r="A1900" t="str">
            <v>Pickens202300.2Max</v>
          </cell>
          <cell r="B1900">
            <v>2023</v>
          </cell>
          <cell r="C1900">
            <v>0.2</v>
          </cell>
          <cell r="D1900" t="str">
            <v>Pickens</v>
          </cell>
          <cell r="E1900">
            <v>0</v>
          </cell>
          <cell r="F1900">
            <v>311</v>
          </cell>
          <cell r="G1900" t="str">
            <v>Max</v>
          </cell>
        </row>
        <row r="1901">
          <cell r="A1901" t="str">
            <v>Richland202300.2Max</v>
          </cell>
          <cell r="B1901">
            <v>2023</v>
          </cell>
          <cell r="C1901">
            <v>0.2</v>
          </cell>
          <cell r="D1901" t="str">
            <v>Richland</v>
          </cell>
          <cell r="E1901">
            <v>0</v>
          </cell>
          <cell r="F1901">
            <v>294</v>
          </cell>
          <cell r="G1901" t="str">
            <v>Max</v>
          </cell>
        </row>
        <row r="1902">
          <cell r="A1902" t="str">
            <v>Saluda202300.2Max</v>
          </cell>
          <cell r="B1902">
            <v>2023</v>
          </cell>
          <cell r="C1902">
            <v>0.2</v>
          </cell>
          <cell r="D1902" t="str">
            <v>Saluda</v>
          </cell>
          <cell r="E1902">
            <v>0</v>
          </cell>
          <cell r="F1902">
            <v>294</v>
          </cell>
          <cell r="G1902" t="str">
            <v>Max</v>
          </cell>
        </row>
        <row r="1903">
          <cell r="A1903" t="str">
            <v>Spartanburg202300.2Max</v>
          </cell>
          <cell r="B1903">
            <v>2023</v>
          </cell>
          <cell r="C1903">
            <v>0.2</v>
          </cell>
          <cell r="D1903" t="str">
            <v>Spartanburg</v>
          </cell>
          <cell r="E1903">
            <v>0</v>
          </cell>
          <cell r="F1903">
            <v>277</v>
          </cell>
          <cell r="G1903" t="str">
            <v>Max</v>
          </cell>
        </row>
        <row r="1904">
          <cell r="A1904" t="str">
            <v>Sumter202300.2Max</v>
          </cell>
          <cell r="B1904">
            <v>2023</v>
          </cell>
          <cell r="C1904">
            <v>0.2</v>
          </cell>
          <cell r="D1904" t="str">
            <v>Sumter</v>
          </cell>
          <cell r="E1904">
            <v>0</v>
          </cell>
          <cell r="F1904">
            <v>225</v>
          </cell>
          <cell r="G1904" t="str">
            <v>Max</v>
          </cell>
        </row>
        <row r="1905">
          <cell r="A1905" t="str">
            <v>Union202300.2Max</v>
          </cell>
          <cell r="B1905">
            <v>2023</v>
          </cell>
          <cell r="C1905">
            <v>0.2</v>
          </cell>
          <cell r="D1905" t="str">
            <v>Union</v>
          </cell>
          <cell r="E1905">
            <v>0</v>
          </cell>
          <cell r="F1905">
            <v>218</v>
          </cell>
          <cell r="G1905" t="str">
            <v>Max</v>
          </cell>
        </row>
        <row r="1906">
          <cell r="A1906" t="str">
            <v>Williamsburg202300.2Max</v>
          </cell>
          <cell r="B1906">
            <v>2023</v>
          </cell>
          <cell r="C1906">
            <v>0.2</v>
          </cell>
          <cell r="D1906" t="str">
            <v>Williamsburg</v>
          </cell>
          <cell r="E1906">
            <v>0</v>
          </cell>
          <cell r="F1906">
            <v>218</v>
          </cell>
          <cell r="G1906" t="str">
            <v>Max</v>
          </cell>
        </row>
        <row r="1907">
          <cell r="A1907" t="str">
            <v>York202300.2Max</v>
          </cell>
          <cell r="B1907">
            <v>2023</v>
          </cell>
          <cell r="C1907">
            <v>0.2</v>
          </cell>
          <cell r="D1907" t="str">
            <v>York</v>
          </cell>
          <cell r="E1907">
            <v>0</v>
          </cell>
          <cell r="F1907">
            <v>349</v>
          </cell>
          <cell r="G1907" t="str">
            <v>Max</v>
          </cell>
        </row>
        <row r="1908">
          <cell r="A1908" t="str">
            <v>Abbeville202310.2Max</v>
          </cell>
          <cell r="B1908">
            <v>2023</v>
          </cell>
          <cell r="C1908">
            <v>0.2</v>
          </cell>
          <cell r="D1908" t="str">
            <v>Abbeville</v>
          </cell>
          <cell r="E1908">
            <v>1</v>
          </cell>
          <cell r="F1908">
            <v>280</v>
          </cell>
          <cell r="G1908" t="str">
            <v>Max</v>
          </cell>
        </row>
        <row r="1909">
          <cell r="A1909" t="str">
            <v>Aiken202310.2Max</v>
          </cell>
          <cell r="B1909">
            <v>2023</v>
          </cell>
          <cell r="C1909">
            <v>0.2</v>
          </cell>
          <cell r="D1909" t="str">
            <v>Aiken</v>
          </cell>
          <cell r="E1909">
            <v>1</v>
          </cell>
          <cell r="F1909">
            <v>351</v>
          </cell>
          <cell r="G1909" t="str">
            <v>Max</v>
          </cell>
        </row>
        <row r="1910">
          <cell r="A1910" t="str">
            <v>Allendale202310.2Max</v>
          </cell>
          <cell r="B1910">
            <v>2023</v>
          </cell>
          <cell r="C1910">
            <v>0.2</v>
          </cell>
          <cell r="D1910" t="str">
            <v>Allendale</v>
          </cell>
          <cell r="E1910">
            <v>1</v>
          </cell>
          <cell r="F1910">
            <v>280</v>
          </cell>
          <cell r="G1910" t="str">
            <v>Max</v>
          </cell>
        </row>
        <row r="1911">
          <cell r="A1911" t="str">
            <v>Anderson202310.2Max</v>
          </cell>
          <cell r="B1911">
            <v>2023</v>
          </cell>
          <cell r="C1911">
            <v>0.2</v>
          </cell>
          <cell r="D1911" t="str">
            <v>Anderson</v>
          </cell>
          <cell r="E1911">
            <v>1</v>
          </cell>
          <cell r="F1911">
            <v>338</v>
          </cell>
          <cell r="G1911" t="str">
            <v>Max</v>
          </cell>
        </row>
        <row r="1912">
          <cell r="A1912" t="str">
            <v>Bamberg202310.2Max</v>
          </cell>
          <cell r="B1912">
            <v>2023</v>
          </cell>
          <cell r="C1912">
            <v>0.2</v>
          </cell>
          <cell r="D1912" t="str">
            <v>Bamberg</v>
          </cell>
          <cell r="E1912">
            <v>1</v>
          </cell>
          <cell r="F1912">
            <v>280</v>
          </cell>
          <cell r="G1912" t="str">
            <v>Max</v>
          </cell>
        </row>
        <row r="1913">
          <cell r="A1913" t="str">
            <v>Barnwell202310.2Max</v>
          </cell>
          <cell r="B1913">
            <v>2023</v>
          </cell>
          <cell r="C1913">
            <v>0.2</v>
          </cell>
          <cell r="D1913" t="str">
            <v>Barnwell</v>
          </cell>
          <cell r="E1913">
            <v>1</v>
          </cell>
          <cell r="F1913">
            <v>280</v>
          </cell>
          <cell r="G1913" t="str">
            <v>Max</v>
          </cell>
        </row>
        <row r="1914">
          <cell r="A1914" t="str">
            <v>Beaufort202310.2Max</v>
          </cell>
          <cell r="B1914">
            <v>2023</v>
          </cell>
          <cell r="C1914">
            <v>0.2</v>
          </cell>
          <cell r="D1914" t="str">
            <v>Beaufort</v>
          </cell>
          <cell r="E1914">
            <v>1</v>
          </cell>
          <cell r="F1914">
            <v>413</v>
          </cell>
          <cell r="G1914" t="str">
            <v>Max</v>
          </cell>
        </row>
        <row r="1915">
          <cell r="A1915" t="str">
            <v>Berkeley202310.2Max</v>
          </cell>
          <cell r="B1915">
            <v>2023</v>
          </cell>
          <cell r="C1915">
            <v>0.2</v>
          </cell>
          <cell r="D1915" t="str">
            <v>Berkeley</v>
          </cell>
          <cell r="E1915">
            <v>1</v>
          </cell>
          <cell r="F1915">
            <v>437</v>
          </cell>
          <cell r="G1915" t="str">
            <v>Max</v>
          </cell>
        </row>
        <row r="1916">
          <cell r="A1916" t="str">
            <v>Calhoun202310.2Max</v>
          </cell>
          <cell r="B1916">
            <v>2023</v>
          </cell>
          <cell r="C1916">
            <v>0.2</v>
          </cell>
          <cell r="D1916" t="str">
            <v>Calhoun</v>
          </cell>
          <cell r="E1916">
            <v>1</v>
          </cell>
          <cell r="F1916">
            <v>378</v>
          </cell>
          <cell r="G1916" t="str">
            <v>Max</v>
          </cell>
        </row>
        <row r="1917">
          <cell r="A1917" t="str">
            <v>Charleston202310.2Max</v>
          </cell>
          <cell r="B1917">
            <v>2023</v>
          </cell>
          <cell r="C1917">
            <v>0.2</v>
          </cell>
          <cell r="D1917" t="str">
            <v>Charleston</v>
          </cell>
          <cell r="E1917">
            <v>1</v>
          </cell>
          <cell r="F1917">
            <v>437</v>
          </cell>
          <cell r="G1917" t="str">
            <v>Max</v>
          </cell>
        </row>
        <row r="1918">
          <cell r="A1918" t="str">
            <v>Cherokee202310.2Max</v>
          </cell>
          <cell r="B1918">
            <v>2023</v>
          </cell>
          <cell r="C1918">
            <v>0.2</v>
          </cell>
          <cell r="D1918" t="str">
            <v>Cherokee</v>
          </cell>
          <cell r="E1918">
            <v>1</v>
          </cell>
          <cell r="F1918">
            <v>280</v>
          </cell>
          <cell r="G1918" t="str">
            <v>Max</v>
          </cell>
        </row>
        <row r="1919">
          <cell r="A1919" t="str">
            <v>Chester202310.2Max</v>
          </cell>
          <cell r="B1919">
            <v>2023</v>
          </cell>
          <cell r="C1919">
            <v>0.2</v>
          </cell>
          <cell r="D1919" t="str">
            <v>Chester</v>
          </cell>
          <cell r="E1919">
            <v>1</v>
          </cell>
          <cell r="F1919">
            <v>291</v>
          </cell>
          <cell r="G1919" t="str">
            <v>Max</v>
          </cell>
        </row>
        <row r="1920">
          <cell r="A1920" t="str">
            <v>Chesterfield202310.2Max</v>
          </cell>
          <cell r="B1920">
            <v>2023</v>
          </cell>
          <cell r="C1920">
            <v>0.2</v>
          </cell>
          <cell r="D1920" t="str">
            <v>Chesterfield</v>
          </cell>
          <cell r="E1920">
            <v>1</v>
          </cell>
          <cell r="F1920">
            <v>280</v>
          </cell>
          <cell r="G1920" t="str">
            <v>Max</v>
          </cell>
        </row>
        <row r="1921">
          <cell r="A1921" t="str">
            <v>Clarendon202310.2Max</v>
          </cell>
          <cell r="B1921">
            <v>2023</v>
          </cell>
          <cell r="C1921">
            <v>0.2</v>
          </cell>
          <cell r="D1921" t="str">
            <v>Clarendon</v>
          </cell>
          <cell r="E1921">
            <v>1</v>
          </cell>
          <cell r="F1921">
            <v>284</v>
          </cell>
          <cell r="G1921" t="str">
            <v>Max</v>
          </cell>
        </row>
        <row r="1922">
          <cell r="A1922" t="str">
            <v>Colleton202310.2Max</v>
          </cell>
          <cell r="B1922">
            <v>2023</v>
          </cell>
          <cell r="C1922">
            <v>0.2</v>
          </cell>
          <cell r="D1922" t="str">
            <v>Colleton</v>
          </cell>
          <cell r="E1922">
            <v>1</v>
          </cell>
          <cell r="F1922">
            <v>280</v>
          </cell>
          <cell r="G1922" t="str">
            <v>Max</v>
          </cell>
        </row>
        <row r="1923">
          <cell r="A1923" t="str">
            <v>Darlington202310.2Max</v>
          </cell>
          <cell r="B1923">
            <v>2023</v>
          </cell>
          <cell r="C1923">
            <v>0.2</v>
          </cell>
          <cell r="D1923" t="str">
            <v>Darlington</v>
          </cell>
          <cell r="E1923">
            <v>1</v>
          </cell>
          <cell r="F1923">
            <v>283</v>
          </cell>
          <cell r="G1923" t="str">
            <v>Max</v>
          </cell>
        </row>
        <row r="1924">
          <cell r="A1924" t="str">
            <v>Dillon202310.2Max</v>
          </cell>
          <cell r="B1924">
            <v>2023</v>
          </cell>
          <cell r="C1924">
            <v>0.2</v>
          </cell>
          <cell r="D1924" t="str">
            <v>Dillon</v>
          </cell>
          <cell r="E1924">
            <v>1</v>
          </cell>
          <cell r="F1924">
            <v>280</v>
          </cell>
          <cell r="G1924" t="str">
            <v>Max</v>
          </cell>
        </row>
        <row r="1925">
          <cell r="A1925" t="str">
            <v>Dorchester202310.2Max</v>
          </cell>
          <cell r="B1925">
            <v>2023</v>
          </cell>
          <cell r="C1925">
            <v>0.2</v>
          </cell>
          <cell r="D1925" t="str">
            <v>Dorchester</v>
          </cell>
          <cell r="E1925">
            <v>1</v>
          </cell>
          <cell r="F1925">
            <v>437</v>
          </cell>
          <cell r="G1925" t="str">
            <v>Max</v>
          </cell>
        </row>
        <row r="1926">
          <cell r="A1926" t="str">
            <v>Edgefield202310.2Max</v>
          </cell>
          <cell r="B1926">
            <v>2023</v>
          </cell>
          <cell r="C1926">
            <v>0.2</v>
          </cell>
          <cell r="D1926" t="str">
            <v>Edgefield</v>
          </cell>
          <cell r="E1926">
            <v>1</v>
          </cell>
          <cell r="F1926">
            <v>351</v>
          </cell>
          <cell r="G1926" t="str">
            <v>Max</v>
          </cell>
        </row>
        <row r="1927">
          <cell r="A1927" t="str">
            <v>Fairfield202310.2Max</v>
          </cell>
          <cell r="B1927">
            <v>2023</v>
          </cell>
          <cell r="C1927">
            <v>0.2</v>
          </cell>
          <cell r="D1927" t="str">
            <v>Fairfield</v>
          </cell>
          <cell r="E1927">
            <v>1</v>
          </cell>
          <cell r="F1927">
            <v>378</v>
          </cell>
          <cell r="G1927" t="str">
            <v>Max</v>
          </cell>
        </row>
        <row r="1928">
          <cell r="A1928" t="str">
            <v>Florence202310.2Max</v>
          </cell>
          <cell r="B1928">
            <v>2023</v>
          </cell>
          <cell r="C1928">
            <v>0.2</v>
          </cell>
          <cell r="D1928" t="str">
            <v>Florence</v>
          </cell>
          <cell r="E1928">
            <v>1</v>
          </cell>
          <cell r="F1928">
            <v>316</v>
          </cell>
          <cell r="G1928" t="str">
            <v>Max</v>
          </cell>
        </row>
        <row r="1929">
          <cell r="A1929" t="str">
            <v>Georgetown202310.2Max</v>
          </cell>
          <cell r="B1929">
            <v>2023</v>
          </cell>
          <cell r="C1929">
            <v>0.2</v>
          </cell>
          <cell r="D1929" t="str">
            <v>Georgetown</v>
          </cell>
          <cell r="E1929">
            <v>1</v>
          </cell>
          <cell r="F1929">
            <v>333</v>
          </cell>
          <cell r="G1929" t="str">
            <v>Max</v>
          </cell>
        </row>
        <row r="1930">
          <cell r="A1930" t="str">
            <v>Greenville202310.2Max</v>
          </cell>
          <cell r="B1930">
            <v>2023</v>
          </cell>
          <cell r="C1930">
            <v>0.2</v>
          </cell>
          <cell r="D1930" t="str">
            <v>Greenville</v>
          </cell>
          <cell r="E1930">
            <v>1</v>
          </cell>
          <cell r="F1930">
            <v>333</v>
          </cell>
          <cell r="G1930" t="str">
            <v>Max</v>
          </cell>
        </row>
        <row r="1931">
          <cell r="A1931" t="str">
            <v>Greenwood202310.2Max</v>
          </cell>
          <cell r="B1931">
            <v>2023</v>
          </cell>
          <cell r="C1931">
            <v>0.2</v>
          </cell>
          <cell r="D1931" t="str">
            <v>Greenwood</v>
          </cell>
          <cell r="E1931">
            <v>1</v>
          </cell>
          <cell r="F1931">
            <v>280</v>
          </cell>
          <cell r="G1931" t="str">
            <v>Max</v>
          </cell>
        </row>
        <row r="1932">
          <cell r="A1932" t="str">
            <v>Hampton202310.2Max</v>
          </cell>
          <cell r="B1932">
            <v>2023</v>
          </cell>
          <cell r="C1932">
            <v>0.2</v>
          </cell>
          <cell r="D1932" t="str">
            <v>Hampton</v>
          </cell>
          <cell r="E1932">
            <v>1</v>
          </cell>
          <cell r="F1932">
            <v>280</v>
          </cell>
          <cell r="G1932" t="str">
            <v>Max</v>
          </cell>
        </row>
        <row r="1933">
          <cell r="A1933" t="str">
            <v>Horry202310.2Max</v>
          </cell>
          <cell r="B1933">
            <v>2023</v>
          </cell>
          <cell r="C1933">
            <v>0.2</v>
          </cell>
          <cell r="D1933" t="str">
            <v>Horry</v>
          </cell>
          <cell r="E1933">
            <v>1</v>
          </cell>
          <cell r="F1933">
            <v>325</v>
          </cell>
          <cell r="G1933" t="str">
            <v>Max</v>
          </cell>
        </row>
        <row r="1934">
          <cell r="A1934" t="str">
            <v>Jasper202310.2Max</v>
          </cell>
          <cell r="B1934">
            <v>2023</v>
          </cell>
          <cell r="C1934">
            <v>0.2</v>
          </cell>
          <cell r="D1934" t="str">
            <v>Jasper</v>
          </cell>
          <cell r="E1934">
            <v>1</v>
          </cell>
          <cell r="F1934">
            <v>285</v>
          </cell>
          <cell r="G1934" t="str">
            <v>Max</v>
          </cell>
        </row>
        <row r="1935">
          <cell r="A1935" t="str">
            <v>Kershaw202310.2Max</v>
          </cell>
          <cell r="B1935">
            <v>2023</v>
          </cell>
          <cell r="C1935">
            <v>0.2</v>
          </cell>
          <cell r="D1935" t="str">
            <v>Kershaw</v>
          </cell>
          <cell r="E1935">
            <v>1</v>
          </cell>
          <cell r="F1935">
            <v>324</v>
          </cell>
          <cell r="G1935" t="str">
            <v>Max</v>
          </cell>
        </row>
        <row r="1936">
          <cell r="A1936" t="str">
            <v>Lancaster202310.2Max</v>
          </cell>
          <cell r="B1936">
            <v>2023</v>
          </cell>
          <cell r="C1936">
            <v>0.2</v>
          </cell>
          <cell r="D1936" t="str">
            <v>Lancaster</v>
          </cell>
          <cell r="E1936">
            <v>1</v>
          </cell>
          <cell r="F1936">
            <v>368</v>
          </cell>
          <cell r="G1936" t="str">
            <v>Max</v>
          </cell>
        </row>
        <row r="1937">
          <cell r="A1937" t="str">
            <v>Laurens202310.2Max</v>
          </cell>
          <cell r="B1937">
            <v>2023</v>
          </cell>
          <cell r="C1937">
            <v>0.2</v>
          </cell>
          <cell r="D1937" t="str">
            <v>Laurens</v>
          </cell>
          <cell r="E1937">
            <v>1</v>
          </cell>
          <cell r="F1937">
            <v>285</v>
          </cell>
          <cell r="G1937" t="str">
            <v>Max</v>
          </cell>
        </row>
        <row r="1938">
          <cell r="A1938" t="str">
            <v>Lee202310.2Max</v>
          </cell>
          <cell r="B1938">
            <v>2023</v>
          </cell>
          <cell r="C1938">
            <v>0.2</v>
          </cell>
          <cell r="D1938" t="str">
            <v>Lee</v>
          </cell>
          <cell r="E1938">
            <v>1</v>
          </cell>
          <cell r="F1938">
            <v>280</v>
          </cell>
          <cell r="G1938" t="str">
            <v>Max</v>
          </cell>
        </row>
        <row r="1939">
          <cell r="A1939" t="str">
            <v>Lexington202310.2Max</v>
          </cell>
          <cell r="B1939">
            <v>2023</v>
          </cell>
          <cell r="C1939">
            <v>0.2</v>
          </cell>
          <cell r="D1939" t="str">
            <v>Lexington</v>
          </cell>
          <cell r="E1939">
            <v>1</v>
          </cell>
          <cell r="F1939">
            <v>378</v>
          </cell>
          <cell r="G1939" t="str">
            <v>Max</v>
          </cell>
        </row>
        <row r="1940">
          <cell r="A1940" t="str">
            <v>Marion202310.2Max</v>
          </cell>
          <cell r="B1940">
            <v>2023</v>
          </cell>
          <cell r="C1940">
            <v>0.2</v>
          </cell>
          <cell r="D1940" t="str">
            <v>Marion</v>
          </cell>
          <cell r="E1940">
            <v>1</v>
          </cell>
          <cell r="F1940">
            <v>280</v>
          </cell>
          <cell r="G1940" t="str">
            <v>Max</v>
          </cell>
        </row>
        <row r="1941">
          <cell r="A1941" t="str">
            <v>Marlboro202310.2Max</v>
          </cell>
          <cell r="B1941">
            <v>2023</v>
          </cell>
          <cell r="C1941">
            <v>0.2</v>
          </cell>
          <cell r="D1941" t="str">
            <v>Marlboro</v>
          </cell>
          <cell r="E1941">
            <v>1</v>
          </cell>
          <cell r="F1941">
            <v>280</v>
          </cell>
          <cell r="G1941" t="str">
            <v>Max</v>
          </cell>
        </row>
        <row r="1942">
          <cell r="A1942" t="str">
            <v>McCormick202310.2Max</v>
          </cell>
          <cell r="B1942">
            <v>2023</v>
          </cell>
          <cell r="C1942">
            <v>0.2</v>
          </cell>
          <cell r="D1942" t="str">
            <v>McCormick</v>
          </cell>
          <cell r="E1942">
            <v>1</v>
          </cell>
          <cell r="F1942">
            <v>304</v>
          </cell>
          <cell r="G1942" t="str">
            <v>Max</v>
          </cell>
        </row>
        <row r="1943">
          <cell r="A1943" t="str">
            <v>Newberry202310.2Max</v>
          </cell>
          <cell r="B1943">
            <v>2023</v>
          </cell>
          <cell r="C1943">
            <v>0.2</v>
          </cell>
          <cell r="D1943" t="str">
            <v>Newberry</v>
          </cell>
          <cell r="E1943">
            <v>1</v>
          </cell>
          <cell r="F1943">
            <v>292</v>
          </cell>
          <cell r="G1943" t="str">
            <v>Max</v>
          </cell>
        </row>
        <row r="1944">
          <cell r="A1944" t="str">
            <v>Oconee202310.2Max</v>
          </cell>
          <cell r="B1944">
            <v>2023</v>
          </cell>
          <cell r="C1944">
            <v>0.2</v>
          </cell>
          <cell r="D1944" t="str">
            <v>Oconee</v>
          </cell>
          <cell r="E1944">
            <v>1</v>
          </cell>
          <cell r="F1944">
            <v>310</v>
          </cell>
          <cell r="G1944" t="str">
            <v>Max</v>
          </cell>
        </row>
        <row r="1945">
          <cell r="A1945" t="str">
            <v>Orangeburg202310.2Max</v>
          </cell>
          <cell r="B1945">
            <v>2023</v>
          </cell>
          <cell r="C1945">
            <v>0.2</v>
          </cell>
          <cell r="D1945" t="str">
            <v>Orangeburg</v>
          </cell>
          <cell r="E1945">
            <v>1</v>
          </cell>
          <cell r="F1945">
            <v>280</v>
          </cell>
          <cell r="G1945" t="str">
            <v>Max</v>
          </cell>
        </row>
        <row r="1946">
          <cell r="A1946" t="str">
            <v>Pickens202310.2Max</v>
          </cell>
          <cell r="B1946">
            <v>2023</v>
          </cell>
          <cell r="C1946">
            <v>0.2</v>
          </cell>
          <cell r="D1946" t="str">
            <v>Pickens</v>
          </cell>
          <cell r="E1946">
            <v>1</v>
          </cell>
          <cell r="F1946">
            <v>400</v>
          </cell>
          <cell r="G1946" t="str">
            <v>Max</v>
          </cell>
        </row>
        <row r="1947">
          <cell r="A1947" t="str">
            <v>Richland202310.2Max</v>
          </cell>
          <cell r="B1947">
            <v>2023</v>
          </cell>
          <cell r="C1947">
            <v>0.2</v>
          </cell>
          <cell r="D1947" t="str">
            <v>Richland</v>
          </cell>
          <cell r="E1947">
            <v>1</v>
          </cell>
          <cell r="F1947">
            <v>315</v>
          </cell>
          <cell r="G1947" t="str">
            <v>Max</v>
          </cell>
        </row>
        <row r="1948">
          <cell r="A1948" t="str">
            <v>Saluda202310.2Max</v>
          </cell>
          <cell r="B1948">
            <v>2023</v>
          </cell>
          <cell r="C1948">
            <v>0.2</v>
          </cell>
          <cell r="D1948" t="str">
            <v>Saluda</v>
          </cell>
          <cell r="E1948">
            <v>1</v>
          </cell>
          <cell r="F1948">
            <v>378</v>
          </cell>
          <cell r="G1948" t="str">
            <v>Max</v>
          </cell>
        </row>
        <row r="1949">
          <cell r="A1949" t="str">
            <v>Spartanburg202310.2Max</v>
          </cell>
          <cell r="B1949">
            <v>2023</v>
          </cell>
          <cell r="C1949">
            <v>0.2</v>
          </cell>
          <cell r="D1949" t="str">
            <v>Spartanburg</v>
          </cell>
          <cell r="E1949">
            <v>1</v>
          </cell>
          <cell r="F1949">
            <v>356</v>
          </cell>
          <cell r="G1949" t="str">
            <v>Max</v>
          </cell>
        </row>
        <row r="1950">
          <cell r="A1950" t="str">
            <v>Sumter202310.2Max</v>
          </cell>
          <cell r="B1950">
            <v>2023</v>
          </cell>
          <cell r="C1950">
            <v>0.2</v>
          </cell>
          <cell r="D1950" t="str">
            <v>Sumter</v>
          </cell>
          <cell r="E1950">
            <v>1</v>
          </cell>
          <cell r="F1950">
            <v>289</v>
          </cell>
          <cell r="G1950" t="str">
            <v>Max</v>
          </cell>
        </row>
        <row r="1951">
          <cell r="A1951" t="str">
            <v>Union202310.2Max</v>
          </cell>
          <cell r="B1951">
            <v>2023</v>
          </cell>
          <cell r="C1951">
            <v>0.2</v>
          </cell>
          <cell r="D1951" t="str">
            <v>Union</v>
          </cell>
          <cell r="E1951">
            <v>1</v>
          </cell>
          <cell r="F1951">
            <v>280</v>
          </cell>
          <cell r="G1951" t="str">
            <v>Max</v>
          </cell>
        </row>
        <row r="1952">
          <cell r="A1952" t="str">
            <v>Williamsburg202310.2Max</v>
          </cell>
          <cell r="B1952">
            <v>2023</v>
          </cell>
          <cell r="C1952">
            <v>0.2</v>
          </cell>
          <cell r="D1952" t="str">
            <v>Williamsburg</v>
          </cell>
          <cell r="E1952">
            <v>1</v>
          </cell>
          <cell r="F1952">
            <v>280</v>
          </cell>
          <cell r="G1952" t="str">
            <v>Max</v>
          </cell>
        </row>
        <row r="1953">
          <cell r="A1953" t="str">
            <v>York202310.2Max</v>
          </cell>
          <cell r="B1953">
            <v>2023</v>
          </cell>
          <cell r="C1953">
            <v>0.2</v>
          </cell>
          <cell r="D1953" t="str">
            <v>York</v>
          </cell>
          <cell r="E1953">
            <v>1</v>
          </cell>
          <cell r="F1953">
            <v>449</v>
          </cell>
          <cell r="G1953" t="str">
            <v>Max</v>
          </cell>
        </row>
        <row r="1954">
          <cell r="A1954" t="str">
            <v>Abbeville202320.2Max</v>
          </cell>
          <cell r="B1954">
            <v>2023</v>
          </cell>
          <cell r="C1954">
            <v>0.2</v>
          </cell>
          <cell r="D1954" t="str">
            <v>Abbeville</v>
          </cell>
          <cell r="E1954">
            <v>2</v>
          </cell>
          <cell r="F1954">
            <v>323</v>
          </cell>
          <cell r="G1954" t="str">
            <v>Max</v>
          </cell>
        </row>
        <row r="1955">
          <cell r="A1955" t="str">
            <v>Aiken202320.2Max</v>
          </cell>
          <cell r="B1955">
            <v>2023</v>
          </cell>
          <cell r="C1955">
            <v>0.2</v>
          </cell>
          <cell r="D1955" t="str">
            <v>Aiken</v>
          </cell>
          <cell r="E1955">
            <v>2</v>
          </cell>
          <cell r="F1955">
            <v>405</v>
          </cell>
          <cell r="G1955" t="str">
            <v>Max</v>
          </cell>
        </row>
        <row r="1956">
          <cell r="A1956" t="str">
            <v>Allendale202320.2Max</v>
          </cell>
          <cell r="B1956">
            <v>2023</v>
          </cell>
          <cell r="C1956">
            <v>0.2</v>
          </cell>
          <cell r="D1956" t="str">
            <v>Allendale</v>
          </cell>
          <cell r="E1956">
            <v>2</v>
          </cell>
          <cell r="F1956">
            <v>323</v>
          </cell>
          <cell r="G1956" t="str">
            <v>Max</v>
          </cell>
        </row>
        <row r="1957">
          <cell r="A1957" t="str">
            <v>Anderson202320.2Max</v>
          </cell>
          <cell r="B1957">
            <v>2023</v>
          </cell>
          <cell r="C1957">
            <v>0.2</v>
          </cell>
          <cell r="D1957" t="str">
            <v>Anderson</v>
          </cell>
          <cell r="E1957">
            <v>2</v>
          </cell>
          <cell r="F1957">
            <v>391</v>
          </cell>
          <cell r="G1957" t="str">
            <v>Max</v>
          </cell>
        </row>
        <row r="1958">
          <cell r="A1958" t="str">
            <v>Bamberg202320.2Max</v>
          </cell>
          <cell r="B1958">
            <v>2023</v>
          </cell>
          <cell r="C1958">
            <v>0.2</v>
          </cell>
          <cell r="D1958" t="str">
            <v>Bamberg</v>
          </cell>
          <cell r="E1958">
            <v>2</v>
          </cell>
          <cell r="F1958">
            <v>323</v>
          </cell>
          <cell r="G1958" t="str">
            <v>Max</v>
          </cell>
        </row>
        <row r="1959">
          <cell r="A1959" t="str">
            <v>Barnwell202320.2Max</v>
          </cell>
          <cell r="B1959">
            <v>2023</v>
          </cell>
          <cell r="C1959">
            <v>0.2</v>
          </cell>
          <cell r="D1959" t="str">
            <v>Barnwell</v>
          </cell>
          <cell r="E1959">
            <v>2</v>
          </cell>
          <cell r="F1959">
            <v>323</v>
          </cell>
          <cell r="G1959" t="str">
            <v>Max</v>
          </cell>
        </row>
        <row r="1960">
          <cell r="A1960" t="str">
            <v>Beaufort202320.2Max</v>
          </cell>
          <cell r="B1960">
            <v>2023</v>
          </cell>
          <cell r="C1960">
            <v>0.2</v>
          </cell>
          <cell r="D1960" t="str">
            <v>Beaufort</v>
          </cell>
          <cell r="E1960">
            <v>2</v>
          </cell>
          <cell r="F1960">
            <v>477</v>
          </cell>
          <cell r="G1960" t="str">
            <v>Max</v>
          </cell>
        </row>
        <row r="1961">
          <cell r="A1961" t="str">
            <v>Berkeley202320.2Max</v>
          </cell>
          <cell r="B1961">
            <v>2023</v>
          </cell>
          <cell r="C1961">
            <v>0.2</v>
          </cell>
          <cell r="D1961" t="str">
            <v>Berkeley</v>
          </cell>
          <cell r="E1961">
            <v>2</v>
          </cell>
          <cell r="F1961">
            <v>505</v>
          </cell>
          <cell r="G1961" t="str">
            <v>Max</v>
          </cell>
        </row>
        <row r="1962">
          <cell r="A1962" t="str">
            <v>Calhoun202320.2Max</v>
          </cell>
          <cell r="B1962">
            <v>2023</v>
          </cell>
          <cell r="C1962">
            <v>0.2</v>
          </cell>
          <cell r="D1962" t="str">
            <v>Calhoun</v>
          </cell>
          <cell r="E1962">
            <v>2</v>
          </cell>
          <cell r="F1962">
            <v>436</v>
          </cell>
          <cell r="G1962" t="str">
            <v>Max</v>
          </cell>
        </row>
        <row r="1963">
          <cell r="A1963" t="str">
            <v>Charleston202320.2Max</v>
          </cell>
          <cell r="B1963">
            <v>2023</v>
          </cell>
          <cell r="C1963">
            <v>0.2</v>
          </cell>
          <cell r="D1963" t="str">
            <v>Charleston</v>
          </cell>
          <cell r="E1963">
            <v>2</v>
          </cell>
          <cell r="F1963">
            <v>505</v>
          </cell>
          <cell r="G1963" t="str">
            <v>Max</v>
          </cell>
        </row>
        <row r="1964">
          <cell r="A1964" t="str">
            <v>Cherokee202320.2Max</v>
          </cell>
          <cell r="B1964">
            <v>2023</v>
          </cell>
          <cell r="C1964">
            <v>0.2</v>
          </cell>
          <cell r="D1964" t="str">
            <v>Cherokee</v>
          </cell>
          <cell r="E1964">
            <v>2</v>
          </cell>
          <cell r="F1964">
            <v>323</v>
          </cell>
          <cell r="G1964" t="str">
            <v>Max</v>
          </cell>
        </row>
        <row r="1965">
          <cell r="A1965" t="str">
            <v>Chester202320.2Max</v>
          </cell>
          <cell r="B1965">
            <v>2023</v>
          </cell>
          <cell r="C1965">
            <v>0.2</v>
          </cell>
          <cell r="D1965" t="str">
            <v>Chester</v>
          </cell>
          <cell r="E1965">
            <v>2</v>
          </cell>
          <cell r="F1965">
            <v>336</v>
          </cell>
          <cell r="G1965" t="str">
            <v>Max</v>
          </cell>
        </row>
        <row r="1966">
          <cell r="A1966" t="str">
            <v>Chesterfield202320.2Max</v>
          </cell>
          <cell r="B1966">
            <v>2023</v>
          </cell>
          <cell r="C1966">
            <v>0.2</v>
          </cell>
          <cell r="D1966" t="str">
            <v>Chesterfield</v>
          </cell>
          <cell r="E1966">
            <v>2</v>
          </cell>
          <cell r="F1966">
            <v>323</v>
          </cell>
          <cell r="G1966" t="str">
            <v>Max</v>
          </cell>
        </row>
        <row r="1967">
          <cell r="A1967" t="str">
            <v>Clarendon202320.2Max</v>
          </cell>
          <cell r="B1967">
            <v>2023</v>
          </cell>
          <cell r="C1967">
            <v>0.2</v>
          </cell>
          <cell r="D1967" t="str">
            <v>Clarendon</v>
          </cell>
          <cell r="E1967">
            <v>2</v>
          </cell>
          <cell r="F1967">
            <v>328</v>
          </cell>
          <cell r="G1967" t="str">
            <v>Max</v>
          </cell>
        </row>
        <row r="1968">
          <cell r="A1968" t="str">
            <v>Colleton202320.2Max</v>
          </cell>
          <cell r="B1968">
            <v>2023</v>
          </cell>
          <cell r="C1968">
            <v>0.2</v>
          </cell>
          <cell r="D1968" t="str">
            <v>Colleton</v>
          </cell>
          <cell r="E1968">
            <v>2</v>
          </cell>
          <cell r="F1968">
            <v>323</v>
          </cell>
          <cell r="G1968" t="str">
            <v>Max</v>
          </cell>
        </row>
        <row r="1969">
          <cell r="A1969" t="str">
            <v>Darlington202320.2Max</v>
          </cell>
          <cell r="B1969">
            <v>2023</v>
          </cell>
          <cell r="C1969">
            <v>0.2</v>
          </cell>
          <cell r="D1969" t="str">
            <v>Darlington</v>
          </cell>
          <cell r="E1969">
            <v>2</v>
          </cell>
          <cell r="F1969">
            <v>327</v>
          </cell>
          <cell r="G1969" t="str">
            <v>Max</v>
          </cell>
        </row>
        <row r="1970">
          <cell r="A1970" t="str">
            <v>Dillon202320.2Max</v>
          </cell>
          <cell r="B1970">
            <v>2023</v>
          </cell>
          <cell r="C1970">
            <v>0.2</v>
          </cell>
          <cell r="D1970" t="str">
            <v>Dillon</v>
          </cell>
          <cell r="E1970">
            <v>2</v>
          </cell>
          <cell r="F1970">
            <v>323</v>
          </cell>
          <cell r="G1970" t="str">
            <v>Max</v>
          </cell>
        </row>
        <row r="1971">
          <cell r="A1971" t="str">
            <v>Dorchester202320.2Max</v>
          </cell>
          <cell r="B1971">
            <v>2023</v>
          </cell>
          <cell r="C1971">
            <v>0.2</v>
          </cell>
          <cell r="D1971" t="str">
            <v>Dorchester</v>
          </cell>
          <cell r="E1971">
            <v>2</v>
          </cell>
          <cell r="F1971">
            <v>505</v>
          </cell>
          <cell r="G1971" t="str">
            <v>Max</v>
          </cell>
        </row>
        <row r="1972">
          <cell r="A1972" t="str">
            <v>Edgefield202320.2Max</v>
          </cell>
          <cell r="B1972">
            <v>2023</v>
          </cell>
          <cell r="C1972">
            <v>0.2</v>
          </cell>
          <cell r="D1972" t="str">
            <v>Edgefield</v>
          </cell>
          <cell r="E1972">
            <v>2</v>
          </cell>
          <cell r="F1972">
            <v>405</v>
          </cell>
          <cell r="G1972" t="str">
            <v>Max</v>
          </cell>
        </row>
        <row r="1973">
          <cell r="A1973" t="str">
            <v>Fairfield202320.2Max</v>
          </cell>
          <cell r="B1973">
            <v>2023</v>
          </cell>
          <cell r="C1973">
            <v>0.2</v>
          </cell>
          <cell r="D1973" t="str">
            <v>Fairfield</v>
          </cell>
          <cell r="E1973">
            <v>2</v>
          </cell>
          <cell r="F1973">
            <v>436</v>
          </cell>
          <cell r="G1973" t="str">
            <v>Max</v>
          </cell>
        </row>
        <row r="1974">
          <cell r="A1974" t="str">
            <v>Florence202320.2Max</v>
          </cell>
          <cell r="B1974">
            <v>2023</v>
          </cell>
          <cell r="C1974">
            <v>0.2</v>
          </cell>
          <cell r="D1974" t="str">
            <v>Florence</v>
          </cell>
          <cell r="E1974">
            <v>2</v>
          </cell>
          <cell r="F1974">
            <v>365</v>
          </cell>
          <cell r="G1974" t="str">
            <v>Max</v>
          </cell>
        </row>
        <row r="1975">
          <cell r="A1975" t="str">
            <v>Georgetown202320.2Max</v>
          </cell>
          <cell r="B1975">
            <v>2023</v>
          </cell>
          <cell r="C1975">
            <v>0.2</v>
          </cell>
          <cell r="D1975" t="str">
            <v>Georgetown</v>
          </cell>
          <cell r="E1975">
            <v>2</v>
          </cell>
          <cell r="F1975">
            <v>384</v>
          </cell>
          <cell r="G1975" t="str">
            <v>Max</v>
          </cell>
        </row>
        <row r="1976">
          <cell r="A1976" t="str">
            <v>Greenville202320.2Max</v>
          </cell>
          <cell r="B1976">
            <v>2023</v>
          </cell>
          <cell r="C1976">
            <v>0.2</v>
          </cell>
          <cell r="D1976" t="str">
            <v>Greenville</v>
          </cell>
          <cell r="E1976">
            <v>2</v>
          </cell>
          <cell r="F1976">
            <v>400</v>
          </cell>
          <cell r="G1976" t="str">
            <v>Max</v>
          </cell>
        </row>
        <row r="1977">
          <cell r="A1977" t="str">
            <v>Greenwood202320.2Max</v>
          </cell>
          <cell r="B1977">
            <v>2023</v>
          </cell>
          <cell r="C1977">
            <v>0.2</v>
          </cell>
          <cell r="D1977" t="str">
            <v>Greenwood</v>
          </cell>
          <cell r="E1977">
            <v>2</v>
          </cell>
          <cell r="F1977">
            <v>323</v>
          </cell>
          <cell r="G1977" t="str">
            <v>Max</v>
          </cell>
        </row>
        <row r="1978">
          <cell r="A1978" t="str">
            <v>Hampton202320.2Max</v>
          </cell>
          <cell r="B1978">
            <v>2023</v>
          </cell>
          <cell r="C1978">
            <v>0.2</v>
          </cell>
          <cell r="D1978" t="str">
            <v>Hampton</v>
          </cell>
          <cell r="E1978">
            <v>2</v>
          </cell>
          <cell r="F1978">
            <v>323</v>
          </cell>
          <cell r="G1978" t="str">
            <v>Max</v>
          </cell>
        </row>
        <row r="1979">
          <cell r="A1979" t="str">
            <v>Horry202320.2Max</v>
          </cell>
          <cell r="B1979">
            <v>2023</v>
          </cell>
          <cell r="C1979">
            <v>0.2</v>
          </cell>
          <cell r="D1979" t="str">
            <v>Horry</v>
          </cell>
          <cell r="E1979">
            <v>2</v>
          </cell>
          <cell r="F1979">
            <v>376</v>
          </cell>
          <cell r="G1979" t="str">
            <v>Max</v>
          </cell>
        </row>
        <row r="1980">
          <cell r="A1980" t="str">
            <v>Jasper202320.2Max</v>
          </cell>
          <cell r="B1980">
            <v>2023</v>
          </cell>
          <cell r="C1980">
            <v>0.2</v>
          </cell>
          <cell r="D1980" t="str">
            <v>Jasper</v>
          </cell>
          <cell r="E1980">
            <v>2</v>
          </cell>
          <cell r="F1980">
            <v>329</v>
          </cell>
          <cell r="G1980" t="str">
            <v>Max</v>
          </cell>
        </row>
        <row r="1981">
          <cell r="A1981" t="str">
            <v>Kershaw202320.2Max</v>
          </cell>
          <cell r="B1981">
            <v>2023</v>
          </cell>
          <cell r="C1981">
            <v>0.2</v>
          </cell>
          <cell r="D1981" t="str">
            <v>Kershaw</v>
          </cell>
          <cell r="E1981">
            <v>2</v>
          </cell>
          <cell r="F1981">
            <v>375</v>
          </cell>
          <cell r="G1981" t="str">
            <v>Max</v>
          </cell>
        </row>
        <row r="1982">
          <cell r="A1982" t="str">
            <v>Lancaster202320.2Max</v>
          </cell>
          <cell r="B1982">
            <v>2023</v>
          </cell>
          <cell r="C1982">
            <v>0.2</v>
          </cell>
          <cell r="D1982" t="str">
            <v>Lancaster</v>
          </cell>
          <cell r="E1982">
            <v>2</v>
          </cell>
          <cell r="F1982">
            <v>425</v>
          </cell>
          <cell r="G1982" t="str">
            <v>Max</v>
          </cell>
        </row>
        <row r="1983">
          <cell r="A1983" t="str">
            <v>Laurens202320.2Max</v>
          </cell>
          <cell r="B1983">
            <v>2023</v>
          </cell>
          <cell r="C1983">
            <v>0.2</v>
          </cell>
          <cell r="D1983" t="str">
            <v>Laurens</v>
          </cell>
          <cell r="E1983">
            <v>2</v>
          </cell>
          <cell r="F1983">
            <v>329</v>
          </cell>
          <cell r="G1983" t="str">
            <v>Max</v>
          </cell>
        </row>
        <row r="1984">
          <cell r="A1984" t="str">
            <v>Lee202320.2Max</v>
          </cell>
          <cell r="B1984">
            <v>2023</v>
          </cell>
          <cell r="C1984">
            <v>0.2</v>
          </cell>
          <cell r="D1984" t="str">
            <v>Lee</v>
          </cell>
          <cell r="E1984">
            <v>2</v>
          </cell>
          <cell r="F1984">
            <v>323</v>
          </cell>
          <cell r="G1984" t="str">
            <v>Max</v>
          </cell>
        </row>
        <row r="1985">
          <cell r="A1985" t="str">
            <v>Lexington202320.2Max</v>
          </cell>
          <cell r="B1985">
            <v>2023</v>
          </cell>
          <cell r="C1985">
            <v>0.2</v>
          </cell>
          <cell r="D1985" t="str">
            <v>Lexington</v>
          </cell>
          <cell r="E1985">
            <v>2</v>
          </cell>
          <cell r="F1985">
            <v>436</v>
          </cell>
          <cell r="G1985" t="str">
            <v>Max</v>
          </cell>
        </row>
        <row r="1986">
          <cell r="A1986" t="str">
            <v>Marion202320.2Max</v>
          </cell>
          <cell r="B1986">
            <v>2023</v>
          </cell>
          <cell r="C1986">
            <v>0.2</v>
          </cell>
          <cell r="D1986" t="str">
            <v>Marion</v>
          </cell>
          <cell r="E1986">
            <v>2</v>
          </cell>
          <cell r="F1986">
            <v>323</v>
          </cell>
          <cell r="G1986" t="str">
            <v>Max</v>
          </cell>
        </row>
        <row r="1987">
          <cell r="A1987" t="str">
            <v>Marlboro202320.2Max</v>
          </cell>
          <cell r="B1987">
            <v>2023</v>
          </cell>
          <cell r="C1987">
            <v>0.2</v>
          </cell>
          <cell r="D1987" t="str">
            <v>Marlboro</v>
          </cell>
          <cell r="E1987">
            <v>2</v>
          </cell>
          <cell r="F1987">
            <v>323</v>
          </cell>
          <cell r="G1987" t="str">
            <v>Max</v>
          </cell>
        </row>
        <row r="1988">
          <cell r="A1988" t="str">
            <v>McCormick202320.2Max</v>
          </cell>
          <cell r="B1988">
            <v>2023</v>
          </cell>
          <cell r="C1988">
            <v>0.2</v>
          </cell>
          <cell r="D1988" t="str">
            <v>McCormick</v>
          </cell>
          <cell r="E1988">
            <v>2</v>
          </cell>
          <cell r="F1988">
            <v>351</v>
          </cell>
          <cell r="G1988" t="str">
            <v>Max</v>
          </cell>
        </row>
        <row r="1989">
          <cell r="A1989" t="str">
            <v>Newberry202320.2Max</v>
          </cell>
          <cell r="B1989">
            <v>2023</v>
          </cell>
          <cell r="C1989">
            <v>0.2</v>
          </cell>
          <cell r="D1989" t="str">
            <v>Newberry</v>
          </cell>
          <cell r="E1989">
            <v>2</v>
          </cell>
          <cell r="F1989">
            <v>338</v>
          </cell>
          <cell r="G1989" t="str">
            <v>Max</v>
          </cell>
        </row>
        <row r="1990">
          <cell r="A1990" t="str">
            <v>Oconee202320.2Max</v>
          </cell>
          <cell r="B1990">
            <v>2023</v>
          </cell>
          <cell r="C1990">
            <v>0.2</v>
          </cell>
          <cell r="D1990" t="str">
            <v>Oconee</v>
          </cell>
          <cell r="E1990">
            <v>2</v>
          </cell>
          <cell r="F1990">
            <v>358</v>
          </cell>
          <cell r="G1990" t="str">
            <v>Max</v>
          </cell>
        </row>
        <row r="1991">
          <cell r="A1991" t="str">
            <v>Orangeburg202320.2Max</v>
          </cell>
          <cell r="B1991">
            <v>2023</v>
          </cell>
          <cell r="C1991">
            <v>0.2</v>
          </cell>
          <cell r="D1991" t="str">
            <v>Orangeburg</v>
          </cell>
          <cell r="E1991">
            <v>2</v>
          </cell>
          <cell r="F1991">
            <v>323</v>
          </cell>
          <cell r="G1991" t="str">
            <v>Max</v>
          </cell>
        </row>
        <row r="1992">
          <cell r="A1992" t="str">
            <v>Pickens202320.2Max</v>
          </cell>
          <cell r="B1992">
            <v>2023</v>
          </cell>
          <cell r="C1992">
            <v>0.2</v>
          </cell>
          <cell r="D1992" t="str">
            <v>Pickens</v>
          </cell>
          <cell r="E1992">
            <v>2</v>
          </cell>
          <cell r="F1992">
            <v>463</v>
          </cell>
          <cell r="G1992" t="str">
            <v>Max</v>
          </cell>
        </row>
        <row r="1993">
          <cell r="A1993" t="str">
            <v>Richland202320.2Max</v>
          </cell>
          <cell r="B1993">
            <v>2023</v>
          </cell>
          <cell r="C1993">
            <v>0.2</v>
          </cell>
          <cell r="D1993" t="str">
            <v>Richland</v>
          </cell>
          <cell r="E1993">
            <v>2</v>
          </cell>
          <cell r="F1993">
            <v>378</v>
          </cell>
          <cell r="G1993" t="str">
            <v>Max</v>
          </cell>
        </row>
        <row r="1994">
          <cell r="A1994" t="str">
            <v>Saluda202320.2Max</v>
          </cell>
          <cell r="B1994">
            <v>2023</v>
          </cell>
          <cell r="C1994">
            <v>0.2</v>
          </cell>
          <cell r="D1994" t="str">
            <v>Saluda</v>
          </cell>
          <cell r="E1994">
            <v>2</v>
          </cell>
          <cell r="F1994">
            <v>436</v>
          </cell>
          <cell r="G1994" t="str">
            <v>Max</v>
          </cell>
        </row>
        <row r="1995">
          <cell r="A1995" t="str">
            <v>Spartanburg202320.2Max</v>
          </cell>
          <cell r="B1995">
            <v>2023</v>
          </cell>
          <cell r="C1995">
            <v>0.2</v>
          </cell>
          <cell r="D1995" t="str">
            <v>Spartanburg</v>
          </cell>
          <cell r="E1995">
            <v>2</v>
          </cell>
          <cell r="F1995">
            <v>411</v>
          </cell>
          <cell r="G1995" t="str">
            <v>Max</v>
          </cell>
        </row>
        <row r="1996">
          <cell r="A1996" t="str">
            <v>Sumter202320.2Max</v>
          </cell>
          <cell r="B1996">
            <v>2023</v>
          </cell>
          <cell r="C1996">
            <v>0.2</v>
          </cell>
          <cell r="D1996" t="str">
            <v>Sumter</v>
          </cell>
          <cell r="E1996">
            <v>2</v>
          </cell>
          <cell r="F1996">
            <v>334</v>
          </cell>
          <cell r="G1996" t="str">
            <v>Max</v>
          </cell>
        </row>
        <row r="1997">
          <cell r="A1997" t="str">
            <v>Union202320.2Max</v>
          </cell>
          <cell r="B1997">
            <v>2023</v>
          </cell>
          <cell r="C1997">
            <v>0.2</v>
          </cell>
          <cell r="D1997" t="str">
            <v>Union</v>
          </cell>
          <cell r="E1997">
            <v>2</v>
          </cell>
          <cell r="F1997">
            <v>323</v>
          </cell>
          <cell r="G1997" t="str">
            <v>Max</v>
          </cell>
        </row>
        <row r="1998">
          <cell r="A1998" t="str">
            <v>Williamsburg202320.2Max</v>
          </cell>
          <cell r="B1998">
            <v>2023</v>
          </cell>
          <cell r="C1998">
            <v>0.2</v>
          </cell>
          <cell r="D1998" t="str">
            <v>Williamsburg</v>
          </cell>
          <cell r="E1998">
            <v>2</v>
          </cell>
          <cell r="F1998">
            <v>323</v>
          </cell>
          <cell r="G1998" t="str">
            <v>Max</v>
          </cell>
        </row>
        <row r="1999">
          <cell r="A1999" t="str">
            <v>York202320.2Max</v>
          </cell>
          <cell r="B1999">
            <v>2023</v>
          </cell>
          <cell r="C1999">
            <v>0.2</v>
          </cell>
          <cell r="D1999" t="str">
            <v>York</v>
          </cell>
          <cell r="E1999">
            <v>2</v>
          </cell>
          <cell r="F1999">
            <v>518</v>
          </cell>
          <cell r="G1999" t="str">
            <v>Max</v>
          </cell>
        </row>
        <row r="2000">
          <cell r="A2000" t="str">
            <v>Abbeville202330.2Max</v>
          </cell>
          <cell r="B2000">
            <v>2023</v>
          </cell>
          <cell r="C2000">
            <v>0.2</v>
          </cell>
          <cell r="D2000" t="str">
            <v>Abbeville</v>
          </cell>
          <cell r="E2000">
            <v>3</v>
          </cell>
          <cell r="F2000">
            <v>323</v>
          </cell>
          <cell r="G2000" t="str">
            <v>Max</v>
          </cell>
        </row>
        <row r="2001">
          <cell r="A2001" t="str">
            <v>Aiken202330.2Max</v>
          </cell>
          <cell r="B2001">
            <v>2023</v>
          </cell>
          <cell r="C2001">
            <v>0.2</v>
          </cell>
          <cell r="D2001" t="str">
            <v>Aiken</v>
          </cell>
          <cell r="E2001">
            <v>3</v>
          </cell>
          <cell r="F2001">
            <v>405</v>
          </cell>
          <cell r="G2001" t="str">
            <v>Max</v>
          </cell>
        </row>
        <row r="2002">
          <cell r="A2002" t="str">
            <v>Allendale202330.2Max</v>
          </cell>
          <cell r="B2002">
            <v>2023</v>
          </cell>
          <cell r="C2002">
            <v>0.2</v>
          </cell>
          <cell r="D2002" t="str">
            <v>Allendale</v>
          </cell>
          <cell r="E2002">
            <v>3</v>
          </cell>
          <cell r="F2002">
            <v>323</v>
          </cell>
          <cell r="G2002" t="str">
            <v>Max</v>
          </cell>
        </row>
        <row r="2003">
          <cell r="A2003" t="str">
            <v>Anderson202330.2Max</v>
          </cell>
          <cell r="B2003">
            <v>2023</v>
          </cell>
          <cell r="C2003">
            <v>0.2</v>
          </cell>
          <cell r="D2003" t="str">
            <v>Anderson</v>
          </cell>
          <cell r="E2003">
            <v>3</v>
          </cell>
          <cell r="F2003">
            <v>391</v>
          </cell>
          <cell r="G2003" t="str">
            <v>Max</v>
          </cell>
        </row>
        <row r="2004">
          <cell r="A2004" t="str">
            <v>Bamberg202330.2Max</v>
          </cell>
          <cell r="B2004">
            <v>2023</v>
          </cell>
          <cell r="C2004">
            <v>0.2</v>
          </cell>
          <cell r="D2004" t="str">
            <v>Bamberg</v>
          </cell>
          <cell r="E2004">
            <v>3</v>
          </cell>
          <cell r="F2004">
            <v>323</v>
          </cell>
          <cell r="G2004" t="str">
            <v>Max</v>
          </cell>
        </row>
        <row r="2005">
          <cell r="A2005" t="str">
            <v>Barnwell202330.2Max</v>
          </cell>
          <cell r="B2005">
            <v>2023</v>
          </cell>
          <cell r="C2005">
            <v>0.2</v>
          </cell>
          <cell r="D2005" t="str">
            <v>Barnwell</v>
          </cell>
          <cell r="E2005">
            <v>3</v>
          </cell>
          <cell r="F2005">
            <v>323</v>
          </cell>
          <cell r="G2005" t="str">
            <v>Max</v>
          </cell>
        </row>
        <row r="2006">
          <cell r="A2006" t="str">
            <v>Beaufort202330.2Max</v>
          </cell>
          <cell r="B2006">
            <v>2023</v>
          </cell>
          <cell r="C2006">
            <v>0.2</v>
          </cell>
          <cell r="D2006" t="str">
            <v>Beaufort</v>
          </cell>
          <cell r="E2006">
            <v>3</v>
          </cell>
          <cell r="F2006">
            <v>477</v>
          </cell>
          <cell r="G2006" t="str">
            <v>Max</v>
          </cell>
        </row>
        <row r="2007">
          <cell r="A2007" t="str">
            <v>Berkeley202330.2Max</v>
          </cell>
          <cell r="B2007">
            <v>2023</v>
          </cell>
          <cell r="C2007">
            <v>0.2</v>
          </cell>
          <cell r="D2007" t="str">
            <v>Berkeley</v>
          </cell>
          <cell r="E2007">
            <v>3</v>
          </cell>
          <cell r="F2007">
            <v>505</v>
          </cell>
          <cell r="G2007" t="str">
            <v>Max</v>
          </cell>
        </row>
        <row r="2008">
          <cell r="A2008" t="str">
            <v>Calhoun202330.2Max</v>
          </cell>
          <cell r="B2008">
            <v>2023</v>
          </cell>
          <cell r="C2008">
            <v>0.2</v>
          </cell>
          <cell r="D2008" t="str">
            <v>Calhoun</v>
          </cell>
          <cell r="E2008">
            <v>3</v>
          </cell>
          <cell r="F2008">
            <v>436</v>
          </cell>
          <cell r="G2008" t="str">
            <v>Max</v>
          </cell>
        </row>
        <row r="2009">
          <cell r="A2009" t="str">
            <v>Charleston202330.2Max</v>
          </cell>
          <cell r="B2009">
            <v>2023</v>
          </cell>
          <cell r="C2009">
            <v>0.2</v>
          </cell>
          <cell r="D2009" t="str">
            <v>Charleston</v>
          </cell>
          <cell r="E2009">
            <v>3</v>
          </cell>
          <cell r="F2009">
            <v>505</v>
          </cell>
          <cell r="G2009" t="str">
            <v>Max</v>
          </cell>
        </row>
        <row r="2010">
          <cell r="A2010" t="str">
            <v>Cherokee202330.2Max</v>
          </cell>
          <cell r="B2010">
            <v>2023</v>
          </cell>
          <cell r="C2010">
            <v>0.2</v>
          </cell>
          <cell r="D2010" t="str">
            <v>Cherokee</v>
          </cell>
          <cell r="E2010">
            <v>3</v>
          </cell>
          <cell r="F2010">
            <v>323</v>
          </cell>
          <cell r="G2010" t="str">
            <v>Max</v>
          </cell>
        </row>
        <row r="2011">
          <cell r="A2011" t="str">
            <v>Chester202330.2Max</v>
          </cell>
          <cell r="B2011">
            <v>2023</v>
          </cell>
          <cell r="C2011">
            <v>0.2</v>
          </cell>
          <cell r="D2011" t="str">
            <v>Chester</v>
          </cell>
          <cell r="E2011">
            <v>3</v>
          </cell>
          <cell r="F2011">
            <v>336</v>
          </cell>
          <cell r="G2011" t="str">
            <v>Max</v>
          </cell>
        </row>
        <row r="2012">
          <cell r="A2012" t="str">
            <v>Chesterfield202330.2Max</v>
          </cell>
          <cell r="B2012">
            <v>2023</v>
          </cell>
          <cell r="C2012">
            <v>0.2</v>
          </cell>
          <cell r="D2012" t="str">
            <v>Chesterfield</v>
          </cell>
          <cell r="E2012">
            <v>3</v>
          </cell>
          <cell r="F2012">
            <v>323</v>
          </cell>
          <cell r="G2012" t="str">
            <v>Max</v>
          </cell>
        </row>
        <row r="2013">
          <cell r="A2013" t="str">
            <v>Clarendon202330.2Max</v>
          </cell>
          <cell r="B2013">
            <v>2023</v>
          </cell>
          <cell r="C2013">
            <v>0.2</v>
          </cell>
          <cell r="D2013" t="str">
            <v>Clarendon</v>
          </cell>
          <cell r="E2013">
            <v>3</v>
          </cell>
          <cell r="F2013">
            <v>328</v>
          </cell>
          <cell r="G2013" t="str">
            <v>Max</v>
          </cell>
        </row>
        <row r="2014">
          <cell r="A2014" t="str">
            <v>Colleton202330.2Max</v>
          </cell>
          <cell r="B2014">
            <v>2023</v>
          </cell>
          <cell r="C2014">
            <v>0.2</v>
          </cell>
          <cell r="D2014" t="str">
            <v>Colleton</v>
          </cell>
          <cell r="E2014">
            <v>3</v>
          </cell>
          <cell r="F2014">
            <v>323</v>
          </cell>
          <cell r="G2014" t="str">
            <v>Max</v>
          </cell>
        </row>
        <row r="2015">
          <cell r="A2015" t="str">
            <v>Darlington202330.2Max</v>
          </cell>
          <cell r="B2015">
            <v>2023</v>
          </cell>
          <cell r="C2015">
            <v>0.2</v>
          </cell>
          <cell r="D2015" t="str">
            <v>Darlington</v>
          </cell>
          <cell r="E2015">
            <v>3</v>
          </cell>
          <cell r="F2015">
            <v>327</v>
          </cell>
          <cell r="G2015" t="str">
            <v>Max</v>
          </cell>
        </row>
        <row r="2016">
          <cell r="A2016" t="str">
            <v>Dillon202330.2Max</v>
          </cell>
          <cell r="B2016">
            <v>2023</v>
          </cell>
          <cell r="C2016">
            <v>0.2</v>
          </cell>
          <cell r="D2016" t="str">
            <v>Dillon</v>
          </cell>
          <cell r="E2016">
            <v>3</v>
          </cell>
          <cell r="F2016">
            <v>323</v>
          </cell>
          <cell r="G2016" t="str">
            <v>Max</v>
          </cell>
        </row>
        <row r="2017">
          <cell r="A2017" t="str">
            <v>Dorchester202330.2Max</v>
          </cell>
          <cell r="B2017">
            <v>2023</v>
          </cell>
          <cell r="C2017">
            <v>0.2</v>
          </cell>
          <cell r="D2017" t="str">
            <v>Dorchester</v>
          </cell>
          <cell r="E2017">
            <v>3</v>
          </cell>
          <cell r="F2017">
            <v>505</v>
          </cell>
          <cell r="G2017" t="str">
            <v>Max</v>
          </cell>
        </row>
        <row r="2018">
          <cell r="A2018" t="str">
            <v>Edgefield202330.2Max</v>
          </cell>
          <cell r="B2018">
            <v>2023</v>
          </cell>
          <cell r="C2018">
            <v>0.2</v>
          </cell>
          <cell r="D2018" t="str">
            <v>Edgefield</v>
          </cell>
          <cell r="E2018">
            <v>3</v>
          </cell>
          <cell r="F2018">
            <v>405</v>
          </cell>
          <cell r="G2018" t="str">
            <v>Max</v>
          </cell>
        </row>
        <row r="2019">
          <cell r="A2019" t="str">
            <v>Fairfield202330.2Max</v>
          </cell>
          <cell r="B2019">
            <v>2023</v>
          </cell>
          <cell r="C2019">
            <v>0.2</v>
          </cell>
          <cell r="D2019" t="str">
            <v>Fairfield</v>
          </cell>
          <cell r="E2019">
            <v>3</v>
          </cell>
          <cell r="F2019">
            <v>436</v>
          </cell>
          <cell r="G2019" t="str">
            <v>Max</v>
          </cell>
        </row>
        <row r="2020">
          <cell r="A2020" t="str">
            <v>Florence202330.2Max</v>
          </cell>
          <cell r="B2020">
            <v>2023</v>
          </cell>
          <cell r="C2020">
            <v>0.2</v>
          </cell>
          <cell r="D2020" t="str">
            <v>Florence</v>
          </cell>
          <cell r="E2020">
            <v>3</v>
          </cell>
          <cell r="F2020">
            <v>365</v>
          </cell>
          <cell r="G2020" t="str">
            <v>Max</v>
          </cell>
        </row>
        <row r="2021">
          <cell r="A2021" t="str">
            <v>Georgetown202330.2Max</v>
          </cell>
          <cell r="B2021">
            <v>2023</v>
          </cell>
          <cell r="C2021">
            <v>0.2</v>
          </cell>
          <cell r="D2021" t="str">
            <v>Georgetown</v>
          </cell>
          <cell r="E2021">
            <v>3</v>
          </cell>
          <cell r="F2021">
            <v>384</v>
          </cell>
          <cell r="G2021" t="str">
            <v>Max</v>
          </cell>
        </row>
        <row r="2022">
          <cell r="A2022" t="str">
            <v>Greenville202330.2Max</v>
          </cell>
          <cell r="B2022">
            <v>2023</v>
          </cell>
          <cell r="C2022">
            <v>0.2</v>
          </cell>
          <cell r="D2022" t="str">
            <v>Greenville</v>
          </cell>
          <cell r="E2022">
            <v>3</v>
          </cell>
          <cell r="F2022">
            <v>463</v>
          </cell>
          <cell r="G2022" t="str">
            <v>Max</v>
          </cell>
        </row>
        <row r="2023">
          <cell r="A2023" t="str">
            <v>Greenwood202330.2Max</v>
          </cell>
          <cell r="B2023">
            <v>2023</v>
          </cell>
          <cell r="C2023">
            <v>0.2</v>
          </cell>
          <cell r="D2023" t="str">
            <v>Greenwood</v>
          </cell>
          <cell r="E2023">
            <v>3</v>
          </cell>
          <cell r="F2023">
            <v>323</v>
          </cell>
          <cell r="G2023" t="str">
            <v>Max</v>
          </cell>
        </row>
        <row r="2024">
          <cell r="A2024" t="str">
            <v>Hampton202330.2Max</v>
          </cell>
          <cell r="B2024">
            <v>2023</v>
          </cell>
          <cell r="C2024">
            <v>0.2</v>
          </cell>
          <cell r="D2024" t="str">
            <v>Hampton</v>
          </cell>
          <cell r="E2024">
            <v>3</v>
          </cell>
          <cell r="F2024">
            <v>323</v>
          </cell>
          <cell r="G2024" t="str">
            <v>Max</v>
          </cell>
        </row>
        <row r="2025">
          <cell r="A2025" t="str">
            <v>Horry202330.2Max</v>
          </cell>
          <cell r="B2025">
            <v>2023</v>
          </cell>
          <cell r="C2025">
            <v>0.2</v>
          </cell>
          <cell r="D2025" t="str">
            <v>Horry</v>
          </cell>
          <cell r="E2025">
            <v>3</v>
          </cell>
          <cell r="F2025">
            <v>376</v>
          </cell>
          <cell r="G2025" t="str">
            <v>Max</v>
          </cell>
        </row>
        <row r="2026">
          <cell r="A2026" t="str">
            <v>Jasper202330.2Max</v>
          </cell>
          <cell r="B2026">
            <v>2023</v>
          </cell>
          <cell r="C2026">
            <v>0.2</v>
          </cell>
          <cell r="D2026" t="str">
            <v>Jasper</v>
          </cell>
          <cell r="E2026">
            <v>3</v>
          </cell>
          <cell r="F2026">
            <v>329</v>
          </cell>
          <cell r="G2026" t="str">
            <v>Max</v>
          </cell>
        </row>
        <row r="2027">
          <cell r="A2027" t="str">
            <v>Kershaw202330.2Max</v>
          </cell>
          <cell r="B2027">
            <v>2023</v>
          </cell>
          <cell r="C2027">
            <v>0.2</v>
          </cell>
          <cell r="D2027" t="str">
            <v>Kershaw</v>
          </cell>
          <cell r="E2027">
            <v>3</v>
          </cell>
          <cell r="F2027">
            <v>375</v>
          </cell>
          <cell r="G2027" t="str">
            <v>Max</v>
          </cell>
        </row>
        <row r="2028">
          <cell r="A2028" t="str">
            <v>Lancaster202330.2Max</v>
          </cell>
          <cell r="B2028">
            <v>2023</v>
          </cell>
          <cell r="C2028">
            <v>0.2</v>
          </cell>
          <cell r="D2028" t="str">
            <v>Lancaster</v>
          </cell>
          <cell r="E2028">
            <v>3</v>
          </cell>
          <cell r="F2028">
            <v>425</v>
          </cell>
          <cell r="G2028" t="str">
            <v>Max</v>
          </cell>
        </row>
        <row r="2029">
          <cell r="A2029" t="str">
            <v>Laurens202330.2Max</v>
          </cell>
          <cell r="B2029">
            <v>2023</v>
          </cell>
          <cell r="C2029">
            <v>0.2</v>
          </cell>
          <cell r="D2029" t="str">
            <v>Laurens</v>
          </cell>
          <cell r="E2029">
            <v>3</v>
          </cell>
          <cell r="F2029">
            <v>329</v>
          </cell>
          <cell r="G2029" t="str">
            <v>Max</v>
          </cell>
        </row>
        <row r="2030">
          <cell r="A2030" t="str">
            <v>Lee202330.2Max</v>
          </cell>
          <cell r="B2030">
            <v>2023</v>
          </cell>
          <cell r="C2030">
            <v>0.2</v>
          </cell>
          <cell r="D2030" t="str">
            <v>Lee</v>
          </cell>
          <cell r="E2030">
            <v>3</v>
          </cell>
          <cell r="F2030">
            <v>323</v>
          </cell>
          <cell r="G2030" t="str">
            <v>Max</v>
          </cell>
        </row>
        <row r="2031">
          <cell r="A2031" t="str">
            <v>Lexington202330.2Max</v>
          </cell>
          <cell r="B2031">
            <v>2023</v>
          </cell>
          <cell r="C2031">
            <v>0.2</v>
          </cell>
          <cell r="D2031" t="str">
            <v>Lexington</v>
          </cell>
          <cell r="E2031">
            <v>3</v>
          </cell>
          <cell r="F2031">
            <v>436</v>
          </cell>
          <cell r="G2031" t="str">
            <v>Max</v>
          </cell>
        </row>
        <row r="2032">
          <cell r="A2032" t="str">
            <v>Marion202330.2Max</v>
          </cell>
          <cell r="B2032">
            <v>2023</v>
          </cell>
          <cell r="C2032">
            <v>0.2</v>
          </cell>
          <cell r="D2032" t="str">
            <v>Marion</v>
          </cell>
          <cell r="E2032">
            <v>3</v>
          </cell>
          <cell r="F2032">
            <v>323</v>
          </cell>
          <cell r="G2032" t="str">
            <v>Max</v>
          </cell>
        </row>
        <row r="2033">
          <cell r="A2033" t="str">
            <v>Marlboro202330.2Max</v>
          </cell>
          <cell r="B2033">
            <v>2023</v>
          </cell>
          <cell r="C2033">
            <v>0.2</v>
          </cell>
          <cell r="D2033" t="str">
            <v>Marlboro</v>
          </cell>
          <cell r="E2033">
            <v>3</v>
          </cell>
          <cell r="F2033">
            <v>323</v>
          </cell>
          <cell r="G2033" t="str">
            <v>Max</v>
          </cell>
        </row>
        <row r="2034">
          <cell r="A2034" t="str">
            <v>McCormick202330.2Max</v>
          </cell>
          <cell r="B2034">
            <v>2023</v>
          </cell>
          <cell r="C2034">
            <v>0.2</v>
          </cell>
          <cell r="D2034" t="str">
            <v>McCormick</v>
          </cell>
          <cell r="E2034">
            <v>3</v>
          </cell>
          <cell r="F2034">
            <v>351</v>
          </cell>
          <cell r="G2034" t="str">
            <v>Max</v>
          </cell>
        </row>
        <row r="2035">
          <cell r="A2035" t="str">
            <v>Newberry202330.2Max</v>
          </cell>
          <cell r="B2035">
            <v>2023</v>
          </cell>
          <cell r="C2035">
            <v>0.2</v>
          </cell>
          <cell r="D2035" t="str">
            <v>Newberry</v>
          </cell>
          <cell r="E2035">
            <v>3</v>
          </cell>
          <cell r="F2035">
            <v>338</v>
          </cell>
          <cell r="G2035" t="str">
            <v>Max</v>
          </cell>
        </row>
        <row r="2036">
          <cell r="A2036" t="str">
            <v>Oconee202330.2Max</v>
          </cell>
          <cell r="B2036">
            <v>2023</v>
          </cell>
          <cell r="C2036">
            <v>0.2</v>
          </cell>
          <cell r="D2036" t="str">
            <v>Oconee</v>
          </cell>
          <cell r="E2036">
            <v>3</v>
          </cell>
          <cell r="F2036">
            <v>358</v>
          </cell>
          <cell r="G2036" t="str">
            <v>Max</v>
          </cell>
        </row>
        <row r="2037">
          <cell r="A2037" t="str">
            <v>Orangeburg202330.2Max</v>
          </cell>
          <cell r="B2037">
            <v>2023</v>
          </cell>
          <cell r="C2037">
            <v>0.2</v>
          </cell>
          <cell r="D2037" t="str">
            <v>Orangeburg</v>
          </cell>
          <cell r="E2037">
            <v>3</v>
          </cell>
          <cell r="F2037">
            <v>323</v>
          </cell>
          <cell r="G2037" t="str">
            <v>Max</v>
          </cell>
        </row>
        <row r="2038">
          <cell r="A2038" t="str">
            <v>Pickens202330.2Max</v>
          </cell>
          <cell r="B2038">
            <v>2023</v>
          </cell>
          <cell r="C2038">
            <v>0.2</v>
          </cell>
          <cell r="D2038" t="str">
            <v>Pickens</v>
          </cell>
          <cell r="E2038">
            <v>3</v>
          </cell>
          <cell r="F2038">
            <v>463</v>
          </cell>
          <cell r="G2038" t="str">
            <v>Max</v>
          </cell>
        </row>
        <row r="2039">
          <cell r="A2039" t="str">
            <v>Richland202330.2Max</v>
          </cell>
          <cell r="B2039">
            <v>2023</v>
          </cell>
          <cell r="C2039">
            <v>0.2</v>
          </cell>
          <cell r="D2039" t="str">
            <v>Richland</v>
          </cell>
          <cell r="E2039">
            <v>3</v>
          </cell>
          <cell r="F2039">
            <v>436</v>
          </cell>
          <cell r="G2039" t="str">
            <v>Max</v>
          </cell>
        </row>
        <row r="2040">
          <cell r="A2040" t="str">
            <v>Saluda202330.2Max</v>
          </cell>
          <cell r="B2040">
            <v>2023</v>
          </cell>
          <cell r="C2040">
            <v>0.2</v>
          </cell>
          <cell r="D2040" t="str">
            <v>Saluda</v>
          </cell>
          <cell r="E2040">
            <v>3</v>
          </cell>
          <cell r="F2040">
            <v>436</v>
          </cell>
          <cell r="G2040" t="str">
            <v>Max</v>
          </cell>
        </row>
        <row r="2041">
          <cell r="A2041" t="str">
            <v>Spartanburg202330.2Max</v>
          </cell>
          <cell r="B2041">
            <v>2023</v>
          </cell>
          <cell r="C2041">
            <v>0.2</v>
          </cell>
          <cell r="D2041" t="str">
            <v>Spartanburg</v>
          </cell>
          <cell r="E2041">
            <v>3</v>
          </cell>
          <cell r="F2041">
            <v>411</v>
          </cell>
          <cell r="G2041" t="str">
            <v>Max</v>
          </cell>
        </row>
        <row r="2042">
          <cell r="A2042" t="str">
            <v>Sumter202330.2Max</v>
          </cell>
          <cell r="B2042">
            <v>2023</v>
          </cell>
          <cell r="C2042">
            <v>0.2</v>
          </cell>
          <cell r="D2042" t="str">
            <v>Sumter</v>
          </cell>
          <cell r="E2042">
            <v>3</v>
          </cell>
          <cell r="F2042">
            <v>334</v>
          </cell>
          <cell r="G2042" t="str">
            <v>Max</v>
          </cell>
        </row>
        <row r="2043">
          <cell r="A2043" t="str">
            <v>Union202330.2Max</v>
          </cell>
          <cell r="B2043">
            <v>2023</v>
          </cell>
          <cell r="C2043">
            <v>0.2</v>
          </cell>
          <cell r="D2043" t="str">
            <v>Union</v>
          </cell>
          <cell r="E2043">
            <v>3</v>
          </cell>
          <cell r="F2043">
            <v>323</v>
          </cell>
          <cell r="G2043" t="str">
            <v>Max</v>
          </cell>
        </row>
        <row r="2044">
          <cell r="A2044" t="str">
            <v>Williamsburg202330.2Max</v>
          </cell>
          <cell r="B2044">
            <v>2023</v>
          </cell>
          <cell r="C2044">
            <v>0.2</v>
          </cell>
          <cell r="D2044" t="str">
            <v>Williamsburg</v>
          </cell>
          <cell r="E2044">
            <v>3</v>
          </cell>
          <cell r="F2044">
            <v>323</v>
          </cell>
          <cell r="G2044" t="str">
            <v>Max</v>
          </cell>
        </row>
        <row r="2045">
          <cell r="A2045" t="str">
            <v>York202330.2Max</v>
          </cell>
          <cell r="B2045">
            <v>2023</v>
          </cell>
          <cell r="C2045">
            <v>0.2</v>
          </cell>
          <cell r="D2045" t="str">
            <v>York</v>
          </cell>
          <cell r="E2045">
            <v>3</v>
          </cell>
          <cell r="F2045">
            <v>518</v>
          </cell>
          <cell r="G2045" t="str">
            <v>Max</v>
          </cell>
        </row>
        <row r="2046">
          <cell r="A2046" t="str">
            <v>Abbeville202340.2Max</v>
          </cell>
          <cell r="B2046">
            <v>2023</v>
          </cell>
          <cell r="C2046">
            <v>0.2</v>
          </cell>
          <cell r="D2046" t="str">
            <v>Abbeville</v>
          </cell>
          <cell r="E2046">
            <v>4</v>
          </cell>
          <cell r="F2046">
            <v>361</v>
          </cell>
          <cell r="G2046" t="str">
            <v>Max</v>
          </cell>
        </row>
        <row r="2047">
          <cell r="A2047" t="str">
            <v>Aiken202340.2Max</v>
          </cell>
          <cell r="B2047">
            <v>2023</v>
          </cell>
          <cell r="C2047">
            <v>0.2</v>
          </cell>
          <cell r="D2047" t="str">
            <v>Aiken</v>
          </cell>
          <cell r="E2047">
            <v>4</v>
          </cell>
          <cell r="F2047">
            <v>452</v>
          </cell>
          <cell r="G2047" t="str">
            <v>Max</v>
          </cell>
        </row>
        <row r="2048">
          <cell r="A2048" t="str">
            <v>Allendale202340.2Max</v>
          </cell>
          <cell r="B2048">
            <v>2023</v>
          </cell>
          <cell r="C2048">
            <v>0.2</v>
          </cell>
          <cell r="D2048" t="str">
            <v>Allendale</v>
          </cell>
          <cell r="E2048">
            <v>4</v>
          </cell>
          <cell r="F2048">
            <v>361</v>
          </cell>
          <cell r="G2048" t="str">
            <v>Max</v>
          </cell>
        </row>
        <row r="2049">
          <cell r="A2049" t="str">
            <v>Anderson202340.2Max</v>
          </cell>
          <cell r="B2049">
            <v>2023</v>
          </cell>
          <cell r="C2049">
            <v>0.2</v>
          </cell>
          <cell r="D2049" t="str">
            <v>Anderson</v>
          </cell>
          <cell r="E2049">
            <v>4</v>
          </cell>
          <cell r="F2049">
            <v>436</v>
          </cell>
          <cell r="G2049" t="str">
            <v>Max</v>
          </cell>
        </row>
        <row r="2050">
          <cell r="A2050" t="str">
            <v>Bamberg202340.2Max</v>
          </cell>
          <cell r="B2050">
            <v>2023</v>
          </cell>
          <cell r="C2050">
            <v>0.2</v>
          </cell>
          <cell r="D2050" t="str">
            <v>Bamberg</v>
          </cell>
          <cell r="E2050">
            <v>4</v>
          </cell>
          <cell r="F2050">
            <v>361</v>
          </cell>
          <cell r="G2050" t="str">
            <v>Max</v>
          </cell>
        </row>
        <row r="2051">
          <cell r="A2051" t="str">
            <v>Barnwell202340.2Max</v>
          </cell>
          <cell r="B2051">
            <v>2023</v>
          </cell>
          <cell r="C2051">
            <v>0.2</v>
          </cell>
          <cell r="D2051" t="str">
            <v>Barnwell</v>
          </cell>
          <cell r="E2051">
            <v>4</v>
          </cell>
          <cell r="F2051">
            <v>361</v>
          </cell>
          <cell r="G2051" t="str">
            <v>Max</v>
          </cell>
        </row>
        <row r="2052">
          <cell r="A2052" t="str">
            <v>Beaufort202340.2Max</v>
          </cell>
          <cell r="B2052">
            <v>2023</v>
          </cell>
          <cell r="C2052">
            <v>0.2</v>
          </cell>
          <cell r="D2052" t="str">
            <v>Beaufort</v>
          </cell>
          <cell r="E2052">
            <v>4</v>
          </cell>
          <cell r="F2052">
            <v>532</v>
          </cell>
          <cell r="G2052" t="str">
            <v>Max</v>
          </cell>
        </row>
        <row r="2053">
          <cell r="A2053" t="str">
            <v>Berkeley202340.2Max</v>
          </cell>
          <cell r="B2053">
            <v>2023</v>
          </cell>
          <cell r="C2053">
            <v>0.2</v>
          </cell>
          <cell r="D2053" t="str">
            <v>Berkeley</v>
          </cell>
          <cell r="E2053">
            <v>4</v>
          </cell>
          <cell r="F2053">
            <v>564</v>
          </cell>
          <cell r="G2053" t="str">
            <v>Max</v>
          </cell>
        </row>
        <row r="2054">
          <cell r="A2054" t="str">
            <v>Calhoun202340.2Max</v>
          </cell>
          <cell r="B2054">
            <v>2023</v>
          </cell>
          <cell r="C2054">
            <v>0.2</v>
          </cell>
          <cell r="D2054" t="str">
            <v>Calhoun</v>
          </cell>
          <cell r="E2054">
            <v>4</v>
          </cell>
          <cell r="F2054">
            <v>487</v>
          </cell>
          <cell r="G2054" t="str">
            <v>Max</v>
          </cell>
        </row>
        <row r="2055">
          <cell r="A2055" t="str">
            <v>Charleston202340.2Max</v>
          </cell>
          <cell r="B2055">
            <v>2023</v>
          </cell>
          <cell r="C2055">
            <v>0.2</v>
          </cell>
          <cell r="D2055" t="str">
            <v>Charleston</v>
          </cell>
          <cell r="E2055">
            <v>4</v>
          </cell>
          <cell r="F2055">
            <v>564</v>
          </cell>
          <cell r="G2055" t="str">
            <v>Max</v>
          </cell>
        </row>
        <row r="2056">
          <cell r="A2056" t="str">
            <v>Cherokee202340.2Max</v>
          </cell>
          <cell r="B2056">
            <v>2023</v>
          </cell>
          <cell r="C2056">
            <v>0.2</v>
          </cell>
          <cell r="D2056" t="str">
            <v>Cherokee</v>
          </cell>
          <cell r="E2056">
            <v>4</v>
          </cell>
          <cell r="F2056">
            <v>361</v>
          </cell>
          <cell r="G2056" t="str">
            <v>Max</v>
          </cell>
        </row>
        <row r="2057">
          <cell r="A2057" t="str">
            <v>Chester202340.2Max</v>
          </cell>
          <cell r="B2057">
            <v>2023</v>
          </cell>
          <cell r="C2057">
            <v>0.2</v>
          </cell>
          <cell r="D2057" t="str">
            <v>Chester</v>
          </cell>
          <cell r="E2057">
            <v>4</v>
          </cell>
          <cell r="F2057">
            <v>375</v>
          </cell>
          <cell r="G2057" t="str">
            <v>Max</v>
          </cell>
        </row>
        <row r="2058">
          <cell r="A2058" t="str">
            <v>Chesterfield202340.2Max</v>
          </cell>
          <cell r="B2058">
            <v>2023</v>
          </cell>
          <cell r="C2058">
            <v>0.2</v>
          </cell>
          <cell r="D2058" t="str">
            <v>Chesterfield</v>
          </cell>
          <cell r="E2058">
            <v>4</v>
          </cell>
          <cell r="F2058">
            <v>361</v>
          </cell>
          <cell r="G2058" t="str">
            <v>Max</v>
          </cell>
        </row>
        <row r="2059">
          <cell r="A2059" t="str">
            <v>Clarendon202340.2Max</v>
          </cell>
          <cell r="B2059">
            <v>2023</v>
          </cell>
          <cell r="C2059">
            <v>0.2</v>
          </cell>
          <cell r="D2059" t="str">
            <v>Clarendon</v>
          </cell>
          <cell r="E2059">
            <v>4</v>
          </cell>
          <cell r="F2059">
            <v>367</v>
          </cell>
          <cell r="G2059" t="str">
            <v>Max</v>
          </cell>
        </row>
        <row r="2060">
          <cell r="A2060" t="str">
            <v>Colleton202340.2Max</v>
          </cell>
          <cell r="B2060">
            <v>2023</v>
          </cell>
          <cell r="C2060">
            <v>0.2</v>
          </cell>
          <cell r="D2060" t="str">
            <v>Colleton</v>
          </cell>
          <cell r="E2060">
            <v>4</v>
          </cell>
          <cell r="F2060">
            <v>361</v>
          </cell>
          <cell r="G2060" t="str">
            <v>Max</v>
          </cell>
        </row>
        <row r="2061">
          <cell r="A2061" t="str">
            <v>Darlington202340.2Max</v>
          </cell>
          <cell r="B2061">
            <v>2023</v>
          </cell>
          <cell r="C2061">
            <v>0.2</v>
          </cell>
          <cell r="D2061" t="str">
            <v>Darlington</v>
          </cell>
          <cell r="E2061">
            <v>4</v>
          </cell>
          <cell r="F2061">
            <v>365</v>
          </cell>
          <cell r="G2061" t="str">
            <v>Max</v>
          </cell>
        </row>
        <row r="2062">
          <cell r="A2062" t="str">
            <v>Dillon202340.2Max</v>
          </cell>
          <cell r="B2062">
            <v>2023</v>
          </cell>
          <cell r="C2062">
            <v>0.2</v>
          </cell>
          <cell r="D2062" t="str">
            <v>Dillon</v>
          </cell>
          <cell r="E2062">
            <v>4</v>
          </cell>
          <cell r="F2062">
            <v>361</v>
          </cell>
          <cell r="G2062" t="str">
            <v>Max</v>
          </cell>
        </row>
        <row r="2063">
          <cell r="A2063" t="str">
            <v>Dorchester202340.2Max</v>
          </cell>
          <cell r="B2063">
            <v>2023</v>
          </cell>
          <cell r="C2063">
            <v>0.2</v>
          </cell>
          <cell r="D2063" t="str">
            <v>Dorchester</v>
          </cell>
          <cell r="E2063">
            <v>4</v>
          </cell>
          <cell r="F2063">
            <v>564</v>
          </cell>
          <cell r="G2063" t="str">
            <v>Max</v>
          </cell>
        </row>
        <row r="2064">
          <cell r="A2064" t="str">
            <v>Edgefield202340.2Max</v>
          </cell>
          <cell r="B2064">
            <v>2023</v>
          </cell>
          <cell r="C2064">
            <v>0.2</v>
          </cell>
          <cell r="D2064" t="str">
            <v>Edgefield</v>
          </cell>
          <cell r="E2064">
            <v>4</v>
          </cell>
          <cell r="F2064">
            <v>452</v>
          </cell>
          <cell r="G2064" t="str">
            <v>Max</v>
          </cell>
        </row>
        <row r="2065">
          <cell r="A2065" t="str">
            <v>Fairfield202340.2Max</v>
          </cell>
          <cell r="B2065">
            <v>2023</v>
          </cell>
          <cell r="C2065">
            <v>0.2</v>
          </cell>
          <cell r="D2065" t="str">
            <v>Fairfield</v>
          </cell>
          <cell r="E2065">
            <v>4</v>
          </cell>
          <cell r="F2065">
            <v>487</v>
          </cell>
          <cell r="G2065" t="str">
            <v>Max</v>
          </cell>
        </row>
        <row r="2066">
          <cell r="A2066" t="str">
            <v>Florence202340.2Max</v>
          </cell>
          <cell r="B2066">
            <v>2023</v>
          </cell>
          <cell r="C2066">
            <v>0.2</v>
          </cell>
          <cell r="D2066" t="str">
            <v>Florence</v>
          </cell>
          <cell r="E2066">
            <v>4</v>
          </cell>
          <cell r="F2066">
            <v>408</v>
          </cell>
          <cell r="G2066" t="str">
            <v>Max</v>
          </cell>
        </row>
        <row r="2067">
          <cell r="A2067" t="str">
            <v>Georgetown202340.2Max</v>
          </cell>
          <cell r="B2067">
            <v>2023</v>
          </cell>
          <cell r="C2067">
            <v>0.2</v>
          </cell>
          <cell r="D2067" t="str">
            <v>Georgetown</v>
          </cell>
          <cell r="E2067">
            <v>4</v>
          </cell>
          <cell r="F2067">
            <v>429</v>
          </cell>
          <cell r="G2067" t="str">
            <v>Max</v>
          </cell>
        </row>
        <row r="2068">
          <cell r="A2068" t="str">
            <v>Greenville202340.2Max</v>
          </cell>
          <cell r="B2068">
            <v>2023</v>
          </cell>
          <cell r="C2068">
            <v>0.2</v>
          </cell>
          <cell r="D2068" t="str">
            <v>Greenville</v>
          </cell>
          <cell r="E2068">
            <v>4</v>
          </cell>
          <cell r="F2068">
            <v>516</v>
          </cell>
          <cell r="G2068" t="str">
            <v>Max</v>
          </cell>
        </row>
        <row r="2069">
          <cell r="A2069" t="str">
            <v>Greenwood202340.2Max</v>
          </cell>
          <cell r="B2069">
            <v>2023</v>
          </cell>
          <cell r="C2069">
            <v>0.2</v>
          </cell>
          <cell r="D2069" t="str">
            <v>Greenwood</v>
          </cell>
          <cell r="E2069">
            <v>4</v>
          </cell>
          <cell r="F2069">
            <v>361</v>
          </cell>
          <cell r="G2069" t="str">
            <v>Max</v>
          </cell>
        </row>
        <row r="2070">
          <cell r="A2070" t="str">
            <v>Hampton202340.2Max</v>
          </cell>
          <cell r="B2070">
            <v>2023</v>
          </cell>
          <cell r="C2070">
            <v>0.2</v>
          </cell>
          <cell r="D2070" t="str">
            <v>Hampton</v>
          </cell>
          <cell r="E2070">
            <v>4</v>
          </cell>
          <cell r="F2070">
            <v>361</v>
          </cell>
          <cell r="G2070" t="str">
            <v>Max</v>
          </cell>
        </row>
        <row r="2071">
          <cell r="A2071" t="str">
            <v>Horry202340.2Max</v>
          </cell>
          <cell r="B2071">
            <v>2023</v>
          </cell>
          <cell r="C2071">
            <v>0.2</v>
          </cell>
          <cell r="D2071" t="str">
            <v>Horry</v>
          </cell>
          <cell r="E2071">
            <v>4</v>
          </cell>
          <cell r="F2071">
            <v>419</v>
          </cell>
          <cell r="G2071" t="str">
            <v>Max</v>
          </cell>
        </row>
        <row r="2072">
          <cell r="A2072" t="str">
            <v>Jasper202340.2Max</v>
          </cell>
          <cell r="B2072">
            <v>2023</v>
          </cell>
          <cell r="C2072">
            <v>0.2</v>
          </cell>
          <cell r="D2072" t="str">
            <v>Jasper</v>
          </cell>
          <cell r="E2072">
            <v>4</v>
          </cell>
          <cell r="F2072">
            <v>367</v>
          </cell>
          <cell r="G2072" t="str">
            <v>Max</v>
          </cell>
        </row>
        <row r="2073">
          <cell r="A2073" t="str">
            <v>Kershaw202340.2Max</v>
          </cell>
          <cell r="B2073">
            <v>2023</v>
          </cell>
          <cell r="C2073">
            <v>0.2</v>
          </cell>
          <cell r="D2073" t="str">
            <v>Kershaw</v>
          </cell>
          <cell r="E2073">
            <v>4</v>
          </cell>
          <cell r="F2073">
            <v>418</v>
          </cell>
          <cell r="G2073" t="str">
            <v>Max</v>
          </cell>
        </row>
        <row r="2074">
          <cell r="A2074" t="str">
            <v>Lancaster202340.2Max</v>
          </cell>
          <cell r="B2074">
            <v>2023</v>
          </cell>
          <cell r="C2074">
            <v>0.2</v>
          </cell>
          <cell r="D2074" t="str">
            <v>Lancaster</v>
          </cell>
          <cell r="E2074">
            <v>4</v>
          </cell>
          <cell r="F2074">
            <v>474</v>
          </cell>
          <cell r="G2074" t="str">
            <v>Max</v>
          </cell>
        </row>
        <row r="2075">
          <cell r="A2075" t="str">
            <v>Laurens202340.2Max</v>
          </cell>
          <cell r="B2075">
            <v>2023</v>
          </cell>
          <cell r="C2075">
            <v>0.2</v>
          </cell>
          <cell r="D2075" t="str">
            <v>Laurens</v>
          </cell>
          <cell r="E2075">
            <v>4</v>
          </cell>
          <cell r="F2075">
            <v>368</v>
          </cell>
          <cell r="G2075" t="str">
            <v>Max</v>
          </cell>
        </row>
        <row r="2076">
          <cell r="A2076" t="str">
            <v>Lee202340.2Max</v>
          </cell>
          <cell r="B2076">
            <v>2023</v>
          </cell>
          <cell r="C2076">
            <v>0.2</v>
          </cell>
          <cell r="D2076" t="str">
            <v>Lee</v>
          </cell>
          <cell r="E2076">
            <v>4</v>
          </cell>
          <cell r="F2076">
            <v>361</v>
          </cell>
          <cell r="G2076" t="str">
            <v>Max</v>
          </cell>
        </row>
        <row r="2077">
          <cell r="A2077" t="str">
            <v>Lexington202340.2Max</v>
          </cell>
          <cell r="B2077">
            <v>2023</v>
          </cell>
          <cell r="C2077">
            <v>0.2</v>
          </cell>
          <cell r="D2077" t="str">
            <v>Lexington</v>
          </cell>
          <cell r="E2077">
            <v>4</v>
          </cell>
          <cell r="F2077">
            <v>487</v>
          </cell>
          <cell r="G2077" t="str">
            <v>Max</v>
          </cell>
        </row>
        <row r="2078">
          <cell r="A2078" t="str">
            <v>Marion202340.2Max</v>
          </cell>
          <cell r="B2078">
            <v>2023</v>
          </cell>
          <cell r="C2078">
            <v>0.2</v>
          </cell>
          <cell r="D2078" t="str">
            <v>Marion</v>
          </cell>
          <cell r="E2078">
            <v>4</v>
          </cell>
          <cell r="F2078">
            <v>361</v>
          </cell>
          <cell r="G2078" t="str">
            <v>Max</v>
          </cell>
        </row>
        <row r="2079">
          <cell r="A2079" t="str">
            <v>Marlboro202340.2Max</v>
          </cell>
          <cell r="B2079">
            <v>2023</v>
          </cell>
          <cell r="C2079">
            <v>0.2</v>
          </cell>
          <cell r="D2079" t="str">
            <v>Marlboro</v>
          </cell>
          <cell r="E2079">
            <v>4</v>
          </cell>
          <cell r="F2079">
            <v>361</v>
          </cell>
          <cell r="G2079" t="str">
            <v>Max</v>
          </cell>
        </row>
        <row r="2080">
          <cell r="A2080" t="str">
            <v>McCormick202340.2Max</v>
          </cell>
          <cell r="B2080">
            <v>2023</v>
          </cell>
          <cell r="C2080">
            <v>0.2</v>
          </cell>
          <cell r="D2080" t="str">
            <v>McCormick</v>
          </cell>
          <cell r="E2080">
            <v>4</v>
          </cell>
          <cell r="F2080">
            <v>391</v>
          </cell>
          <cell r="G2080" t="str">
            <v>Max</v>
          </cell>
        </row>
        <row r="2081">
          <cell r="A2081" t="str">
            <v>Newberry202340.2Max</v>
          </cell>
          <cell r="B2081">
            <v>2023</v>
          </cell>
          <cell r="C2081">
            <v>0.2</v>
          </cell>
          <cell r="D2081" t="str">
            <v>Newberry</v>
          </cell>
          <cell r="E2081">
            <v>4</v>
          </cell>
          <cell r="F2081">
            <v>377</v>
          </cell>
          <cell r="G2081" t="str">
            <v>Max</v>
          </cell>
        </row>
        <row r="2082">
          <cell r="A2082" t="str">
            <v>Oconee202340.2Max</v>
          </cell>
          <cell r="B2082">
            <v>2023</v>
          </cell>
          <cell r="C2082">
            <v>0.2</v>
          </cell>
          <cell r="D2082" t="str">
            <v>Oconee</v>
          </cell>
          <cell r="E2082">
            <v>4</v>
          </cell>
          <cell r="F2082">
            <v>399</v>
          </cell>
          <cell r="G2082" t="str">
            <v>Max</v>
          </cell>
        </row>
        <row r="2083">
          <cell r="A2083" t="str">
            <v>Orangeburg202340.2Max</v>
          </cell>
          <cell r="B2083">
            <v>2023</v>
          </cell>
          <cell r="C2083">
            <v>0.2</v>
          </cell>
          <cell r="D2083" t="str">
            <v>Orangeburg</v>
          </cell>
          <cell r="E2083">
            <v>4</v>
          </cell>
          <cell r="F2083">
            <v>361</v>
          </cell>
          <cell r="G2083" t="str">
            <v>Max</v>
          </cell>
        </row>
        <row r="2084">
          <cell r="A2084" t="str">
            <v>Pickens202340.2Max</v>
          </cell>
          <cell r="B2084">
            <v>2023</v>
          </cell>
          <cell r="C2084">
            <v>0.2</v>
          </cell>
          <cell r="D2084" t="str">
            <v>Pickens</v>
          </cell>
          <cell r="E2084">
            <v>4</v>
          </cell>
          <cell r="F2084">
            <v>516</v>
          </cell>
          <cell r="G2084" t="str">
            <v>Max</v>
          </cell>
        </row>
        <row r="2085">
          <cell r="A2085" t="str">
            <v>Richland202340.2Max</v>
          </cell>
          <cell r="B2085">
            <v>2023</v>
          </cell>
          <cell r="C2085">
            <v>0.2</v>
          </cell>
          <cell r="D2085" t="str">
            <v>Richland</v>
          </cell>
          <cell r="E2085">
            <v>4</v>
          </cell>
          <cell r="F2085">
            <v>487</v>
          </cell>
          <cell r="G2085" t="str">
            <v>Max</v>
          </cell>
        </row>
        <row r="2086">
          <cell r="A2086" t="str">
            <v>Saluda202340.2Max</v>
          </cell>
          <cell r="B2086">
            <v>2023</v>
          </cell>
          <cell r="C2086">
            <v>0.2</v>
          </cell>
          <cell r="D2086" t="str">
            <v>Saluda</v>
          </cell>
          <cell r="E2086">
            <v>4</v>
          </cell>
          <cell r="F2086">
            <v>487</v>
          </cell>
          <cell r="G2086" t="str">
            <v>Max</v>
          </cell>
        </row>
        <row r="2087">
          <cell r="A2087" t="str">
            <v>Spartanburg202340.2Max</v>
          </cell>
          <cell r="B2087">
            <v>2023</v>
          </cell>
          <cell r="C2087">
            <v>0.2</v>
          </cell>
          <cell r="D2087" t="str">
            <v>Spartanburg</v>
          </cell>
          <cell r="E2087">
            <v>4</v>
          </cell>
          <cell r="F2087">
            <v>459</v>
          </cell>
          <cell r="G2087" t="str">
            <v>Max</v>
          </cell>
        </row>
        <row r="2088">
          <cell r="A2088" t="str">
            <v>Sumter202340.2Max</v>
          </cell>
          <cell r="B2088">
            <v>2023</v>
          </cell>
          <cell r="C2088">
            <v>0.2</v>
          </cell>
          <cell r="D2088" t="str">
            <v>Sumter</v>
          </cell>
          <cell r="E2088">
            <v>4</v>
          </cell>
          <cell r="F2088">
            <v>372</v>
          </cell>
          <cell r="G2088" t="str">
            <v>Max</v>
          </cell>
        </row>
        <row r="2089">
          <cell r="A2089" t="str">
            <v>Union202340.2Max</v>
          </cell>
          <cell r="B2089">
            <v>2023</v>
          </cell>
          <cell r="C2089">
            <v>0.2</v>
          </cell>
          <cell r="D2089" t="str">
            <v>Union</v>
          </cell>
          <cell r="E2089">
            <v>4</v>
          </cell>
          <cell r="F2089">
            <v>361</v>
          </cell>
          <cell r="G2089" t="str">
            <v>Max</v>
          </cell>
        </row>
        <row r="2090">
          <cell r="A2090" t="str">
            <v>Williamsburg202340.2Max</v>
          </cell>
          <cell r="B2090">
            <v>2023</v>
          </cell>
          <cell r="C2090">
            <v>0.2</v>
          </cell>
          <cell r="D2090" t="str">
            <v>Williamsburg</v>
          </cell>
          <cell r="E2090">
            <v>4</v>
          </cell>
          <cell r="F2090">
            <v>361</v>
          </cell>
          <cell r="G2090" t="str">
            <v>Max</v>
          </cell>
        </row>
        <row r="2091">
          <cell r="A2091" t="str">
            <v>York202340.2Max</v>
          </cell>
          <cell r="B2091">
            <v>2023</v>
          </cell>
          <cell r="C2091">
            <v>0.2</v>
          </cell>
          <cell r="D2091" t="str">
            <v>York</v>
          </cell>
          <cell r="E2091">
            <v>4</v>
          </cell>
          <cell r="F2091">
            <v>578</v>
          </cell>
          <cell r="G2091" t="str">
            <v>Max</v>
          </cell>
        </row>
        <row r="2092">
          <cell r="A2092" t="str">
            <v>Abbeville202300.3Max</v>
          </cell>
          <cell r="B2092">
            <v>2023</v>
          </cell>
          <cell r="C2092">
            <v>0.3</v>
          </cell>
          <cell r="D2092" t="str">
            <v>Abbeville</v>
          </cell>
          <cell r="E2092">
            <v>0</v>
          </cell>
          <cell r="F2092">
            <v>309</v>
          </cell>
          <cell r="G2092" t="str">
            <v>Max</v>
          </cell>
        </row>
        <row r="2093">
          <cell r="A2093" t="str">
            <v>Aiken202300.3Max</v>
          </cell>
          <cell r="B2093">
            <v>2023</v>
          </cell>
          <cell r="C2093">
            <v>0.3</v>
          </cell>
          <cell r="D2093" t="str">
            <v>Aiken</v>
          </cell>
          <cell r="E2093">
            <v>0</v>
          </cell>
          <cell r="F2093">
            <v>389</v>
          </cell>
          <cell r="G2093" t="str">
            <v>Max</v>
          </cell>
        </row>
        <row r="2094">
          <cell r="A2094" t="str">
            <v>Allendale202300.3Max</v>
          </cell>
          <cell r="B2094">
            <v>2023</v>
          </cell>
          <cell r="C2094">
            <v>0.3</v>
          </cell>
          <cell r="D2094" t="str">
            <v>Allendale</v>
          </cell>
          <cell r="E2094">
            <v>0</v>
          </cell>
          <cell r="F2094">
            <v>309</v>
          </cell>
          <cell r="G2094" t="str">
            <v>Max</v>
          </cell>
        </row>
        <row r="2095">
          <cell r="A2095" t="str">
            <v>Anderson202300.3Max</v>
          </cell>
          <cell r="B2095">
            <v>2023</v>
          </cell>
          <cell r="C2095">
            <v>0.3</v>
          </cell>
          <cell r="D2095" t="str">
            <v>Anderson</v>
          </cell>
          <cell r="E2095">
            <v>0</v>
          </cell>
          <cell r="F2095">
            <v>385</v>
          </cell>
          <cell r="G2095" t="str">
            <v>Max</v>
          </cell>
        </row>
        <row r="2096">
          <cell r="A2096" t="str">
            <v>Bamberg202300.3Max</v>
          </cell>
          <cell r="B2096">
            <v>2023</v>
          </cell>
          <cell r="C2096">
            <v>0.3</v>
          </cell>
          <cell r="D2096" t="str">
            <v>Bamberg</v>
          </cell>
          <cell r="E2096">
            <v>0</v>
          </cell>
          <cell r="F2096">
            <v>309</v>
          </cell>
          <cell r="G2096" t="str">
            <v>Max</v>
          </cell>
        </row>
        <row r="2097">
          <cell r="A2097" t="str">
            <v>Barnwell202300.3Max</v>
          </cell>
          <cell r="B2097">
            <v>2023</v>
          </cell>
          <cell r="C2097">
            <v>0.3</v>
          </cell>
          <cell r="D2097" t="str">
            <v>Barnwell</v>
          </cell>
          <cell r="E2097">
            <v>0</v>
          </cell>
          <cell r="F2097">
            <v>309</v>
          </cell>
          <cell r="G2097" t="str">
            <v>Max</v>
          </cell>
        </row>
        <row r="2098">
          <cell r="A2098" t="str">
            <v>Beaufort202300.3Max</v>
          </cell>
          <cell r="B2098">
            <v>2023</v>
          </cell>
          <cell r="C2098">
            <v>0.3</v>
          </cell>
          <cell r="D2098" t="str">
            <v>Beaufort</v>
          </cell>
          <cell r="E2098">
            <v>0</v>
          </cell>
          <cell r="F2098">
            <v>455</v>
          </cell>
          <cell r="G2098" t="str">
            <v>Max</v>
          </cell>
        </row>
        <row r="2099">
          <cell r="A2099" t="str">
            <v>Berkeley202300.3Max</v>
          </cell>
          <cell r="B2099">
            <v>2023</v>
          </cell>
          <cell r="C2099">
            <v>0.3</v>
          </cell>
          <cell r="D2099" t="str">
            <v>Berkeley</v>
          </cell>
          <cell r="E2099">
            <v>0</v>
          </cell>
          <cell r="F2099">
            <v>482</v>
          </cell>
          <cell r="G2099" t="str">
            <v>Max</v>
          </cell>
        </row>
        <row r="2100">
          <cell r="A2100" t="str">
            <v>Calhoun202300.3Max</v>
          </cell>
          <cell r="B2100">
            <v>2023</v>
          </cell>
          <cell r="C2100">
            <v>0.3</v>
          </cell>
          <cell r="D2100" t="str">
            <v>Calhoun</v>
          </cell>
          <cell r="E2100">
            <v>0</v>
          </cell>
          <cell r="F2100">
            <v>423</v>
          </cell>
          <cell r="G2100" t="str">
            <v>Max</v>
          </cell>
        </row>
        <row r="2101">
          <cell r="A2101" t="str">
            <v>Charleston202300.3Max</v>
          </cell>
          <cell r="B2101">
            <v>2023</v>
          </cell>
          <cell r="C2101">
            <v>0.3</v>
          </cell>
          <cell r="D2101" t="str">
            <v>Charleston</v>
          </cell>
          <cell r="E2101">
            <v>0</v>
          </cell>
          <cell r="F2101">
            <v>482</v>
          </cell>
          <cell r="G2101" t="str">
            <v>Max</v>
          </cell>
        </row>
        <row r="2102">
          <cell r="A2102" t="str">
            <v>Cherokee202300.3Max</v>
          </cell>
          <cell r="B2102">
            <v>2023</v>
          </cell>
          <cell r="C2102">
            <v>0.3</v>
          </cell>
          <cell r="D2102" t="str">
            <v>Cherokee</v>
          </cell>
          <cell r="E2102">
            <v>0</v>
          </cell>
          <cell r="F2102">
            <v>309</v>
          </cell>
          <cell r="G2102" t="str">
            <v>Max</v>
          </cell>
        </row>
        <row r="2103">
          <cell r="A2103" t="str">
            <v>Chester202300.3Max</v>
          </cell>
          <cell r="B2103">
            <v>2023</v>
          </cell>
          <cell r="C2103">
            <v>0.3</v>
          </cell>
          <cell r="D2103" t="str">
            <v>Chester</v>
          </cell>
          <cell r="E2103">
            <v>0</v>
          </cell>
          <cell r="F2103">
            <v>321</v>
          </cell>
          <cell r="G2103" t="str">
            <v>Max</v>
          </cell>
        </row>
        <row r="2104">
          <cell r="A2104" t="str">
            <v>Chesterfield202300.3Max</v>
          </cell>
          <cell r="B2104">
            <v>2023</v>
          </cell>
          <cell r="C2104">
            <v>0.3</v>
          </cell>
          <cell r="D2104" t="str">
            <v>Chesterfield</v>
          </cell>
          <cell r="E2104">
            <v>0</v>
          </cell>
          <cell r="F2104">
            <v>309</v>
          </cell>
          <cell r="G2104" t="str">
            <v>Max</v>
          </cell>
        </row>
        <row r="2105">
          <cell r="A2105" t="str">
            <v>Clarendon202300.3Max</v>
          </cell>
          <cell r="B2105">
            <v>2023</v>
          </cell>
          <cell r="C2105">
            <v>0.3</v>
          </cell>
          <cell r="D2105" t="str">
            <v>Clarendon</v>
          </cell>
          <cell r="E2105">
            <v>0</v>
          </cell>
          <cell r="F2105">
            <v>313</v>
          </cell>
          <cell r="G2105" t="str">
            <v>Max</v>
          </cell>
        </row>
        <row r="2106">
          <cell r="A2106" t="str">
            <v>Colleton202300.3Max</v>
          </cell>
          <cell r="B2106">
            <v>2023</v>
          </cell>
          <cell r="C2106">
            <v>0.3</v>
          </cell>
          <cell r="D2106" t="str">
            <v>Colleton</v>
          </cell>
          <cell r="E2106">
            <v>0</v>
          </cell>
          <cell r="F2106">
            <v>309</v>
          </cell>
          <cell r="G2106" t="str">
            <v>Max</v>
          </cell>
        </row>
        <row r="2107">
          <cell r="A2107" t="str">
            <v>Darlington202300.3Max</v>
          </cell>
          <cell r="B2107">
            <v>2023</v>
          </cell>
          <cell r="C2107">
            <v>0.3</v>
          </cell>
          <cell r="D2107" t="str">
            <v>Darlington</v>
          </cell>
          <cell r="E2107">
            <v>0</v>
          </cell>
          <cell r="F2107">
            <v>312</v>
          </cell>
          <cell r="G2107" t="str">
            <v>Max</v>
          </cell>
        </row>
        <row r="2108">
          <cell r="A2108" t="str">
            <v>Dillon202300.3Max</v>
          </cell>
          <cell r="B2108">
            <v>2023</v>
          </cell>
          <cell r="C2108">
            <v>0.3</v>
          </cell>
          <cell r="D2108" t="str">
            <v>Dillon</v>
          </cell>
          <cell r="E2108">
            <v>0</v>
          </cell>
          <cell r="F2108">
            <v>309</v>
          </cell>
          <cell r="G2108" t="str">
            <v>Max</v>
          </cell>
        </row>
        <row r="2109">
          <cell r="A2109" t="str">
            <v>Dorchester202300.3Max</v>
          </cell>
          <cell r="B2109">
            <v>2023</v>
          </cell>
          <cell r="C2109">
            <v>0.3</v>
          </cell>
          <cell r="D2109" t="str">
            <v>Dorchester</v>
          </cell>
          <cell r="E2109">
            <v>0</v>
          </cell>
          <cell r="F2109">
            <v>482</v>
          </cell>
          <cell r="G2109" t="str">
            <v>Max</v>
          </cell>
        </row>
        <row r="2110">
          <cell r="A2110" t="str">
            <v>Edgefield202300.3Max</v>
          </cell>
          <cell r="B2110">
            <v>2023</v>
          </cell>
          <cell r="C2110">
            <v>0.3</v>
          </cell>
          <cell r="D2110" t="str">
            <v>Edgefield</v>
          </cell>
          <cell r="E2110">
            <v>0</v>
          </cell>
          <cell r="F2110">
            <v>389</v>
          </cell>
          <cell r="G2110" t="str">
            <v>Max</v>
          </cell>
        </row>
        <row r="2111">
          <cell r="A2111" t="str">
            <v>Fairfield202300.3Max</v>
          </cell>
          <cell r="B2111">
            <v>2023</v>
          </cell>
          <cell r="C2111">
            <v>0.3</v>
          </cell>
          <cell r="D2111" t="str">
            <v>Fairfield</v>
          </cell>
          <cell r="E2111">
            <v>0</v>
          </cell>
          <cell r="F2111">
            <v>423</v>
          </cell>
          <cell r="G2111" t="str">
            <v>Max</v>
          </cell>
        </row>
        <row r="2112">
          <cell r="A2112" t="str">
            <v>Florence202300.3Max</v>
          </cell>
          <cell r="B2112">
            <v>2023</v>
          </cell>
          <cell r="C2112">
            <v>0.3</v>
          </cell>
          <cell r="D2112" t="str">
            <v>Florence</v>
          </cell>
          <cell r="E2112">
            <v>0</v>
          </cell>
          <cell r="F2112">
            <v>348</v>
          </cell>
          <cell r="G2112" t="str">
            <v>Max</v>
          </cell>
        </row>
        <row r="2113">
          <cell r="A2113" t="str">
            <v>Georgetown202300.3Max</v>
          </cell>
          <cell r="B2113">
            <v>2023</v>
          </cell>
          <cell r="C2113">
            <v>0.3</v>
          </cell>
          <cell r="D2113" t="str">
            <v>Georgetown</v>
          </cell>
          <cell r="E2113">
            <v>0</v>
          </cell>
          <cell r="F2113">
            <v>366</v>
          </cell>
          <cell r="G2113" t="str">
            <v>Max</v>
          </cell>
        </row>
        <row r="2114">
          <cell r="A2114" t="str">
            <v>Greenville202300.3Max</v>
          </cell>
          <cell r="B2114">
            <v>2023</v>
          </cell>
          <cell r="C2114">
            <v>0.3</v>
          </cell>
          <cell r="D2114" t="str">
            <v>Greenville</v>
          </cell>
          <cell r="E2114">
            <v>0</v>
          </cell>
          <cell r="F2114">
            <v>467</v>
          </cell>
          <cell r="G2114" t="str">
            <v>Max</v>
          </cell>
        </row>
        <row r="2115">
          <cell r="A2115" t="str">
            <v>Greenwood202300.3Max</v>
          </cell>
          <cell r="B2115">
            <v>2023</v>
          </cell>
          <cell r="C2115">
            <v>0.3</v>
          </cell>
          <cell r="D2115" t="str">
            <v>Greenwood</v>
          </cell>
          <cell r="E2115">
            <v>0</v>
          </cell>
          <cell r="F2115">
            <v>309</v>
          </cell>
          <cell r="G2115" t="str">
            <v>Max</v>
          </cell>
        </row>
        <row r="2116">
          <cell r="A2116" t="str">
            <v>Hampton202300.3Max</v>
          </cell>
          <cell r="B2116">
            <v>2023</v>
          </cell>
          <cell r="C2116">
            <v>0.3</v>
          </cell>
          <cell r="D2116" t="str">
            <v>Hampton</v>
          </cell>
          <cell r="E2116">
            <v>0</v>
          </cell>
          <cell r="F2116">
            <v>309</v>
          </cell>
          <cell r="G2116" t="str">
            <v>Max</v>
          </cell>
        </row>
        <row r="2117">
          <cell r="A2117" t="str">
            <v>Horry202300.3Max</v>
          </cell>
          <cell r="B2117">
            <v>2023</v>
          </cell>
          <cell r="C2117">
            <v>0.3</v>
          </cell>
          <cell r="D2117" t="str">
            <v>Horry</v>
          </cell>
          <cell r="E2117">
            <v>0</v>
          </cell>
          <cell r="F2117">
            <v>359</v>
          </cell>
          <cell r="G2117" t="str">
            <v>Max</v>
          </cell>
        </row>
        <row r="2118">
          <cell r="A2118" t="str">
            <v>Jasper202300.3Max</v>
          </cell>
          <cell r="B2118">
            <v>2023</v>
          </cell>
          <cell r="C2118">
            <v>0.3</v>
          </cell>
          <cell r="D2118" t="str">
            <v>Jasper</v>
          </cell>
          <cell r="E2118">
            <v>0</v>
          </cell>
          <cell r="F2118">
            <v>314</v>
          </cell>
          <cell r="G2118" t="str">
            <v>Max</v>
          </cell>
        </row>
        <row r="2119">
          <cell r="A2119" t="str">
            <v>Kershaw202300.3Max</v>
          </cell>
          <cell r="B2119">
            <v>2023</v>
          </cell>
          <cell r="C2119">
            <v>0.3</v>
          </cell>
          <cell r="D2119" t="str">
            <v>Kershaw</v>
          </cell>
          <cell r="E2119">
            <v>0</v>
          </cell>
          <cell r="F2119">
            <v>357</v>
          </cell>
          <cell r="G2119" t="str">
            <v>Max</v>
          </cell>
        </row>
        <row r="2120">
          <cell r="A2120" t="str">
            <v>Lancaster202300.3Max</v>
          </cell>
          <cell r="B2120">
            <v>2023</v>
          </cell>
          <cell r="C2120">
            <v>0.3</v>
          </cell>
          <cell r="D2120" t="str">
            <v>Lancaster</v>
          </cell>
          <cell r="E2120">
            <v>0</v>
          </cell>
          <cell r="F2120">
            <v>406</v>
          </cell>
          <cell r="G2120" t="str">
            <v>Max</v>
          </cell>
        </row>
        <row r="2121">
          <cell r="A2121" t="str">
            <v>Laurens202300.3Max</v>
          </cell>
          <cell r="B2121">
            <v>2023</v>
          </cell>
          <cell r="C2121">
            <v>0.3</v>
          </cell>
          <cell r="D2121" t="str">
            <v>Laurens</v>
          </cell>
          <cell r="E2121">
            <v>0</v>
          </cell>
          <cell r="F2121">
            <v>315</v>
          </cell>
          <cell r="G2121" t="str">
            <v>Max</v>
          </cell>
        </row>
        <row r="2122">
          <cell r="A2122" t="str">
            <v>Lee202300.3Max</v>
          </cell>
          <cell r="B2122">
            <v>2023</v>
          </cell>
          <cell r="C2122">
            <v>0.3</v>
          </cell>
          <cell r="D2122" t="str">
            <v>Lee</v>
          </cell>
          <cell r="E2122">
            <v>0</v>
          </cell>
          <cell r="F2122">
            <v>309</v>
          </cell>
          <cell r="G2122" t="str">
            <v>Max</v>
          </cell>
        </row>
        <row r="2123">
          <cell r="A2123" t="str">
            <v>Lexington202300.3Max</v>
          </cell>
          <cell r="B2123">
            <v>2023</v>
          </cell>
          <cell r="C2123">
            <v>0.3</v>
          </cell>
          <cell r="D2123" t="str">
            <v>Lexington</v>
          </cell>
          <cell r="E2123">
            <v>0</v>
          </cell>
          <cell r="F2123">
            <v>423</v>
          </cell>
          <cell r="G2123" t="str">
            <v>Max</v>
          </cell>
        </row>
        <row r="2124">
          <cell r="A2124" t="str">
            <v>Marion202300.3Max</v>
          </cell>
          <cell r="B2124">
            <v>2023</v>
          </cell>
          <cell r="C2124">
            <v>0.3</v>
          </cell>
          <cell r="D2124" t="str">
            <v>Marion</v>
          </cell>
          <cell r="E2124">
            <v>0</v>
          </cell>
          <cell r="F2124">
            <v>309</v>
          </cell>
          <cell r="G2124" t="str">
            <v>Max</v>
          </cell>
        </row>
        <row r="2125">
          <cell r="A2125" t="str">
            <v>Marlboro202300.3Max</v>
          </cell>
          <cell r="B2125">
            <v>2023</v>
          </cell>
          <cell r="C2125">
            <v>0.3</v>
          </cell>
          <cell r="D2125" t="str">
            <v>Marlboro</v>
          </cell>
          <cell r="E2125">
            <v>0</v>
          </cell>
          <cell r="F2125">
            <v>309</v>
          </cell>
          <cell r="G2125" t="str">
            <v>Max</v>
          </cell>
        </row>
        <row r="2126">
          <cell r="A2126" t="str">
            <v>McCormick202300.3Max</v>
          </cell>
          <cell r="B2126">
            <v>2023</v>
          </cell>
          <cell r="C2126">
            <v>0.3</v>
          </cell>
          <cell r="D2126" t="str">
            <v>McCormick</v>
          </cell>
          <cell r="E2126">
            <v>0</v>
          </cell>
          <cell r="F2126">
            <v>335</v>
          </cell>
          <cell r="G2126" t="str">
            <v>Max</v>
          </cell>
        </row>
        <row r="2127">
          <cell r="A2127" t="str">
            <v>Newberry202300.3Max</v>
          </cell>
          <cell r="B2127">
            <v>2023</v>
          </cell>
          <cell r="C2127">
            <v>0.3</v>
          </cell>
          <cell r="D2127" t="str">
            <v>Newberry</v>
          </cell>
          <cell r="E2127">
            <v>0</v>
          </cell>
          <cell r="F2127">
            <v>322</v>
          </cell>
          <cell r="G2127" t="str">
            <v>Max</v>
          </cell>
        </row>
        <row r="2128">
          <cell r="A2128" t="str">
            <v>Oconee202300.3Max</v>
          </cell>
          <cell r="B2128">
            <v>2023</v>
          </cell>
          <cell r="C2128">
            <v>0.3</v>
          </cell>
          <cell r="D2128" t="str">
            <v>Oconee</v>
          </cell>
          <cell r="E2128">
            <v>0</v>
          </cell>
          <cell r="F2128">
            <v>372</v>
          </cell>
          <cell r="G2128" t="str">
            <v>Max</v>
          </cell>
        </row>
        <row r="2129">
          <cell r="A2129" t="str">
            <v>Orangeburg202300.3Max</v>
          </cell>
          <cell r="B2129">
            <v>2023</v>
          </cell>
          <cell r="C2129">
            <v>0.3</v>
          </cell>
          <cell r="D2129" t="str">
            <v>Orangeburg</v>
          </cell>
          <cell r="E2129">
            <v>0</v>
          </cell>
          <cell r="F2129">
            <v>309</v>
          </cell>
          <cell r="G2129" t="str">
            <v>Max</v>
          </cell>
        </row>
        <row r="2130">
          <cell r="A2130" t="str">
            <v>Pickens202300.3Max</v>
          </cell>
          <cell r="B2130">
            <v>2023</v>
          </cell>
          <cell r="C2130">
            <v>0.3</v>
          </cell>
          <cell r="D2130" t="str">
            <v>Pickens</v>
          </cell>
          <cell r="E2130">
            <v>0</v>
          </cell>
          <cell r="F2130">
            <v>447</v>
          </cell>
          <cell r="G2130" t="str">
            <v>Max</v>
          </cell>
        </row>
        <row r="2131">
          <cell r="A2131" t="str">
            <v>Richland202300.3Max</v>
          </cell>
          <cell r="B2131">
            <v>2023</v>
          </cell>
          <cell r="C2131">
            <v>0.3</v>
          </cell>
          <cell r="D2131" t="str">
            <v>Richland</v>
          </cell>
          <cell r="E2131">
            <v>0</v>
          </cell>
          <cell r="F2131">
            <v>441</v>
          </cell>
          <cell r="G2131" t="str">
            <v>Max</v>
          </cell>
        </row>
        <row r="2132">
          <cell r="A2132" t="str">
            <v>Saluda202300.3Max</v>
          </cell>
          <cell r="B2132">
            <v>2023</v>
          </cell>
          <cell r="C2132">
            <v>0.3</v>
          </cell>
          <cell r="D2132" t="str">
            <v>Saluda</v>
          </cell>
          <cell r="E2132">
            <v>0</v>
          </cell>
          <cell r="F2132">
            <v>423</v>
          </cell>
          <cell r="G2132" t="str">
            <v>Max</v>
          </cell>
        </row>
        <row r="2133">
          <cell r="A2133" t="str">
            <v>Spartanburg202300.3Max</v>
          </cell>
          <cell r="B2133">
            <v>2023</v>
          </cell>
          <cell r="C2133">
            <v>0.3</v>
          </cell>
          <cell r="D2133" t="str">
            <v>Spartanburg</v>
          </cell>
          <cell r="E2133">
            <v>0</v>
          </cell>
          <cell r="F2133">
            <v>392</v>
          </cell>
          <cell r="G2133" t="str">
            <v>Max</v>
          </cell>
        </row>
        <row r="2134">
          <cell r="A2134" t="str">
            <v>Sumter202300.3Max</v>
          </cell>
          <cell r="B2134">
            <v>2023</v>
          </cell>
          <cell r="C2134">
            <v>0.3</v>
          </cell>
          <cell r="D2134" t="str">
            <v>Sumter</v>
          </cell>
          <cell r="E2134">
            <v>0</v>
          </cell>
          <cell r="F2134">
            <v>318</v>
          </cell>
          <cell r="G2134" t="str">
            <v>Max</v>
          </cell>
        </row>
        <row r="2135">
          <cell r="A2135" t="str">
            <v>Union202300.3Max</v>
          </cell>
          <cell r="B2135">
            <v>2023</v>
          </cell>
          <cell r="C2135">
            <v>0.3</v>
          </cell>
          <cell r="D2135" t="str">
            <v>Union</v>
          </cell>
          <cell r="E2135">
            <v>0</v>
          </cell>
          <cell r="F2135">
            <v>309</v>
          </cell>
          <cell r="G2135" t="str">
            <v>Max</v>
          </cell>
        </row>
        <row r="2136">
          <cell r="A2136" t="str">
            <v>Williamsburg202300.3Max</v>
          </cell>
          <cell r="B2136">
            <v>2023</v>
          </cell>
          <cell r="C2136">
            <v>0.3</v>
          </cell>
          <cell r="D2136" t="str">
            <v>Williamsburg</v>
          </cell>
          <cell r="E2136">
            <v>0</v>
          </cell>
          <cell r="F2136">
            <v>309</v>
          </cell>
          <cell r="G2136" t="str">
            <v>Max</v>
          </cell>
        </row>
        <row r="2137">
          <cell r="A2137" t="str">
            <v>York202300.3Max</v>
          </cell>
          <cell r="B2137">
            <v>2023</v>
          </cell>
          <cell r="C2137">
            <v>0.3</v>
          </cell>
          <cell r="D2137" t="str">
            <v>York</v>
          </cell>
          <cell r="E2137">
            <v>0</v>
          </cell>
          <cell r="F2137">
            <v>495</v>
          </cell>
          <cell r="G2137" t="str">
            <v>Max</v>
          </cell>
        </row>
        <row r="2138">
          <cell r="A2138" t="str">
            <v>Abbeville202310.3Max</v>
          </cell>
          <cell r="B2138">
            <v>2023</v>
          </cell>
          <cell r="C2138">
            <v>0.3</v>
          </cell>
          <cell r="D2138" t="str">
            <v>Abbeville</v>
          </cell>
          <cell r="E2138">
            <v>1</v>
          </cell>
          <cell r="F2138">
            <v>331</v>
          </cell>
          <cell r="G2138" t="str">
            <v>Max</v>
          </cell>
        </row>
        <row r="2139">
          <cell r="A2139" t="str">
            <v>Aiken202310.3Max</v>
          </cell>
          <cell r="B2139">
            <v>2023</v>
          </cell>
          <cell r="C2139">
            <v>0.3</v>
          </cell>
          <cell r="D2139" t="str">
            <v>Aiken</v>
          </cell>
          <cell r="E2139">
            <v>1</v>
          </cell>
          <cell r="F2139">
            <v>417</v>
          </cell>
          <cell r="G2139" t="str">
            <v>Max</v>
          </cell>
        </row>
        <row r="2140">
          <cell r="A2140" t="str">
            <v>Allendale202310.3Max</v>
          </cell>
          <cell r="B2140">
            <v>2023</v>
          </cell>
          <cell r="C2140">
            <v>0.3</v>
          </cell>
          <cell r="D2140" t="str">
            <v>Allendale</v>
          </cell>
          <cell r="E2140">
            <v>1</v>
          </cell>
          <cell r="F2140">
            <v>331</v>
          </cell>
          <cell r="G2140" t="str">
            <v>Max</v>
          </cell>
        </row>
        <row r="2141">
          <cell r="A2141" t="str">
            <v>Anderson202310.3Max</v>
          </cell>
          <cell r="B2141">
            <v>2023</v>
          </cell>
          <cell r="C2141">
            <v>0.3</v>
          </cell>
          <cell r="D2141" t="str">
            <v>Anderson</v>
          </cell>
          <cell r="E2141">
            <v>1</v>
          </cell>
          <cell r="F2141">
            <v>412</v>
          </cell>
          <cell r="G2141" t="str">
            <v>Max</v>
          </cell>
        </row>
        <row r="2142">
          <cell r="A2142" t="str">
            <v>Bamberg202310.3Max</v>
          </cell>
          <cell r="B2142">
            <v>2023</v>
          </cell>
          <cell r="C2142">
            <v>0.3</v>
          </cell>
          <cell r="D2142" t="str">
            <v>Bamberg</v>
          </cell>
          <cell r="E2142">
            <v>1</v>
          </cell>
          <cell r="F2142">
            <v>331</v>
          </cell>
          <cell r="G2142" t="str">
            <v>Max</v>
          </cell>
        </row>
        <row r="2143">
          <cell r="A2143" t="str">
            <v>Barnwell202310.3Max</v>
          </cell>
          <cell r="B2143">
            <v>2023</v>
          </cell>
          <cell r="C2143">
            <v>0.3</v>
          </cell>
          <cell r="D2143" t="str">
            <v>Barnwell</v>
          </cell>
          <cell r="E2143">
            <v>1</v>
          </cell>
          <cell r="F2143">
            <v>331</v>
          </cell>
          <cell r="G2143" t="str">
            <v>Max</v>
          </cell>
        </row>
        <row r="2144">
          <cell r="A2144" t="str">
            <v>Beaufort202310.3Max</v>
          </cell>
          <cell r="B2144">
            <v>2023</v>
          </cell>
          <cell r="C2144">
            <v>0.3</v>
          </cell>
          <cell r="D2144" t="str">
            <v>Beaufort</v>
          </cell>
          <cell r="E2144">
            <v>1</v>
          </cell>
          <cell r="F2144">
            <v>487</v>
          </cell>
          <cell r="G2144" t="str">
            <v>Max</v>
          </cell>
        </row>
        <row r="2145">
          <cell r="A2145" t="str">
            <v>Berkeley202310.3Max</v>
          </cell>
          <cell r="B2145">
            <v>2023</v>
          </cell>
          <cell r="C2145">
            <v>0.3</v>
          </cell>
          <cell r="D2145" t="str">
            <v>Berkeley</v>
          </cell>
          <cell r="E2145">
            <v>1</v>
          </cell>
          <cell r="F2145">
            <v>516</v>
          </cell>
          <cell r="G2145" t="str">
            <v>Max</v>
          </cell>
        </row>
        <row r="2146">
          <cell r="A2146" t="str">
            <v>Calhoun202310.3Max</v>
          </cell>
          <cell r="B2146">
            <v>2023</v>
          </cell>
          <cell r="C2146">
            <v>0.3</v>
          </cell>
          <cell r="D2146" t="str">
            <v>Calhoun</v>
          </cell>
          <cell r="E2146">
            <v>1</v>
          </cell>
          <cell r="F2146">
            <v>453</v>
          </cell>
          <cell r="G2146" t="str">
            <v>Max</v>
          </cell>
        </row>
        <row r="2147">
          <cell r="A2147" t="str">
            <v>Charleston202310.3Max</v>
          </cell>
          <cell r="B2147">
            <v>2023</v>
          </cell>
          <cell r="C2147">
            <v>0.3</v>
          </cell>
          <cell r="D2147" t="str">
            <v>Charleston</v>
          </cell>
          <cell r="E2147">
            <v>1</v>
          </cell>
          <cell r="F2147">
            <v>516</v>
          </cell>
          <cell r="G2147" t="str">
            <v>Max</v>
          </cell>
        </row>
        <row r="2148">
          <cell r="A2148" t="str">
            <v>Cherokee202310.3Max</v>
          </cell>
          <cell r="B2148">
            <v>2023</v>
          </cell>
          <cell r="C2148">
            <v>0.3</v>
          </cell>
          <cell r="D2148" t="str">
            <v>Cherokee</v>
          </cell>
          <cell r="E2148">
            <v>1</v>
          </cell>
          <cell r="F2148">
            <v>331</v>
          </cell>
          <cell r="G2148" t="str">
            <v>Max</v>
          </cell>
        </row>
        <row r="2149">
          <cell r="A2149" t="str">
            <v>Chester202310.3Max</v>
          </cell>
          <cell r="B2149">
            <v>2023</v>
          </cell>
          <cell r="C2149">
            <v>0.3</v>
          </cell>
          <cell r="D2149" t="str">
            <v>Chester</v>
          </cell>
          <cell r="E2149">
            <v>1</v>
          </cell>
          <cell r="F2149">
            <v>343</v>
          </cell>
          <cell r="G2149" t="str">
            <v>Max</v>
          </cell>
        </row>
        <row r="2150">
          <cell r="A2150" t="str">
            <v>Chesterfield202310.3Max</v>
          </cell>
          <cell r="B2150">
            <v>2023</v>
          </cell>
          <cell r="C2150">
            <v>0.3</v>
          </cell>
          <cell r="D2150" t="str">
            <v>Chesterfield</v>
          </cell>
          <cell r="E2150">
            <v>1</v>
          </cell>
          <cell r="F2150">
            <v>331</v>
          </cell>
          <cell r="G2150" t="str">
            <v>Max</v>
          </cell>
        </row>
        <row r="2151">
          <cell r="A2151" t="str">
            <v>Clarendon202310.3Max</v>
          </cell>
          <cell r="B2151">
            <v>2023</v>
          </cell>
          <cell r="C2151">
            <v>0.3</v>
          </cell>
          <cell r="D2151" t="str">
            <v>Clarendon</v>
          </cell>
          <cell r="E2151">
            <v>1</v>
          </cell>
          <cell r="F2151">
            <v>336</v>
          </cell>
          <cell r="G2151" t="str">
            <v>Max</v>
          </cell>
        </row>
        <row r="2152">
          <cell r="A2152" t="str">
            <v>Colleton202310.3Max</v>
          </cell>
          <cell r="B2152">
            <v>2023</v>
          </cell>
          <cell r="C2152">
            <v>0.3</v>
          </cell>
          <cell r="D2152" t="str">
            <v>Colleton</v>
          </cell>
          <cell r="E2152">
            <v>1</v>
          </cell>
          <cell r="F2152">
            <v>331</v>
          </cell>
          <cell r="G2152" t="str">
            <v>Max</v>
          </cell>
        </row>
        <row r="2153">
          <cell r="A2153" t="str">
            <v>Darlington202310.3Max</v>
          </cell>
          <cell r="B2153">
            <v>2023</v>
          </cell>
          <cell r="C2153">
            <v>0.3</v>
          </cell>
          <cell r="D2153" t="str">
            <v>Darlington</v>
          </cell>
          <cell r="E2153">
            <v>1</v>
          </cell>
          <cell r="F2153">
            <v>334</v>
          </cell>
          <cell r="G2153" t="str">
            <v>Max</v>
          </cell>
        </row>
        <row r="2154">
          <cell r="A2154" t="str">
            <v>Dillon202310.3Max</v>
          </cell>
          <cell r="B2154">
            <v>2023</v>
          </cell>
          <cell r="C2154">
            <v>0.3</v>
          </cell>
          <cell r="D2154" t="str">
            <v>Dillon</v>
          </cell>
          <cell r="E2154">
            <v>1</v>
          </cell>
          <cell r="F2154">
            <v>331</v>
          </cell>
          <cell r="G2154" t="str">
            <v>Max</v>
          </cell>
        </row>
        <row r="2155">
          <cell r="A2155" t="str">
            <v>Dorchester202310.3Max</v>
          </cell>
          <cell r="B2155">
            <v>2023</v>
          </cell>
          <cell r="C2155">
            <v>0.3</v>
          </cell>
          <cell r="D2155" t="str">
            <v>Dorchester</v>
          </cell>
          <cell r="E2155">
            <v>1</v>
          </cell>
          <cell r="F2155">
            <v>516</v>
          </cell>
          <cell r="G2155" t="str">
            <v>Max</v>
          </cell>
        </row>
        <row r="2156">
          <cell r="A2156" t="str">
            <v>Edgefield202310.3Max</v>
          </cell>
          <cell r="B2156">
            <v>2023</v>
          </cell>
          <cell r="C2156">
            <v>0.3</v>
          </cell>
          <cell r="D2156" t="str">
            <v>Edgefield</v>
          </cell>
          <cell r="E2156">
            <v>1</v>
          </cell>
          <cell r="F2156">
            <v>417</v>
          </cell>
          <cell r="G2156" t="str">
            <v>Max</v>
          </cell>
        </row>
        <row r="2157">
          <cell r="A2157" t="str">
            <v>Fairfield202310.3Max</v>
          </cell>
          <cell r="B2157">
            <v>2023</v>
          </cell>
          <cell r="C2157">
            <v>0.3</v>
          </cell>
          <cell r="D2157" t="str">
            <v>Fairfield</v>
          </cell>
          <cell r="E2157">
            <v>1</v>
          </cell>
          <cell r="F2157">
            <v>453</v>
          </cell>
          <cell r="G2157" t="str">
            <v>Max</v>
          </cell>
        </row>
        <row r="2158">
          <cell r="A2158" t="str">
            <v>Florence202310.3Max</v>
          </cell>
          <cell r="B2158">
            <v>2023</v>
          </cell>
          <cell r="C2158">
            <v>0.3</v>
          </cell>
          <cell r="D2158" t="str">
            <v>Florence</v>
          </cell>
          <cell r="E2158">
            <v>1</v>
          </cell>
          <cell r="F2158">
            <v>373</v>
          </cell>
          <cell r="G2158" t="str">
            <v>Max</v>
          </cell>
        </row>
        <row r="2159">
          <cell r="A2159" t="str">
            <v>Georgetown202310.3Max</v>
          </cell>
          <cell r="B2159">
            <v>2023</v>
          </cell>
          <cell r="C2159">
            <v>0.3</v>
          </cell>
          <cell r="D2159" t="str">
            <v>Georgetown</v>
          </cell>
          <cell r="E2159">
            <v>1</v>
          </cell>
          <cell r="F2159">
            <v>393</v>
          </cell>
          <cell r="G2159" t="str">
            <v>Max</v>
          </cell>
        </row>
        <row r="2160">
          <cell r="A2160" t="str">
            <v>Greenville202310.3Max</v>
          </cell>
          <cell r="B2160">
            <v>2023</v>
          </cell>
          <cell r="C2160">
            <v>0.3</v>
          </cell>
          <cell r="D2160" t="str">
            <v>Greenville</v>
          </cell>
          <cell r="E2160">
            <v>1</v>
          </cell>
          <cell r="F2160">
            <v>500</v>
          </cell>
          <cell r="G2160" t="str">
            <v>Max</v>
          </cell>
        </row>
        <row r="2161">
          <cell r="A2161" t="str">
            <v>Greenwood202310.3Max</v>
          </cell>
          <cell r="B2161">
            <v>2023</v>
          </cell>
          <cell r="C2161">
            <v>0.3</v>
          </cell>
          <cell r="D2161" t="str">
            <v>Greenwood</v>
          </cell>
          <cell r="E2161">
            <v>1</v>
          </cell>
          <cell r="F2161">
            <v>331</v>
          </cell>
          <cell r="G2161" t="str">
            <v>Max</v>
          </cell>
        </row>
        <row r="2162">
          <cell r="A2162" t="str">
            <v>Hampton202310.3Max</v>
          </cell>
          <cell r="B2162">
            <v>2023</v>
          </cell>
          <cell r="C2162">
            <v>0.3</v>
          </cell>
          <cell r="D2162" t="str">
            <v>Hampton</v>
          </cell>
          <cell r="E2162">
            <v>1</v>
          </cell>
          <cell r="F2162">
            <v>331</v>
          </cell>
          <cell r="G2162" t="str">
            <v>Max</v>
          </cell>
        </row>
        <row r="2163">
          <cell r="A2163" t="str">
            <v>Horry202310.3Max</v>
          </cell>
          <cell r="B2163">
            <v>2023</v>
          </cell>
          <cell r="C2163">
            <v>0.3</v>
          </cell>
          <cell r="D2163" t="str">
            <v>Horry</v>
          </cell>
          <cell r="E2163">
            <v>1</v>
          </cell>
          <cell r="F2163">
            <v>384</v>
          </cell>
          <cell r="G2163" t="str">
            <v>Max</v>
          </cell>
        </row>
        <row r="2164">
          <cell r="A2164" t="str">
            <v>Jasper202310.3Max</v>
          </cell>
          <cell r="B2164">
            <v>2023</v>
          </cell>
          <cell r="C2164">
            <v>0.3</v>
          </cell>
          <cell r="D2164" t="str">
            <v>Jasper</v>
          </cell>
          <cell r="E2164">
            <v>1</v>
          </cell>
          <cell r="F2164">
            <v>336</v>
          </cell>
          <cell r="G2164" t="str">
            <v>Max</v>
          </cell>
        </row>
        <row r="2165">
          <cell r="A2165" t="str">
            <v>Kershaw202310.3Max</v>
          </cell>
          <cell r="B2165">
            <v>2023</v>
          </cell>
          <cell r="C2165">
            <v>0.3</v>
          </cell>
          <cell r="D2165" t="str">
            <v>Kershaw</v>
          </cell>
          <cell r="E2165">
            <v>1</v>
          </cell>
          <cell r="F2165">
            <v>383</v>
          </cell>
          <cell r="G2165" t="str">
            <v>Max</v>
          </cell>
        </row>
        <row r="2166">
          <cell r="A2166" t="str">
            <v>Lancaster202310.3Max</v>
          </cell>
          <cell r="B2166">
            <v>2023</v>
          </cell>
          <cell r="C2166">
            <v>0.3</v>
          </cell>
          <cell r="D2166" t="str">
            <v>Lancaster</v>
          </cell>
          <cell r="E2166">
            <v>1</v>
          </cell>
          <cell r="F2166">
            <v>435</v>
          </cell>
          <cell r="G2166" t="str">
            <v>Max</v>
          </cell>
        </row>
        <row r="2167">
          <cell r="A2167" t="str">
            <v>Laurens202310.3Max</v>
          </cell>
          <cell r="B2167">
            <v>2023</v>
          </cell>
          <cell r="C2167">
            <v>0.3</v>
          </cell>
          <cell r="D2167" t="str">
            <v>Laurens</v>
          </cell>
          <cell r="E2167">
            <v>1</v>
          </cell>
          <cell r="F2167">
            <v>337</v>
          </cell>
          <cell r="G2167" t="str">
            <v>Max</v>
          </cell>
        </row>
        <row r="2168">
          <cell r="A2168" t="str">
            <v>Lee202310.3Max</v>
          </cell>
          <cell r="B2168">
            <v>2023</v>
          </cell>
          <cell r="C2168">
            <v>0.3</v>
          </cell>
          <cell r="D2168" t="str">
            <v>Lee</v>
          </cell>
          <cell r="E2168">
            <v>1</v>
          </cell>
          <cell r="F2168">
            <v>331</v>
          </cell>
          <cell r="G2168" t="str">
            <v>Max</v>
          </cell>
        </row>
        <row r="2169">
          <cell r="A2169" t="str">
            <v>Lexington202310.3Max</v>
          </cell>
          <cell r="B2169">
            <v>2023</v>
          </cell>
          <cell r="C2169">
            <v>0.3</v>
          </cell>
          <cell r="D2169" t="str">
            <v>Lexington</v>
          </cell>
          <cell r="E2169">
            <v>1</v>
          </cell>
          <cell r="F2169">
            <v>453</v>
          </cell>
          <cell r="G2169" t="str">
            <v>Max</v>
          </cell>
        </row>
        <row r="2170">
          <cell r="A2170" t="str">
            <v>Marion202310.3Max</v>
          </cell>
          <cell r="B2170">
            <v>2023</v>
          </cell>
          <cell r="C2170">
            <v>0.3</v>
          </cell>
          <cell r="D2170" t="str">
            <v>Marion</v>
          </cell>
          <cell r="E2170">
            <v>1</v>
          </cell>
          <cell r="F2170">
            <v>331</v>
          </cell>
          <cell r="G2170" t="str">
            <v>Max</v>
          </cell>
        </row>
        <row r="2171">
          <cell r="A2171" t="str">
            <v>Marlboro202310.3Max</v>
          </cell>
          <cell r="B2171">
            <v>2023</v>
          </cell>
          <cell r="C2171">
            <v>0.3</v>
          </cell>
          <cell r="D2171" t="str">
            <v>Marlboro</v>
          </cell>
          <cell r="E2171">
            <v>1</v>
          </cell>
          <cell r="F2171">
            <v>331</v>
          </cell>
          <cell r="G2171" t="str">
            <v>Max</v>
          </cell>
        </row>
        <row r="2172">
          <cell r="A2172" t="str">
            <v>McCormick202310.3Max</v>
          </cell>
          <cell r="B2172">
            <v>2023</v>
          </cell>
          <cell r="C2172">
            <v>0.3</v>
          </cell>
          <cell r="D2172" t="str">
            <v>McCormick</v>
          </cell>
          <cell r="E2172">
            <v>1</v>
          </cell>
          <cell r="F2172">
            <v>359</v>
          </cell>
          <cell r="G2172" t="str">
            <v>Max</v>
          </cell>
        </row>
        <row r="2173">
          <cell r="A2173" t="str">
            <v>Newberry202310.3Max</v>
          </cell>
          <cell r="B2173">
            <v>2023</v>
          </cell>
          <cell r="C2173">
            <v>0.3</v>
          </cell>
          <cell r="D2173" t="str">
            <v>Newberry</v>
          </cell>
          <cell r="E2173">
            <v>1</v>
          </cell>
          <cell r="F2173">
            <v>345</v>
          </cell>
          <cell r="G2173" t="str">
            <v>Max</v>
          </cell>
        </row>
        <row r="2174">
          <cell r="A2174" t="str">
            <v>Oconee202310.3Max</v>
          </cell>
          <cell r="B2174">
            <v>2023</v>
          </cell>
          <cell r="C2174">
            <v>0.3</v>
          </cell>
          <cell r="D2174" t="str">
            <v>Oconee</v>
          </cell>
          <cell r="E2174">
            <v>1</v>
          </cell>
          <cell r="F2174">
            <v>399</v>
          </cell>
          <cell r="G2174" t="str">
            <v>Max</v>
          </cell>
        </row>
        <row r="2175">
          <cell r="A2175" t="str">
            <v>Orangeburg202310.3Max</v>
          </cell>
          <cell r="B2175">
            <v>2023</v>
          </cell>
          <cell r="C2175">
            <v>0.3</v>
          </cell>
          <cell r="D2175" t="str">
            <v>Orangeburg</v>
          </cell>
          <cell r="E2175">
            <v>1</v>
          </cell>
          <cell r="F2175">
            <v>331</v>
          </cell>
          <cell r="G2175" t="str">
            <v>Max</v>
          </cell>
        </row>
        <row r="2176">
          <cell r="A2176" t="str">
            <v>Pickens202310.3Max</v>
          </cell>
          <cell r="B2176">
            <v>2023</v>
          </cell>
          <cell r="C2176">
            <v>0.3</v>
          </cell>
          <cell r="D2176" t="str">
            <v>Pickens</v>
          </cell>
          <cell r="E2176">
            <v>1</v>
          </cell>
          <cell r="F2176">
            <v>479</v>
          </cell>
          <cell r="G2176" t="str">
            <v>Max</v>
          </cell>
        </row>
        <row r="2177">
          <cell r="A2177" t="str">
            <v>Richland202310.3Max</v>
          </cell>
          <cell r="B2177">
            <v>2023</v>
          </cell>
          <cell r="C2177">
            <v>0.3</v>
          </cell>
          <cell r="D2177" t="str">
            <v>Richland</v>
          </cell>
          <cell r="E2177">
            <v>1</v>
          </cell>
          <cell r="F2177">
            <v>472</v>
          </cell>
          <cell r="G2177" t="str">
            <v>Max</v>
          </cell>
        </row>
        <row r="2178">
          <cell r="A2178" t="str">
            <v>Saluda202310.3Max</v>
          </cell>
          <cell r="B2178">
            <v>2023</v>
          </cell>
          <cell r="C2178">
            <v>0.3</v>
          </cell>
          <cell r="D2178" t="str">
            <v>Saluda</v>
          </cell>
          <cell r="E2178">
            <v>1</v>
          </cell>
          <cell r="F2178">
            <v>453</v>
          </cell>
          <cell r="G2178" t="str">
            <v>Max</v>
          </cell>
        </row>
        <row r="2179">
          <cell r="A2179" t="str">
            <v>Spartanburg202310.3Max</v>
          </cell>
          <cell r="B2179">
            <v>2023</v>
          </cell>
          <cell r="C2179">
            <v>0.3</v>
          </cell>
          <cell r="D2179" t="str">
            <v>Spartanburg</v>
          </cell>
          <cell r="E2179">
            <v>1</v>
          </cell>
          <cell r="F2179">
            <v>420</v>
          </cell>
          <cell r="G2179" t="str">
            <v>Max</v>
          </cell>
        </row>
        <row r="2180">
          <cell r="A2180" t="str">
            <v>Sumter202310.3Max</v>
          </cell>
          <cell r="B2180">
            <v>2023</v>
          </cell>
          <cell r="C2180">
            <v>0.3</v>
          </cell>
          <cell r="D2180" t="str">
            <v>Sumter</v>
          </cell>
          <cell r="E2180">
            <v>1</v>
          </cell>
          <cell r="F2180">
            <v>341</v>
          </cell>
          <cell r="G2180" t="str">
            <v>Max</v>
          </cell>
        </row>
        <row r="2181">
          <cell r="A2181" t="str">
            <v>Union202310.3Max</v>
          </cell>
          <cell r="B2181">
            <v>2023</v>
          </cell>
          <cell r="C2181">
            <v>0.3</v>
          </cell>
          <cell r="D2181" t="str">
            <v>Union</v>
          </cell>
          <cell r="E2181">
            <v>1</v>
          </cell>
          <cell r="F2181">
            <v>331</v>
          </cell>
          <cell r="G2181" t="str">
            <v>Max</v>
          </cell>
        </row>
        <row r="2182">
          <cell r="A2182" t="str">
            <v>Williamsburg202310.3Max</v>
          </cell>
          <cell r="B2182">
            <v>2023</v>
          </cell>
          <cell r="C2182">
            <v>0.3</v>
          </cell>
          <cell r="D2182" t="str">
            <v>Williamsburg</v>
          </cell>
          <cell r="E2182">
            <v>1</v>
          </cell>
          <cell r="F2182">
            <v>331</v>
          </cell>
          <cell r="G2182" t="str">
            <v>Max</v>
          </cell>
        </row>
        <row r="2183">
          <cell r="A2183" t="str">
            <v>York202310.3Max</v>
          </cell>
          <cell r="B2183">
            <v>2023</v>
          </cell>
          <cell r="C2183">
            <v>0.3</v>
          </cell>
          <cell r="D2183" t="str">
            <v>York</v>
          </cell>
          <cell r="E2183">
            <v>1</v>
          </cell>
          <cell r="F2183">
            <v>530</v>
          </cell>
          <cell r="G2183" t="str">
            <v>Max</v>
          </cell>
        </row>
        <row r="2184">
          <cell r="A2184" t="str">
            <v>Abbeville202320.3Max</v>
          </cell>
          <cell r="B2184">
            <v>2023</v>
          </cell>
          <cell r="C2184">
            <v>0.3</v>
          </cell>
          <cell r="D2184" t="str">
            <v>Abbeville</v>
          </cell>
          <cell r="E2184">
            <v>2</v>
          </cell>
          <cell r="F2184">
            <v>397</v>
          </cell>
          <cell r="G2184" t="str">
            <v>Max</v>
          </cell>
        </row>
        <row r="2185">
          <cell r="A2185" t="str">
            <v>Aiken202320.3Max</v>
          </cell>
          <cell r="B2185">
            <v>2023</v>
          </cell>
          <cell r="C2185">
            <v>0.3</v>
          </cell>
          <cell r="D2185" t="str">
            <v>Aiken</v>
          </cell>
          <cell r="E2185">
            <v>2</v>
          </cell>
          <cell r="F2185">
            <v>500</v>
          </cell>
          <cell r="G2185" t="str">
            <v>Max</v>
          </cell>
        </row>
        <row r="2186">
          <cell r="A2186" t="str">
            <v>Allendale202320.3Max</v>
          </cell>
          <cell r="B2186">
            <v>2023</v>
          </cell>
          <cell r="C2186">
            <v>0.3</v>
          </cell>
          <cell r="D2186" t="str">
            <v>Allendale</v>
          </cell>
          <cell r="E2186">
            <v>2</v>
          </cell>
          <cell r="F2186">
            <v>397</v>
          </cell>
          <cell r="G2186" t="str">
            <v>Max</v>
          </cell>
        </row>
        <row r="2187">
          <cell r="A2187" t="str">
            <v>Anderson202320.3Max</v>
          </cell>
          <cell r="B2187">
            <v>2023</v>
          </cell>
          <cell r="C2187">
            <v>0.3</v>
          </cell>
          <cell r="D2187" t="str">
            <v>Anderson</v>
          </cell>
          <cell r="E2187">
            <v>2</v>
          </cell>
          <cell r="F2187">
            <v>495</v>
          </cell>
          <cell r="G2187" t="str">
            <v>Max</v>
          </cell>
        </row>
        <row r="2188">
          <cell r="A2188" t="str">
            <v>Bamberg202320.3Max</v>
          </cell>
          <cell r="B2188">
            <v>2023</v>
          </cell>
          <cell r="C2188">
            <v>0.3</v>
          </cell>
          <cell r="D2188" t="str">
            <v>Bamberg</v>
          </cell>
          <cell r="E2188">
            <v>2</v>
          </cell>
          <cell r="F2188">
            <v>397</v>
          </cell>
          <cell r="G2188" t="str">
            <v>Max</v>
          </cell>
        </row>
        <row r="2189">
          <cell r="A2189" t="str">
            <v>Barnwell202320.3Max</v>
          </cell>
          <cell r="B2189">
            <v>2023</v>
          </cell>
          <cell r="C2189">
            <v>0.3</v>
          </cell>
          <cell r="D2189" t="str">
            <v>Barnwell</v>
          </cell>
          <cell r="E2189">
            <v>2</v>
          </cell>
          <cell r="F2189">
            <v>397</v>
          </cell>
          <cell r="G2189" t="str">
            <v>Max</v>
          </cell>
        </row>
        <row r="2190">
          <cell r="A2190" t="str">
            <v>Beaufort202320.3Max</v>
          </cell>
          <cell r="B2190">
            <v>2023</v>
          </cell>
          <cell r="C2190">
            <v>0.3</v>
          </cell>
          <cell r="D2190" t="str">
            <v>Beaufort</v>
          </cell>
          <cell r="E2190">
            <v>2</v>
          </cell>
          <cell r="F2190">
            <v>585</v>
          </cell>
          <cell r="G2190" t="str">
            <v>Max</v>
          </cell>
        </row>
        <row r="2191">
          <cell r="A2191" t="str">
            <v>Berkeley202320.3Max</v>
          </cell>
          <cell r="B2191">
            <v>2023</v>
          </cell>
          <cell r="C2191">
            <v>0.3</v>
          </cell>
          <cell r="D2191" t="str">
            <v>Berkeley</v>
          </cell>
          <cell r="E2191">
            <v>2</v>
          </cell>
          <cell r="F2191">
            <v>620</v>
          </cell>
          <cell r="G2191" t="str">
            <v>Max</v>
          </cell>
        </row>
        <row r="2192">
          <cell r="A2192" t="str">
            <v>Calhoun202320.3Max</v>
          </cell>
          <cell r="B2192">
            <v>2023</v>
          </cell>
          <cell r="C2192">
            <v>0.3</v>
          </cell>
          <cell r="D2192" t="str">
            <v>Calhoun</v>
          </cell>
          <cell r="E2192">
            <v>2</v>
          </cell>
          <cell r="F2192">
            <v>544</v>
          </cell>
          <cell r="G2192" t="str">
            <v>Max</v>
          </cell>
        </row>
        <row r="2193">
          <cell r="A2193" t="str">
            <v>Charleston202320.3Max</v>
          </cell>
          <cell r="B2193">
            <v>2023</v>
          </cell>
          <cell r="C2193">
            <v>0.3</v>
          </cell>
          <cell r="D2193" t="str">
            <v>Charleston</v>
          </cell>
          <cell r="E2193">
            <v>2</v>
          </cell>
          <cell r="F2193">
            <v>620</v>
          </cell>
          <cell r="G2193" t="str">
            <v>Max</v>
          </cell>
        </row>
        <row r="2194">
          <cell r="A2194" t="str">
            <v>Cherokee202320.3Max</v>
          </cell>
          <cell r="B2194">
            <v>2023</v>
          </cell>
          <cell r="C2194">
            <v>0.3</v>
          </cell>
          <cell r="D2194" t="str">
            <v>Cherokee</v>
          </cell>
          <cell r="E2194">
            <v>2</v>
          </cell>
          <cell r="F2194">
            <v>397</v>
          </cell>
          <cell r="G2194" t="str">
            <v>Max</v>
          </cell>
        </row>
        <row r="2195">
          <cell r="A2195" t="str">
            <v>Chester202320.3Max</v>
          </cell>
          <cell r="B2195">
            <v>2023</v>
          </cell>
          <cell r="C2195">
            <v>0.3</v>
          </cell>
          <cell r="D2195" t="str">
            <v>Chester</v>
          </cell>
          <cell r="E2195">
            <v>2</v>
          </cell>
          <cell r="F2195">
            <v>412</v>
          </cell>
          <cell r="G2195" t="str">
            <v>Max</v>
          </cell>
        </row>
        <row r="2196">
          <cell r="A2196" t="str">
            <v>Chesterfield202320.3Max</v>
          </cell>
          <cell r="B2196">
            <v>2023</v>
          </cell>
          <cell r="C2196">
            <v>0.3</v>
          </cell>
          <cell r="D2196" t="str">
            <v>Chesterfield</v>
          </cell>
          <cell r="E2196">
            <v>2</v>
          </cell>
          <cell r="F2196">
            <v>397</v>
          </cell>
          <cell r="G2196" t="str">
            <v>Max</v>
          </cell>
        </row>
        <row r="2197">
          <cell r="A2197" t="str">
            <v>Clarendon202320.3Max</v>
          </cell>
          <cell r="B2197">
            <v>2023</v>
          </cell>
          <cell r="C2197">
            <v>0.3</v>
          </cell>
          <cell r="D2197" t="str">
            <v>Clarendon</v>
          </cell>
          <cell r="E2197">
            <v>2</v>
          </cell>
          <cell r="F2197">
            <v>403</v>
          </cell>
          <cell r="G2197" t="str">
            <v>Max</v>
          </cell>
        </row>
        <row r="2198">
          <cell r="A2198" t="str">
            <v>Colleton202320.3Max</v>
          </cell>
          <cell r="B2198">
            <v>2023</v>
          </cell>
          <cell r="C2198">
            <v>0.3</v>
          </cell>
          <cell r="D2198" t="str">
            <v>Colleton</v>
          </cell>
          <cell r="E2198">
            <v>2</v>
          </cell>
          <cell r="F2198">
            <v>397</v>
          </cell>
          <cell r="G2198" t="str">
            <v>Max</v>
          </cell>
        </row>
        <row r="2199">
          <cell r="A2199" t="str">
            <v>Darlington202320.3Max</v>
          </cell>
          <cell r="B2199">
            <v>2023</v>
          </cell>
          <cell r="C2199">
            <v>0.3</v>
          </cell>
          <cell r="D2199" t="str">
            <v>Darlington</v>
          </cell>
          <cell r="E2199">
            <v>2</v>
          </cell>
          <cell r="F2199">
            <v>402</v>
          </cell>
          <cell r="G2199" t="str">
            <v>Max</v>
          </cell>
        </row>
        <row r="2200">
          <cell r="A2200" t="str">
            <v>Dillon202320.3Max</v>
          </cell>
          <cell r="B2200">
            <v>2023</v>
          </cell>
          <cell r="C2200">
            <v>0.3</v>
          </cell>
          <cell r="D2200" t="str">
            <v>Dillon</v>
          </cell>
          <cell r="E2200">
            <v>2</v>
          </cell>
          <cell r="F2200">
            <v>397</v>
          </cell>
          <cell r="G2200" t="str">
            <v>Max</v>
          </cell>
        </row>
        <row r="2201">
          <cell r="A2201" t="str">
            <v>Dorchester202320.3Max</v>
          </cell>
          <cell r="B2201">
            <v>2023</v>
          </cell>
          <cell r="C2201">
            <v>0.3</v>
          </cell>
          <cell r="D2201" t="str">
            <v>Dorchester</v>
          </cell>
          <cell r="E2201">
            <v>2</v>
          </cell>
          <cell r="F2201">
            <v>620</v>
          </cell>
          <cell r="G2201" t="str">
            <v>Max</v>
          </cell>
        </row>
        <row r="2202">
          <cell r="A2202" t="str">
            <v>Edgefield202320.3Max</v>
          </cell>
          <cell r="B2202">
            <v>2023</v>
          </cell>
          <cell r="C2202">
            <v>0.3</v>
          </cell>
          <cell r="D2202" t="str">
            <v>Edgefield</v>
          </cell>
          <cell r="E2202">
            <v>2</v>
          </cell>
          <cell r="F2202">
            <v>500</v>
          </cell>
          <cell r="G2202" t="str">
            <v>Max</v>
          </cell>
        </row>
        <row r="2203">
          <cell r="A2203" t="str">
            <v>Fairfield202320.3Max</v>
          </cell>
          <cell r="B2203">
            <v>2023</v>
          </cell>
          <cell r="C2203">
            <v>0.3</v>
          </cell>
          <cell r="D2203" t="str">
            <v>Fairfield</v>
          </cell>
          <cell r="E2203">
            <v>2</v>
          </cell>
          <cell r="F2203">
            <v>544</v>
          </cell>
          <cell r="G2203" t="str">
            <v>Max</v>
          </cell>
        </row>
        <row r="2204">
          <cell r="A2204" t="str">
            <v>Florence202320.3Max</v>
          </cell>
          <cell r="B2204">
            <v>2023</v>
          </cell>
          <cell r="C2204">
            <v>0.3</v>
          </cell>
          <cell r="D2204" t="str">
            <v>Florence</v>
          </cell>
          <cell r="E2204">
            <v>2</v>
          </cell>
          <cell r="F2204">
            <v>448</v>
          </cell>
          <cell r="G2204" t="str">
            <v>Max</v>
          </cell>
        </row>
        <row r="2205">
          <cell r="A2205" t="str">
            <v>Georgetown202320.3Max</v>
          </cell>
          <cell r="B2205">
            <v>2023</v>
          </cell>
          <cell r="C2205">
            <v>0.3</v>
          </cell>
          <cell r="D2205" t="str">
            <v>Georgetown</v>
          </cell>
          <cell r="E2205">
            <v>2</v>
          </cell>
          <cell r="F2205">
            <v>471</v>
          </cell>
          <cell r="G2205" t="str">
            <v>Max</v>
          </cell>
        </row>
        <row r="2206">
          <cell r="A2206" t="str">
            <v>Greenville202320.3Max</v>
          </cell>
          <cell r="B2206">
            <v>2023</v>
          </cell>
          <cell r="C2206">
            <v>0.3</v>
          </cell>
          <cell r="D2206" t="str">
            <v>Greenville</v>
          </cell>
          <cell r="E2206">
            <v>2</v>
          </cell>
          <cell r="F2206">
            <v>600</v>
          </cell>
          <cell r="G2206" t="str">
            <v>Max</v>
          </cell>
        </row>
        <row r="2207">
          <cell r="A2207" t="str">
            <v>Greenwood202320.3Max</v>
          </cell>
          <cell r="B2207">
            <v>2023</v>
          </cell>
          <cell r="C2207">
            <v>0.3</v>
          </cell>
          <cell r="D2207" t="str">
            <v>Greenwood</v>
          </cell>
          <cell r="E2207">
            <v>2</v>
          </cell>
          <cell r="F2207">
            <v>397</v>
          </cell>
          <cell r="G2207" t="str">
            <v>Max</v>
          </cell>
        </row>
        <row r="2208">
          <cell r="A2208" t="str">
            <v>Hampton202320.3Max</v>
          </cell>
          <cell r="B2208">
            <v>2023</v>
          </cell>
          <cell r="C2208">
            <v>0.3</v>
          </cell>
          <cell r="D2208" t="str">
            <v>Hampton</v>
          </cell>
          <cell r="E2208">
            <v>2</v>
          </cell>
          <cell r="F2208">
            <v>397</v>
          </cell>
          <cell r="G2208" t="str">
            <v>Max</v>
          </cell>
        </row>
        <row r="2209">
          <cell r="A2209" t="str">
            <v>Horry202320.3Max</v>
          </cell>
          <cell r="B2209">
            <v>2023</v>
          </cell>
          <cell r="C2209">
            <v>0.3</v>
          </cell>
          <cell r="D2209" t="str">
            <v>Horry</v>
          </cell>
          <cell r="E2209">
            <v>2</v>
          </cell>
          <cell r="F2209">
            <v>461</v>
          </cell>
          <cell r="G2209" t="str">
            <v>Max</v>
          </cell>
        </row>
        <row r="2210">
          <cell r="A2210" t="str">
            <v>Jasper202320.3Max</v>
          </cell>
          <cell r="B2210">
            <v>2023</v>
          </cell>
          <cell r="C2210">
            <v>0.3</v>
          </cell>
          <cell r="D2210" t="str">
            <v>Jasper</v>
          </cell>
          <cell r="E2210">
            <v>2</v>
          </cell>
          <cell r="F2210">
            <v>404</v>
          </cell>
          <cell r="G2210" t="str">
            <v>Max</v>
          </cell>
        </row>
        <row r="2211">
          <cell r="A2211" t="str">
            <v>Kershaw202320.3Max</v>
          </cell>
          <cell r="B2211">
            <v>2023</v>
          </cell>
          <cell r="C2211">
            <v>0.3</v>
          </cell>
          <cell r="D2211" t="str">
            <v>Kershaw</v>
          </cell>
          <cell r="E2211">
            <v>2</v>
          </cell>
          <cell r="F2211">
            <v>459</v>
          </cell>
          <cell r="G2211" t="str">
            <v>Max</v>
          </cell>
        </row>
        <row r="2212">
          <cell r="A2212" t="str">
            <v>Lancaster202320.3Max</v>
          </cell>
          <cell r="B2212">
            <v>2023</v>
          </cell>
          <cell r="C2212">
            <v>0.3</v>
          </cell>
          <cell r="D2212" t="str">
            <v>Lancaster</v>
          </cell>
          <cell r="E2212">
            <v>2</v>
          </cell>
          <cell r="F2212">
            <v>522</v>
          </cell>
          <cell r="G2212" t="str">
            <v>Max</v>
          </cell>
        </row>
        <row r="2213">
          <cell r="A2213" t="str">
            <v>Laurens202320.3Max</v>
          </cell>
          <cell r="B2213">
            <v>2023</v>
          </cell>
          <cell r="C2213">
            <v>0.3</v>
          </cell>
          <cell r="D2213" t="str">
            <v>Laurens</v>
          </cell>
          <cell r="E2213">
            <v>2</v>
          </cell>
          <cell r="F2213">
            <v>405</v>
          </cell>
          <cell r="G2213" t="str">
            <v>Max</v>
          </cell>
        </row>
        <row r="2214">
          <cell r="A2214" t="str">
            <v>Lee202320.3Max</v>
          </cell>
          <cell r="B2214">
            <v>2023</v>
          </cell>
          <cell r="C2214">
            <v>0.3</v>
          </cell>
          <cell r="D2214" t="str">
            <v>Lee</v>
          </cell>
          <cell r="E2214">
            <v>2</v>
          </cell>
          <cell r="F2214">
            <v>397</v>
          </cell>
          <cell r="G2214" t="str">
            <v>Max</v>
          </cell>
        </row>
        <row r="2215">
          <cell r="A2215" t="str">
            <v>Lexington202320.3Max</v>
          </cell>
          <cell r="B2215">
            <v>2023</v>
          </cell>
          <cell r="C2215">
            <v>0.3</v>
          </cell>
          <cell r="D2215" t="str">
            <v>Lexington</v>
          </cell>
          <cell r="E2215">
            <v>2</v>
          </cell>
          <cell r="F2215">
            <v>544</v>
          </cell>
          <cell r="G2215" t="str">
            <v>Max</v>
          </cell>
        </row>
        <row r="2216">
          <cell r="A2216" t="str">
            <v>Marion202320.3Max</v>
          </cell>
          <cell r="B2216">
            <v>2023</v>
          </cell>
          <cell r="C2216">
            <v>0.3</v>
          </cell>
          <cell r="D2216" t="str">
            <v>Marion</v>
          </cell>
          <cell r="E2216">
            <v>2</v>
          </cell>
          <cell r="F2216">
            <v>397</v>
          </cell>
          <cell r="G2216" t="str">
            <v>Max</v>
          </cell>
        </row>
        <row r="2217">
          <cell r="A2217" t="str">
            <v>Marlboro202320.3Max</v>
          </cell>
          <cell r="B2217">
            <v>2023</v>
          </cell>
          <cell r="C2217">
            <v>0.3</v>
          </cell>
          <cell r="D2217" t="str">
            <v>Marlboro</v>
          </cell>
          <cell r="E2217">
            <v>2</v>
          </cell>
          <cell r="F2217">
            <v>397</v>
          </cell>
          <cell r="G2217" t="str">
            <v>Max</v>
          </cell>
        </row>
        <row r="2218">
          <cell r="A2218" t="str">
            <v>McCormick202320.3Max</v>
          </cell>
          <cell r="B2218">
            <v>2023</v>
          </cell>
          <cell r="C2218">
            <v>0.3</v>
          </cell>
          <cell r="D2218" t="str">
            <v>McCormick</v>
          </cell>
          <cell r="E2218">
            <v>2</v>
          </cell>
          <cell r="F2218">
            <v>431</v>
          </cell>
          <cell r="G2218" t="str">
            <v>Max</v>
          </cell>
        </row>
        <row r="2219">
          <cell r="A2219" t="str">
            <v>Newberry202320.3Max</v>
          </cell>
          <cell r="B2219">
            <v>2023</v>
          </cell>
          <cell r="C2219">
            <v>0.3</v>
          </cell>
          <cell r="D2219" t="str">
            <v>Newberry</v>
          </cell>
          <cell r="E2219">
            <v>2</v>
          </cell>
          <cell r="F2219">
            <v>414</v>
          </cell>
          <cell r="G2219" t="str">
            <v>Max</v>
          </cell>
        </row>
        <row r="2220">
          <cell r="A2220" t="str">
            <v>Oconee202320.3Max</v>
          </cell>
          <cell r="B2220">
            <v>2023</v>
          </cell>
          <cell r="C2220">
            <v>0.3</v>
          </cell>
          <cell r="D2220" t="str">
            <v>Oconee</v>
          </cell>
          <cell r="E2220">
            <v>2</v>
          </cell>
          <cell r="F2220">
            <v>479</v>
          </cell>
          <cell r="G2220" t="str">
            <v>Max</v>
          </cell>
        </row>
        <row r="2221">
          <cell r="A2221" t="str">
            <v>Orangeburg202320.3Max</v>
          </cell>
          <cell r="B2221">
            <v>2023</v>
          </cell>
          <cell r="C2221">
            <v>0.3</v>
          </cell>
          <cell r="D2221" t="str">
            <v>Orangeburg</v>
          </cell>
          <cell r="E2221">
            <v>2</v>
          </cell>
          <cell r="F2221">
            <v>397</v>
          </cell>
          <cell r="G2221" t="str">
            <v>Max</v>
          </cell>
        </row>
        <row r="2222">
          <cell r="A2222" t="str">
            <v>Pickens202320.3Max</v>
          </cell>
          <cell r="B2222">
            <v>2023</v>
          </cell>
          <cell r="C2222">
            <v>0.3</v>
          </cell>
          <cell r="D2222" t="str">
            <v>Pickens</v>
          </cell>
          <cell r="E2222">
            <v>2</v>
          </cell>
          <cell r="F2222">
            <v>575</v>
          </cell>
          <cell r="G2222" t="str">
            <v>Max</v>
          </cell>
        </row>
        <row r="2223">
          <cell r="A2223" t="str">
            <v>Richland202320.3Max</v>
          </cell>
          <cell r="B2223">
            <v>2023</v>
          </cell>
          <cell r="C2223">
            <v>0.3</v>
          </cell>
          <cell r="D2223" t="str">
            <v>Richland</v>
          </cell>
          <cell r="E2223">
            <v>2</v>
          </cell>
          <cell r="F2223">
            <v>567</v>
          </cell>
          <cell r="G2223" t="str">
            <v>Max</v>
          </cell>
        </row>
        <row r="2224">
          <cell r="A2224" t="str">
            <v>Saluda202320.3Max</v>
          </cell>
          <cell r="B2224">
            <v>2023</v>
          </cell>
          <cell r="C2224">
            <v>0.3</v>
          </cell>
          <cell r="D2224" t="str">
            <v>Saluda</v>
          </cell>
          <cell r="E2224">
            <v>2</v>
          </cell>
          <cell r="F2224">
            <v>544</v>
          </cell>
          <cell r="G2224" t="str">
            <v>Max</v>
          </cell>
        </row>
        <row r="2225">
          <cell r="A2225" t="str">
            <v>Spartanburg202320.3Max</v>
          </cell>
          <cell r="B2225">
            <v>2023</v>
          </cell>
          <cell r="C2225">
            <v>0.3</v>
          </cell>
          <cell r="D2225" t="str">
            <v>Spartanburg</v>
          </cell>
          <cell r="E2225">
            <v>2</v>
          </cell>
          <cell r="F2225">
            <v>504</v>
          </cell>
          <cell r="G2225" t="str">
            <v>Max</v>
          </cell>
        </row>
        <row r="2226">
          <cell r="A2226" t="str">
            <v>Sumter202320.3Max</v>
          </cell>
          <cell r="B2226">
            <v>2023</v>
          </cell>
          <cell r="C2226">
            <v>0.3</v>
          </cell>
          <cell r="D2226" t="str">
            <v>Sumter</v>
          </cell>
          <cell r="E2226">
            <v>2</v>
          </cell>
          <cell r="F2226">
            <v>410</v>
          </cell>
          <cell r="G2226" t="str">
            <v>Max</v>
          </cell>
        </row>
        <row r="2227">
          <cell r="A2227" t="str">
            <v>Union202320.3Max</v>
          </cell>
          <cell r="B2227">
            <v>2023</v>
          </cell>
          <cell r="C2227">
            <v>0.3</v>
          </cell>
          <cell r="D2227" t="str">
            <v>Union</v>
          </cell>
          <cell r="E2227">
            <v>2</v>
          </cell>
          <cell r="F2227">
            <v>397</v>
          </cell>
          <cell r="G2227" t="str">
            <v>Max</v>
          </cell>
        </row>
        <row r="2228">
          <cell r="A2228" t="str">
            <v>Williamsburg202320.3Max</v>
          </cell>
          <cell r="B2228">
            <v>2023</v>
          </cell>
          <cell r="C2228">
            <v>0.3</v>
          </cell>
          <cell r="D2228" t="str">
            <v>Williamsburg</v>
          </cell>
          <cell r="E2228">
            <v>2</v>
          </cell>
          <cell r="F2228">
            <v>397</v>
          </cell>
          <cell r="G2228" t="str">
            <v>Max</v>
          </cell>
        </row>
        <row r="2229">
          <cell r="A2229" t="str">
            <v>York202320.3Max</v>
          </cell>
          <cell r="B2229">
            <v>2023</v>
          </cell>
          <cell r="C2229">
            <v>0.3</v>
          </cell>
          <cell r="D2229" t="str">
            <v>York</v>
          </cell>
          <cell r="E2229">
            <v>2</v>
          </cell>
          <cell r="F2229">
            <v>636</v>
          </cell>
          <cell r="G2229" t="str">
            <v>Max</v>
          </cell>
        </row>
        <row r="2230">
          <cell r="A2230" t="str">
            <v>Abbeville202330.3Max</v>
          </cell>
          <cell r="B2230">
            <v>2023</v>
          </cell>
          <cell r="C2230">
            <v>0.3</v>
          </cell>
          <cell r="D2230" t="str">
            <v>Abbeville</v>
          </cell>
          <cell r="E2230">
            <v>3</v>
          </cell>
          <cell r="F2230">
            <v>459</v>
          </cell>
          <cell r="G2230" t="str">
            <v>Max</v>
          </cell>
        </row>
        <row r="2231">
          <cell r="A2231" t="str">
            <v>Aiken202330.3Max</v>
          </cell>
          <cell r="B2231">
            <v>2023</v>
          </cell>
          <cell r="C2231">
            <v>0.3</v>
          </cell>
          <cell r="D2231" t="str">
            <v>Aiken</v>
          </cell>
          <cell r="E2231">
            <v>3</v>
          </cell>
          <cell r="F2231">
            <v>578</v>
          </cell>
          <cell r="G2231" t="str">
            <v>Max</v>
          </cell>
        </row>
        <row r="2232">
          <cell r="A2232" t="str">
            <v>Allendale202330.3Max</v>
          </cell>
          <cell r="B2232">
            <v>2023</v>
          </cell>
          <cell r="C2232">
            <v>0.3</v>
          </cell>
          <cell r="D2232" t="str">
            <v>Allendale</v>
          </cell>
          <cell r="E2232">
            <v>3</v>
          </cell>
          <cell r="F2232">
            <v>459</v>
          </cell>
          <cell r="G2232" t="str">
            <v>Max</v>
          </cell>
        </row>
        <row r="2233">
          <cell r="A2233" t="str">
            <v>Anderson202330.3Max</v>
          </cell>
          <cell r="B2233">
            <v>2023</v>
          </cell>
          <cell r="C2233">
            <v>0.3</v>
          </cell>
          <cell r="D2233" t="str">
            <v>Anderson</v>
          </cell>
          <cell r="E2233">
            <v>3</v>
          </cell>
          <cell r="F2233">
            <v>571</v>
          </cell>
          <cell r="G2233" t="str">
            <v>Max</v>
          </cell>
        </row>
        <row r="2234">
          <cell r="A2234" t="str">
            <v>Bamberg202330.3Max</v>
          </cell>
          <cell r="B2234">
            <v>2023</v>
          </cell>
          <cell r="C2234">
            <v>0.3</v>
          </cell>
          <cell r="D2234" t="str">
            <v>Bamberg</v>
          </cell>
          <cell r="E2234">
            <v>3</v>
          </cell>
          <cell r="F2234">
            <v>459</v>
          </cell>
          <cell r="G2234" t="str">
            <v>Max</v>
          </cell>
        </row>
        <row r="2235">
          <cell r="A2235" t="str">
            <v>Barnwell202330.3Max</v>
          </cell>
          <cell r="B2235">
            <v>2023</v>
          </cell>
          <cell r="C2235">
            <v>0.3</v>
          </cell>
          <cell r="D2235" t="str">
            <v>Barnwell</v>
          </cell>
          <cell r="E2235">
            <v>3</v>
          </cell>
          <cell r="F2235">
            <v>459</v>
          </cell>
          <cell r="G2235" t="str">
            <v>Max</v>
          </cell>
        </row>
        <row r="2236">
          <cell r="A2236" t="str">
            <v>Beaufort202330.3Max</v>
          </cell>
          <cell r="B2236">
            <v>2023</v>
          </cell>
          <cell r="C2236">
            <v>0.3</v>
          </cell>
          <cell r="D2236" t="str">
            <v>Beaufort</v>
          </cell>
          <cell r="E2236">
            <v>3</v>
          </cell>
          <cell r="F2236">
            <v>676</v>
          </cell>
          <cell r="G2236" t="str">
            <v>Max</v>
          </cell>
        </row>
        <row r="2237">
          <cell r="A2237" t="str">
            <v>Berkeley202330.3Max</v>
          </cell>
          <cell r="B2237">
            <v>2023</v>
          </cell>
          <cell r="C2237">
            <v>0.3</v>
          </cell>
          <cell r="D2237" t="str">
            <v>Berkeley</v>
          </cell>
          <cell r="E2237">
            <v>3</v>
          </cell>
          <cell r="F2237">
            <v>716</v>
          </cell>
          <cell r="G2237" t="str">
            <v>Max</v>
          </cell>
        </row>
        <row r="2238">
          <cell r="A2238" t="str">
            <v>Calhoun202330.3Max</v>
          </cell>
          <cell r="B2238">
            <v>2023</v>
          </cell>
          <cell r="C2238">
            <v>0.3</v>
          </cell>
          <cell r="D2238" t="str">
            <v>Calhoun</v>
          </cell>
          <cell r="E2238">
            <v>3</v>
          </cell>
          <cell r="F2238">
            <v>628</v>
          </cell>
          <cell r="G2238" t="str">
            <v>Max</v>
          </cell>
        </row>
        <row r="2239">
          <cell r="A2239" t="str">
            <v>Charleston202330.3Max</v>
          </cell>
          <cell r="B2239">
            <v>2023</v>
          </cell>
          <cell r="C2239">
            <v>0.3</v>
          </cell>
          <cell r="D2239" t="str">
            <v>Charleston</v>
          </cell>
          <cell r="E2239">
            <v>3</v>
          </cell>
          <cell r="F2239">
            <v>716</v>
          </cell>
          <cell r="G2239" t="str">
            <v>Max</v>
          </cell>
        </row>
        <row r="2240">
          <cell r="A2240" t="str">
            <v>Cherokee202330.3Max</v>
          </cell>
          <cell r="B2240">
            <v>2023</v>
          </cell>
          <cell r="C2240">
            <v>0.3</v>
          </cell>
          <cell r="D2240" t="str">
            <v>Cherokee</v>
          </cell>
          <cell r="E2240">
            <v>3</v>
          </cell>
          <cell r="F2240">
            <v>459</v>
          </cell>
          <cell r="G2240" t="str">
            <v>Max</v>
          </cell>
        </row>
        <row r="2241">
          <cell r="A2241" t="str">
            <v>Chester202330.3Max</v>
          </cell>
          <cell r="B2241">
            <v>2023</v>
          </cell>
          <cell r="C2241">
            <v>0.3</v>
          </cell>
          <cell r="D2241" t="str">
            <v>Chester</v>
          </cell>
          <cell r="E2241">
            <v>3</v>
          </cell>
          <cell r="F2241">
            <v>476</v>
          </cell>
          <cell r="G2241" t="str">
            <v>Max</v>
          </cell>
        </row>
        <row r="2242">
          <cell r="A2242" t="str">
            <v>Chesterfield202330.3Max</v>
          </cell>
          <cell r="B2242">
            <v>2023</v>
          </cell>
          <cell r="C2242">
            <v>0.3</v>
          </cell>
          <cell r="D2242" t="str">
            <v>Chesterfield</v>
          </cell>
          <cell r="E2242">
            <v>3</v>
          </cell>
          <cell r="F2242">
            <v>459</v>
          </cell>
          <cell r="G2242" t="str">
            <v>Max</v>
          </cell>
        </row>
        <row r="2243">
          <cell r="A2243" t="str">
            <v>Clarendon202330.3Max</v>
          </cell>
          <cell r="B2243">
            <v>2023</v>
          </cell>
          <cell r="C2243">
            <v>0.3</v>
          </cell>
          <cell r="D2243" t="str">
            <v>Clarendon</v>
          </cell>
          <cell r="E2243">
            <v>3</v>
          </cell>
          <cell r="F2243">
            <v>465</v>
          </cell>
          <cell r="G2243" t="str">
            <v>Max</v>
          </cell>
        </row>
        <row r="2244">
          <cell r="A2244" t="str">
            <v>Colleton202330.3Max</v>
          </cell>
          <cell r="B2244">
            <v>2023</v>
          </cell>
          <cell r="C2244">
            <v>0.3</v>
          </cell>
          <cell r="D2244" t="str">
            <v>Colleton</v>
          </cell>
          <cell r="E2244">
            <v>3</v>
          </cell>
          <cell r="F2244">
            <v>459</v>
          </cell>
          <cell r="G2244" t="str">
            <v>Max</v>
          </cell>
        </row>
        <row r="2245">
          <cell r="A2245" t="str">
            <v>Darlington202330.3Max</v>
          </cell>
          <cell r="B2245">
            <v>2023</v>
          </cell>
          <cell r="C2245">
            <v>0.3</v>
          </cell>
          <cell r="D2245" t="str">
            <v>Darlington</v>
          </cell>
          <cell r="E2245">
            <v>3</v>
          </cell>
          <cell r="F2245">
            <v>464</v>
          </cell>
          <cell r="G2245" t="str">
            <v>Max</v>
          </cell>
        </row>
        <row r="2246">
          <cell r="A2246" t="str">
            <v>Dillon202330.3Max</v>
          </cell>
          <cell r="B2246">
            <v>2023</v>
          </cell>
          <cell r="C2246">
            <v>0.3</v>
          </cell>
          <cell r="D2246" t="str">
            <v>Dillon</v>
          </cell>
          <cell r="E2246">
            <v>3</v>
          </cell>
          <cell r="F2246">
            <v>459</v>
          </cell>
          <cell r="G2246" t="str">
            <v>Max</v>
          </cell>
        </row>
        <row r="2247">
          <cell r="A2247" t="str">
            <v>Dorchester202330.3Max</v>
          </cell>
          <cell r="B2247">
            <v>2023</v>
          </cell>
          <cell r="C2247">
            <v>0.3</v>
          </cell>
          <cell r="D2247" t="str">
            <v>Dorchester</v>
          </cell>
          <cell r="E2247">
            <v>3</v>
          </cell>
          <cell r="F2247">
            <v>716</v>
          </cell>
          <cell r="G2247" t="str">
            <v>Max</v>
          </cell>
        </row>
        <row r="2248">
          <cell r="A2248" t="str">
            <v>Edgefield202330.3Max</v>
          </cell>
          <cell r="B2248">
            <v>2023</v>
          </cell>
          <cell r="C2248">
            <v>0.3</v>
          </cell>
          <cell r="D2248" t="str">
            <v>Edgefield</v>
          </cell>
          <cell r="E2248">
            <v>3</v>
          </cell>
          <cell r="F2248">
            <v>578</v>
          </cell>
          <cell r="G2248" t="str">
            <v>Max</v>
          </cell>
        </row>
        <row r="2249">
          <cell r="A2249" t="str">
            <v>Fairfield202330.3Max</v>
          </cell>
          <cell r="B2249">
            <v>2023</v>
          </cell>
          <cell r="C2249">
            <v>0.3</v>
          </cell>
          <cell r="D2249" t="str">
            <v>Fairfield</v>
          </cell>
          <cell r="E2249">
            <v>3</v>
          </cell>
          <cell r="F2249">
            <v>628</v>
          </cell>
          <cell r="G2249" t="str">
            <v>Max</v>
          </cell>
        </row>
        <row r="2250">
          <cell r="A2250" t="str">
            <v>Florence202330.3Max</v>
          </cell>
          <cell r="B2250">
            <v>2023</v>
          </cell>
          <cell r="C2250">
            <v>0.3</v>
          </cell>
          <cell r="D2250" t="str">
            <v>Florence</v>
          </cell>
          <cell r="E2250">
            <v>3</v>
          </cell>
          <cell r="F2250">
            <v>518</v>
          </cell>
          <cell r="G2250" t="str">
            <v>Max</v>
          </cell>
        </row>
        <row r="2251">
          <cell r="A2251" t="str">
            <v>Georgetown202330.3Max</v>
          </cell>
          <cell r="B2251">
            <v>2023</v>
          </cell>
          <cell r="C2251">
            <v>0.3</v>
          </cell>
          <cell r="D2251" t="str">
            <v>Georgetown</v>
          </cell>
          <cell r="E2251">
            <v>3</v>
          </cell>
          <cell r="F2251">
            <v>544</v>
          </cell>
          <cell r="G2251" t="str">
            <v>Max</v>
          </cell>
        </row>
        <row r="2252">
          <cell r="A2252" t="str">
            <v>Greenville202330.3Max</v>
          </cell>
          <cell r="B2252">
            <v>2023</v>
          </cell>
          <cell r="C2252">
            <v>0.3</v>
          </cell>
          <cell r="D2252" t="str">
            <v>Greenville</v>
          </cell>
          <cell r="E2252">
            <v>3</v>
          </cell>
          <cell r="F2252">
            <v>694</v>
          </cell>
          <cell r="G2252" t="str">
            <v>Max</v>
          </cell>
        </row>
        <row r="2253">
          <cell r="A2253" t="str">
            <v>Greenwood202330.3Max</v>
          </cell>
          <cell r="B2253">
            <v>2023</v>
          </cell>
          <cell r="C2253">
            <v>0.3</v>
          </cell>
          <cell r="D2253" t="str">
            <v>Greenwood</v>
          </cell>
          <cell r="E2253">
            <v>3</v>
          </cell>
          <cell r="F2253">
            <v>459</v>
          </cell>
          <cell r="G2253" t="str">
            <v>Max</v>
          </cell>
        </row>
        <row r="2254">
          <cell r="A2254" t="str">
            <v>Hampton202330.3Max</v>
          </cell>
          <cell r="B2254">
            <v>2023</v>
          </cell>
          <cell r="C2254">
            <v>0.3</v>
          </cell>
          <cell r="D2254" t="str">
            <v>Hampton</v>
          </cell>
          <cell r="E2254">
            <v>3</v>
          </cell>
          <cell r="F2254">
            <v>459</v>
          </cell>
          <cell r="G2254" t="str">
            <v>Max</v>
          </cell>
        </row>
        <row r="2255">
          <cell r="A2255" t="str">
            <v>Horry202330.3Max</v>
          </cell>
          <cell r="B2255">
            <v>2023</v>
          </cell>
          <cell r="C2255">
            <v>0.3</v>
          </cell>
          <cell r="D2255" t="str">
            <v>Horry</v>
          </cell>
          <cell r="E2255">
            <v>3</v>
          </cell>
          <cell r="F2255">
            <v>532</v>
          </cell>
          <cell r="G2255" t="str">
            <v>Max</v>
          </cell>
        </row>
        <row r="2256">
          <cell r="A2256" t="str">
            <v>Jasper202330.3Max</v>
          </cell>
          <cell r="B2256">
            <v>2023</v>
          </cell>
          <cell r="C2256">
            <v>0.3</v>
          </cell>
          <cell r="D2256" t="str">
            <v>Jasper</v>
          </cell>
          <cell r="E2256">
            <v>3</v>
          </cell>
          <cell r="F2256">
            <v>466</v>
          </cell>
          <cell r="G2256" t="str">
            <v>Max</v>
          </cell>
        </row>
        <row r="2257">
          <cell r="A2257" t="str">
            <v>Kershaw202330.3Max</v>
          </cell>
          <cell r="B2257">
            <v>2023</v>
          </cell>
          <cell r="C2257">
            <v>0.3</v>
          </cell>
          <cell r="D2257" t="str">
            <v>Kershaw</v>
          </cell>
          <cell r="E2257">
            <v>3</v>
          </cell>
          <cell r="F2257">
            <v>531</v>
          </cell>
          <cell r="G2257" t="str">
            <v>Max</v>
          </cell>
        </row>
        <row r="2258">
          <cell r="A2258" t="str">
            <v>Lancaster202330.3Max</v>
          </cell>
          <cell r="B2258">
            <v>2023</v>
          </cell>
          <cell r="C2258">
            <v>0.3</v>
          </cell>
          <cell r="D2258" t="str">
            <v>Lancaster</v>
          </cell>
          <cell r="E2258">
            <v>3</v>
          </cell>
          <cell r="F2258">
            <v>603</v>
          </cell>
          <cell r="G2258" t="str">
            <v>Max</v>
          </cell>
        </row>
        <row r="2259">
          <cell r="A2259" t="str">
            <v>Laurens202330.3Max</v>
          </cell>
          <cell r="B2259">
            <v>2023</v>
          </cell>
          <cell r="C2259">
            <v>0.3</v>
          </cell>
          <cell r="D2259" t="str">
            <v>Laurens</v>
          </cell>
          <cell r="E2259">
            <v>3</v>
          </cell>
          <cell r="F2259">
            <v>467</v>
          </cell>
          <cell r="G2259" t="str">
            <v>Max</v>
          </cell>
        </row>
        <row r="2260">
          <cell r="A2260" t="str">
            <v>Lee202330.3Max</v>
          </cell>
          <cell r="B2260">
            <v>2023</v>
          </cell>
          <cell r="C2260">
            <v>0.3</v>
          </cell>
          <cell r="D2260" t="str">
            <v>Lee</v>
          </cell>
          <cell r="E2260">
            <v>3</v>
          </cell>
          <cell r="F2260">
            <v>459</v>
          </cell>
          <cell r="G2260" t="str">
            <v>Max</v>
          </cell>
        </row>
        <row r="2261">
          <cell r="A2261" t="str">
            <v>Lexington202330.3Max</v>
          </cell>
          <cell r="B2261">
            <v>2023</v>
          </cell>
          <cell r="C2261">
            <v>0.3</v>
          </cell>
          <cell r="D2261" t="str">
            <v>Lexington</v>
          </cell>
          <cell r="E2261">
            <v>3</v>
          </cell>
          <cell r="F2261">
            <v>628</v>
          </cell>
          <cell r="G2261" t="str">
            <v>Max</v>
          </cell>
        </row>
        <row r="2262">
          <cell r="A2262" t="str">
            <v>Marion202330.3Max</v>
          </cell>
          <cell r="B2262">
            <v>2023</v>
          </cell>
          <cell r="C2262">
            <v>0.3</v>
          </cell>
          <cell r="D2262" t="str">
            <v>Marion</v>
          </cell>
          <cell r="E2262">
            <v>3</v>
          </cell>
          <cell r="F2262">
            <v>459</v>
          </cell>
          <cell r="G2262" t="str">
            <v>Max</v>
          </cell>
        </row>
        <row r="2263">
          <cell r="A2263" t="str">
            <v>Marlboro202330.3Max</v>
          </cell>
          <cell r="B2263">
            <v>2023</v>
          </cell>
          <cell r="C2263">
            <v>0.3</v>
          </cell>
          <cell r="D2263" t="str">
            <v>Marlboro</v>
          </cell>
          <cell r="E2263">
            <v>3</v>
          </cell>
          <cell r="F2263">
            <v>459</v>
          </cell>
          <cell r="G2263" t="str">
            <v>Max</v>
          </cell>
        </row>
        <row r="2264">
          <cell r="A2264" t="str">
            <v>McCormick202330.3Max</v>
          </cell>
          <cell r="B2264">
            <v>2023</v>
          </cell>
          <cell r="C2264">
            <v>0.3</v>
          </cell>
          <cell r="D2264" t="str">
            <v>McCormick</v>
          </cell>
          <cell r="E2264">
            <v>3</v>
          </cell>
          <cell r="F2264">
            <v>498</v>
          </cell>
          <cell r="G2264" t="str">
            <v>Max</v>
          </cell>
        </row>
        <row r="2265">
          <cell r="A2265" t="str">
            <v>Newberry202330.3Max</v>
          </cell>
          <cell r="B2265">
            <v>2023</v>
          </cell>
          <cell r="C2265">
            <v>0.3</v>
          </cell>
          <cell r="D2265" t="str">
            <v>Newberry</v>
          </cell>
          <cell r="E2265">
            <v>3</v>
          </cell>
          <cell r="F2265">
            <v>479</v>
          </cell>
          <cell r="G2265" t="str">
            <v>Max</v>
          </cell>
        </row>
        <row r="2266">
          <cell r="A2266" t="str">
            <v>Oconee202330.3Max</v>
          </cell>
          <cell r="B2266">
            <v>2023</v>
          </cell>
          <cell r="C2266">
            <v>0.3</v>
          </cell>
          <cell r="D2266" t="str">
            <v>Oconee</v>
          </cell>
          <cell r="E2266">
            <v>3</v>
          </cell>
          <cell r="F2266">
            <v>553</v>
          </cell>
          <cell r="G2266" t="str">
            <v>Max</v>
          </cell>
        </row>
        <row r="2267">
          <cell r="A2267" t="str">
            <v>Orangeburg202330.3Max</v>
          </cell>
          <cell r="B2267">
            <v>2023</v>
          </cell>
          <cell r="C2267">
            <v>0.3</v>
          </cell>
          <cell r="D2267" t="str">
            <v>Orangeburg</v>
          </cell>
          <cell r="E2267">
            <v>3</v>
          </cell>
          <cell r="F2267">
            <v>459</v>
          </cell>
          <cell r="G2267" t="str">
            <v>Max</v>
          </cell>
        </row>
        <row r="2268">
          <cell r="A2268" t="str">
            <v>Pickens202330.3Max</v>
          </cell>
          <cell r="B2268">
            <v>2023</v>
          </cell>
          <cell r="C2268">
            <v>0.3</v>
          </cell>
          <cell r="D2268" t="str">
            <v>Pickens</v>
          </cell>
          <cell r="E2268">
            <v>3</v>
          </cell>
          <cell r="F2268">
            <v>664</v>
          </cell>
          <cell r="G2268" t="str">
            <v>Max</v>
          </cell>
        </row>
        <row r="2269">
          <cell r="A2269" t="str">
            <v>Richland202330.3Max</v>
          </cell>
          <cell r="B2269">
            <v>2023</v>
          </cell>
          <cell r="C2269">
            <v>0.3</v>
          </cell>
          <cell r="D2269" t="str">
            <v>Richland</v>
          </cell>
          <cell r="E2269">
            <v>3</v>
          </cell>
          <cell r="F2269">
            <v>654</v>
          </cell>
          <cell r="G2269" t="str">
            <v>Max</v>
          </cell>
        </row>
        <row r="2270">
          <cell r="A2270" t="str">
            <v>Saluda202330.3Max</v>
          </cell>
          <cell r="B2270">
            <v>2023</v>
          </cell>
          <cell r="C2270">
            <v>0.3</v>
          </cell>
          <cell r="D2270" t="str">
            <v>Saluda</v>
          </cell>
          <cell r="E2270">
            <v>3</v>
          </cell>
          <cell r="F2270">
            <v>628</v>
          </cell>
          <cell r="G2270" t="str">
            <v>Max</v>
          </cell>
        </row>
        <row r="2271">
          <cell r="A2271" t="str">
            <v>Spartanburg202330.3Max</v>
          </cell>
          <cell r="B2271">
            <v>2023</v>
          </cell>
          <cell r="C2271">
            <v>0.3</v>
          </cell>
          <cell r="D2271" t="str">
            <v>Spartanburg</v>
          </cell>
          <cell r="E2271">
            <v>3</v>
          </cell>
          <cell r="F2271">
            <v>582</v>
          </cell>
          <cell r="G2271" t="str">
            <v>Max</v>
          </cell>
        </row>
        <row r="2272">
          <cell r="A2272" t="str">
            <v>Sumter202330.3Max</v>
          </cell>
          <cell r="B2272">
            <v>2023</v>
          </cell>
          <cell r="C2272">
            <v>0.3</v>
          </cell>
          <cell r="D2272" t="str">
            <v>Sumter</v>
          </cell>
          <cell r="E2272">
            <v>3</v>
          </cell>
          <cell r="F2272">
            <v>473</v>
          </cell>
          <cell r="G2272" t="str">
            <v>Max</v>
          </cell>
        </row>
        <row r="2273">
          <cell r="A2273" t="str">
            <v>Union202330.3Max</v>
          </cell>
          <cell r="B2273">
            <v>2023</v>
          </cell>
          <cell r="C2273">
            <v>0.3</v>
          </cell>
          <cell r="D2273" t="str">
            <v>Union</v>
          </cell>
          <cell r="E2273">
            <v>3</v>
          </cell>
          <cell r="F2273">
            <v>459</v>
          </cell>
          <cell r="G2273" t="str">
            <v>Max</v>
          </cell>
        </row>
        <row r="2274">
          <cell r="A2274" t="str">
            <v>Williamsburg202330.3Max</v>
          </cell>
          <cell r="B2274">
            <v>2023</v>
          </cell>
          <cell r="C2274">
            <v>0.3</v>
          </cell>
          <cell r="D2274" t="str">
            <v>Williamsburg</v>
          </cell>
          <cell r="E2274">
            <v>3</v>
          </cell>
          <cell r="F2274">
            <v>459</v>
          </cell>
          <cell r="G2274" t="str">
            <v>Max</v>
          </cell>
        </row>
        <row r="2275">
          <cell r="A2275" t="str">
            <v>York202330.3Max</v>
          </cell>
          <cell r="B2275">
            <v>2023</v>
          </cell>
          <cell r="C2275">
            <v>0.3</v>
          </cell>
          <cell r="D2275" t="str">
            <v>York</v>
          </cell>
          <cell r="E2275">
            <v>3</v>
          </cell>
          <cell r="F2275">
            <v>735</v>
          </cell>
          <cell r="G2275" t="str">
            <v>Max</v>
          </cell>
        </row>
        <row r="2276">
          <cell r="A2276" t="str">
            <v>Abbeville202340.3Max</v>
          </cell>
          <cell r="B2276">
            <v>2023</v>
          </cell>
          <cell r="C2276">
            <v>0.3</v>
          </cell>
          <cell r="D2276" t="str">
            <v>Abbeville</v>
          </cell>
          <cell r="E2276">
            <v>4</v>
          </cell>
          <cell r="F2276">
            <v>512</v>
          </cell>
          <cell r="G2276" t="str">
            <v>Max</v>
          </cell>
        </row>
        <row r="2277">
          <cell r="A2277" t="str">
            <v>Aiken202340.3Max</v>
          </cell>
          <cell r="B2277">
            <v>2023</v>
          </cell>
          <cell r="C2277">
            <v>0.3</v>
          </cell>
          <cell r="D2277" t="str">
            <v>Aiken</v>
          </cell>
          <cell r="E2277">
            <v>4</v>
          </cell>
          <cell r="F2277">
            <v>645</v>
          </cell>
          <cell r="G2277" t="str">
            <v>Max</v>
          </cell>
        </row>
        <row r="2278">
          <cell r="A2278" t="str">
            <v>Allendale202340.3Max</v>
          </cell>
          <cell r="B2278">
            <v>2023</v>
          </cell>
          <cell r="C2278">
            <v>0.3</v>
          </cell>
          <cell r="D2278" t="str">
            <v>Allendale</v>
          </cell>
          <cell r="E2278">
            <v>4</v>
          </cell>
          <cell r="F2278">
            <v>512</v>
          </cell>
          <cell r="G2278" t="str">
            <v>Max</v>
          </cell>
        </row>
        <row r="2279">
          <cell r="A2279" t="str">
            <v>Anderson202340.3Max</v>
          </cell>
          <cell r="B2279">
            <v>2023</v>
          </cell>
          <cell r="C2279">
            <v>0.3</v>
          </cell>
          <cell r="D2279" t="str">
            <v>Anderson</v>
          </cell>
          <cell r="E2279">
            <v>4</v>
          </cell>
          <cell r="F2279">
            <v>638</v>
          </cell>
          <cell r="G2279" t="str">
            <v>Max</v>
          </cell>
        </row>
        <row r="2280">
          <cell r="A2280" t="str">
            <v>Bamberg202340.3Max</v>
          </cell>
          <cell r="B2280">
            <v>2023</v>
          </cell>
          <cell r="C2280">
            <v>0.3</v>
          </cell>
          <cell r="D2280" t="str">
            <v>Bamberg</v>
          </cell>
          <cell r="E2280">
            <v>4</v>
          </cell>
          <cell r="F2280">
            <v>512</v>
          </cell>
          <cell r="G2280" t="str">
            <v>Max</v>
          </cell>
        </row>
        <row r="2281">
          <cell r="A2281" t="str">
            <v>Barnwell202340.3Max</v>
          </cell>
          <cell r="B2281">
            <v>2023</v>
          </cell>
          <cell r="C2281">
            <v>0.3</v>
          </cell>
          <cell r="D2281" t="str">
            <v>Barnwell</v>
          </cell>
          <cell r="E2281">
            <v>4</v>
          </cell>
          <cell r="F2281">
            <v>512</v>
          </cell>
          <cell r="G2281" t="str">
            <v>Max</v>
          </cell>
        </row>
        <row r="2282">
          <cell r="A2282" t="str">
            <v>Beaufort202340.3Max</v>
          </cell>
          <cell r="B2282">
            <v>2023</v>
          </cell>
          <cell r="C2282">
            <v>0.3</v>
          </cell>
          <cell r="D2282" t="str">
            <v>Beaufort</v>
          </cell>
          <cell r="E2282">
            <v>4</v>
          </cell>
          <cell r="F2282">
            <v>754</v>
          </cell>
          <cell r="G2282" t="str">
            <v>Max</v>
          </cell>
        </row>
        <row r="2283">
          <cell r="A2283" t="str">
            <v>Berkeley202340.3Max</v>
          </cell>
          <cell r="B2283">
            <v>2023</v>
          </cell>
          <cell r="C2283">
            <v>0.3</v>
          </cell>
          <cell r="D2283" t="str">
            <v>Berkeley</v>
          </cell>
          <cell r="E2283">
            <v>4</v>
          </cell>
          <cell r="F2283">
            <v>798</v>
          </cell>
          <cell r="G2283" t="str">
            <v>Max</v>
          </cell>
        </row>
        <row r="2284">
          <cell r="A2284" t="str">
            <v>Calhoun202340.3Max</v>
          </cell>
          <cell r="B2284">
            <v>2023</v>
          </cell>
          <cell r="C2284">
            <v>0.3</v>
          </cell>
          <cell r="D2284" t="str">
            <v>Calhoun</v>
          </cell>
          <cell r="E2284">
            <v>4</v>
          </cell>
          <cell r="F2284">
            <v>701</v>
          </cell>
          <cell r="G2284" t="str">
            <v>Max</v>
          </cell>
        </row>
        <row r="2285">
          <cell r="A2285" t="str">
            <v>Charleston202340.3Max</v>
          </cell>
          <cell r="B2285">
            <v>2023</v>
          </cell>
          <cell r="C2285">
            <v>0.3</v>
          </cell>
          <cell r="D2285" t="str">
            <v>Charleston</v>
          </cell>
          <cell r="E2285">
            <v>4</v>
          </cell>
          <cell r="F2285">
            <v>798</v>
          </cell>
          <cell r="G2285" t="str">
            <v>Max</v>
          </cell>
        </row>
        <row r="2286">
          <cell r="A2286" t="str">
            <v>Cherokee202340.3Max</v>
          </cell>
          <cell r="B2286">
            <v>2023</v>
          </cell>
          <cell r="C2286">
            <v>0.3</v>
          </cell>
          <cell r="D2286" t="str">
            <v>Cherokee</v>
          </cell>
          <cell r="E2286">
            <v>4</v>
          </cell>
          <cell r="F2286">
            <v>512</v>
          </cell>
          <cell r="G2286" t="str">
            <v>Max</v>
          </cell>
        </row>
        <row r="2287">
          <cell r="A2287" t="str">
            <v>Chester202340.3Max</v>
          </cell>
          <cell r="B2287">
            <v>2023</v>
          </cell>
          <cell r="C2287">
            <v>0.3</v>
          </cell>
          <cell r="D2287" t="str">
            <v>Chester</v>
          </cell>
          <cell r="E2287">
            <v>4</v>
          </cell>
          <cell r="F2287">
            <v>531</v>
          </cell>
          <cell r="G2287" t="str">
            <v>Max</v>
          </cell>
        </row>
        <row r="2288">
          <cell r="A2288" t="str">
            <v>Chesterfield202340.3Max</v>
          </cell>
          <cell r="B2288">
            <v>2023</v>
          </cell>
          <cell r="C2288">
            <v>0.3</v>
          </cell>
          <cell r="D2288" t="str">
            <v>Chesterfield</v>
          </cell>
          <cell r="E2288">
            <v>4</v>
          </cell>
          <cell r="F2288">
            <v>512</v>
          </cell>
          <cell r="G2288" t="str">
            <v>Max</v>
          </cell>
        </row>
        <row r="2289">
          <cell r="A2289" t="str">
            <v>Clarendon202340.3Max</v>
          </cell>
          <cell r="B2289">
            <v>2023</v>
          </cell>
          <cell r="C2289">
            <v>0.3</v>
          </cell>
          <cell r="D2289" t="str">
            <v>Clarendon</v>
          </cell>
          <cell r="E2289">
            <v>4</v>
          </cell>
          <cell r="F2289">
            <v>519</v>
          </cell>
          <cell r="G2289" t="str">
            <v>Max</v>
          </cell>
        </row>
        <row r="2290">
          <cell r="A2290" t="str">
            <v>Colleton202340.3Max</v>
          </cell>
          <cell r="B2290">
            <v>2023</v>
          </cell>
          <cell r="C2290">
            <v>0.3</v>
          </cell>
          <cell r="D2290" t="str">
            <v>Colleton</v>
          </cell>
          <cell r="E2290">
            <v>4</v>
          </cell>
          <cell r="F2290">
            <v>512</v>
          </cell>
          <cell r="G2290" t="str">
            <v>Max</v>
          </cell>
        </row>
        <row r="2291">
          <cell r="A2291" t="str">
            <v>Darlington202340.3Max</v>
          </cell>
          <cell r="B2291">
            <v>2023</v>
          </cell>
          <cell r="C2291">
            <v>0.3</v>
          </cell>
          <cell r="D2291" t="str">
            <v>Darlington</v>
          </cell>
          <cell r="E2291">
            <v>4</v>
          </cell>
          <cell r="F2291">
            <v>518</v>
          </cell>
          <cell r="G2291" t="str">
            <v>Max</v>
          </cell>
        </row>
        <row r="2292">
          <cell r="A2292" t="str">
            <v>Dillon202340.3Max</v>
          </cell>
          <cell r="B2292">
            <v>2023</v>
          </cell>
          <cell r="C2292">
            <v>0.3</v>
          </cell>
          <cell r="D2292" t="str">
            <v>Dillon</v>
          </cell>
          <cell r="E2292">
            <v>4</v>
          </cell>
          <cell r="F2292">
            <v>512</v>
          </cell>
          <cell r="G2292" t="str">
            <v>Max</v>
          </cell>
        </row>
        <row r="2293">
          <cell r="A2293" t="str">
            <v>Dorchester202340.3Max</v>
          </cell>
          <cell r="B2293">
            <v>2023</v>
          </cell>
          <cell r="C2293">
            <v>0.3</v>
          </cell>
          <cell r="D2293" t="str">
            <v>Dorchester</v>
          </cell>
          <cell r="E2293">
            <v>4</v>
          </cell>
          <cell r="F2293">
            <v>798</v>
          </cell>
          <cell r="G2293" t="str">
            <v>Max</v>
          </cell>
        </row>
        <row r="2294">
          <cell r="A2294" t="str">
            <v>Edgefield202340.3Max</v>
          </cell>
          <cell r="B2294">
            <v>2023</v>
          </cell>
          <cell r="C2294">
            <v>0.3</v>
          </cell>
          <cell r="D2294" t="str">
            <v>Edgefield</v>
          </cell>
          <cell r="E2294">
            <v>4</v>
          </cell>
          <cell r="F2294">
            <v>645</v>
          </cell>
          <cell r="G2294" t="str">
            <v>Max</v>
          </cell>
        </row>
        <row r="2295">
          <cell r="A2295" t="str">
            <v>Fairfield202340.3Max</v>
          </cell>
          <cell r="B2295">
            <v>2023</v>
          </cell>
          <cell r="C2295">
            <v>0.3</v>
          </cell>
          <cell r="D2295" t="str">
            <v>Fairfield</v>
          </cell>
          <cell r="E2295">
            <v>4</v>
          </cell>
          <cell r="F2295">
            <v>701</v>
          </cell>
          <cell r="G2295" t="str">
            <v>Max</v>
          </cell>
        </row>
        <row r="2296">
          <cell r="A2296" t="str">
            <v>Florence202340.3Max</v>
          </cell>
          <cell r="B2296">
            <v>2023</v>
          </cell>
          <cell r="C2296">
            <v>0.3</v>
          </cell>
          <cell r="D2296" t="str">
            <v>Florence</v>
          </cell>
          <cell r="E2296">
            <v>4</v>
          </cell>
          <cell r="F2296">
            <v>578</v>
          </cell>
          <cell r="G2296" t="str">
            <v>Max</v>
          </cell>
        </row>
        <row r="2297">
          <cell r="A2297" t="str">
            <v>Georgetown202340.3Max</v>
          </cell>
          <cell r="B2297">
            <v>2023</v>
          </cell>
          <cell r="C2297">
            <v>0.3</v>
          </cell>
          <cell r="D2297" t="str">
            <v>Georgetown</v>
          </cell>
          <cell r="E2297">
            <v>4</v>
          </cell>
          <cell r="F2297">
            <v>607</v>
          </cell>
          <cell r="G2297" t="str">
            <v>Max</v>
          </cell>
        </row>
        <row r="2298">
          <cell r="A2298" t="str">
            <v>Greenville202340.3Max</v>
          </cell>
          <cell r="B2298">
            <v>2023</v>
          </cell>
          <cell r="C2298">
            <v>0.3</v>
          </cell>
          <cell r="D2298" t="str">
            <v>Greenville</v>
          </cell>
          <cell r="E2298">
            <v>4</v>
          </cell>
          <cell r="F2298">
            <v>774</v>
          </cell>
          <cell r="G2298" t="str">
            <v>Max</v>
          </cell>
        </row>
        <row r="2299">
          <cell r="A2299" t="str">
            <v>Greenwood202340.3Max</v>
          </cell>
          <cell r="B2299">
            <v>2023</v>
          </cell>
          <cell r="C2299">
            <v>0.3</v>
          </cell>
          <cell r="D2299" t="str">
            <v>Greenwood</v>
          </cell>
          <cell r="E2299">
            <v>4</v>
          </cell>
          <cell r="F2299">
            <v>512</v>
          </cell>
          <cell r="G2299" t="str">
            <v>Max</v>
          </cell>
        </row>
        <row r="2300">
          <cell r="A2300" t="str">
            <v>Hampton202340.3Max</v>
          </cell>
          <cell r="B2300">
            <v>2023</v>
          </cell>
          <cell r="C2300">
            <v>0.3</v>
          </cell>
          <cell r="D2300" t="str">
            <v>Hampton</v>
          </cell>
          <cell r="E2300">
            <v>4</v>
          </cell>
          <cell r="F2300">
            <v>512</v>
          </cell>
          <cell r="G2300" t="str">
            <v>Max</v>
          </cell>
        </row>
        <row r="2301">
          <cell r="A2301" t="str">
            <v>Horry202340.3Max</v>
          </cell>
          <cell r="B2301">
            <v>2023</v>
          </cell>
          <cell r="C2301">
            <v>0.3</v>
          </cell>
          <cell r="D2301" t="str">
            <v>Horry</v>
          </cell>
          <cell r="E2301">
            <v>4</v>
          </cell>
          <cell r="F2301">
            <v>594</v>
          </cell>
          <cell r="G2301" t="str">
            <v>Max</v>
          </cell>
        </row>
        <row r="2302">
          <cell r="A2302" t="str">
            <v>Jasper202340.3Max</v>
          </cell>
          <cell r="B2302">
            <v>2023</v>
          </cell>
          <cell r="C2302">
            <v>0.3</v>
          </cell>
          <cell r="D2302" t="str">
            <v>Jasper</v>
          </cell>
          <cell r="E2302">
            <v>4</v>
          </cell>
          <cell r="F2302">
            <v>520</v>
          </cell>
          <cell r="G2302" t="str">
            <v>Max</v>
          </cell>
        </row>
        <row r="2303">
          <cell r="A2303" t="str">
            <v>Kershaw202340.3Max</v>
          </cell>
          <cell r="B2303">
            <v>2023</v>
          </cell>
          <cell r="C2303">
            <v>0.3</v>
          </cell>
          <cell r="D2303" t="str">
            <v>Kershaw</v>
          </cell>
          <cell r="E2303">
            <v>4</v>
          </cell>
          <cell r="F2303">
            <v>592</v>
          </cell>
          <cell r="G2303" t="str">
            <v>Max</v>
          </cell>
        </row>
        <row r="2304">
          <cell r="A2304" t="str">
            <v>Lancaster202340.3Max</v>
          </cell>
          <cell r="B2304">
            <v>2023</v>
          </cell>
          <cell r="C2304">
            <v>0.3</v>
          </cell>
          <cell r="D2304" t="str">
            <v>Lancaster</v>
          </cell>
          <cell r="E2304">
            <v>4</v>
          </cell>
          <cell r="F2304">
            <v>672</v>
          </cell>
          <cell r="G2304" t="str">
            <v>Max</v>
          </cell>
        </row>
        <row r="2305">
          <cell r="A2305" t="str">
            <v>Laurens202340.3Max</v>
          </cell>
          <cell r="B2305">
            <v>2023</v>
          </cell>
          <cell r="C2305">
            <v>0.3</v>
          </cell>
          <cell r="D2305" t="str">
            <v>Laurens</v>
          </cell>
          <cell r="E2305">
            <v>4</v>
          </cell>
          <cell r="F2305">
            <v>521</v>
          </cell>
          <cell r="G2305" t="str">
            <v>Max</v>
          </cell>
        </row>
        <row r="2306">
          <cell r="A2306" t="str">
            <v>Lee202340.3Max</v>
          </cell>
          <cell r="B2306">
            <v>2023</v>
          </cell>
          <cell r="C2306">
            <v>0.3</v>
          </cell>
          <cell r="D2306" t="str">
            <v>Lee</v>
          </cell>
          <cell r="E2306">
            <v>4</v>
          </cell>
          <cell r="F2306">
            <v>512</v>
          </cell>
          <cell r="G2306" t="str">
            <v>Max</v>
          </cell>
        </row>
        <row r="2307">
          <cell r="A2307" t="str">
            <v>Lexington202340.3Max</v>
          </cell>
          <cell r="B2307">
            <v>2023</v>
          </cell>
          <cell r="C2307">
            <v>0.3</v>
          </cell>
          <cell r="D2307" t="str">
            <v>Lexington</v>
          </cell>
          <cell r="E2307">
            <v>4</v>
          </cell>
          <cell r="F2307">
            <v>701</v>
          </cell>
          <cell r="G2307" t="str">
            <v>Max</v>
          </cell>
        </row>
        <row r="2308">
          <cell r="A2308" t="str">
            <v>Marion202340.3Max</v>
          </cell>
          <cell r="B2308">
            <v>2023</v>
          </cell>
          <cell r="C2308">
            <v>0.3</v>
          </cell>
          <cell r="D2308" t="str">
            <v>Marion</v>
          </cell>
          <cell r="E2308">
            <v>4</v>
          </cell>
          <cell r="F2308">
            <v>512</v>
          </cell>
          <cell r="G2308" t="str">
            <v>Max</v>
          </cell>
        </row>
        <row r="2309">
          <cell r="A2309" t="str">
            <v>Marlboro202340.3Max</v>
          </cell>
          <cell r="B2309">
            <v>2023</v>
          </cell>
          <cell r="C2309">
            <v>0.3</v>
          </cell>
          <cell r="D2309" t="str">
            <v>Marlboro</v>
          </cell>
          <cell r="E2309">
            <v>4</v>
          </cell>
          <cell r="F2309">
            <v>512</v>
          </cell>
          <cell r="G2309" t="str">
            <v>Max</v>
          </cell>
        </row>
        <row r="2310">
          <cell r="A2310" t="str">
            <v>McCormick202340.3Max</v>
          </cell>
          <cell r="B2310">
            <v>2023</v>
          </cell>
          <cell r="C2310">
            <v>0.3</v>
          </cell>
          <cell r="D2310" t="str">
            <v>McCormick</v>
          </cell>
          <cell r="E2310">
            <v>4</v>
          </cell>
          <cell r="F2310">
            <v>555</v>
          </cell>
          <cell r="G2310" t="str">
            <v>Max</v>
          </cell>
        </row>
        <row r="2311">
          <cell r="A2311" t="str">
            <v>Newberry202340.3Max</v>
          </cell>
          <cell r="B2311">
            <v>2023</v>
          </cell>
          <cell r="C2311">
            <v>0.3</v>
          </cell>
          <cell r="D2311" t="str">
            <v>Newberry</v>
          </cell>
          <cell r="E2311">
            <v>4</v>
          </cell>
          <cell r="F2311">
            <v>534</v>
          </cell>
          <cell r="G2311" t="str">
            <v>Max</v>
          </cell>
        </row>
        <row r="2312">
          <cell r="A2312" t="str">
            <v>Oconee202340.3Max</v>
          </cell>
          <cell r="B2312">
            <v>2023</v>
          </cell>
          <cell r="C2312">
            <v>0.3</v>
          </cell>
          <cell r="D2312" t="str">
            <v>Oconee</v>
          </cell>
          <cell r="E2312">
            <v>4</v>
          </cell>
          <cell r="F2312">
            <v>618</v>
          </cell>
          <cell r="G2312" t="str">
            <v>Max</v>
          </cell>
        </row>
        <row r="2313">
          <cell r="A2313" t="str">
            <v>Orangeburg202340.3Max</v>
          </cell>
          <cell r="B2313">
            <v>2023</v>
          </cell>
          <cell r="C2313">
            <v>0.3</v>
          </cell>
          <cell r="D2313" t="str">
            <v>Orangeburg</v>
          </cell>
          <cell r="E2313">
            <v>4</v>
          </cell>
          <cell r="F2313">
            <v>512</v>
          </cell>
          <cell r="G2313" t="str">
            <v>Max</v>
          </cell>
        </row>
        <row r="2314">
          <cell r="A2314" t="str">
            <v>Pickens202340.3Max</v>
          </cell>
          <cell r="B2314">
            <v>2023</v>
          </cell>
          <cell r="C2314">
            <v>0.3</v>
          </cell>
          <cell r="D2314" t="str">
            <v>Pickens</v>
          </cell>
          <cell r="E2314">
            <v>4</v>
          </cell>
          <cell r="F2314">
            <v>741</v>
          </cell>
          <cell r="G2314" t="str">
            <v>Max</v>
          </cell>
        </row>
        <row r="2315">
          <cell r="A2315" t="str">
            <v>Richland202340.3Max</v>
          </cell>
          <cell r="B2315">
            <v>2023</v>
          </cell>
          <cell r="C2315">
            <v>0.3</v>
          </cell>
          <cell r="D2315" t="str">
            <v>Richland</v>
          </cell>
          <cell r="E2315">
            <v>4</v>
          </cell>
          <cell r="F2315">
            <v>730</v>
          </cell>
          <cell r="G2315" t="str">
            <v>Max</v>
          </cell>
        </row>
        <row r="2316">
          <cell r="A2316" t="str">
            <v>Saluda202340.3Max</v>
          </cell>
          <cell r="B2316">
            <v>2023</v>
          </cell>
          <cell r="C2316">
            <v>0.3</v>
          </cell>
          <cell r="D2316" t="str">
            <v>Saluda</v>
          </cell>
          <cell r="E2316">
            <v>4</v>
          </cell>
          <cell r="F2316">
            <v>701</v>
          </cell>
          <cell r="G2316" t="str">
            <v>Max</v>
          </cell>
        </row>
        <row r="2317">
          <cell r="A2317" t="str">
            <v>Spartanburg202340.3Max</v>
          </cell>
          <cell r="B2317">
            <v>2023</v>
          </cell>
          <cell r="C2317">
            <v>0.3</v>
          </cell>
          <cell r="D2317" t="str">
            <v>Spartanburg</v>
          </cell>
          <cell r="E2317">
            <v>4</v>
          </cell>
          <cell r="F2317">
            <v>650</v>
          </cell>
          <cell r="G2317" t="str">
            <v>Max</v>
          </cell>
        </row>
        <row r="2318">
          <cell r="A2318" t="str">
            <v>Sumter202340.3Max</v>
          </cell>
          <cell r="B2318">
            <v>2023</v>
          </cell>
          <cell r="C2318">
            <v>0.3</v>
          </cell>
          <cell r="D2318" t="str">
            <v>Sumter</v>
          </cell>
          <cell r="E2318">
            <v>4</v>
          </cell>
          <cell r="F2318">
            <v>528</v>
          </cell>
          <cell r="G2318" t="str">
            <v>Max</v>
          </cell>
        </row>
        <row r="2319">
          <cell r="A2319" t="str">
            <v>Union202340.3Max</v>
          </cell>
          <cell r="B2319">
            <v>2023</v>
          </cell>
          <cell r="C2319">
            <v>0.3</v>
          </cell>
          <cell r="D2319" t="str">
            <v>Union</v>
          </cell>
          <cell r="E2319">
            <v>4</v>
          </cell>
          <cell r="F2319">
            <v>512</v>
          </cell>
          <cell r="G2319" t="str">
            <v>Max</v>
          </cell>
        </row>
        <row r="2320">
          <cell r="A2320" t="str">
            <v>Williamsburg202340.3Max</v>
          </cell>
          <cell r="B2320">
            <v>2023</v>
          </cell>
          <cell r="C2320">
            <v>0.3</v>
          </cell>
          <cell r="D2320" t="str">
            <v>Williamsburg</v>
          </cell>
          <cell r="E2320">
            <v>4</v>
          </cell>
          <cell r="F2320">
            <v>512</v>
          </cell>
          <cell r="G2320" t="str">
            <v>Max</v>
          </cell>
        </row>
        <row r="2321">
          <cell r="A2321" t="str">
            <v>York202340.3Max</v>
          </cell>
          <cell r="B2321">
            <v>2023</v>
          </cell>
          <cell r="C2321">
            <v>0.3</v>
          </cell>
          <cell r="D2321" t="str">
            <v>York</v>
          </cell>
          <cell r="E2321">
            <v>4</v>
          </cell>
          <cell r="F2321">
            <v>819</v>
          </cell>
          <cell r="G2321" t="str">
            <v>Max</v>
          </cell>
        </row>
        <row r="2322">
          <cell r="A2322" t="str">
            <v>Abbeville202300.4Max</v>
          </cell>
          <cell r="B2322">
            <v>2023</v>
          </cell>
          <cell r="C2322">
            <v>0.4</v>
          </cell>
          <cell r="D2322" t="str">
            <v>Abbeville</v>
          </cell>
          <cell r="E2322">
            <v>0</v>
          </cell>
          <cell r="F2322">
            <v>412</v>
          </cell>
          <cell r="G2322" t="str">
            <v>Max</v>
          </cell>
        </row>
        <row r="2323">
          <cell r="A2323" t="str">
            <v>Aiken202300.4Max</v>
          </cell>
          <cell r="B2323">
            <v>2023</v>
          </cell>
          <cell r="C2323">
            <v>0.4</v>
          </cell>
          <cell r="D2323" t="str">
            <v>Aiken</v>
          </cell>
          <cell r="E2323">
            <v>0</v>
          </cell>
          <cell r="F2323">
            <v>519</v>
          </cell>
          <cell r="G2323" t="str">
            <v>Max</v>
          </cell>
        </row>
        <row r="2324">
          <cell r="A2324" t="str">
            <v>Allendale202300.4Max</v>
          </cell>
          <cell r="B2324">
            <v>2023</v>
          </cell>
          <cell r="C2324">
            <v>0.4</v>
          </cell>
          <cell r="D2324" t="str">
            <v>Allendale</v>
          </cell>
          <cell r="E2324">
            <v>0</v>
          </cell>
          <cell r="F2324">
            <v>412</v>
          </cell>
          <cell r="G2324" t="str">
            <v>Max</v>
          </cell>
        </row>
        <row r="2325">
          <cell r="A2325" t="str">
            <v>Anderson202300.4Max</v>
          </cell>
          <cell r="B2325">
            <v>2023</v>
          </cell>
          <cell r="C2325">
            <v>0.4</v>
          </cell>
          <cell r="D2325" t="str">
            <v>Anderson</v>
          </cell>
          <cell r="E2325">
            <v>0</v>
          </cell>
          <cell r="F2325">
            <v>514</v>
          </cell>
          <cell r="G2325" t="str">
            <v>Max</v>
          </cell>
        </row>
        <row r="2326">
          <cell r="A2326" t="str">
            <v>Bamberg202300.4Max</v>
          </cell>
          <cell r="B2326">
            <v>2023</v>
          </cell>
          <cell r="C2326">
            <v>0.4</v>
          </cell>
          <cell r="D2326" t="str">
            <v>Bamberg</v>
          </cell>
          <cell r="E2326">
            <v>0</v>
          </cell>
          <cell r="F2326">
            <v>412</v>
          </cell>
          <cell r="G2326" t="str">
            <v>Max</v>
          </cell>
        </row>
        <row r="2327">
          <cell r="A2327" t="str">
            <v>Barnwell202300.4Max</v>
          </cell>
          <cell r="B2327">
            <v>2023</v>
          </cell>
          <cell r="C2327">
            <v>0.4</v>
          </cell>
          <cell r="D2327" t="str">
            <v>Barnwell</v>
          </cell>
          <cell r="E2327">
            <v>0</v>
          </cell>
          <cell r="F2327">
            <v>412</v>
          </cell>
          <cell r="G2327" t="str">
            <v>Max</v>
          </cell>
        </row>
        <row r="2328">
          <cell r="A2328" t="str">
            <v>Beaufort202300.4Max</v>
          </cell>
          <cell r="B2328">
            <v>2023</v>
          </cell>
          <cell r="C2328">
            <v>0.4</v>
          </cell>
          <cell r="D2328" t="str">
            <v>Beaufort</v>
          </cell>
          <cell r="E2328">
            <v>0</v>
          </cell>
          <cell r="F2328">
            <v>607</v>
          </cell>
          <cell r="G2328" t="str">
            <v>Max</v>
          </cell>
        </row>
        <row r="2329">
          <cell r="A2329" t="str">
            <v>Berkeley202300.4Max</v>
          </cell>
          <cell r="B2329">
            <v>2023</v>
          </cell>
          <cell r="C2329">
            <v>0.4</v>
          </cell>
          <cell r="D2329" t="str">
            <v>Berkeley</v>
          </cell>
          <cell r="E2329">
            <v>0</v>
          </cell>
          <cell r="F2329">
            <v>643</v>
          </cell>
          <cell r="G2329" t="str">
            <v>Max</v>
          </cell>
        </row>
        <row r="2330">
          <cell r="A2330" t="str">
            <v>Calhoun202300.4Max</v>
          </cell>
          <cell r="B2330">
            <v>2023</v>
          </cell>
          <cell r="C2330">
            <v>0.4</v>
          </cell>
          <cell r="D2330" t="str">
            <v>Calhoun</v>
          </cell>
          <cell r="E2330">
            <v>0</v>
          </cell>
          <cell r="F2330">
            <v>565</v>
          </cell>
          <cell r="G2330" t="str">
            <v>Max</v>
          </cell>
        </row>
        <row r="2331">
          <cell r="A2331" t="str">
            <v>Charleston202300.4Max</v>
          </cell>
          <cell r="B2331">
            <v>2023</v>
          </cell>
          <cell r="C2331">
            <v>0.4</v>
          </cell>
          <cell r="D2331" t="str">
            <v>Charleston</v>
          </cell>
          <cell r="E2331">
            <v>0</v>
          </cell>
          <cell r="F2331">
            <v>643</v>
          </cell>
          <cell r="G2331" t="str">
            <v>Max</v>
          </cell>
        </row>
        <row r="2332">
          <cell r="A2332" t="str">
            <v>Cherokee202300.4Max</v>
          </cell>
          <cell r="B2332">
            <v>2023</v>
          </cell>
          <cell r="C2332">
            <v>0.4</v>
          </cell>
          <cell r="D2332" t="str">
            <v>Cherokee</v>
          </cell>
          <cell r="E2332">
            <v>0</v>
          </cell>
          <cell r="F2332">
            <v>412</v>
          </cell>
          <cell r="G2332" t="str">
            <v>Max</v>
          </cell>
        </row>
        <row r="2333">
          <cell r="A2333" t="str">
            <v>Chester202300.4Max</v>
          </cell>
          <cell r="B2333">
            <v>2023</v>
          </cell>
          <cell r="C2333">
            <v>0.4</v>
          </cell>
          <cell r="D2333" t="str">
            <v>Chester</v>
          </cell>
          <cell r="E2333">
            <v>0</v>
          </cell>
          <cell r="F2333">
            <v>428</v>
          </cell>
          <cell r="G2333" t="str">
            <v>Max</v>
          </cell>
        </row>
        <row r="2334">
          <cell r="A2334" t="str">
            <v>Chesterfield202300.4Max</v>
          </cell>
          <cell r="B2334">
            <v>2023</v>
          </cell>
          <cell r="C2334">
            <v>0.4</v>
          </cell>
          <cell r="D2334" t="str">
            <v>Chesterfield</v>
          </cell>
          <cell r="E2334">
            <v>0</v>
          </cell>
          <cell r="F2334">
            <v>412</v>
          </cell>
          <cell r="G2334" t="str">
            <v>Max</v>
          </cell>
        </row>
        <row r="2335">
          <cell r="A2335" t="str">
            <v>Clarendon202300.4Max</v>
          </cell>
          <cell r="B2335">
            <v>2023</v>
          </cell>
          <cell r="C2335">
            <v>0.4</v>
          </cell>
          <cell r="D2335" t="str">
            <v>Clarendon</v>
          </cell>
          <cell r="E2335">
            <v>0</v>
          </cell>
          <cell r="F2335">
            <v>418</v>
          </cell>
          <cell r="G2335" t="str">
            <v>Max</v>
          </cell>
        </row>
        <row r="2336">
          <cell r="A2336" t="str">
            <v>Colleton202300.4Max</v>
          </cell>
          <cell r="B2336">
            <v>2023</v>
          </cell>
          <cell r="C2336">
            <v>0.4</v>
          </cell>
          <cell r="D2336" t="str">
            <v>Colleton</v>
          </cell>
          <cell r="E2336">
            <v>0</v>
          </cell>
          <cell r="F2336">
            <v>412</v>
          </cell>
          <cell r="G2336" t="str">
            <v>Max</v>
          </cell>
        </row>
        <row r="2337">
          <cell r="A2337" t="str">
            <v>Darlington202300.4Max</v>
          </cell>
          <cell r="B2337">
            <v>2023</v>
          </cell>
          <cell r="C2337">
            <v>0.4</v>
          </cell>
          <cell r="D2337" t="str">
            <v>Darlington</v>
          </cell>
          <cell r="E2337">
            <v>0</v>
          </cell>
          <cell r="F2337">
            <v>417</v>
          </cell>
          <cell r="G2337" t="str">
            <v>Max</v>
          </cell>
        </row>
        <row r="2338">
          <cell r="A2338" t="str">
            <v>Dillon202300.4Max</v>
          </cell>
          <cell r="B2338">
            <v>2023</v>
          </cell>
          <cell r="C2338">
            <v>0.4</v>
          </cell>
          <cell r="D2338" t="str">
            <v>Dillon</v>
          </cell>
          <cell r="E2338">
            <v>0</v>
          </cell>
          <cell r="F2338">
            <v>412</v>
          </cell>
          <cell r="G2338" t="str">
            <v>Max</v>
          </cell>
        </row>
        <row r="2339">
          <cell r="A2339" t="str">
            <v>Dorchester202300.4Max</v>
          </cell>
          <cell r="B2339">
            <v>2023</v>
          </cell>
          <cell r="C2339">
            <v>0.4</v>
          </cell>
          <cell r="D2339" t="str">
            <v>Dorchester</v>
          </cell>
          <cell r="E2339">
            <v>0</v>
          </cell>
          <cell r="F2339">
            <v>643</v>
          </cell>
          <cell r="G2339" t="str">
            <v>Max</v>
          </cell>
        </row>
        <row r="2340">
          <cell r="A2340" t="str">
            <v>Edgefield202300.4Max</v>
          </cell>
          <cell r="B2340">
            <v>2023</v>
          </cell>
          <cell r="C2340">
            <v>0.4</v>
          </cell>
          <cell r="D2340" t="str">
            <v>Edgefield</v>
          </cell>
          <cell r="E2340">
            <v>0</v>
          </cell>
          <cell r="F2340">
            <v>519</v>
          </cell>
          <cell r="G2340" t="str">
            <v>Max</v>
          </cell>
        </row>
        <row r="2341">
          <cell r="A2341" t="str">
            <v>Fairfield202300.4Max</v>
          </cell>
          <cell r="B2341">
            <v>2023</v>
          </cell>
          <cell r="C2341">
            <v>0.4</v>
          </cell>
          <cell r="D2341" t="str">
            <v>Fairfield</v>
          </cell>
          <cell r="E2341">
            <v>0</v>
          </cell>
          <cell r="F2341">
            <v>565</v>
          </cell>
          <cell r="G2341" t="str">
            <v>Max</v>
          </cell>
        </row>
        <row r="2342">
          <cell r="A2342" t="str">
            <v>Florence202300.4Max</v>
          </cell>
          <cell r="B2342">
            <v>2023</v>
          </cell>
          <cell r="C2342">
            <v>0.4</v>
          </cell>
          <cell r="D2342" t="str">
            <v>Florence</v>
          </cell>
          <cell r="E2342">
            <v>0</v>
          </cell>
          <cell r="F2342">
            <v>465</v>
          </cell>
          <cell r="G2342" t="str">
            <v>Max</v>
          </cell>
        </row>
        <row r="2343">
          <cell r="A2343" t="str">
            <v>Georgetown202300.4Max</v>
          </cell>
          <cell r="B2343">
            <v>2023</v>
          </cell>
          <cell r="C2343">
            <v>0.4</v>
          </cell>
          <cell r="D2343" t="str">
            <v>Georgetown</v>
          </cell>
          <cell r="E2343">
            <v>0</v>
          </cell>
          <cell r="F2343">
            <v>489</v>
          </cell>
          <cell r="G2343" t="str">
            <v>Max</v>
          </cell>
        </row>
        <row r="2344">
          <cell r="A2344" t="str">
            <v>Greenville202300.4Max</v>
          </cell>
          <cell r="B2344">
            <v>2023</v>
          </cell>
          <cell r="C2344">
            <v>0.4</v>
          </cell>
          <cell r="D2344" t="str">
            <v>Greenville</v>
          </cell>
          <cell r="E2344">
            <v>0</v>
          </cell>
          <cell r="F2344">
            <v>623</v>
          </cell>
          <cell r="G2344" t="str">
            <v>Max</v>
          </cell>
        </row>
        <row r="2345">
          <cell r="A2345" t="str">
            <v>Greenwood202300.4Max</v>
          </cell>
          <cell r="B2345">
            <v>2023</v>
          </cell>
          <cell r="C2345">
            <v>0.4</v>
          </cell>
          <cell r="D2345" t="str">
            <v>Greenwood</v>
          </cell>
          <cell r="E2345">
            <v>0</v>
          </cell>
          <cell r="F2345">
            <v>412</v>
          </cell>
          <cell r="G2345" t="str">
            <v>Max</v>
          </cell>
        </row>
        <row r="2346">
          <cell r="A2346" t="str">
            <v>Hampton202300.4Max</v>
          </cell>
          <cell r="B2346">
            <v>2023</v>
          </cell>
          <cell r="C2346">
            <v>0.4</v>
          </cell>
          <cell r="D2346" t="str">
            <v>Hampton</v>
          </cell>
          <cell r="E2346">
            <v>0</v>
          </cell>
          <cell r="F2346">
            <v>412</v>
          </cell>
          <cell r="G2346" t="str">
            <v>Max</v>
          </cell>
        </row>
        <row r="2347">
          <cell r="A2347" t="str">
            <v>Horry202300.4Max</v>
          </cell>
          <cell r="B2347">
            <v>2023</v>
          </cell>
          <cell r="C2347">
            <v>0.4</v>
          </cell>
          <cell r="D2347" t="str">
            <v>Horry</v>
          </cell>
          <cell r="E2347">
            <v>0</v>
          </cell>
          <cell r="F2347">
            <v>479</v>
          </cell>
          <cell r="G2347" t="str">
            <v>Max</v>
          </cell>
        </row>
        <row r="2348">
          <cell r="A2348" t="str">
            <v>Jasper202300.4Max</v>
          </cell>
          <cell r="B2348">
            <v>2023</v>
          </cell>
          <cell r="C2348">
            <v>0.4</v>
          </cell>
          <cell r="D2348" t="str">
            <v>Jasper</v>
          </cell>
          <cell r="E2348">
            <v>0</v>
          </cell>
          <cell r="F2348">
            <v>419</v>
          </cell>
          <cell r="G2348" t="str">
            <v>Max</v>
          </cell>
        </row>
        <row r="2349">
          <cell r="A2349" t="str">
            <v>Kershaw202300.4Max</v>
          </cell>
          <cell r="B2349">
            <v>2023</v>
          </cell>
          <cell r="C2349">
            <v>0.4</v>
          </cell>
          <cell r="D2349" t="str">
            <v>Kershaw</v>
          </cell>
          <cell r="E2349">
            <v>0</v>
          </cell>
          <cell r="F2349">
            <v>477</v>
          </cell>
          <cell r="G2349" t="str">
            <v>Max</v>
          </cell>
        </row>
        <row r="2350">
          <cell r="A2350" t="str">
            <v>Lancaster202300.4Max</v>
          </cell>
          <cell r="B2350">
            <v>2023</v>
          </cell>
          <cell r="C2350">
            <v>0.4</v>
          </cell>
          <cell r="D2350" t="str">
            <v>Lancaster</v>
          </cell>
          <cell r="E2350">
            <v>0</v>
          </cell>
          <cell r="F2350">
            <v>542</v>
          </cell>
          <cell r="G2350" t="str">
            <v>Max</v>
          </cell>
        </row>
        <row r="2351">
          <cell r="A2351" t="str">
            <v>Laurens202300.4Max</v>
          </cell>
          <cell r="B2351">
            <v>2023</v>
          </cell>
          <cell r="C2351">
            <v>0.4</v>
          </cell>
          <cell r="D2351" t="str">
            <v>Laurens</v>
          </cell>
          <cell r="E2351">
            <v>0</v>
          </cell>
          <cell r="F2351">
            <v>420</v>
          </cell>
          <cell r="G2351" t="str">
            <v>Max</v>
          </cell>
        </row>
        <row r="2352">
          <cell r="A2352" t="str">
            <v>Lee202300.4Max</v>
          </cell>
          <cell r="B2352">
            <v>2023</v>
          </cell>
          <cell r="C2352">
            <v>0.4</v>
          </cell>
          <cell r="D2352" t="str">
            <v>Lee</v>
          </cell>
          <cell r="E2352">
            <v>0</v>
          </cell>
          <cell r="F2352">
            <v>412</v>
          </cell>
          <cell r="G2352" t="str">
            <v>Max</v>
          </cell>
        </row>
        <row r="2353">
          <cell r="A2353" t="str">
            <v>Lexington202300.4Max</v>
          </cell>
          <cell r="B2353">
            <v>2023</v>
          </cell>
          <cell r="C2353">
            <v>0.4</v>
          </cell>
          <cell r="D2353" t="str">
            <v>Lexington</v>
          </cell>
          <cell r="E2353">
            <v>0</v>
          </cell>
          <cell r="F2353">
            <v>565</v>
          </cell>
          <cell r="G2353" t="str">
            <v>Max</v>
          </cell>
        </row>
        <row r="2354">
          <cell r="A2354" t="str">
            <v>Marion202300.4Max</v>
          </cell>
          <cell r="B2354">
            <v>2023</v>
          </cell>
          <cell r="C2354">
            <v>0.4</v>
          </cell>
          <cell r="D2354" t="str">
            <v>Marion</v>
          </cell>
          <cell r="E2354">
            <v>0</v>
          </cell>
          <cell r="F2354">
            <v>412</v>
          </cell>
          <cell r="G2354" t="str">
            <v>Max</v>
          </cell>
        </row>
        <row r="2355">
          <cell r="A2355" t="str">
            <v>Marlboro202300.4Max</v>
          </cell>
          <cell r="B2355">
            <v>2023</v>
          </cell>
          <cell r="C2355">
            <v>0.4</v>
          </cell>
          <cell r="D2355" t="str">
            <v>Marlboro</v>
          </cell>
          <cell r="E2355">
            <v>0</v>
          </cell>
          <cell r="F2355">
            <v>412</v>
          </cell>
          <cell r="G2355" t="str">
            <v>Max</v>
          </cell>
        </row>
        <row r="2356">
          <cell r="A2356" t="str">
            <v>McCormick202300.4Max</v>
          </cell>
          <cell r="B2356">
            <v>2023</v>
          </cell>
          <cell r="C2356">
            <v>0.4</v>
          </cell>
          <cell r="D2356" t="str">
            <v>McCormick</v>
          </cell>
          <cell r="E2356">
            <v>0</v>
          </cell>
          <cell r="F2356">
            <v>447</v>
          </cell>
          <cell r="G2356" t="str">
            <v>Max</v>
          </cell>
        </row>
        <row r="2357">
          <cell r="A2357" t="str">
            <v>Newberry202300.4Max</v>
          </cell>
          <cell r="B2357">
            <v>2023</v>
          </cell>
          <cell r="C2357">
            <v>0.4</v>
          </cell>
          <cell r="D2357" t="str">
            <v>Newberry</v>
          </cell>
          <cell r="E2357">
            <v>0</v>
          </cell>
          <cell r="F2357">
            <v>430</v>
          </cell>
          <cell r="G2357" t="str">
            <v>Max</v>
          </cell>
        </row>
        <row r="2358">
          <cell r="A2358" t="str">
            <v>Oconee202300.4Max</v>
          </cell>
          <cell r="B2358">
            <v>2023</v>
          </cell>
          <cell r="C2358">
            <v>0.4</v>
          </cell>
          <cell r="D2358" t="str">
            <v>Oconee</v>
          </cell>
          <cell r="E2358">
            <v>0</v>
          </cell>
          <cell r="F2358">
            <v>497</v>
          </cell>
          <cell r="G2358" t="str">
            <v>Max</v>
          </cell>
        </row>
        <row r="2359">
          <cell r="A2359" t="str">
            <v>Orangeburg202300.4Max</v>
          </cell>
          <cell r="B2359">
            <v>2023</v>
          </cell>
          <cell r="C2359">
            <v>0.4</v>
          </cell>
          <cell r="D2359" t="str">
            <v>Orangeburg</v>
          </cell>
          <cell r="E2359">
            <v>0</v>
          </cell>
          <cell r="F2359">
            <v>412</v>
          </cell>
          <cell r="G2359" t="str">
            <v>Max</v>
          </cell>
        </row>
        <row r="2360">
          <cell r="A2360" t="str">
            <v>Pickens202300.4Max</v>
          </cell>
          <cell r="B2360">
            <v>2023</v>
          </cell>
          <cell r="C2360">
            <v>0.4</v>
          </cell>
          <cell r="D2360" t="str">
            <v>Pickens</v>
          </cell>
          <cell r="E2360">
            <v>0</v>
          </cell>
          <cell r="F2360">
            <v>597</v>
          </cell>
          <cell r="G2360" t="str">
            <v>Max</v>
          </cell>
        </row>
        <row r="2361">
          <cell r="A2361" t="str">
            <v>Richland202300.4Max</v>
          </cell>
          <cell r="B2361">
            <v>2023</v>
          </cell>
          <cell r="C2361">
            <v>0.4</v>
          </cell>
          <cell r="D2361" t="str">
            <v>Richland</v>
          </cell>
          <cell r="E2361">
            <v>0</v>
          </cell>
          <cell r="F2361">
            <v>588</v>
          </cell>
          <cell r="G2361" t="str">
            <v>Max</v>
          </cell>
        </row>
        <row r="2362">
          <cell r="A2362" t="str">
            <v>Saluda202300.4Max</v>
          </cell>
          <cell r="B2362">
            <v>2023</v>
          </cell>
          <cell r="C2362">
            <v>0.4</v>
          </cell>
          <cell r="D2362" t="str">
            <v>Saluda</v>
          </cell>
          <cell r="E2362">
            <v>0</v>
          </cell>
          <cell r="F2362">
            <v>565</v>
          </cell>
          <cell r="G2362" t="str">
            <v>Max</v>
          </cell>
        </row>
        <row r="2363">
          <cell r="A2363" t="str">
            <v>Spartanburg202300.4Max</v>
          </cell>
          <cell r="B2363">
            <v>2023</v>
          </cell>
          <cell r="C2363">
            <v>0.4</v>
          </cell>
          <cell r="D2363" t="str">
            <v>Spartanburg</v>
          </cell>
          <cell r="E2363">
            <v>0</v>
          </cell>
          <cell r="F2363">
            <v>523</v>
          </cell>
          <cell r="G2363" t="str">
            <v>Max</v>
          </cell>
        </row>
        <row r="2364">
          <cell r="A2364" t="str">
            <v>Sumter202300.4Max</v>
          </cell>
          <cell r="B2364">
            <v>2023</v>
          </cell>
          <cell r="C2364">
            <v>0.4</v>
          </cell>
          <cell r="D2364" t="str">
            <v>Sumter</v>
          </cell>
          <cell r="E2364">
            <v>0</v>
          </cell>
          <cell r="F2364">
            <v>425</v>
          </cell>
          <cell r="G2364" t="str">
            <v>Max</v>
          </cell>
        </row>
        <row r="2365">
          <cell r="A2365" t="str">
            <v>Union202300.4Max</v>
          </cell>
          <cell r="B2365">
            <v>2023</v>
          </cell>
          <cell r="C2365">
            <v>0.4</v>
          </cell>
          <cell r="D2365" t="str">
            <v>Union</v>
          </cell>
          <cell r="E2365">
            <v>0</v>
          </cell>
          <cell r="F2365">
            <v>412</v>
          </cell>
          <cell r="G2365" t="str">
            <v>Max</v>
          </cell>
        </row>
        <row r="2366">
          <cell r="A2366" t="str">
            <v>Williamsburg202300.4Max</v>
          </cell>
          <cell r="B2366">
            <v>2023</v>
          </cell>
          <cell r="C2366">
            <v>0.4</v>
          </cell>
          <cell r="D2366" t="str">
            <v>Williamsburg</v>
          </cell>
          <cell r="E2366">
            <v>0</v>
          </cell>
          <cell r="F2366">
            <v>412</v>
          </cell>
          <cell r="G2366" t="str">
            <v>Max</v>
          </cell>
        </row>
        <row r="2367">
          <cell r="A2367" t="str">
            <v>York202300.4Max</v>
          </cell>
          <cell r="B2367">
            <v>2023</v>
          </cell>
          <cell r="C2367">
            <v>0.4</v>
          </cell>
          <cell r="D2367" t="str">
            <v>York</v>
          </cell>
          <cell r="E2367">
            <v>0</v>
          </cell>
          <cell r="F2367">
            <v>660</v>
          </cell>
          <cell r="G2367" t="str">
            <v>Max</v>
          </cell>
        </row>
        <row r="2368">
          <cell r="A2368" t="str">
            <v>Abbeville202310.4Max</v>
          </cell>
          <cell r="B2368">
            <v>2023</v>
          </cell>
          <cell r="C2368">
            <v>0.4</v>
          </cell>
          <cell r="D2368" t="str">
            <v>Abbeville</v>
          </cell>
          <cell r="E2368">
            <v>1</v>
          </cell>
          <cell r="F2368">
            <v>441</v>
          </cell>
          <cell r="G2368" t="str">
            <v>Max</v>
          </cell>
        </row>
        <row r="2369">
          <cell r="A2369" t="str">
            <v>Aiken202310.4Max</v>
          </cell>
          <cell r="B2369">
            <v>2023</v>
          </cell>
          <cell r="C2369">
            <v>0.4</v>
          </cell>
          <cell r="D2369" t="str">
            <v>Aiken</v>
          </cell>
          <cell r="E2369">
            <v>1</v>
          </cell>
          <cell r="F2369">
            <v>556</v>
          </cell>
          <cell r="G2369" t="str">
            <v>Max</v>
          </cell>
        </row>
        <row r="2370">
          <cell r="A2370" t="str">
            <v>Allendale202310.4Max</v>
          </cell>
          <cell r="B2370">
            <v>2023</v>
          </cell>
          <cell r="C2370">
            <v>0.4</v>
          </cell>
          <cell r="D2370" t="str">
            <v>Allendale</v>
          </cell>
          <cell r="E2370">
            <v>1</v>
          </cell>
          <cell r="F2370">
            <v>441</v>
          </cell>
          <cell r="G2370" t="str">
            <v>Max</v>
          </cell>
        </row>
        <row r="2371">
          <cell r="A2371" t="str">
            <v>Anderson202310.4Max</v>
          </cell>
          <cell r="B2371">
            <v>2023</v>
          </cell>
          <cell r="C2371">
            <v>0.4</v>
          </cell>
          <cell r="D2371" t="str">
            <v>Anderson</v>
          </cell>
          <cell r="E2371">
            <v>1</v>
          </cell>
          <cell r="F2371">
            <v>550</v>
          </cell>
          <cell r="G2371" t="str">
            <v>Max</v>
          </cell>
        </row>
        <row r="2372">
          <cell r="A2372" t="str">
            <v>Bamberg202310.4Max</v>
          </cell>
          <cell r="B2372">
            <v>2023</v>
          </cell>
          <cell r="C2372">
            <v>0.4</v>
          </cell>
          <cell r="D2372" t="str">
            <v>Bamberg</v>
          </cell>
          <cell r="E2372">
            <v>1</v>
          </cell>
          <cell r="F2372">
            <v>441</v>
          </cell>
          <cell r="G2372" t="str">
            <v>Max</v>
          </cell>
        </row>
        <row r="2373">
          <cell r="A2373" t="str">
            <v>Barnwell202310.4Max</v>
          </cell>
          <cell r="B2373">
            <v>2023</v>
          </cell>
          <cell r="C2373">
            <v>0.4</v>
          </cell>
          <cell r="D2373" t="str">
            <v>Barnwell</v>
          </cell>
          <cell r="E2373">
            <v>1</v>
          </cell>
          <cell r="F2373">
            <v>441</v>
          </cell>
          <cell r="G2373" t="str">
            <v>Max</v>
          </cell>
        </row>
        <row r="2374">
          <cell r="A2374" t="str">
            <v>Beaufort202310.4Max</v>
          </cell>
          <cell r="B2374">
            <v>2023</v>
          </cell>
          <cell r="C2374">
            <v>0.4</v>
          </cell>
          <cell r="D2374" t="str">
            <v>Beaufort</v>
          </cell>
          <cell r="E2374">
            <v>1</v>
          </cell>
          <cell r="F2374">
            <v>650</v>
          </cell>
          <cell r="G2374" t="str">
            <v>Max</v>
          </cell>
        </row>
        <row r="2375">
          <cell r="A2375" t="str">
            <v>Berkeley202310.4Max</v>
          </cell>
          <cell r="B2375">
            <v>2023</v>
          </cell>
          <cell r="C2375">
            <v>0.4</v>
          </cell>
          <cell r="D2375" t="str">
            <v>Berkeley</v>
          </cell>
          <cell r="E2375">
            <v>1</v>
          </cell>
          <cell r="F2375">
            <v>689</v>
          </cell>
          <cell r="G2375" t="str">
            <v>Max</v>
          </cell>
        </row>
        <row r="2376">
          <cell r="A2376" t="str">
            <v>Calhoun202310.4Max</v>
          </cell>
          <cell r="B2376">
            <v>2023</v>
          </cell>
          <cell r="C2376">
            <v>0.4</v>
          </cell>
          <cell r="D2376" t="str">
            <v>Calhoun</v>
          </cell>
          <cell r="E2376">
            <v>1</v>
          </cell>
          <cell r="F2376">
            <v>605</v>
          </cell>
          <cell r="G2376" t="str">
            <v>Max</v>
          </cell>
        </row>
        <row r="2377">
          <cell r="A2377" t="str">
            <v>Charleston202310.4Max</v>
          </cell>
          <cell r="B2377">
            <v>2023</v>
          </cell>
          <cell r="C2377">
            <v>0.4</v>
          </cell>
          <cell r="D2377" t="str">
            <v>Charleston</v>
          </cell>
          <cell r="E2377">
            <v>1</v>
          </cell>
          <cell r="F2377">
            <v>689</v>
          </cell>
          <cell r="G2377" t="str">
            <v>Max</v>
          </cell>
        </row>
        <row r="2378">
          <cell r="A2378" t="str">
            <v>Cherokee202310.4Max</v>
          </cell>
          <cell r="B2378">
            <v>2023</v>
          </cell>
          <cell r="C2378">
            <v>0.4</v>
          </cell>
          <cell r="D2378" t="str">
            <v>Cherokee</v>
          </cell>
          <cell r="E2378">
            <v>1</v>
          </cell>
          <cell r="F2378">
            <v>441</v>
          </cell>
          <cell r="G2378" t="str">
            <v>Max</v>
          </cell>
        </row>
        <row r="2379">
          <cell r="A2379" t="str">
            <v>Chester202310.4Max</v>
          </cell>
          <cell r="B2379">
            <v>2023</v>
          </cell>
          <cell r="C2379">
            <v>0.4</v>
          </cell>
          <cell r="D2379" t="str">
            <v>Chester</v>
          </cell>
          <cell r="E2379">
            <v>1</v>
          </cell>
          <cell r="F2379">
            <v>458</v>
          </cell>
          <cell r="G2379" t="str">
            <v>Max</v>
          </cell>
        </row>
        <row r="2380">
          <cell r="A2380" t="str">
            <v>Chesterfield202310.4Max</v>
          </cell>
          <cell r="B2380">
            <v>2023</v>
          </cell>
          <cell r="C2380">
            <v>0.4</v>
          </cell>
          <cell r="D2380" t="str">
            <v>Chesterfield</v>
          </cell>
          <cell r="E2380">
            <v>1</v>
          </cell>
          <cell r="F2380">
            <v>441</v>
          </cell>
          <cell r="G2380" t="str">
            <v>Max</v>
          </cell>
        </row>
        <row r="2381">
          <cell r="A2381" t="str">
            <v>Clarendon202310.4Max</v>
          </cell>
          <cell r="B2381">
            <v>2023</v>
          </cell>
          <cell r="C2381">
            <v>0.4</v>
          </cell>
          <cell r="D2381" t="str">
            <v>Clarendon</v>
          </cell>
          <cell r="E2381">
            <v>1</v>
          </cell>
          <cell r="F2381">
            <v>448</v>
          </cell>
          <cell r="G2381" t="str">
            <v>Max</v>
          </cell>
        </row>
        <row r="2382">
          <cell r="A2382" t="str">
            <v>Colleton202310.4Max</v>
          </cell>
          <cell r="B2382">
            <v>2023</v>
          </cell>
          <cell r="C2382">
            <v>0.4</v>
          </cell>
          <cell r="D2382" t="str">
            <v>Colleton</v>
          </cell>
          <cell r="E2382">
            <v>1</v>
          </cell>
          <cell r="F2382">
            <v>441</v>
          </cell>
          <cell r="G2382" t="str">
            <v>Max</v>
          </cell>
        </row>
        <row r="2383">
          <cell r="A2383" t="str">
            <v>Darlington202310.4Max</v>
          </cell>
          <cell r="B2383">
            <v>2023</v>
          </cell>
          <cell r="C2383">
            <v>0.4</v>
          </cell>
          <cell r="D2383" t="str">
            <v>Darlington</v>
          </cell>
          <cell r="E2383">
            <v>1</v>
          </cell>
          <cell r="F2383">
            <v>446</v>
          </cell>
          <cell r="G2383" t="str">
            <v>Max</v>
          </cell>
        </row>
        <row r="2384">
          <cell r="A2384" t="str">
            <v>Dillon202310.4Max</v>
          </cell>
          <cell r="B2384">
            <v>2023</v>
          </cell>
          <cell r="C2384">
            <v>0.4</v>
          </cell>
          <cell r="D2384" t="str">
            <v>Dillon</v>
          </cell>
          <cell r="E2384">
            <v>1</v>
          </cell>
          <cell r="F2384">
            <v>441</v>
          </cell>
          <cell r="G2384" t="str">
            <v>Max</v>
          </cell>
        </row>
        <row r="2385">
          <cell r="A2385" t="str">
            <v>Dorchester202310.4Max</v>
          </cell>
          <cell r="B2385">
            <v>2023</v>
          </cell>
          <cell r="C2385">
            <v>0.4</v>
          </cell>
          <cell r="D2385" t="str">
            <v>Dorchester</v>
          </cell>
          <cell r="E2385">
            <v>1</v>
          </cell>
          <cell r="F2385">
            <v>689</v>
          </cell>
          <cell r="G2385" t="str">
            <v>Max</v>
          </cell>
        </row>
        <row r="2386">
          <cell r="A2386" t="str">
            <v>Edgefield202310.4Max</v>
          </cell>
          <cell r="B2386">
            <v>2023</v>
          </cell>
          <cell r="C2386">
            <v>0.4</v>
          </cell>
          <cell r="D2386" t="str">
            <v>Edgefield</v>
          </cell>
          <cell r="E2386">
            <v>1</v>
          </cell>
          <cell r="F2386">
            <v>556</v>
          </cell>
          <cell r="G2386" t="str">
            <v>Max</v>
          </cell>
        </row>
        <row r="2387">
          <cell r="A2387" t="str">
            <v>Fairfield202310.4Max</v>
          </cell>
          <cell r="B2387">
            <v>2023</v>
          </cell>
          <cell r="C2387">
            <v>0.4</v>
          </cell>
          <cell r="D2387" t="str">
            <v>Fairfield</v>
          </cell>
          <cell r="E2387">
            <v>1</v>
          </cell>
          <cell r="F2387">
            <v>605</v>
          </cell>
          <cell r="G2387" t="str">
            <v>Max</v>
          </cell>
        </row>
        <row r="2388">
          <cell r="A2388" t="str">
            <v>Florence202310.4Max</v>
          </cell>
          <cell r="B2388">
            <v>2023</v>
          </cell>
          <cell r="C2388">
            <v>0.4</v>
          </cell>
          <cell r="D2388" t="str">
            <v>Florence</v>
          </cell>
          <cell r="E2388">
            <v>1</v>
          </cell>
          <cell r="F2388">
            <v>498</v>
          </cell>
          <cell r="G2388" t="str">
            <v>Max</v>
          </cell>
        </row>
        <row r="2389">
          <cell r="A2389" t="str">
            <v>Georgetown202310.4Max</v>
          </cell>
          <cell r="B2389">
            <v>2023</v>
          </cell>
          <cell r="C2389">
            <v>0.4</v>
          </cell>
          <cell r="D2389" t="str">
            <v>Georgetown</v>
          </cell>
          <cell r="E2389">
            <v>1</v>
          </cell>
          <cell r="F2389">
            <v>524</v>
          </cell>
          <cell r="G2389" t="str">
            <v>Max</v>
          </cell>
        </row>
        <row r="2390">
          <cell r="A2390" t="str">
            <v>Greenville202310.4Max</v>
          </cell>
          <cell r="B2390">
            <v>2023</v>
          </cell>
          <cell r="C2390">
            <v>0.4</v>
          </cell>
          <cell r="D2390" t="str">
            <v>Greenville</v>
          </cell>
          <cell r="E2390">
            <v>1</v>
          </cell>
          <cell r="F2390">
            <v>667</v>
          </cell>
          <cell r="G2390" t="str">
            <v>Max</v>
          </cell>
        </row>
        <row r="2391">
          <cell r="A2391" t="str">
            <v>Greenwood202310.4Max</v>
          </cell>
          <cell r="B2391">
            <v>2023</v>
          </cell>
          <cell r="C2391">
            <v>0.4</v>
          </cell>
          <cell r="D2391" t="str">
            <v>Greenwood</v>
          </cell>
          <cell r="E2391">
            <v>1</v>
          </cell>
          <cell r="F2391">
            <v>441</v>
          </cell>
          <cell r="G2391" t="str">
            <v>Max</v>
          </cell>
        </row>
        <row r="2392">
          <cell r="A2392" t="str">
            <v>Hampton202310.4Max</v>
          </cell>
          <cell r="B2392">
            <v>2023</v>
          </cell>
          <cell r="C2392">
            <v>0.4</v>
          </cell>
          <cell r="D2392" t="str">
            <v>Hampton</v>
          </cell>
          <cell r="E2392">
            <v>1</v>
          </cell>
          <cell r="F2392">
            <v>441</v>
          </cell>
          <cell r="G2392" t="str">
            <v>Max</v>
          </cell>
        </row>
        <row r="2393">
          <cell r="A2393" t="str">
            <v>Horry202310.4Max</v>
          </cell>
          <cell r="B2393">
            <v>2023</v>
          </cell>
          <cell r="C2393">
            <v>0.4</v>
          </cell>
          <cell r="D2393" t="str">
            <v>Horry</v>
          </cell>
          <cell r="E2393">
            <v>1</v>
          </cell>
          <cell r="F2393">
            <v>513</v>
          </cell>
          <cell r="G2393" t="str">
            <v>Max</v>
          </cell>
        </row>
        <row r="2394">
          <cell r="A2394" t="str">
            <v>Jasper202310.4Max</v>
          </cell>
          <cell r="B2394">
            <v>2023</v>
          </cell>
          <cell r="C2394">
            <v>0.4</v>
          </cell>
          <cell r="D2394" t="str">
            <v>Jasper</v>
          </cell>
          <cell r="E2394">
            <v>1</v>
          </cell>
          <cell r="F2394">
            <v>449</v>
          </cell>
          <cell r="G2394" t="str">
            <v>Max</v>
          </cell>
        </row>
        <row r="2395">
          <cell r="A2395" t="str">
            <v>Kershaw202310.4Max</v>
          </cell>
          <cell r="B2395">
            <v>2023</v>
          </cell>
          <cell r="C2395">
            <v>0.4</v>
          </cell>
          <cell r="D2395" t="str">
            <v>Kershaw</v>
          </cell>
          <cell r="E2395">
            <v>1</v>
          </cell>
          <cell r="F2395">
            <v>511</v>
          </cell>
          <cell r="G2395" t="str">
            <v>Max</v>
          </cell>
        </row>
        <row r="2396">
          <cell r="A2396" t="str">
            <v>Lancaster202310.4Max</v>
          </cell>
          <cell r="B2396">
            <v>2023</v>
          </cell>
          <cell r="C2396">
            <v>0.4</v>
          </cell>
          <cell r="D2396" t="str">
            <v>Lancaster</v>
          </cell>
          <cell r="E2396">
            <v>1</v>
          </cell>
          <cell r="F2396">
            <v>580</v>
          </cell>
          <cell r="G2396" t="str">
            <v>Max</v>
          </cell>
        </row>
        <row r="2397">
          <cell r="A2397" t="str">
            <v>Laurens202310.4Max</v>
          </cell>
          <cell r="B2397">
            <v>2023</v>
          </cell>
          <cell r="C2397">
            <v>0.4</v>
          </cell>
          <cell r="D2397" t="str">
            <v>Laurens</v>
          </cell>
          <cell r="E2397">
            <v>1</v>
          </cell>
          <cell r="F2397">
            <v>450</v>
          </cell>
          <cell r="G2397" t="str">
            <v>Max</v>
          </cell>
        </row>
        <row r="2398">
          <cell r="A2398" t="str">
            <v>Lee202310.4Max</v>
          </cell>
          <cell r="B2398">
            <v>2023</v>
          </cell>
          <cell r="C2398">
            <v>0.4</v>
          </cell>
          <cell r="D2398" t="str">
            <v>Lee</v>
          </cell>
          <cell r="E2398">
            <v>1</v>
          </cell>
          <cell r="F2398">
            <v>441</v>
          </cell>
          <cell r="G2398" t="str">
            <v>Max</v>
          </cell>
        </row>
        <row r="2399">
          <cell r="A2399" t="str">
            <v>Lexington202310.4Max</v>
          </cell>
          <cell r="B2399">
            <v>2023</v>
          </cell>
          <cell r="C2399">
            <v>0.4</v>
          </cell>
          <cell r="D2399" t="str">
            <v>Lexington</v>
          </cell>
          <cell r="E2399">
            <v>1</v>
          </cell>
          <cell r="F2399">
            <v>605</v>
          </cell>
          <cell r="G2399" t="str">
            <v>Max</v>
          </cell>
        </row>
        <row r="2400">
          <cell r="A2400" t="str">
            <v>Marion202310.4Max</v>
          </cell>
          <cell r="B2400">
            <v>2023</v>
          </cell>
          <cell r="C2400">
            <v>0.4</v>
          </cell>
          <cell r="D2400" t="str">
            <v>Marion</v>
          </cell>
          <cell r="E2400">
            <v>1</v>
          </cell>
          <cell r="F2400">
            <v>441</v>
          </cell>
          <cell r="G2400" t="str">
            <v>Max</v>
          </cell>
        </row>
        <row r="2401">
          <cell r="A2401" t="str">
            <v>Marlboro202310.4Max</v>
          </cell>
          <cell r="B2401">
            <v>2023</v>
          </cell>
          <cell r="C2401">
            <v>0.4</v>
          </cell>
          <cell r="D2401" t="str">
            <v>Marlboro</v>
          </cell>
          <cell r="E2401">
            <v>1</v>
          </cell>
          <cell r="F2401">
            <v>441</v>
          </cell>
          <cell r="G2401" t="str">
            <v>Max</v>
          </cell>
        </row>
        <row r="2402">
          <cell r="A2402" t="str">
            <v>McCormick202310.4Max</v>
          </cell>
          <cell r="B2402">
            <v>2023</v>
          </cell>
          <cell r="C2402">
            <v>0.4</v>
          </cell>
          <cell r="D2402" t="str">
            <v>McCormick</v>
          </cell>
          <cell r="E2402">
            <v>1</v>
          </cell>
          <cell r="F2402">
            <v>479</v>
          </cell>
          <cell r="G2402" t="str">
            <v>Max</v>
          </cell>
        </row>
        <row r="2403">
          <cell r="A2403" t="str">
            <v>Newberry202310.4Max</v>
          </cell>
          <cell r="B2403">
            <v>2023</v>
          </cell>
          <cell r="C2403">
            <v>0.4</v>
          </cell>
          <cell r="D2403" t="str">
            <v>Newberry</v>
          </cell>
          <cell r="E2403">
            <v>1</v>
          </cell>
          <cell r="F2403">
            <v>461</v>
          </cell>
          <cell r="G2403" t="str">
            <v>Max</v>
          </cell>
        </row>
        <row r="2404">
          <cell r="A2404" t="str">
            <v>Oconee202310.4Max</v>
          </cell>
          <cell r="B2404">
            <v>2023</v>
          </cell>
          <cell r="C2404">
            <v>0.4</v>
          </cell>
          <cell r="D2404" t="str">
            <v>Oconee</v>
          </cell>
          <cell r="E2404">
            <v>1</v>
          </cell>
          <cell r="F2404">
            <v>532</v>
          </cell>
          <cell r="G2404" t="str">
            <v>Max</v>
          </cell>
        </row>
        <row r="2405">
          <cell r="A2405" t="str">
            <v>Orangeburg202310.4Max</v>
          </cell>
          <cell r="B2405">
            <v>2023</v>
          </cell>
          <cell r="C2405">
            <v>0.4</v>
          </cell>
          <cell r="D2405" t="str">
            <v>Orangeburg</v>
          </cell>
          <cell r="E2405">
            <v>1</v>
          </cell>
          <cell r="F2405">
            <v>441</v>
          </cell>
          <cell r="G2405" t="str">
            <v>Max</v>
          </cell>
        </row>
        <row r="2406">
          <cell r="A2406" t="str">
            <v>Pickens202310.4Max</v>
          </cell>
          <cell r="B2406">
            <v>2023</v>
          </cell>
          <cell r="C2406">
            <v>0.4</v>
          </cell>
          <cell r="D2406" t="str">
            <v>Pickens</v>
          </cell>
          <cell r="E2406">
            <v>1</v>
          </cell>
          <cell r="F2406">
            <v>639</v>
          </cell>
          <cell r="G2406" t="str">
            <v>Max</v>
          </cell>
        </row>
        <row r="2407">
          <cell r="A2407" t="str">
            <v>Richland202310.4Max</v>
          </cell>
          <cell r="B2407">
            <v>2023</v>
          </cell>
          <cell r="C2407">
            <v>0.4</v>
          </cell>
          <cell r="D2407" t="str">
            <v>Richland</v>
          </cell>
          <cell r="E2407">
            <v>1</v>
          </cell>
          <cell r="F2407">
            <v>630</v>
          </cell>
          <cell r="G2407" t="str">
            <v>Max</v>
          </cell>
        </row>
        <row r="2408">
          <cell r="A2408" t="str">
            <v>Saluda202310.4Max</v>
          </cell>
          <cell r="B2408">
            <v>2023</v>
          </cell>
          <cell r="C2408">
            <v>0.4</v>
          </cell>
          <cell r="D2408" t="str">
            <v>Saluda</v>
          </cell>
          <cell r="E2408">
            <v>1</v>
          </cell>
          <cell r="F2408">
            <v>605</v>
          </cell>
          <cell r="G2408" t="str">
            <v>Max</v>
          </cell>
        </row>
        <row r="2409">
          <cell r="A2409" t="str">
            <v>Spartanburg202310.4Max</v>
          </cell>
          <cell r="B2409">
            <v>2023</v>
          </cell>
          <cell r="C2409">
            <v>0.4</v>
          </cell>
          <cell r="D2409" t="str">
            <v>Spartanburg</v>
          </cell>
          <cell r="E2409">
            <v>1</v>
          </cell>
          <cell r="F2409">
            <v>560</v>
          </cell>
          <cell r="G2409" t="str">
            <v>Max</v>
          </cell>
        </row>
        <row r="2410">
          <cell r="A2410" t="str">
            <v>Sumter202310.4Max</v>
          </cell>
          <cell r="B2410">
            <v>2023</v>
          </cell>
          <cell r="C2410">
            <v>0.4</v>
          </cell>
          <cell r="D2410" t="str">
            <v>Sumter</v>
          </cell>
          <cell r="E2410">
            <v>1</v>
          </cell>
          <cell r="F2410">
            <v>455</v>
          </cell>
          <cell r="G2410" t="str">
            <v>Max</v>
          </cell>
        </row>
        <row r="2411">
          <cell r="A2411" t="str">
            <v>Union202310.4Max</v>
          </cell>
          <cell r="B2411">
            <v>2023</v>
          </cell>
          <cell r="C2411">
            <v>0.4</v>
          </cell>
          <cell r="D2411" t="str">
            <v>Union</v>
          </cell>
          <cell r="E2411">
            <v>1</v>
          </cell>
          <cell r="F2411">
            <v>441</v>
          </cell>
          <cell r="G2411" t="str">
            <v>Max</v>
          </cell>
        </row>
        <row r="2412">
          <cell r="A2412" t="str">
            <v>Williamsburg202310.4Max</v>
          </cell>
          <cell r="B2412">
            <v>2023</v>
          </cell>
          <cell r="C2412">
            <v>0.4</v>
          </cell>
          <cell r="D2412" t="str">
            <v>Williamsburg</v>
          </cell>
          <cell r="E2412">
            <v>1</v>
          </cell>
          <cell r="F2412">
            <v>441</v>
          </cell>
          <cell r="G2412" t="str">
            <v>Max</v>
          </cell>
        </row>
        <row r="2413">
          <cell r="A2413" t="str">
            <v>York202310.4Max</v>
          </cell>
          <cell r="B2413">
            <v>2023</v>
          </cell>
          <cell r="C2413">
            <v>0.4</v>
          </cell>
          <cell r="D2413" t="str">
            <v>York</v>
          </cell>
          <cell r="E2413">
            <v>1</v>
          </cell>
          <cell r="F2413">
            <v>707</v>
          </cell>
          <cell r="G2413" t="str">
            <v>Max</v>
          </cell>
        </row>
        <row r="2414">
          <cell r="A2414" t="str">
            <v>Abbeville202320.4Max</v>
          </cell>
          <cell r="B2414">
            <v>2023</v>
          </cell>
          <cell r="C2414">
            <v>0.4</v>
          </cell>
          <cell r="D2414" t="str">
            <v>Abbeville</v>
          </cell>
          <cell r="E2414">
            <v>2</v>
          </cell>
          <cell r="F2414">
            <v>530</v>
          </cell>
          <cell r="G2414" t="str">
            <v>Max</v>
          </cell>
        </row>
        <row r="2415">
          <cell r="A2415" t="str">
            <v>Aiken202320.4Max</v>
          </cell>
          <cell r="B2415">
            <v>2023</v>
          </cell>
          <cell r="C2415">
            <v>0.4</v>
          </cell>
          <cell r="D2415" t="str">
            <v>Aiken</v>
          </cell>
          <cell r="E2415">
            <v>2</v>
          </cell>
          <cell r="F2415">
            <v>667</v>
          </cell>
          <cell r="G2415" t="str">
            <v>Max</v>
          </cell>
        </row>
        <row r="2416">
          <cell r="A2416" t="str">
            <v>Allendale202320.4Max</v>
          </cell>
          <cell r="B2416">
            <v>2023</v>
          </cell>
          <cell r="C2416">
            <v>0.4</v>
          </cell>
          <cell r="D2416" t="str">
            <v>Allendale</v>
          </cell>
          <cell r="E2416">
            <v>2</v>
          </cell>
          <cell r="F2416">
            <v>530</v>
          </cell>
          <cell r="G2416" t="str">
            <v>Max</v>
          </cell>
        </row>
        <row r="2417">
          <cell r="A2417" t="str">
            <v>Anderson202320.4Max</v>
          </cell>
          <cell r="B2417">
            <v>2023</v>
          </cell>
          <cell r="C2417">
            <v>0.4</v>
          </cell>
          <cell r="D2417" t="str">
            <v>Anderson</v>
          </cell>
          <cell r="E2417">
            <v>2</v>
          </cell>
          <cell r="F2417">
            <v>660</v>
          </cell>
          <cell r="G2417" t="str">
            <v>Max</v>
          </cell>
        </row>
        <row r="2418">
          <cell r="A2418" t="str">
            <v>Bamberg202320.4Max</v>
          </cell>
          <cell r="B2418">
            <v>2023</v>
          </cell>
          <cell r="C2418">
            <v>0.4</v>
          </cell>
          <cell r="D2418" t="str">
            <v>Bamberg</v>
          </cell>
          <cell r="E2418">
            <v>2</v>
          </cell>
          <cell r="F2418">
            <v>530</v>
          </cell>
          <cell r="G2418" t="str">
            <v>Max</v>
          </cell>
        </row>
        <row r="2419">
          <cell r="A2419" t="str">
            <v>Barnwell202320.4Max</v>
          </cell>
          <cell r="B2419">
            <v>2023</v>
          </cell>
          <cell r="C2419">
            <v>0.4</v>
          </cell>
          <cell r="D2419" t="str">
            <v>Barnwell</v>
          </cell>
          <cell r="E2419">
            <v>2</v>
          </cell>
          <cell r="F2419">
            <v>530</v>
          </cell>
          <cell r="G2419" t="str">
            <v>Max</v>
          </cell>
        </row>
        <row r="2420">
          <cell r="A2420" t="str">
            <v>Beaufort202320.4Max</v>
          </cell>
          <cell r="B2420">
            <v>2023</v>
          </cell>
          <cell r="C2420">
            <v>0.4</v>
          </cell>
          <cell r="D2420" t="str">
            <v>Beaufort</v>
          </cell>
          <cell r="E2420">
            <v>2</v>
          </cell>
          <cell r="F2420">
            <v>781</v>
          </cell>
          <cell r="G2420" t="str">
            <v>Max</v>
          </cell>
        </row>
        <row r="2421">
          <cell r="A2421" t="str">
            <v>Berkeley202320.4Max</v>
          </cell>
          <cell r="B2421">
            <v>2023</v>
          </cell>
          <cell r="C2421">
            <v>0.4</v>
          </cell>
          <cell r="D2421" t="str">
            <v>Berkeley</v>
          </cell>
          <cell r="E2421">
            <v>2</v>
          </cell>
          <cell r="F2421">
            <v>827</v>
          </cell>
          <cell r="G2421" t="str">
            <v>Max</v>
          </cell>
        </row>
        <row r="2422">
          <cell r="A2422" t="str">
            <v>Calhoun202320.4Max</v>
          </cell>
          <cell r="B2422">
            <v>2023</v>
          </cell>
          <cell r="C2422">
            <v>0.4</v>
          </cell>
          <cell r="D2422" t="str">
            <v>Calhoun</v>
          </cell>
          <cell r="E2422">
            <v>2</v>
          </cell>
          <cell r="F2422">
            <v>726</v>
          </cell>
          <cell r="G2422" t="str">
            <v>Max</v>
          </cell>
        </row>
        <row r="2423">
          <cell r="A2423" t="str">
            <v>Charleston202320.4Max</v>
          </cell>
          <cell r="B2423">
            <v>2023</v>
          </cell>
          <cell r="C2423">
            <v>0.4</v>
          </cell>
          <cell r="D2423" t="str">
            <v>Charleston</v>
          </cell>
          <cell r="E2423">
            <v>2</v>
          </cell>
          <cell r="F2423">
            <v>827</v>
          </cell>
          <cell r="G2423" t="str">
            <v>Max</v>
          </cell>
        </row>
        <row r="2424">
          <cell r="A2424" t="str">
            <v>Cherokee202320.4Max</v>
          </cell>
          <cell r="B2424">
            <v>2023</v>
          </cell>
          <cell r="C2424">
            <v>0.4</v>
          </cell>
          <cell r="D2424" t="str">
            <v>Cherokee</v>
          </cell>
          <cell r="E2424">
            <v>2</v>
          </cell>
          <cell r="F2424">
            <v>530</v>
          </cell>
          <cell r="G2424" t="str">
            <v>Max</v>
          </cell>
        </row>
        <row r="2425">
          <cell r="A2425" t="str">
            <v>Chester202320.4Max</v>
          </cell>
          <cell r="B2425">
            <v>2023</v>
          </cell>
          <cell r="C2425">
            <v>0.4</v>
          </cell>
          <cell r="D2425" t="str">
            <v>Chester</v>
          </cell>
          <cell r="E2425">
            <v>2</v>
          </cell>
          <cell r="F2425">
            <v>550</v>
          </cell>
          <cell r="G2425" t="str">
            <v>Max</v>
          </cell>
        </row>
        <row r="2426">
          <cell r="A2426" t="str">
            <v>Chesterfield202320.4Max</v>
          </cell>
          <cell r="B2426">
            <v>2023</v>
          </cell>
          <cell r="C2426">
            <v>0.4</v>
          </cell>
          <cell r="D2426" t="str">
            <v>Chesterfield</v>
          </cell>
          <cell r="E2426">
            <v>2</v>
          </cell>
          <cell r="F2426">
            <v>530</v>
          </cell>
          <cell r="G2426" t="str">
            <v>Max</v>
          </cell>
        </row>
        <row r="2427">
          <cell r="A2427" t="str">
            <v>Clarendon202320.4Max</v>
          </cell>
          <cell r="B2427">
            <v>2023</v>
          </cell>
          <cell r="C2427">
            <v>0.4</v>
          </cell>
          <cell r="D2427" t="str">
            <v>Clarendon</v>
          </cell>
          <cell r="E2427">
            <v>2</v>
          </cell>
          <cell r="F2427">
            <v>538</v>
          </cell>
          <cell r="G2427" t="str">
            <v>Max</v>
          </cell>
        </row>
        <row r="2428">
          <cell r="A2428" t="str">
            <v>Colleton202320.4Max</v>
          </cell>
          <cell r="B2428">
            <v>2023</v>
          </cell>
          <cell r="C2428">
            <v>0.4</v>
          </cell>
          <cell r="D2428" t="str">
            <v>Colleton</v>
          </cell>
          <cell r="E2428">
            <v>2</v>
          </cell>
          <cell r="F2428">
            <v>530</v>
          </cell>
          <cell r="G2428" t="str">
            <v>Max</v>
          </cell>
        </row>
        <row r="2429">
          <cell r="A2429" t="str">
            <v>Darlington202320.4Max</v>
          </cell>
          <cell r="B2429">
            <v>2023</v>
          </cell>
          <cell r="C2429">
            <v>0.4</v>
          </cell>
          <cell r="D2429" t="str">
            <v>Darlington</v>
          </cell>
          <cell r="E2429">
            <v>2</v>
          </cell>
          <cell r="F2429">
            <v>536</v>
          </cell>
          <cell r="G2429" t="str">
            <v>Max</v>
          </cell>
        </row>
        <row r="2430">
          <cell r="A2430" t="str">
            <v>Dillon202320.4Max</v>
          </cell>
          <cell r="B2430">
            <v>2023</v>
          </cell>
          <cell r="C2430">
            <v>0.4</v>
          </cell>
          <cell r="D2430" t="str">
            <v>Dillon</v>
          </cell>
          <cell r="E2430">
            <v>2</v>
          </cell>
          <cell r="F2430">
            <v>530</v>
          </cell>
          <cell r="G2430" t="str">
            <v>Max</v>
          </cell>
        </row>
        <row r="2431">
          <cell r="A2431" t="str">
            <v>Dorchester202320.4Max</v>
          </cell>
          <cell r="B2431">
            <v>2023</v>
          </cell>
          <cell r="C2431">
            <v>0.4</v>
          </cell>
          <cell r="D2431" t="str">
            <v>Dorchester</v>
          </cell>
          <cell r="E2431">
            <v>2</v>
          </cell>
          <cell r="F2431">
            <v>827</v>
          </cell>
          <cell r="G2431" t="str">
            <v>Max</v>
          </cell>
        </row>
        <row r="2432">
          <cell r="A2432" t="str">
            <v>Edgefield202320.4Max</v>
          </cell>
          <cell r="B2432">
            <v>2023</v>
          </cell>
          <cell r="C2432">
            <v>0.4</v>
          </cell>
          <cell r="D2432" t="str">
            <v>Edgefield</v>
          </cell>
          <cell r="E2432">
            <v>2</v>
          </cell>
          <cell r="F2432">
            <v>667</v>
          </cell>
          <cell r="G2432" t="str">
            <v>Max</v>
          </cell>
        </row>
        <row r="2433">
          <cell r="A2433" t="str">
            <v>Fairfield202320.4Max</v>
          </cell>
          <cell r="B2433">
            <v>2023</v>
          </cell>
          <cell r="C2433">
            <v>0.4</v>
          </cell>
          <cell r="D2433" t="str">
            <v>Fairfield</v>
          </cell>
          <cell r="E2433">
            <v>2</v>
          </cell>
          <cell r="F2433">
            <v>726</v>
          </cell>
          <cell r="G2433" t="str">
            <v>Max</v>
          </cell>
        </row>
        <row r="2434">
          <cell r="A2434" t="str">
            <v>Florence202320.4Max</v>
          </cell>
          <cell r="B2434">
            <v>2023</v>
          </cell>
          <cell r="C2434">
            <v>0.4</v>
          </cell>
          <cell r="D2434" t="str">
            <v>Florence</v>
          </cell>
          <cell r="E2434">
            <v>2</v>
          </cell>
          <cell r="F2434">
            <v>598</v>
          </cell>
          <cell r="G2434" t="str">
            <v>Max</v>
          </cell>
        </row>
        <row r="2435">
          <cell r="A2435" t="str">
            <v>Georgetown202320.4Max</v>
          </cell>
          <cell r="B2435">
            <v>2023</v>
          </cell>
          <cell r="C2435">
            <v>0.4</v>
          </cell>
          <cell r="D2435" t="str">
            <v>Georgetown</v>
          </cell>
          <cell r="E2435">
            <v>2</v>
          </cell>
          <cell r="F2435">
            <v>629</v>
          </cell>
          <cell r="G2435" t="str">
            <v>Max</v>
          </cell>
        </row>
        <row r="2436">
          <cell r="A2436" t="str">
            <v>Greenville202320.4Max</v>
          </cell>
          <cell r="B2436">
            <v>2023</v>
          </cell>
          <cell r="C2436">
            <v>0.4</v>
          </cell>
          <cell r="D2436" t="str">
            <v>Greenville</v>
          </cell>
          <cell r="E2436">
            <v>2</v>
          </cell>
          <cell r="F2436">
            <v>801</v>
          </cell>
          <cell r="G2436" t="str">
            <v>Max</v>
          </cell>
        </row>
        <row r="2437">
          <cell r="A2437" t="str">
            <v>Greenwood202320.4Max</v>
          </cell>
          <cell r="B2437">
            <v>2023</v>
          </cell>
          <cell r="C2437">
            <v>0.4</v>
          </cell>
          <cell r="D2437" t="str">
            <v>Greenwood</v>
          </cell>
          <cell r="E2437">
            <v>2</v>
          </cell>
          <cell r="F2437">
            <v>530</v>
          </cell>
          <cell r="G2437" t="str">
            <v>Max</v>
          </cell>
        </row>
        <row r="2438">
          <cell r="A2438" t="str">
            <v>Hampton202320.4Max</v>
          </cell>
          <cell r="B2438">
            <v>2023</v>
          </cell>
          <cell r="C2438">
            <v>0.4</v>
          </cell>
          <cell r="D2438" t="str">
            <v>Hampton</v>
          </cell>
          <cell r="E2438">
            <v>2</v>
          </cell>
          <cell r="F2438">
            <v>530</v>
          </cell>
          <cell r="G2438" t="str">
            <v>Max</v>
          </cell>
        </row>
        <row r="2439">
          <cell r="A2439" t="str">
            <v>Horry202320.4Max</v>
          </cell>
          <cell r="B2439">
            <v>2023</v>
          </cell>
          <cell r="C2439">
            <v>0.4</v>
          </cell>
          <cell r="D2439" t="str">
            <v>Horry</v>
          </cell>
          <cell r="E2439">
            <v>2</v>
          </cell>
          <cell r="F2439">
            <v>615</v>
          </cell>
          <cell r="G2439" t="str">
            <v>Max</v>
          </cell>
        </row>
        <row r="2440">
          <cell r="A2440" t="str">
            <v>Jasper202320.4Max</v>
          </cell>
          <cell r="B2440">
            <v>2023</v>
          </cell>
          <cell r="C2440">
            <v>0.4</v>
          </cell>
          <cell r="D2440" t="str">
            <v>Jasper</v>
          </cell>
          <cell r="E2440">
            <v>2</v>
          </cell>
          <cell r="F2440">
            <v>539</v>
          </cell>
          <cell r="G2440" t="str">
            <v>Max</v>
          </cell>
        </row>
        <row r="2441">
          <cell r="A2441" t="str">
            <v>Kershaw202320.4Max</v>
          </cell>
          <cell r="B2441">
            <v>2023</v>
          </cell>
          <cell r="C2441">
            <v>0.4</v>
          </cell>
          <cell r="D2441" t="str">
            <v>Kershaw</v>
          </cell>
          <cell r="E2441">
            <v>2</v>
          </cell>
          <cell r="F2441">
            <v>613</v>
          </cell>
          <cell r="G2441" t="str">
            <v>Max</v>
          </cell>
        </row>
        <row r="2442">
          <cell r="A2442" t="str">
            <v>Lancaster202320.4Max</v>
          </cell>
          <cell r="B2442">
            <v>2023</v>
          </cell>
          <cell r="C2442">
            <v>0.4</v>
          </cell>
          <cell r="D2442" t="str">
            <v>Lancaster</v>
          </cell>
          <cell r="E2442">
            <v>2</v>
          </cell>
          <cell r="F2442">
            <v>696</v>
          </cell>
          <cell r="G2442" t="str">
            <v>Max</v>
          </cell>
        </row>
        <row r="2443">
          <cell r="A2443" t="str">
            <v>Laurens202320.4Max</v>
          </cell>
          <cell r="B2443">
            <v>2023</v>
          </cell>
          <cell r="C2443">
            <v>0.4</v>
          </cell>
          <cell r="D2443" t="str">
            <v>Laurens</v>
          </cell>
          <cell r="E2443">
            <v>2</v>
          </cell>
          <cell r="F2443">
            <v>540</v>
          </cell>
          <cell r="G2443" t="str">
            <v>Max</v>
          </cell>
        </row>
        <row r="2444">
          <cell r="A2444" t="str">
            <v>Lee202320.4Max</v>
          </cell>
          <cell r="B2444">
            <v>2023</v>
          </cell>
          <cell r="C2444">
            <v>0.4</v>
          </cell>
          <cell r="D2444" t="str">
            <v>Lee</v>
          </cell>
          <cell r="E2444">
            <v>2</v>
          </cell>
          <cell r="F2444">
            <v>530</v>
          </cell>
          <cell r="G2444" t="str">
            <v>Max</v>
          </cell>
        </row>
        <row r="2445">
          <cell r="A2445" t="str">
            <v>Lexington202320.4Max</v>
          </cell>
          <cell r="B2445">
            <v>2023</v>
          </cell>
          <cell r="C2445">
            <v>0.4</v>
          </cell>
          <cell r="D2445" t="str">
            <v>Lexington</v>
          </cell>
          <cell r="E2445">
            <v>2</v>
          </cell>
          <cell r="F2445">
            <v>726</v>
          </cell>
          <cell r="G2445" t="str">
            <v>Max</v>
          </cell>
        </row>
        <row r="2446">
          <cell r="A2446" t="str">
            <v>Marion202320.4Max</v>
          </cell>
          <cell r="B2446">
            <v>2023</v>
          </cell>
          <cell r="C2446">
            <v>0.4</v>
          </cell>
          <cell r="D2446" t="str">
            <v>Marion</v>
          </cell>
          <cell r="E2446">
            <v>2</v>
          </cell>
          <cell r="F2446">
            <v>530</v>
          </cell>
          <cell r="G2446" t="str">
            <v>Max</v>
          </cell>
        </row>
        <row r="2447">
          <cell r="A2447" t="str">
            <v>Marlboro202320.4Max</v>
          </cell>
          <cell r="B2447">
            <v>2023</v>
          </cell>
          <cell r="C2447">
            <v>0.4</v>
          </cell>
          <cell r="D2447" t="str">
            <v>Marlboro</v>
          </cell>
          <cell r="E2447">
            <v>2</v>
          </cell>
          <cell r="F2447">
            <v>530</v>
          </cell>
          <cell r="G2447" t="str">
            <v>Max</v>
          </cell>
        </row>
        <row r="2448">
          <cell r="A2448" t="str">
            <v>McCormick202320.4Max</v>
          </cell>
          <cell r="B2448">
            <v>2023</v>
          </cell>
          <cell r="C2448">
            <v>0.4</v>
          </cell>
          <cell r="D2448" t="str">
            <v>McCormick</v>
          </cell>
          <cell r="E2448">
            <v>2</v>
          </cell>
          <cell r="F2448">
            <v>575</v>
          </cell>
          <cell r="G2448" t="str">
            <v>Max</v>
          </cell>
        </row>
        <row r="2449">
          <cell r="A2449" t="str">
            <v>Newberry202320.4Max</v>
          </cell>
          <cell r="B2449">
            <v>2023</v>
          </cell>
          <cell r="C2449">
            <v>0.4</v>
          </cell>
          <cell r="D2449" t="str">
            <v>Newberry</v>
          </cell>
          <cell r="E2449">
            <v>2</v>
          </cell>
          <cell r="F2449">
            <v>553</v>
          </cell>
          <cell r="G2449" t="str">
            <v>Max</v>
          </cell>
        </row>
        <row r="2450">
          <cell r="A2450" t="str">
            <v>Oconee202320.4Max</v>
          </cell>
          <cell r="B2450">
            <v>2023</v>
          </cell>
          <cell r="C2450">
            <v>0.4</v>
          </cell>
          <cell r="D2450" t="str">
            <v>Oconee</v>
          </cell>
          <cell r="E2450">
            <v>2</v>
          </cell>
          <cell r="F2450">
            <v>639</v>
          </cell>
          <cell r="G2450" t="str">
            <v>Max</v>
          </cell>
        </row>
        <row r="2451">
          <cell r="A2451" t="str">
            <v>Orangeburg202320.4Max</v>
          </cell>
          <cell r="B2451">
            <v>2023</v>
          </cell>
          <cell r="C2451">
            <v>0.4</v>
          </cell>
          <cell r="D2451" t="str">
            <v>Orangeburg</v>
          </cell>
          <cell r="E2451">
            <v>2</v>
          </cell>
          <cell r="F2451">
            <v>530</v>
          </cell>
          <cell r="G2451" t="str">
            <v>Max</v>
          </cell>
        </row>
        <row r="2452">
          <cell r="A2452" t="str">
            <v>Pickens202320.4Max</v>
          </cell>
          <cell r="B2452">
            <v>2023</v>
          </cell>
          <cell r="C2452">
            <v>0.4</v>
          </cell>
          <cell r="D2452" t="str">
            <v>Pickens</v>
          </cell>
          <cell r="E2452">
            <v>2</v>
          </cell>
          <cell r="F2452">
            <v>767</v>
          </cell>
          <cell r="G2452" t="str">
            <v>Max</v>
          </cell>
        </row>
        <row r="2453">
          <cell r="A2453" t="str">
            <v>Richland202320.4Max</v>
          </cell>
          <cell r="B2453">
            <v>2023</v>
          </cell>
          <cell r="C2453">
            <v>0.4</v>
          </cell>
          <cell r="D2453" t="str">
            <v>Richland</v>
          </cell>
          <cell r="E2453">
            <v>2</v>
          </cell>
          <cell r="F2453">
            <v>756</v>
          </cell>
          <cell r="G2453" t="str">
            <v>Max</v>
          </cell>
        </row>
        <row r="2454">
          <cell r="A2454" t="str">
            <v>Saluda202320.4Max</v>
          </cell>
          <cell r="B2454">
            <v>2023</v>
          </cell>
          <cell r="C2454">
            <v>0.4</v>
          </cell>
          <cell r="D2454" t="str">
            <v>Saluda</v>
          </cell>
          <cell r="E2454">
            <v>2</v>
          </cell>
          <cell r="F2454">
            <v>726</v>
          </cell>
          <cell r="G2454" t="str">
            <v>Max</v>
          </cell>
        </row>
        <row r="2455">
          <cell r="A2455" t="str">
            <v>Spartanburg202320.4Max</v>
          </cell>
          <cell r="B2455">
            <v>2023</v>
          </cell>
          <cell r="C2455">
            <v>0.4</v>
          </cell>
          <cell r="D2455" t="str">
            <v>Spartanburg</v>
          </cell>
          <cell r="E2455">
            <v>2</v>
          </cell>
          <cell r="F2455">
            <v>673</v>
          </cell>
          <cell r="G2455" t="str">
            <v>Max</v>
          </cell>
        </row>
        <row r="2456">
          <cell r="A2456" t="str">
            <v>Sumter202320.4Max</v>
          </cell>
          <cell r="B2456">
            <v>2023</v>
          </cell>
          <cell r="C2456">
            <v>0.4</v>
          </cell>
          <cell r="D2456" t="str">
            <v>Sumter</v>
          </cell>
          <cell r="E2456">
            <v>2</v>
          </cell>
          <cell r="F2456">
            <v>547</v>
          </cell>
          <cell r="G2456" t="str">
            <v>Max</v>
          </cell>
        </row>
        <row r="2457">
          <cell r="A2457" t="str">
            <v>Union202320.4Max</v>
          </cell>
          <cell r="B2457">
            <v>2023</v>
          </cell>
          <cell r="C2457">
            <v>0.4</v>
          </cell>
          <cell r="D2457" t="str">
            <v>Union</v>
          </cell>
          <cell r="E2457">
            <v>2</v>
          </cell>
          <cell r="F2457">
            <v>530</v>
          </cell>
          <cell r="G2457" t="str">
            <v>Max</v>
          </cell>
        </row>
        <row r="2458">
          <cell r="A2458" t="str">
            <v>Williamsburg202320.4Max</v>
          </cell>
          <cell r="B2458">
            <v>2023</v>
          </cell>
          <cell r="C2458">
            <v>0.4</v>
          </cell>
          <cell r="D2458" t="str">
            <v>Williamsburg</v>
          </cell>
          <cell r="E2458">
            <v>2</v>
          </cell>
          <cell r="F2458">
            <v>530</v>
          </cell>
          <cell r="G2458" t="str">
            <v>Max</v>
          </cell>
        </row>
        <row r="2459">
          <cell r="A2459" t="str">
            <v>York202320.4Max</v>
          </cell>
          <cell r="B2459">
            <v>2023</v>
          </cell>
          <cell r="C2459">
            <v>0.4</v>
          </cell>
          <cell r="D2459" t="str">
            <v>York</v>
          </cell>
          <cell r="E2459">
            <v>2</v>
          </cell>
          <cell r="F2459">
            <v>848</v>
          </cell>
          <cell r="G2459" t="str">
            <v>Max</v>
          </cell>
        </row>
        <row r="2460">
          <cell r="A2460" t="str">
            <v>Abbeville202330.4Max</v>
          </cell>
          <cell r="B2460">
            <v>2023</v>
          </cell>
          <cell r="C2460">
            <v>0.4</v>
          </cell>
          <cell r="D2460" t="str">
            <v>Abbeville</v>
          </cell>
          <cell r="E2460">
            <v>3</v>
          </cell>
          <cell r="F2460">
            <v>612</v>
          </cell>
          <cell r="G2460" t="str">
            <v>Max</v>
          </cell>
        </row>
        <row r="2461">
          <cell r="A2461" t="str">
            <v>Aiken202330.4Max</v>
          </cell>
          <cell r="B2461">
            <v>2023</v>
          </cell>
          <cell r="C2461">
            <v>0.4</v>
          </cell>
          <cell r="D2461" t="str">
            <v>Aiken</v>
          </cell>
          <cell r="E2461">
            <v>3</v>
          </cell>
          <cell r="F2461">
            <v>771</v>
          </cell>
          <cell r="G2461" t="str">
            <v>Max</v>
          </cell>
        </row>
        <row r="2462">
          <cell r="A2462" t="str">
            <v>Allendale202330.4Max</v>
          </cell>
          <cell r="B2462">
            <v>2023</v>
          </cell>
          <cell r="C2462">
            <v>0.4</v>
          </cell>
          <cell r="D2462" t="str">
            <v>Allendale</v>
          </cell>
          <cell r="E2462">
            <v>3</v>
          </cell>
          <cell r="F2462">
            <v>612</v>
          </cell>
          <cell r="G2462" t="str">
            <v>Max</v>
          </cell>
        </row>
        <row r="2463">
          <cell r="A2463" t="str">
            <v>Anderson202330.4Max</v>
          </cell>
          <cell r="B2463">
            <v>2023</v>
          </cell>
          <cell r="C2463">
            <v>0.4</v>
          </cell>
          <cell r="D2463" t="str">
            <v>Anderson</v>
          </cell>
          <cell r="E2463">
            <v>3</v>
          </cell>
          <cell r="F2463">
            <v>762</v>
          </cell>
          <cell r="G2463" t="str">
            <v>Max</v>
          </cell>
        </row>
        <row r="2464">
          <cell r="A2464" t="str">
            <v>Bamberg202330.4Max</v>
          </cell>
          <cell r="B2464">
            <v>2023</v>
          </cell>
          <cell r="C2464">
            <v>0.4</v>
          </cell>
          <cell r="D2464" t="str">
            <v>Bamberg</v>
          </cell>
          <cell r="E2464">
            <v>3</v>
          </cell>
          <cell r="F2464">
            <v>612</v>
          </cell>
          <cell r="G2464" t="str">
            <v>Max</v>
          </cell>
        </row>
        <row r="2465">
          <cell r="A2465" t="str">
            <v>Barnwell202330.4Max</v>
          </cell>
          <cell r="B2465">
            <v>2023</v>
          </cell>
          <cell r="C2465">
            <v>0.4</v>
          </cell>
          <cell r="D2465" t="str">
            <v>Barnwell</v>
          </cell>
          <cell r="E2465">
            <v>3</v>
          </cell>
          <cell r="F2465">
            <v>612</v>
          </cell>
          <cell r="G2465" t="str">
            <v>Max</v>
          </cell>
        </row>
        <row r="2466">
          <cell r="A2466" t="str">
            <v>Beaufort202330.4Max</v>
          </cell>
          <cell r="B2466">
            <v>2023</v>
          </cell>
          <cell r="C2466">
            <v>0.4</v>
          </cell>
          <cell r="D2466" t="str">
            <v>Beaufort</v>
          </cell>
          <cell r="E2466">
            <v>3</v>
          </cell>
          <cell r="F2466">
            <v>902</v>
          </cell>
          <cell r="G2466" t="str">
            <v>Max</v>
          </cell>
        </row>
        <row r="2467">
          <cell r="A2467" t="str">
            <v>Berkeley202330.4Max</v>
          </cell>
          <cell r="B2467">
            <v>2023</v>
          </cell>
          <cell r="C2467">
            <v>0.4</v>
          </cell>
          <cell r="D2467" t="str">
            <v>Berkeley</v>
          </cell>
          <cell r="E2467">
            <v>3</v>
          </cell>
          <cell r="F2467">
            <v>955</v>
          </cell>
          <cell r="G2467" t="str">
            <v>Max</v>
          </cell>
        </row>
        <row r="2468">
          <cell r="A2468" t="str">
            <v>Calhoun202330.4Max</v>
          </cell>
          <cell r="B2468">
            <v>2023</v>
          </cell>
          <cell r="C2468">
            <v>0.4</v>
          </cell>
          <cell r="D2468" t="str">
            <v>Calhoun</v>
          </cell>
          <cell r="E2468">
            <v>3</v>
          </cell>
          <cell r="F2468">
            <v>838</v>
          </cell>
          <cell r="G2468" t="str">
            <v>Max</v>
          </cell>
        </row>
        <row r="2469">
          <cell r="A2469" t="str">
            <v>Charleston202330.4Max</v>
          </cell>
          <cell r="B2469">
            <v>2023</v>
          </cell>
          <cell r="C2469">
            <v>0.4</v>
          </cell>
          <cell r="D2469" t="str">
            <v>Charleston</v>
          </cell>
          <cell r="E2469">
            <v>3</v>
          </cell>
          <cell r="F2469">
            <v>955</v>
          </cell>
          <cell r="G2469" t="str">
            <v>Max</v>
          </cell>
        </row>
        <row r="2470">
          <cell r="A2470" t="str">
            <v>Cherokee202330.4Max</v>
          </cell>
          <cell r="B2470">
            <v>2023</v>
          </cell>
          <cell r="C2470">
            <v>0.4</v>
          </cell>
          <cell r="D2470" t="str">
            <v>Cherokee</v>
          </cell>
          <cell r="E2470">
            <v>3</v>
          </cell>
          <cell r="F2470">
            <v>612</v>
          </cell>
          <cell r="G2470" t="str">
            <v>Max</v>
          </cell>
        </row>
        <row r="2471">
          <cell r="A2471" t="str">
            <v>Chester202330.4Max</v>
          </cell>
          <cell r="B2471">
            <v>2023</v>
          </cell>
          <cell r="C2471">
            <v>0.4</v>
          </cell>
          <cell r="D2471" t="str">
            <v>Chester</v>
          </cell>
          <cell r="E2471">
            <v>3</v>
          </cell>
          <cell r="F2471">
            <v>635</v>
          </cell>
          <cell r="G2471" t="str">
            <v>Max</v>
          </cell>
        </row>
        <row r="2472">
          <cell r="A2472" t="str">
            <v>Chesterfield202330.4Max</v>
          </cell>
          <cell r="B2472">
            <v>2023</v>
          </cell>
          <cell r="C2472">
            <v>0.4</v>
          </cell>
          <cell r="D2472" t="str">
            <v>Chesterfield</v>
          </cell>
          <cell r="E2472">
            <v>3</v>
          </cell>
          <cell r="F2472">
            <v>612</v>
          </cell>
          <cell r="G2472" t="str">
            <v>Max</v>
          </cell>
        </row>
        <row r="2473">
          <cell r="A2473" t="str">
            <v>Clarendon202330.4Max</v>
          </cell>
          <cell r="B2473">
            <v>2023</v>
          </cell>
          <cell r="C2473">
            <v>0.4</v>
          </cell>
          <cell r="D2473" t="str">
            <v>Clarendon</v>
          </cell>
          <cell r="E2473">
            <v>3</v>
          </cell>
          <cell r="F2473">
            <v>621</v>
          </cell>
          <cell r="G2473" t="str">
            <v>Max</v>
          </cell>
        </row>
        <row r="2474">
          <cell r="A2474" t="str">
            <v>Colleton202330.4Max</v>
          </cell>
          <cell r="B2474">
            <v>2023</v>
          </cell>
          <cell r="C2474">
            <v>0.4</v>
          </cell>
          <cell r="D2474" t="str">
            <v>Colleton</v>
          </cell>
          <cell r="E2474">
            <v>3</v>
          </cell>
          <cell r="F2474">
            <v>612</v>
          </cell>
          <cell r="G2474" t="str">
            <v>Max</v>
          </cell>
        </row>
        <row r="2475">
          <cell r="A2475" t="str">
            <v>Darlington202330.4Max</v>
          </cell>
          <cell r="B2475">
            <v>2023</v>
          </cell>
          <cell r="C2475">
            <v>0.4</v>
          </cell>
          <cell r="D2475" t="str">
            <v>Darlington</v>
          </cell>
          <cell r="E2475">
            <v>3</v>
          </cell>
          <cell r="F2475">
            <v>619</v>
          </cell>
          <cell r="G2475" t="str">
            <v>Max</v>
          </cell>
        </row>
        <row r="2476">
          <cell r="A2476" t="str">
            <v>Dillon202330.4Max</v>
          </cell>
          <cell r="B2476">
            <v>2023</v>
          </cell>
          <cell r="C2476">
            <v>0.4</v>
          </cell>
          <cell r="D2476" t="str">
            <v>Dillon</v>
          </cell>
          <cell r="E2476">
            <v>3</v>
          </cell>
          <cell r="F2476">
            <v>612</v>
          </cell>
          <cell r="G2476" t="str">
            <v>Max</v>
          </cell>
        </row>
        <row r="2477">
          <cell r="A2477" t="str">
            <v>Dorchester202330.4Max</v>
          </cell>
          <cell r="B2477">
            <v>2023</v>
          </cell>
          <cell r="C2477">
            <v>0.4</v>
          </cell>
          <cell r="D2477" t="str">
            <v>Dorchester</v>
          </cell>
          <cell r="E2477">
            <v>3</v>
          </cell>
          <cell r="F2477">
            <v>955</v>
          </cell>
          <cell r="G2477" t="str">
            <v>Max</v>
          </cell>
        </row>
        <row r="2478">
          <cell r="A2478" t="str">
            <v>Edgefield202330.4Max</v>
          </cell>
          <cell r="B2478">
            <v>2023</v>
          </cell>
          <cell r="C2478">
            <v>0.4</v>
          </cell>
          <cell r="D2478" t="str">
            <v>Edgefield</v>
          </cell>
          <cell r="E2478">
            <v>3</v>
          </cell>
          <cell r="F2478">
            <v>771</v>
          </cell>
          <cell r="G2478" t="str">
            <v>Max</v>
          </cell>
        </row>
        <row r="2479">
          <cell r="A2479" t="str">
            <v>Fairfield202330.4Max</v>
          </cell>
          <cell r="B2479">
            <v>2023</v>
          </cell>
          <cell r="C2479">
            <v>0.4</v>
          </cell>
          <cell r="D2479" t="str">
            <v>Fairfield</v>
          </cell>
          <cell r="E2479">
            <v>3</v>
          </cell>
          <cell r="F2479">
            <v>838</v>
          </cell>
          <cell r="G2479" t="str">
            <v>Max</v>
          </cell>
        </row>
        <row r="2480">
          <cell r="A2480" t="str">
            <v>Florence202330.4Max</v>
          </cell>
          <cell r="B2480">
            <v>2023</v>
          </cell>
          <cell r="C2480">
            <v>0.4</v>
          </cell>
          <cell r="D2480" t="str">
            <v>Florence</v>
          </cell>
          <cell r="E2480">
            <v>3</v>
          </cell>
          <cell r="F2480">
            <v>691</v>
          </cell>
          <cell r="G2480" t="str">
            <v>Max</v>
          </cell>
        </row>
        <row r="2481">
          <cell r="A2481" t="str">
            <v>Georgetown202330.4Max</v>
          </cell>
          <cell r="B2481">
            <v>2023</v>
          </cell>
          <cell r="C2481">
            <v>0.4</v>
          </cell>
          <cell r="D2481" t="str">
            <v>Georgetown</v>
          </cell>
          <cell r="E2481">
            <v>3</v>
          </cell>
          <cell r="F2481">
            <v>726</v>
          </cell>
          <cell r="G2481" t="str">
            <v>Max</v>
          </cell>
        </row>
        <row r="2482">
          <cell r="A2482" t="str">
            <v>Greenville202330.4Max</v>
          </cell>
          <cell r="B2482">
            <v>2023</v>
          </cell>
          <cell r="C2482">
            <v>0.4</v>
          </cell>
          <cell r="D2482" t="str">
            <v>Greenville</v>
          </cell>
          <cell r="E2482">
            <v>3</v>
          </cell>
          <cell r="F2482">
            <v>926</v>
          </cell>
          <cell r="G2482" t="str">
            <v>Max</v>
          </cell>
        </row>
        <row r="2483">
          <cell r="A2483" t="str">
            <v>Greenwood202330.4Max</v>
          </cell>
          <cell r="B2483">
            <v>2023</v>
          </cell>
          <cell r="C2483">
            <v>0.4</v>
          </cell>
          <cell r="D2483" t="str">
            <v>Greenwood</v>
          </cell>
          <cell r="E2483">
            <v>3</v>
          </cell>
          <cell r="F2483">
            <v>612</v>
          </cell>
          <cell r="G2483" t="str">
            <v>Max</v>
          </cell>
        </row>
        <row r="2484">
          <cell r="A2484" t="str">
            <v>Hampton202330.4Max</v>
          </cell>
          <cell r="B2484">
            <v>2023</v>
          </cell>
          <cell r="C2484">
            <v>0.4</v>
          </cell>
          <cell r="D2484" t="str">
            <v>Hampton</v>
          </cell>
          <cell r="E2484">
            <v>3</v>
          </cell>
          <cell r="F2484">
            <v>612</v>
          </cell>
          <cell r="G2484" t="str">
            <v>Max</v>
          </cell>
        </row>
        <row r="2485">
          <cell r="A2485" t="str">
            <v>Horry202330.4Max</v>
          </cell>
          <cell r="B2485">
            <v>2023</v>
          </cell>
          <cell r="C2485">
            <v>0.4</v>
          </cell>
          <cell r="D2485" t="str">
            <v>Horry</v>
          </cell>
          <cell r="E2485">
            <v>3</v>
          </cell>
          <cell r="F2485">
            <v>710</v>
          </cell>
          <cell r="G2485" t="str">
            <v>Max</v>
          </cell>
        </row>
        <row r="2486">
          <cell r="A2486" t="str">
            <v>Jasper202330.4Max</v>
          </cell>
          <cell r="B2486">
            <v>2023</v>
          </cell>
          <cell r="C2486">
            <v>0.4</v>
          </cell>
          <cell r="D2486" t="str">
            <v>Jasper</v>
          </cell>
          <cell r="E2486">
            <v>3</v>
          </cell>
          <cell r="F2486">
            <v>622</v>
          </cell>
          <cell r="G2486" t="str">
            <v>Max</v>
          </cell>
        </row>
        <row r="2487">
          <cell r="A2487" t="str">
            <v>Kershaw202330.4Max</v>
          </cell>
          <cell r="B2487">
            <v>2023</v>
          </cell>
          <cell r="C2487">
            <v>0.4</v>
          </cell>
          <cell r="D2487" t="str">
            <v>Kershaw</v>
          </cell>
          <cell r="E2487">
            <v>3</v>
          </cell>
          <cell r="F2487">
            <v>708</v>
          </cell>
          <cell r="G2487" t="str">
            <v>Max</v>
          </cell>
        </row>
        <row r="2488">
          <cell r="A2488" t="str">
            <v>Lancaster202330.4Max</v>
          </cell>
          <cell r="B2488">
            <v>2023</v>
          </cell>
          <cell r="C2488">
            <v>0.4</v>
          </cell>
          <cell r="D2488" t="str">
            <v>Lancaster</v>
          </cell>
          <cell r="E2488">
            <v>3</v>
          </cell>
          <cell r="F2488">
            <v>804</v>
          </cell>
          <cell r="G2488" t="str">
            <v>Max</v>
          </cell>
        </row>
        <row r="2489">
          <cell r="A2489" t="str">
            <v>Laurens202330.4Max</v>
          </cell>
          <cell r="B2489">
            <v>2023</v>
          </cell>
          <cell r="C2489">
            <v>0.4</v>
          </cell>
          <cell r="D2489" t="str">
            <v>Laurens</v>
          </cell>
          <cell r="E2489">
            <v>3</v>
          </cell>
          <cell r="F2489">
            <v>623</v>
          </cell>
          <cell r="G2489" t="str">
            <v>Max</v>
          </cell>
        </row>
        <row r="2490">
          <cell r="A2490" t="str">
            <v>Lee202330.4Max</v>
          </cell>
          <cell r="B2490">
            <v>2023</v>
          </cell>
          <cell r="C2490">
            <v>0.4</v>
          </cell>
          <cell r="D2490" t="str">
            <v>Lee</v>
          </cell>
          <cell r="E2490">
            <v>3</v>
          </cell>
          <cell r="F2490">
            <v>612</v>
          </cell>
          <cell r="G2490" t="str">
            <v>Max</v>
          </cell>
        </row>
        <row r="2491">
          <cell r="A2491" t="str">
            <v>Lexington202330.4Max</v>
          </cell>
          <cell r="B2491">
            <v>2023</v>
          </cell>
          <cell r="C2491">
            <v>0.4</v>
          </cell>
          <cell r="D2491" t="str">
            <v>Lexington</v>
          </cell>
          <cell r="E2491">
            <v>3</v>
          </cell>
          <cell r="F2491">
            <v>838</v>
          </cell>
          <cell r="G2491" t="str">
            <v>Max</v>
          </cell>
        </row>
        <row r="2492">
          <cell r="A2492" t="str">
            <v>Marion202330.4Max</v>
          </cell>
          <cell r="B2492">
            <v>2023</v>
          </cell>
          <cell r="C2492">
            <v>0.4</v>
          </cell>
          <cell r="D2492" t="str">
            <v>Marion</v>
          </cell>
          <cell r="E2492">
            <v>3</v>
          </cell>
          <cell r="F2492">
            <v>612</v>
          </cell>
          <cell r="G2492" t="str">
            <v>Max</v>
          </cell>
        </row>
        <row r="2493">
          <cell r="A2493" t="str">
            <v>Marlboro202330.4Max</v>
          </cell>
          <cell r="B2493">
            <v>2023</v>
          </cell>
          <cell r="C2493">
            <v>0.4</v>
          </cell>
          <cell r="D2493" t="str">
            <v>Marlboro</v>
          </cell>
          <cell r="E2493">
            <v>3</v>
          </cell>
          <cell r="F2493">
            <v>612</v>
          </cell>
          <cell r="G2493" t="str">
            <v>Max</v>
          </cell>
        </row>
        <row r="2494">
          <cell r="A2494" t="str">
            <v>McCormick202330.4Max</v>
          </cell>
          <cell r="B2494">
            <v>2023</v>
          </cell>
          <cell r="C2494">
            <v>0.4</v>
          </cell>
          <cell r="D2494" t="str">
            <v>McCormick</v>
          </cell>
          <cell r="E2494">
            <v>3</v>
          </cell>
          <cell r="F2494">
            <v>664</v>
          </cell>
          <cell r="G2494" t="str">
            <v>Max</v>
          </cell>
        </row>
        <row r="2495">
          <cell r="A2495" t="str">
            <v>Newberry202330.4Max</v>
          </cell>
          <cell r="B2495">
            <v>2023</v>
          </cell>
          <cell r="C2495">
            <v>0.4</v>
          </cell>
          <cell r="D2495" t="str">
            <v>Newberry</v>
          </cell>
          <cell r="E2495">
            <v>3</v>
          </cell>
          <cell r="F2495">
            <v>639</v>
          </cell>
          <cell r="G2495" t="str">
            <v>Max</v>
          </cell>
        </row>
        <row r="2496">
          <cell r="A2496" t="str">
            <v>Oconee202330.4Max</v>
          </cell>
          <cell r="B2496">
            <v>2023</v>
          </cell>
          <cell r="C2496">
            <v>0.4</v>
          </cell>
          <cell r="D2496" t="str">
            <v>Oconee</v>
          </cell>
          <cell r="E2496">
            <v>3</v>
          </cell>
          <cell r="F2496">
            <v>738</v>
          </cell>
          <cell r="G2496" t="str">
            <v>Max</v>
          </cell>
        </row>
        <row r="2497">
          <cell r="A2497" t="str">
            <v>Orangeburg202330.4Max</v>
          </cell>
          <cell r="B2497">
            <v>2023</v>
          </cell>
          <cell r="C2497">
            <v>0.4</v>
          </cell>
          <cell r="D2497" t="str">
            <v>Orangeburg</v>
          </cell>
          <cell r="E2497">
            <v>3</v>
          </cell>
          <cell r="F2497">
            <v>612</v>
          </cell>
          <cell r="G2497" t="str">
            <v>Max</v>
          </cell>
        </row>
        <row r="2498">
          <cell r="A2498" t="str">
            <v>Pickens202330.4Max</v>
          </cell>
          <cell r="B2498">
            <v>2023</v>
          </cell>
          <cell r="C2498">
            <v>0.4</v>
          </cell>
          <cell r="D2498" t="str">
            <v>Pickens</v>
          </cell>
          <cell r="E2498">
            <v>3</v>
          </cell>
          <cell r="F2498">
            <v>886</v>
          </cell>
          <cell r="G2498" t="str">
            <v>Max</v>
          </cell>
        </row>
        <row r="2499">
          <cell r="A2499" t="str">
            <v>Richland202330.4Max</v>
          </cell>
          <cell r="B2499">
            <v>2023</v>
          </cell>
          <cell r="C2499">
            <v>0.4</v>
          </cell>
          <cell r="D2499" t="str">
            <v>Richland</v>
          </cell>
          <cell r="E2499">
            <v>3</v>
          </cell>
          <cell r="F2499">
            <v>873</v>
          </cell>
          <cell r="G2499" t="str">
            <v>Max</v>
          </cell>
        </row>
        <row r="2500">
          <cell r="A2500" t="str">
            <v>Saluda202330.4Max</v>
          </cell>
          <cell r="B2500">
            <v>2023</v>
          </cell>
          <cell r="C2500">
            <v>0.4</v>
          </cell>
          <cell r="D2500" t="str">
            <v>Saluda</v>
          </cell>
          <cell r="E2500">
            <v>3</v>
          </cell>
          <cell r="F2500">
            <v>838</v>
          </cell>
          <cell r="G2500" t="str">
            <v>Max</v>
          </cell>
        </row>
        <row r="2501">
          <cell r="A2501" t="str">
            <v>Spartanburg202330.4Max</v>
          </cell>
          <cell r="B2501">
            <v>2023</v>
          </cell>
          <cell r="C2501">
            <v>0.4</v>
          </cell>
          <cell r="D2501" t="str">
            <v>Spartanburg</v>
          </cell>
          <cell r="E2501">
            <v>3</v>
          </cell>
          <cell r="F2501">
            <v>777</v>
          </cell>
          <cell r="G2501" t="str">
            <v>Max</v>
          </cell>
        </row>
        <row r="2502">
          <cell r="A2502" t="str">
            <v>Sumter202330.4Max</v>
          </cell>
          <cell r="B2502">
            <v>2023</v>
          </cell>
          <cell r="C2502">
            <v>0.4</v>
          </cell>
          <cell r="D2502" t="str">
            <v>Sumter</v>
          </cell>
          <cell r="E2502">
            <v>3</v>
          </cell>
          <cell r="F2502">
            <v>631</v>
          </cell>
          <cell r="G2502" t="str">
            <v>Max</v>
          </cell>
        </row>
        <row r="2503">
          <cell r="A2503" t="str">
            <v>Union202330.4Max</v>
          </cell>
          <cell r="B2503">
            <v>2023</v>
          </cell>
          <cell r="C2503">
            <v>0.4</v>
          </cell>
          <cell r="D2503" t="str">
            <v>Union</v>
          </cell>
          <cell r="E2503">
            <v>3</v>
          </cell>
          <cell r="F2503">
            <v>612</v>
          </cell>
          <cell r="G2503" t="str">
            <v>Max</v>
          </cell>
        </row>
        <row r="2504">
          <cell r="A2504" t="str">
            <v>Williamsburg202330.4Max</v>
          </cell>
          <cell r="B2504">
            <v>2023</v>
          </cell>
          <cell r="C2504">
            <v>0.4</v>
          </cell>
          <cell r="D2504" t="str">
            <v>Williamsburg</v>
          </cell>
          <cell r="E2504">
            <v>3</v>
          </cell>
          <cell r="F2504">
            <v>612</v>
          </cell>
          <cell r="G2504" t="str">
            <v>Max</v>
          </cell>
        </row>
        <row r="2505">
          <cell r="A2505" t="str">
            <v>York202330.4Max</v>
          </cell>
          <cell r="B2505">
            <v>2023</v>
          </cell>
          <cell r="C2505">
            <v>0.4</v>
          </cell>
          <cell r="D2505" t="str">
            <v>York</v>
          </cell>
          <cell r="E2505">
            <v>3</v>
          </cell>
          <cell r="F2505">
            <v>980</v>
          </cell>
          <cell r="G2505" t="str">
            <v>Max</v>
          </cell>
        </row>
        <row r="2506">
          <cell r="A2506" t="str">
            <v>Abbeville202340.4Max</v>
          </cell>
          <cell r="B2506">
            <v>2023</v>
          </cell>
          <cell r="C2506">
            <v>0.4</v>
          </cell>
          <cell r="D2506" t="str">
            <v>Abbeville</v>
          </cell>
          <cell r="E2506">
            <v>4</v>
          </cell>
          <cell r="F2506">
            <v>683</v>
          </cell>
          <cell r="G2506" t="str">
            <v>Max</v>
          </cell>
        </row>
        <row r="2507">
          <cell r="A2507" t="str">
            <v>Aiken202340.4Max</v>
          </cell>
          <cell r="B2507">
            <v>2023</v>
          </cell>
          <cell r="C2507">
            <v>0.4</v>
          </cell>
          <cell r="D2507" t="str">
            <v>Aiken</v>
          </cell>
          <cell r="E2507">
            <v>4</v>
          </cell>
          <cell r="F2507">
            <v>860</v>
          </cell>
          <cell r="G2507" t="str">
            <v>Max</v>
          </cell>
        </row>
        <row r="2508">
          <cell r="A2508" t="str">
            <v>Allendale202340.4Max</v>
          </cell>
          <cell r="B2508">
            <v>2023</v>
          </cell>
          <cell r="C2508">
            <v>0.4</v>
          </cell>
          <cell r="D2508" t="str">
            <v>Allendale</v>
          </cell>
          <cell r="E2508">
            <v>4</v>
          </cell>
          <cell r="F2508">
            <v>683</v>
          </cell>
          <cell r="G2508" t="str">
            <v>Max</v>
          </cell>
        </row>
        <row r="2509">
          <cell r="A2509" t="str">
            <v>Anderson202340.4Max</v>
          </cell>
          <cell r="B2509">
            <v>2023</v>
          </cell>
          <cell r="C2509">
            <v>0.4</v>
          </cell>
          <cell r="D2509" t="str">
            <v>Anderson</v>
          </cell>
          <cell r="E2509">
            <v>4</v>
          </cell>
          <cell r="F2509">
            <v>851</v>
          </cell>
          <cell r="G2509" t="str">
            <v>Max</v>
          </cell>
        </row>
        <row r="2510">
          <cell r="A2510" t="str">
            <v>Bamberg202340.4Max</v>
          </cell>
          <cell r="B2510">
            <v>2023</v>
          </cell>
          <cell r="C2510">
            <v>0.4</v>
          </cell>
          <cell r="D2510" t="str">
            <v>Bamberg</v>
          </cell>
          <cell r="E2510">
            <v>4</v>
          </cell>
          <cell r="F2510">
            <v>683</v>
          </cell>
          <cell r="G2510" t="str">
            <v>Max</v>
          </cell>
        </row>
        <row r="2511">
          <cell r="A2511" t="str">
            <v>Barnwell202340.4Max</v>
          </cell>
          <cell r="B2511">
            <v>2023</v>
          </cell>
          <cell r="C2511">
            <v>0.4</v>
          </cell>
          <cell r="D2511" t="str">
            <v>Barnwell</v>
          </cell>
          <cell r="E2511">
            <v>4</v>
          </cell>
          <cell r="F2511">
            <v>683</v>
          </cell>
          <cell r="G2511" t="str">
            <v>Max</v>
          </cell>
        </row>
        <row r="2512">
          <cell r="A2512" t="str">
            <v>Beaufort202340.4Max</v>
          </cell>
          <cell r="B2512">
            <v>2023</v>
          </cell>
          <cell r="C2512">
            <v>0.4</v>
          </cell>
          <cell r="D2512" t="str">
            <v>Beaufort</v>
          </cell>
          <cell r="E2512">
            <v>4</v>
          </cell>
          <cell r="F2512">
            <v>1006</v>
          </cell>
          <cell r="G2512" t="str">
            <v>Max</v>
          </cell>
        </row>
        <row r="2513">
          <cell r="A2513" t="str">
            <v>Berkeley202340.4Max</v>
          </cell>
          <cell r="B2513">
            <v>2023</v>
          </cell>
          <cell r="C2513">
            <v>0.4</v>
          </cell>
          <cell r="D2513" t="str">
            <v>Berkeley</v>
          </cell>
          <cell r="E2513">
            <v>4</v>
          </cell>
          <cell r="F2513">
            <v>1065</v>
          </cell>
          <cell r="G2513" t="str">
            <v>Max</v>
          </cell>
        </row>
        <row r="2514">
          <cell r="A2514" t="str">
            <v>Calhoun202340.4Max</v>
          </cell>
          <cell r="B2514">
            <v>2023</v>
          </cell>
          <cell r="C2514">
            <v>0.4</v>
          </cell>
          <cell r="D2514" t="str">
            <v>Calhoun</v>
          </cell>
          <cell r="E2514">
            <v>4</v>
          </cell>
          <cell r="F2514">
            <v>935</v>
          </cell>
          <cell r="G2514" t="str">
            <v>Max</v>
          </cell>
        </row>
        <row r="2515">
          <cell r="A2515" t="str">
            <v>Charleston202340.4Max</v>
          </cell>
          <cell r="B2515">
            <v>2023</v>
          </cell>
          <cell r="C2515">
            <v>0.4</v>
          </cell>
          <cell r="D2515" t="str">
            <v>Charleston</v>
          </cell>
          <cell r="E2515">
            <v>4</v>
          </cell>
          <cell r="F2515">
            <v>1065</v>
          </cell>
          <cell r="G2515" t="str">
            <v>Max</v>
          </cell>
        </row>
        <row r="2516">
          <cell r="A2516" t="str">
            <v>Cherokee202340.4Max</v>
          </cell>
          <cell r="B2516">
            <v>2023</v>
          </cell>
          <cell r="C2516">
            <v>0.4</v>
          </cell>
          <cell r="D2516" t="str">
            <v>Cherokee</v>
          </cell>
          <cell r="E2516">
            <v>4</v>
          </cell>
          <cell r="F2516">
            <v>683</v>
          </cell>
          <cell r="G2516" t="str">
            <v>Max</v>
          </cell>
        </row>
        <row r="2517">
          <cell r="A2517" t="str">
            <v>Chester202340.4Max</v>
          </cell>
          <cell r="B2517">
            <v>2023</v>
          </cell>
          <cell r="C2517">
            <v>0.4</v>
          </cell>
          <cell r="D2517" t="str">
            <v>Chester</v>
          </cell>
          <cell r="E2517">
            <v>4</v>
          </cell>
          <cell r="F2517">
            <v>709</v>
          </cell>
          <cell r="G2517" t="str">
            <v>Max</v>
          </cell>
        </row>
        <row r="2518">
          <cell r="A2518" t="str">
            <v>Chesterfield202340.4Max</v>
          </cell>
          <cell r="B2518">
            <v>2023</v>
          </cell>
          <cell r="C2518">
            <v>0.4</v>
          </cell>
          <cell r="D2518" t="str">
            <v>Chesterfield</v>
          </cell>
          <cell r="E2518">
            <v>4</v>
          </cell>
          <cell r="F2518">
            <v>683</v>
          </cell>
          <cell r="G2518" t="str">
            <v>Max</v>
          </cell>
        </row>
        <row r="2519">
          <cell r="A2519" t="str">
            <v>Clarendon202340.4Max</v>
          </cell>
          <cell r="B2519">
            <v>2023</v>
          </cell>
          <cell r="C2519">
            <v>0.4</v>
          </cell>
          <cell r="D2519" t="str">
            <v>Clarendon</v>
          </cell>
          <cell r="E2519">
            <v>4</v>
          </cell>
          <cell r="F2519">
            <v>693</v>
          </cell>
          <cell r="G2519" t="str">
            <v>Max</v>
          </cell>
        </row>
        <row r="2520">
          <cell r="A2520" t="str">
            <v>Colleton202340.4Max</v>
          </cell>
          <cell r="B2520">
            <v>2023</v>
          </cell>
          <cell r="C2520">
            <v>0.4</v>
          </cell>
          <cell r="D2520" t="str">
            <v>Colleton</v>
          </cell>
          <cell r="E2520">
            <v>4</v>
          </cell>
          <cell r="F2520">
            <v>683</v>
          </cell>
          <cell r="G2520" t="str">
            <v>Max</v>
          </cell>
        </row>
        <row r="2521">
          <cell r="A2521" t="str">
            <v>Darlington202340.4Max</v>
          </cell>
          <cell r="B2521">
            <v>2023</v>
          </cell>
          <cell r="C2521">
            <v>0.4</v>
          </cell>
          <cell r="D2521" t="str">
            <v>Darlington</v>
          </cell>
          <cell r="E2521">
            <v>4</v>
          </cell>
          <cell r="F2521">
            <v>691</v>
          </cell>
          <cell r="G2521" t="str">
            <v>Max</v>
          </cell>
        </row>
        <row r="2522">
          <cell r="A2522" t="str">
            <v>Dillon202340.4Max</v>
          </cell>
          <cell r="B2522">
            <v>2023</v>
          </cell>
          <cell r="C2522">
            <v>0.4</v>
          </cell>
          <cell r="D2522" t="str">
            <v>Dillon</v>
          </cell>
          <cell r="E2522">
            <v>4</v>
          </cell>
          <cell r="F2522">
            <v>683</v>
          </cell>
          <cell r="G2522" t="str">
            <v>Max</v>
          </cell>
        </row>
        <row r="2523">
          <cell r="A2523" t="str">
            <v>Dorchester202340.4Max</v>
          </cell>
          <cell r="B2523">
            <v>2023</v>
          </cell>
          <cell r="C2523">
            <v>0.4</v>
          </cell>
          <cell r="D2523" t="str">
            <v>Dorchester</v>
          </cell>
          <cell r="E2523">
            <v>4</v>
          </cell>
          <cell r="F2523">
            <v>1065</v>
          </cell>
          <cell r="G2523" t="str">
            <v>Max</v>
          </cell>
        </row>
        <row r="2524">
          <cell r="A2524" t="str">
            <v>Edgefield202340.4Max</v>
          </cell>
          <cell r="B2524">
            <v>2023</v>
          </cell>
          <cell r="C2524">
            <v>0.4</v>
          </cell>
          <cell r="D2524" t="str">
            <v>Edgefield</v>
          </cell>
          <cell r="E2524">
            <v>4</v>
          </cell>
          <cell r="F2524">
            <v>860</v>
          </cell>
          <cell r="G2524" t="str">
            <v>Max</v>
          </cell>
        </row>
        <row r="2525">
          <cell r="A2525" t="str">
            <v>Fairfield202340.4Max</v>
          </cell>
          <cell r="B2525">
            <v>2023</v>
          </cell>
          <cell r="C2525">
            <v>0.4</v>
          </cell>
          <cell r="D2525" t="str">
            <v>Fairfield</v>
          </cell>
          <cell r="E2525">
            <v>4</v>
          </cell>
          <cell r="F2525">
            <v>935</v>
          </cell>
          <cell r="G2525" t="str">
            <v>Max</v>
          </cell>
        </row>
        <row r="2526">
          <cell r="A2526" t="str">
            <v>Florence202340.4Max</v>
          </cell>
          <cell r="B2526">
            <v>2023</v>
          </cell>
          <cell r="C2526">
            <v>0.4</v>
          </cell>
          <cell r="D2526" t="str">
            <v>Florence</v>
          </cell>
          <cell r="E2526">
            <v>4</v>
          </cell>
          <cell r="F2526">
            <v>771</v>
          </cell>
          <cell r="G2526" t="str">
            <v>Max</v>
          </cell>
        </row>
        <row r="2527">
          <cell r="A2527" t="str">
            <v>Georgetown202340.4Max</v>
          </cell>
          <cell r="B2527">
            <v>2023</v>
          </cell>
          <cell r="C2527">
            <v>0.4</v>
          </cell>
          <cell r="D2527" t="str">
            <v>Georgetown</v>
          </cell>
          <cell r="E2527">
            <v>4</v>
          </cell>
          <cell r="F2527">
            <v>810</v>
          </cell>
          <cell r="G2527" t="str">
            <v>Max</v>
          </cell>
        </row>
        <row r="2528">
          <cell r="A2528" t="str">
            <v>Greenville202340.4Max</v>
          </cell>
          <cell r="B2528">
            <v>2023</v>
          </cell>
          <cell r="C2528">
            <v>0.4</v>
          </cell>
          <cell r="D2528" t="str">
            <v>Greenville</v>
          </cell>
          <cell r="E2528">
            <v>4</v>
          </cell>
          <cell r="F2528">
            <v>1033</v>
          </cell>
          <cell r="G2528" t="str">
            <v>Max</v>
          </cell>
        </row>
        <row r="2529">
          <cell r="A2529" t="str">
            <v>Greenwood202340.4Max</v>
          </cell>
          <cell r="B2529">
            <v>2023</v>
          </cell>
          <cell r="C2529">
            <v>0.4</v>
          </cell>
          <cell r="D2529" t="str">
            <v>Greenwood</v>
          </cell>
          <cell r="E2529">
            <v>4</v>
          </cell>
          <cell r="F2529">
            <v>683</v>
          </cell>
          <cell r="G2529" t="str">
            <v>Max</v>
          </cell>
        </row>
        <row r="2530">
          <cell r="A2530" t="str">
            <v>Hampton202340.4Max</v>
          </cell>
          <cell r="B2530">
            <v>2023</v>
          </cell>
          <cell r="C2530">
            <v>0.4</v>
          </cell>
          <cell r="D2530" t="str">
            <v>Hampton</v>
          </cell>
          <cell r="E2530">
            <v>4</v>
          </cell>
          <cell r="F2530">
            <v>683</v>
          </cell>
          <cell r="G2530" t="str">
            <v>Max</v>
          </cell>
        </row>
        <row r="2531">
          <cell r="A2531" t="str">
            <v>Horry202340.4Max</v>
          </cell>
          <cell r="B2531">
            <v>2023</v>
          </cell>
          <cell r="C2531">
            <v>0.4</v>
          </cell>
          <cell r="D2531" t="str">
            <v>Horry</v>
          </cell>
          <cell r="E2531">
            <v>4</v>
          </cell>
          <cell r="F2531">
            <v>793</v>
          </cell>
          <cell r="G2531" t="str">
            <v>Max</v>
          </cell>
        </row>
        <row r="2532">
          <cell r="A2532" t="str">
            <v>Jasper202340.4Max</v>
          </cell>
          <cell r="B2532">
            <v>2023</v>
          </cell>
          <cell r="C2532">
            <v>0.4</v>
          </cell>
          <cell r="D2532" t="str">
            <v>Jasper</v>
          </cell>
          <cell r="E2532">
            <v>4</v>
          </cell>
          <cell r="F2532">
            <v>694</v>
          </cell>
          <cell r="G2532" t="str">
            <v>Max</v>
          </cell>
        </row>
        <row r="2533">
          <cell r="A2533" t="str">
            <v>Kershaw202340.4Max</v>
          </cell>
          <cell r="B2533">
            <v>2023</v>
          </cell>
          <cell r="C2533">
            <v>0.4</v>
          </cell>
          <cell r="D2533" t="str">
            <v>Kershaw</v>
          </cell>
          <cell r="E2533">
            <v>4</v>
          </cell>
          <cell r="F2533">
            <v>790</v>
          </cell>
          <cell r="G2533" t="str">
            <v>Max</v>
          </cell>
        </row>
        <row r="2534">
          <cell r="A2534" t="str">
            <v>Lancaster202340.4Max</v>
          </cell>
          <cell r="B2534">
            <v>2023</v>
          </cell>
          <cell r="C2534">
            <v>0.4</v>
          </cell>
          <cell r="D2534" t="str">
            <v>Lancaster</v>
          </cell>
          <cell r="E2534">
            <v>4</v>
          </cell>
          <cell r="F2534">
            <v>897</v>
          </cell>
          <cell r="G2534" t="str">
            <v>Max</v>
          </cell>
        </row>
        <row r="2535">
          <cell r="A2535" t="str">
            <v>Laurens202340.4Max</v>
          </cell>
          <cell r="B2535">
            <v>2023</v>
          </cell>
          <cell r="C2535">
            <v>0.4</v>
          </cell>
          <cell r="D2535" t="str">
            <v>Laurens</v>
          </cell>
          <cell r="E2535">
            <v>4</v>
          </cell>
          <cell r="F2535">
            <v>695</v>
          </cell>
          <cell r="G2535" t="str">
            <v>Max</v>
          </cell>
        </row>
        <row r="2536">
          <cell r="A2536" t="str">
            <v>Lee202340.4Max</v>
          </cell>
          <cell r="B2536">
            <v>2023</v>
          </cell>
          <cell r="C2536">
            <v>0.4</v>
          </cell>
          <cell r="D2536" t="str">
            <v>Lee</v>
          </cell>
          <cell r="E2536">
            <v>4</v>
          </cell>
          <cell r="F2536">
            <v>683</v>
          </cell>
          <cell r="G2536" t="str">
            <v>Max</v>
          </cell>
        </row>
        <row r="2537">
          <cell r="A2537" t="str">
            <v>Lexington202340.4Max</v>
          </cell>
          <cell r="B2537">
            <v>2023</v>
          </cell>
          <cell r="C2537">
            <v>0.4</v>
          </cell>
          <cell r="D2537" t="str">
            <v>Lexington</v>
          </cell>
          <cell r="E2537">
            <v>4</v>
          </cell>
          <cell r="F2537">
            <v>935</v>
          </cell>
          <cell r="G2537" t="str">
            <v>Max</v>
          </cell>
        </row>
        <row r="2538">
          <cell r="A2538" t="str">
            <v>Marion202340.4Max</v>
          </cell>
          <cell r="B2538">
            <v>2023</v>
          </cell>
          <cell r="C2538">
            <v>0.4</v>
          </cell>
          <cell r="D2538" t="str">
            <v>Marion</v>
          </cell>
          <cell r="E2538">
            <v>4</v>
          </cell>
          <cell r="F2538">
            <v>683</v>
          </cell>
          <cell r="G2538" t="str">
            <v>Max</v>
          </cell>
        </row>
        <row r="2539">
          <cell r="A2539" t="str">
            <v>Marlboro202340.4Max</v>
          </cell>
          <cell r="B2539">
            <v>2023</v>
          </cell>
          <cell r="C2539">
            <v>0.4</v>
          </cell>
          <cell r="D2539" t="str">
            <v>Marlboro</v>
          </cell>
          <cell r="E2539">
            <v>4</v>
          </cell>
          <cell r="F2539">
            <v>683</v>
          </cell>
          <cell r="G2539" t="str">
            <v>Max</v>
          </cell>
        </row>
        <row r="2540">
          <cell r="A2540" t="str">
            <v>McCormick202340.4Max</v>
          </cell>
          <cell r="B2540">
            <v>2023</v>
          </cell>
          <cell r="C2540">
            <v>0.4</v>
          </cell>
          <cell r="D2540" t="str">
            <v>McCormick</v>
          </cell>
          <cell r="E2540">
            <v>4</v>
          </cell>
          <cell r="F2540">
            <v>741</v>
          </cell>
          <cell r="G2540" t="str">
            <v>Max</v>
          </cell>
        </row>
        <row r="2541">
          <cell r="A2541" t="str">
            <v>Newberry202340.4Max</v>
          </cell>
          <cell r="B2541">
            <v>2023</v>
          </cell>
          <cell r="C2541">
            <v>0.4</v>
          </cell>
          <cell r="D2541" t="str">
            <v>Newberry</v>
          </cell>
          <cell r="E2541">
            <v>4</v>
          </cell>
          <cell r="F2541">
            <v>713</v>
          </cell>
          <cell r="G2541" t="str">
            <v>Max</v>
          </cell>
        </row>
        <row r="2542">
          <cell r="A2542" t="str">
            <v>Oconee202340.4Max</v>
          </cell>
          <cell r="B2542">
            <v>2023</v>
          </cell>
          <cell r="C2542">
            <v>0.4</v>
          </cell>
          <cell r="D2542" t="str">
            <v>Oconee</v>
          </cell>
          <cell r="E2542">
            <v>4</v>
          </cell>
          <cell r="F2542">
            <v>824</v>
          </cell>
          <cell r="G2542" t="str">
            <v>Max</v>
          </cell>
        </row>
        <row r="2543">
          <cell r="A2543" t="str">
            <v>Orangeburg202340.4Max</v>
          </cell>
          <cell r="B2543">
            <v>2023</v>
          </cell>
          <cell r="C2543">
            <v>0.4</v>
          </cell>
          <cell r="D2543" t="str">
            <v>Orangeburg</v>
          </cell>
          <cell r="E2543">
            <v>4</v>
          </cell>
          <cell r="F2543">
            <v>683</v>
          </cell>
          <cell r="G2543" t="str">
            <v>Max</v>
          </cell>
        </row>
        <row r="2544">
          <cell r="A2544" t="str">
            <v>Pickens202340.4Max</v>
          </cell>
          <cell r="B2544">
            <v>2023</v>
          </cell>
          <cell r="C2544">
            <v>0.4</v>
          </cell>
          <cell r="D2544" t="str">
            <v>Pickens</v>
          </cell>
          <cell r="E2544">
            <v>4</v>
          </cell>
          <cell r="F2544">
            <v>989</v>
          </cell>
          <cell r="G2544" t="str">
            <v>Max</v>
          </cell>
        </row>
        <row r="2545">
          <cell r="A2545" t="str">
            <v>Richland202340.4Max</v>
          </cell>
          <cell r="B2545">
            <v>2023</v>
          </cell>
          <cell r="C2545">
            <v>0.4</v>
          </cell>
          <cell r="D2545" t="str">
            <v>Richland</v>
          </cell>
          <cell r="E2545">
            <v>4</v>
          </cell>
          <cell r="F2545">
            <v>974</v>
          </cell>
          <cell r="G2545" t="str">
            <v>Max</v>
          </cell>
        </row>
        <row r="2546">
          <cell r="A2546" t="str">
            <v>Saluda202340.4Max</v>
          </cell>
          <cell r="B2546">
            <v>2023</v>
          </cell>
          <cell r="C2546">
            <v>0.4</v>
          </cell>
          <cell r="D2546" t="str">
            <v>Saluda</v>
          </cell>
          <cell r="E2546">
            <v>4</v>
          </cell>
          <cell r="F2546">
            <v>935</v>
          </cell>
          <cell r="G2546" t="str">
            <v>Max</v>
          </cell>
        </row>
        <row r="2547">
          <cell r="A2547" t="str">
            <v>Spartanburg202340.4Max</v>
          </cell>
          <cell r="B2547">
            <v>2023</v>
          </cell>
          <cell r="C2547">
            <v>0.4</v>
          </cell>
          <cell r="D2547" t="str">
            <v>Spartanburg</v>
          </cell>
          <cell r="E2547">
            <v>4</v>
          </cell>
          <cell r="F2547">
            <v>867</v>
          </cell>
          <cell r="G2547" t="str">
            <v>Max</v>
          </cell>
        </row>
        <row r="2548">
          <cell r="A2548" t="str">
            <v>Sumter202340.4Max</v>
          </cell>
          <cell r="B2548">
            <v>2023</v>
          </cell>
          <cell r="C2548">
            <v>0.4</v>
          </cell>
          <cell r="D2548" t="str">
            <v>Sumter</v>
          </cell>
          <cell r="E2548">
            <v>4</v>
          </cell>
          <cell r="F2548">
            <v>705</v>
          </cell>
          <cell r="G2548" t="str">
            <v>Max</v>
          </cell>
        </row>
        <row r="2549">
          <cell r="A2549" t="str">
            <v>Union202340.4Max</v>
          </cell>
          <cell r="B2549">
            <v>2023</v>
          </cell>
          <cell r="C2549">
            <v>0.4</v>
          </cell>
          <cell r="D2549" t="str">
            <v>Union</v>
          </cell>
          <cell r="E2549">
            <v>4</v>
          </cell>
          <cell r="F2549">
            <v>683</v>
          </cell>
          <cell r="G2549" t="str">
            <v>Max</v>
          </cell>
        </row>
        <row r="2550">
          <cell r="A2550" t="str">
            <v>Williamsburg202340.4Max</v>
          </cell>
          <cell r="B2550">
            <v>2023</v>
          </cell>
          <cell r="C2550">
            <v>0.4</v>
          </cell>
          <cell r="D2550" t="str">
            <v>Williamsburg</v>
          </cell>
          <cell r="E2550">
            <v>4</v>
          </cell>
          <cell r="F2550">
            <v>683</v>
          </cell>
          <cell r="G2550" t="str">
            <v>Max</v>
          </cell>
        </row>
        <row r="2551">
          <cell r="A2551" t="str">
            <v>York202340.4Max</v>
          </cell>
          <cell r="B2551">
            <v>2023</v>
          </cell>
          <cell r="C2551">
            <v>0.4</v>
          </cell>
          <cell r="D2551" t="str">
            <v>York</v>
          </cell>
          <cell r="E2551">
            <v>4</v>
          </cell>
          <cell r="F2551">
            <v>1093</v>
          </cell>
          <cell r="G2551" t="str">
            <v>Max</v>
          </cell>
        </row>
        <row r="2552">
          <cell r="A2552" t="str">
            <v>Abbeville202300.5Max</v>
          </cell>
          <cell r="B2552">
            <v>2023</v>
          </cell>
          <cell r="C2552">
            <v>0.5</v>
          </cell>
          <cell r="D2552" t="str">
            <v>Abbeville</v>
          </cell>
          <cell r="E2552">
            <v>0</v>
          </cell>
          <cell r="F2552">
            <v>545</v>
          </cell>
          <cell r="G2552" t="str">
            <v>Max</v>
          </cell>
        </row>
        <row r="2553">
          <cell r="A2553" t="str">
            <v>Aiken202300.5Max</v>
          </cell>
          <cell r="B2553">
            <v>2023</v>
          </cell>
          <cell r="C2553">
            <v>0.5</v>
          </cell>
          <cell r="D2553" t="str">
            <v>Aiken</v>
          </cell>
          <cell r="E2553">
            <v>0</v>
          </cell>
          <cell r="F2553">
            <v>682</v>
          </cell>
          <cell r="G2553" t="str">
            <v>Max</v>
          </cell>
        </row>
        <row r="2554">
          <cell r="A2554" t="str">
            <v>Allendale202300.5Max</v>
          </cell>
          <cell r="B2554">
            <v>2023</v>
          </cell>
          <cell r="C2554">
            <v>0.5</v>
          </cell>
          <cell r="D2554" t="str">
            <v>Allendale</v>
          </cell>
          <cell r="E2554">
            <v>0</v>
          </cell>
          <cell r="F2554">
            <v>545</v>
          </cell>
          <cell r="G2554" t="str">
            <v>Max</v>
          </cell>
        </row>
        <row r="2555">
          <cell r="A2555" t="str">
            <v>Anderson202300.5Max</v>
          </cell>
          <cell r="B2555">
            <v>2023</v>
          </cell>
          <cell r="C2555">
            <v>0.5</v>
          </cell>
          <cell r="D2555" t="str">
            <v>Anderson</v>
          </cell>
          <cell r="E2555">
            <v>0</v>
          </cell>
          <cell r="F2555">
            <v>658</v>
          </cell>
          <cell r="G2555" t="str">
            <v>Max</v>
          </cell>
        </row>
        <row r="2556">
          <cell r="A2556" t="str">
            <v>Bamberg202300.5Max</v>
          </cell>
          <cell r="B2556">
            <v>2023</v>
          </cell>
          <cell r="C2556">
            <v>0.5</v>
          </cell>
          <cell r="D2556" t="str">
            <v>Bamberg</v>
          </cell>
          <cell r="E2556">
            <v>0</v>
          </cell>
          <cell r="F2556">
            <v>545</v>
          </cell>
          <cell r="G2556" t="str">
            <v>Max</v>
          </cell>
        </row>
        <row r="2557">
          <cell r="A2557" t="str">
            <v>Barnwell202300.5Max</v>
          </cell>
          <cell r="B2557">
            <v>2023</v>
          </cell>
          <cell r="C2557">
            <v>0.5</v>
          </cell>
          <cell r="D2557" t="str">
            <v>Barnwell</v>
          </cell>
          <cell r="E2557">
            <v>0</v>
          </cell>
          <cell r="F2557">
            <v>545</v>
          </cell>
          <cell r="G2557" t="str">
            <v>Max</v>
          </cell>
        </row>
        <row r="2558">
          <cell r="A2558" t="str">
            <v>Beaufort202300.5Max</v>
          </cell>
          <cell r="B2558">
            <v>2023</v>
          </cell>
          <cell r="C2558">
            <v>0.5</v>
          </cell>
          <cell r="D2558" t="str">
            <v>Beaufort</v>
          </cell>
          <cell r="E2558">
            <v>0</v>
          </cell>
          <cell r="F2558">
            <v>803</v>
          </cell>
          <cell r="G2558" t="str">
            <v>Max</v>
          </cell>
        </row>
        <row r="2559">
          <cell r="A2559" t="str">
            <v>Berkeley202300.5Max</v>
          </cell>
          <cell r="B2559">
            <v>2023</v>
          </cell>
          <cell r="C2559">
            <v>0.5</v>
          </cell>
          <cell r="D2559" t="str">
            <v>Berkeley</v>
          </cell>
          <cell r="E2559">
            <v>0</v>
          </cell>
          <cell r="F2559">
            <v>851</v>
          </cell>
          <cell r="G2559" t="str">
            <v>Max</v>
          </cell>
        </row>
        <row r="2560">
          <cell r="A2560" t="str">
            <v>Calhoun202300.5Max</v>
          </cell>
          <cell r="B2560">
            <v>2023</v>
          </cell>
          <cell r="C2560">
            <v>0.5</v>
          </cell>
          <cell r="D2560" t="str">
            <v>Calhoun</v>
          </cell>
          <cell r="E2560">
            <v>0</v>
          </cell>
          <cell r="F2560">
            <v>735</v>
          </cell>
          <cell r="G2560" t="str">
            <v>Max</v>
          </cell>
        </row>
        <row r="2561">
          <cell r="A2561" t="str">
            <v>Charleston202300.5Max</v>
          </cell>
          <cell r="B2561">
            <v>2023</v>
          </cell>
          <cell r="C2561">
            <v>0.5</v>
          </cell>
          <cell r="D2561" t="str">
            <v>Charleston</v>
          </cell>
          <cell r="E2561">
            <v>0</v>
          </cell>
          <cell r="F2561">
            <v>851</v>
          </cell>
          <cell r="G2561" t="str">
            <v>Max</v>
          </cell>
        </row>
        <row r="2562">
          <cell r="A2562" t="str">
            <v>Cherokee202300.5Max</v>
          </cell>
          <cell r="B2562">
            <v>2023</v>
          </cell>
          <cell r="C2562">
            <v>0.5</v>
          </cell>
          <cell r="D2562" t="str">
            <v>Cherokee</v>
          </cell>
          <cell r="E2562">
            <v>0</v>
          </cell>
          <cell r="F2562">
            <v>545</v>
          </cell>
          <cell r="G2562" t="str">
            <v>Max</v>
          </cell>
        </row>
        <row r="2563">
          <cell r="A2563" t="str">
            <v>Chester202300.5Max</v>
          </cell>
          <cell r="B2563">
            <v>2023</v>
          </cell>
          <cell r="C2563">
            <v>0.5</v>
          </cell>
          <cell r="D2563" t="str">
            <v>Chester</v>
          </cell>
          <cell r="E2563">
            <v>0</v>
          </cell>
          <cell r="F2563">
            <v>566</v>
          </cell>
          <cell r="G2563" t="str">
            <v>Max</v>
          </cell>
        </row>
        <row r="2564">
          <cell r="A2564" t="str">
            <v>Chesterfield202300.5Max</v>
          </cell>
          <cell r="B2564">
            <v>2023</v>
          </cell>
          <cell r="C2564">
            <v>0.5</v>
          </cell>
          <cell r="D2564" t="str">
            <v>Chesterfield</v>
          </cell>
          <cell r="E2564">
            <v>0</v>
          </cell>
          <cell r="F2564">
            <v>545</v>
          </cell>
          <cell r="G2564" t="str">
            <v>Max</v>
          </cell>
        </row>
        <row r="2565">
          <cell r="A2565" t="str">
            <v>Clarendon202300.5Max</v>
          </cell>
          <cell r="B2565">
            <v>2023</v>
          </cell>
          <cell r="C2565">
            <v>0.5</v>
          </cell>
          <cell r="D2565" t="str">
            <v>Clarendon</v>
          </cell>
          <cell r="E2565">
            <v>0</v>
          </cell>
          <cell r="F2565">
            <v>553</v>
          </cell>
          <cell r="G2565" t="str">
            <v>Max</v>
          </cell>
        </row>
        <row r="2566">
          <cell r="A2566" t="str">
            <v>Colleton202300.5Max</v>
          </cell>
          <cell r="B2566">
            <v>2023</v>
          </cell>
          <cell r="C2566">
            <v>0.5</v>
          </cell>
          <cell r="D2566" t="str">
            <v>Colleton</v>
          </cell>
          <cell r="E2566">
            <v>0</v>
          </cell>
          <cell r="F2566">
            <v>545</v>
          </cell>
          <cell r="G2566" t="str">
            <v>Max</v>
          </cell>
        </row>
        <row r="2567">
          <cell r="A2567" t="str">
            <v>Darlington202300.5Max</v>
          </cell>
          <cell r="B2567">
            <v>2023</v>
          </cell>
          <cell r="C2567">
            <v>0.5</v>
          </cell>
          <cell r="D2567" t="str">
            <v>Darlington</v>
          </cell>
          <cell r="E2567">
            <v>0</v>
          </cell>
          <cell r="F2567">
            <v>551</v>
          </cell>
          <cell r="G2567" t="str">
            <v>Max</v>
          </cell>
        </row>
        <row r="2568">
          <cell r="A2568" t="str">
            <v>Dillon202300.5Max</v>
          </cell>
          <cell r="B2568">
            <v>2023</v>
          </cell>
          <cell r="C2568">
            <v>0.5</v>
          </cell>
          <cell r="D2568" t="str">
            <v>Dillon</v>
          </cell>
          <cell r="E2568">
            <v>0</v>
          </cell>
          <cell r="F2568">
            <v>545</v>
          </cell>
          <cell r="G2568" t="str">
            <v>Max</v>
          </cell>
        </row>
        <row r="2569">
          <cell r="A2569" t="str">
            <v>Dorchester202300.5Max</v>
          </cell>
          <cell r="B2569">
            <v>2023</v>
          </cell>
          <cell r="C2569">
            <v>0.5</v>
          </cell>
          <cell r="D2569" t="str">
            <v>Dorchester</v>
          </cell>
          <cell r="E2569">
            <v>0</v>
          </cell>
          <cell r="F2569">
            <v>851</v>
          </cell>
          <cell r="G2569" t="str">
            <v>Max</v>
          </cell>
        </row>
        <row r="2570">
          <cell r="A2570" t="str">
            <v>Edgefield202300.5Max</v>
          </cell>
          <cell r="B2570">
            <v>2023</v>
          </cell>
          <cell r="C2570">
            <v>0.5</v>
          </cell>
          <cell r="D2570" t="str">
            <v>Edgefield</v>
          </cell>
          <cell r="E2570">
            <v>0</v>
          </cell>
          <cell r="F2570">
            <v>682</v>
          </cell>
          <cell r="G2570" t="str">
            <v>Max</v>
          </cell>
        </row>
        <row r="2571">
          <cell r="A2571" t="str">
            <v>Fairfield202300.5Max</v>
          </cell>
          <cell r="B2571">
            <v>2023</v>
          </cell>
          <cell r="C2571">
            <v>0.5</v>
          </cell>
          <cell r="D2571" t="str">
            <v>Fairfield</v>
          </cell>
          <cell r="E2571">
            <v>0</v>
          </cell>
          <cell r="F2571">
            <v>735</v>
          </cell>
          <cell r="G2571" t="str">
            <v>Max</v>
          </cell>
        </row>
        <row r="2572">
          <cell r="A2572" t="str">
            <v>Florence202300.5Max</v>
          </cell>
          <cell r="B2572">
            <v>2023</v>
          </cell>
          <cell r="C2572">
            <v>0.5</v>
          </cell>
          <cell r="D2572" t="str">
            <v>Florence</v>
          </cell>
          <cell r="E2572">
            <v>0</v>
          </cell>
          <cell r="F2572">
            <v>616</v>
          </cell>
          <cell r="G2572" t="str">
            <v>Max</v>
          </cell>
        </row>
        <row r="2573">
          <cell r="A2573" t="str">
            <v>Georgetown202300.5Max</v>
          </cell>
          <cell r="B2573">
            <v>2023</v>
          </cell>
          <cell r="C2573">
            <v>0.5</v>
          </cell>
          <cell r="D2573" t="str">
            <v>Georgetown</v>
          </cell>
          <cell r="E2573">
            <v>0</v>
          </cell>
          <cell r="F2573">
            <v>647</v>
          </cell>
          <cell r="G2573" t="str">
            <v>Max</v>
          </cell>
        </row>
        <row r="2574">
          <cell r="A2574" t="str">
            <v>Greenville202300.5Max</v>
          </cell>
          <cell r="B2574">
            <v>2023</v>
          </cell>
          <cell r="C2574">
            <v>0.5</v>
          </cell>
          <cell r="D2574" t="str">
            <v>Greenville</v>
          </cell>
          <cell r="E2574">
            <v>0</v>
          </cell>
          <cell r="F2574">
            <v>778</v>
          </cell>
          <cell r="G2574" t="str">
            <v>Max</v>
          </cell>
        </row>
        <row r="2575">
          <cell r="A2575" t="str">
            <v>Greenwood202300.5Max</v>
          </cell>
          <cell r="B2575">
            <v>2023</v>
          </cell>
          <cell r="C2575">
            <v>0.5</v>
          </cell>
          <cell r="D2575" t="str">
            <v>Greenwood</v>
          </cell>
          <cell r="E2575">
            <v>0</v>
          </cell>
          <cell r="F2575">
            <v>545</v>
          </cell>
          <cell r="G2575" t="str">
            <v>Max</v>
          </cell>
        </row>
        <row r="2576">
          <cell r="A2576" t="str">
            <v>Hampton202300.5Max</v>
          </cell>
          <cell r="B2576">
            <v>2023</v>
          </cell>
          <cell r="C2576">
            <v>0.5</v>
          </cell>
          <cell r="D2576" t="str">
            <v>Hampton</v>
          </cell>
          <cell r="E2576">
            <v>0</v>
          </cell>
          <cell r="F2576">
            <v>545</v>
          </cell>
          <cell r="G2576" t="str">
            <v>Max</v>
          </cell>
        </row>
        <row r="2577">
          <cell r="A2577" t="str">
            <v>Horry202300.5Max</v>
          </cell>
          <cell r="B2577">
            <v>2023</v>
          </cell>
          <cell r="C2577">
            <v>0.5</v>
          </cell>
          <cell r="D2577" t="str">
            <v>Horry</v>
          </cell>
          <cell r="E2577">
            <v>0</v>
          </cell>
          <cell r="F2577">
            <v>633</v>
          </cell>
          <cell r="G2577" t="str">
            <v>Max</v>
          </cell>
        </row>
        <row r="2578">
          <cell r="A2578" t="str">
            <v>Jasper202300.5Max</v>
          </cell>
          <cell r="B2578">
            <v>2023</v>
          </cell>
          <cell r="C2578">
            <v>0.5</v>
          </cell>
          <cell r="D2578" t="str">
            <v>Jasper</v>
          </cell>
          <cell r="E2578">
            <v>0</v>
          </cell>
          <cell r="F2578">
            <v>555</v>
          </cell>
          <cell r="G2578" t="str">
            <v>Max</v>
          </cell>
        </row>
        <row r="2579">
          <cell r="A2579" t="str">
            <v>Kershaw202300.5Max</v>
          </cell>
          <cell r="B2579">
            <v>2023</v>
          </cell>
          <cell r="C2579">
            <v>0.5</v>
          </cell>
          <cell r="D2579" t="str">
            <v>Kershaw</v>
          </cell>
          <cell r="E2579">
            <v>0</v>
          </cell>
          <cell r="F2579">
            <v>631</v>
          </cell>
          <cell r="G2579" t="str">
            <v>Max</v>
          </cell>
        </row>
        <row r="2580">
          <cell r="A2580" t="str">
            <v>Lancaster202300.5Max</v>
          </cell>
          <cell r="B2580">
            <v>2023</v>
          </cell>
          <cell r="C2580">
            <v>0.5</v>
          </cell>
          <cell r="D2580" t="str">
            <v>Lancaster</v>
          </cell>
          <cell r="E2580">
            <v>0</v>
          </cell>
          <cell r="F2580">
            <v>716</v>
          </cell>
          <cell r="G2580" t="str">
            <v>Max</v>
          </cell>
        </row>
        <row r="2581">
          <cell r="A2581" t="str">
            <v>Laurens202300.5Max</v>
          </cell>
          <cell r="B2581">
            <v>2023</v>
          </cell>
          <cell r="C2581">
            <v>0.5</v>
          </cell>
          <cell r="D2581" t="str">
            <v>Laurens</v>
          </cell>
          <cell r="E2581">
            <v>0</v>
          </cell>
          <cell r="F2581">
            <v>555</v>
          </cell>
          <cell r="G2581" t="str">
            <v>Max</v>
          </cell>
        </row>
        <row r="2582">
          <cell r="A2582" t="str">
            <v>Lee202300.5Max</v>
          </cell>
          <cell r="B2582">
            <v>2023</v>
          </cell>
          <cell r="C2582">
            <v>0.5</v>
          </cell>
          <cell r="D2582" t="str">
            <v>Lee</v>
          </cell>
          <cell r="E2582">
            <v>0</v>
          </cell>
          <cell r="F2582">
            <v>545</v>
          </cell>
          <cell r="G2582" t="str">
            <v>Max</v>
          </cell>
        </row>
        <row r="2583">
          <cell r="A2583" t="str">
            <v>Lexington202300.5Max</v>
          </cell>
          <cell r="B2583">
            <v>2023</v>
          </cell>
          <cell r="C2583">
            <v>0.5</v>
          </cell>
          <cell r="D2583" t="str">
            <v>Lexington</v>
          </cell>
          <cell r="E2583">
            <v>0</v>
          </cell>
          <cell r="F2583">
            <v>735</v>
          </cell>
          <cell r="G2583" t="str">
            <v>Max</v>
          </cell>
        </row>
        <row r="2584">
          <cell r="A2584" t="str">
            <v>Marion202300.5Max</v>
          </cell>
          <cell r="B2584">
            <v>2023</v>
          </cell>
          <cell r="C2584">
            <v>0.5</v>
          </cell>
          <cell r="D2584" t="str">
            <v>Marion</v>
          </cell>
          <cell r="E2584">
            <v>0</v>
          </cell>
          <cell r="F2584">
            <v>545</v>
          </cell>
          <cell r="G2584" t="str">
            <v>Max</v>
          </cell>
        </row>
        <row r="2585">
          <cell r="A2585" t="str">
            <v>Marlboro202300.5Max</v>
          </cell>
          <cell r="B2585">
            <v>2023</v>
          </cell>
          <cell r="C2585">
            <v>0.5</v>
          </cell>
          <cell r="D2585" t="str">
            <v>Marlboro</v>
          </cell>
          <cell r="E2585">
            <v>0</v>
          </cell>
          <cell r="F2585">
            <v>545</v>
          </cell>
          <cell r="G2585" t="str">
            <v>Max</v>
          </cell>
        </row>
        <row r="2586">
          <cell r="A2586" t="str">
            <v>McCormick202300.5Max</v>
          </cell>
          <cell r="B2586">
            <v>2023</v>
          </cell>
          <cell r="C2586">
            <v>0.5</v>
          </cell>
          <cell r="D2586" t="str">
            <v>McCormick</v>
          </cell>
          <cell r="E2586">
            <v>0</v>
          </cell>
          <cell r="F2586">
            <v>591</v>
          </cell>
          <cell r="G2586" t="str">
            <v>Max</v>
          </cell>
        </row>
        <row r="2587">
          <cell r="A2587" t="str">
            <v>Newberry202300.5Max</v>
          </cell>
          <cell r="B2587">
            <v>2023</v>
          </cell>
          <cell r="C2587">
            <v>0.5</v>
          </cell>
          <cell r="D2587" t="str">
            <v>Newberry</v>
          </cell>
          <cell r="E2587">
            <v>0</v>
          </cell>
          <cell r="F2587">
            <v>568</v>
          </cell>
          <cell r="G2587" t="str">
            <v>Max</v>
          </cell>
        </row>
        <row r="2588">
          <cell r="A2588" t="str">
            <v>Oconee202300.5Max</v>
          </cell>
          <cell r="B2588">
            <v>2023</v>
          </cell>
          <cell r="C2588">
            <v>0.5</v>
          </cell>
          <cell r="D2588" t="str">
            <v>Oconee</v>
          </cell>
          <cell r="E2588">
            <v>0</v>
          </cell>
          <cell r="F2588">
            <v>602</v>
          </cell>
          <cell r="G2588" t="str">
            <v>Max</v>
          </cell>
        </row>
        <row r="2589">
          <cell r="A2589" t="str">
            <v>Orangeburg202300.5Max</v>
          </cell>
          <cell r="B2589">
            <v>2023</v>
          </cell>
          <cell r="C2589">
            <v>0.5</v>
          </cell>
          <cell r="D2589" t="str">
            <v>Orangeburg</v>
          </cell>
          <cell r="E2589">
            <v>0</v>
          </cell>
          <cell r="F2589">
            <v>545</v>
          </cell>
          <cell r="G2589" t="str">
            <v>Max</v>
          </cell>
        </row>
        <row r="2590">
          <cell r="A2590" t="str">
            <v>Pickens202300.5Max</v>
          </cell>
          <cell r="B2590">
            <v>2023</v>
          </cell>
          <cell r="C2590">
            <v>0.5</v>
          </cell>
          <cell r="D2590" t="str">
            <v>Pickens</v>
          </cell>
          <cell r="E2590">
            <v>0</v>
          </cell>
          <cell r="F2590">
            <v>778</v>
          </cell>
          <cell r="G2590" t="str">
            <v>Max</v>
          </cell>
        </row>
        <row r="2591">
          <cell r="A2591" t="str">
            <v>Richland202300.5Max</v>
          </cell>
          <cell r="B2591">
            <v>2023</v>
          </cell>
          <cell r="C2591">
            <v>0.5</v>
          </cell>
          <cell r="D2591" t="str">
            <v>Richland</v>
          </cell>
          <cell r="E2591">
            <v>0</v>
          </cell>
          <cell r="F2591">
            <v>735</v>
          </cell>
          <cell r="G2591" t="str">
            <v>Max</v>
          </cell>
        </row>
        <row r="2592">
          <cell r="A2592" t="str">
            <v>Saluda202300.5Max</v>
          </cell>
          <cell r="B2592">
            <v>2023</v>
          </cell>
          <cell r="C2592">
            <v>0.5</v>
          </cell>
          <cell r="D2592" t="str">
            <v>Saluda</v>
          </cell>
          <cell r="E2592">
            <v>0</v>
          </cell>
          <cell r="F2592">
            <v>735</v>
          </cell>
          <cell r="G2592" t="str">
            <v>Max</v>
          </cell>
        </row>
        <row r="2593">
          <cell r="A2593" t="str">
            <v>Spartanburg202300.5Max</v>
          </cell>
          <cell r="B2593">
            <v>2023</v>
          </cell>
          <cell r="C2593">
            <v>0.5</v>
          </cell>
          <cell r="D2593" t="str">
            <v>Spartanburg</v>
          </cell>
          <cell r="E2593">
            <v>0</v>
          </cell>
          <cell r="F2593">
            <v>692</v>
          </cell>
          <cell r="G2593" t="str">
            <v>Max</v>
          </cell>
        </row>
        <row r="2594">
          <cell r="A2594" t="str">
            <v>Sumter202300.5Max</v>
          </cell>
          <cell r="B2594">
            <v>2023</v>
          </cell>
          <cell r="C2594">
            <v>0.5</v>
          </cell>
          <cell r="D2594" t="str">
            <v>Sumter</v>
          </cell>
          <cell r="E2594">
            <v>0</v>
          </cell>
          <cell r="F2594">
            <v>562</v>
          </cell>
          <cell r="G2594" t="str">
            <v>Max</v>
          </cell>
        </row>
        <row r="2595">
          <cell r="A2595" t="str">
            <v>Union202300.5Max</v>
          </cell>
          <cell r="B2595">
            <v>2023</v>
          </cell>
          <cell r="C2595">
            <v>0.5</v>
          </cell>
          <cell r="D2595" t="str">
            <v>Union</v>
          </cell>
          <cell r="E2595">
            <v>0</v>
          </cell>
          <cell r="F2595">
            <v>545</v>
          </cell>
          <cell r="G2595" t="str">
            <v>Max</v>
          </cell>
        </row>
        <row r="2596">
          <cell r="A2596" t="str">
            <v>Williamsburg202300.5Max</v>
          </cell>
          <cell r="B2596">
            <v>2023</v>
          </cell>
          <cell r="C2596">
            <v>0.5</v>
          </cell>
          <cell r="D2596" t="str">
            <v>Williamsburg</v>
          </cell>
          <cell r="E2596">
            <v>0</v>
          </cell>
          <cell r="F2596">
            <v>545</v>
          </cell>
          <cell r="G2596" t="str">
            <v>Max</v>
          </cell>
        </row>
        <row r="2597">
          <cell r="A2597" t="str">
            <v>York202300.5Max</v>
          </cell>
          <cell r="B2597">
            <v>2023</v>
          </cell>
          <cell r="C2597">
            <v>0.5</v>
          </cell>
          <cell r="D2597" t="str">
            <v>York</v>
          </cell>
          <cell r="E2597">
            <v>0</v>
          </cell>
          <cell r="F2597">
            <v>872</v>
          </cell>
          <cell r="G2597" t="str">
            <v>Max</v>
          </cell>
        </row>
        <row r="2598">
          <cell r="A2598" t="str">
            <v>Abbeville202310.5Max</v>
          </cell>
          <cell r="B2598">
            <v>2023</v>
          </cell>
          <cell r="C2598">
            <v>0.5</v>
          </cell>
          <cell r="D2598" t="str">
            <v>Abbeville</v>
          </cell>
          <cell r="E2598">
            <v>1</v>
          </cell>
          <cell r="F2598">
            <v>583</v>
          </cell>
          <cell r="G2598" t="str">
            <v>Max</v>
          </cell>
        </row>
        <row r="2599">
          <cell r="A2599" t="str">
            <v>Aiken202310.5Max</v>
          </cell>
          <cell r="B2599">
            <v>2023</v>
          </cell>
          <cell r="C2599">
            <v>0.5</v>
          </cell>
          <cell r="D2599" t="str">
            <v>Aiken</v>
          </cell>
          <cell r="E2599">
            <v>1</v>
          </cell>
          <cell r="F2599">
            <v>731</v>
          </cell>
          <cell r="G2599" t="str">
            <v>Max</v>
          </cell>
        </row>
        <row r="2600">
          <cell r="A2600" t="str">
            <v>Allendale202310.5Max</v>
          </cell>
          <cell r="B2600">
            <v>2023</v>
          </cell>
          <cell r="C2600">
            <v>0.5</v>
          </cell>
          <cell r="D2600" t="str">
            <v>Allendale</v>
          </cell>
          <cell r="E2600">
            <v>1</v>
          </cell>
          <cell r="F2600">
            <v>583</v>
          </cell>
          <cell r="G2600" t="str">
            <v>Max</v>
          </cell>
        </row>
        <row r="2601">
          <cell r="A2601" t="str">
            <v>Anderson202310.5Max</v>
          </cell>
          <cell r="B2601">
            <v>2023</v>
          </cell>
          <cell r="C2601">
            <v>0.5</v>
          </cell>
          <cell r="D2601" t="str">
            <v>Anderson</v>
          </cell>
          <cell r="E2601">
            <v>1</v>
          </cell>
          <cell r="F2601">
            <v>705</v>
          </cell>
          <cell r="G2601" t="str">
            <v>Max</v>
          </cell>
        </row>
        <row r="2602">
          <cell r="A2602" t="str">
            <v>Bamberg202310.5Max</v>
          </cell>
          <cell r="B2602">
            <v>2023</v>
          </cell>
          <cell r="C2602">
            <v>0.5</v>
          </cell>
          <cell r="D2602" t="str">
            <v>Bamberg</v>
          </cell>
          <cell r="E2602">
            <v>1</v>
          </cell>
          <cell r="F2602">
            <v>583</v>
          </cell>
          <cell r="G2602" t="str">
            <v>Max</v>
          </cell>
        </row>
        <row r="2603">
          <cell r="A2603" t="str">
            <v>Barnwell202310.5Max</v>
          </cell>
          <cell r="B2603">
            <v>2023</v>
          </cell>
          <cell r="C2603">
            <v>0.5</v>
          </cell>
          <cell r="D2603" t="str">
            <v>Barnwell</v>
          </cell>
          <cell r="E2603">
            <v>1</v>
          </cell>
          <cell r="F2603">
            <v>583</v>
          </cell>
          <cell r="G2603" t="str">
            <v>Max</v>
          </cell>
        </row>
        <row r="2604">
          <cell r="A2604" t="str">
            <v>Beaufort202310.5Max</v>
          </cell>
          <cell r="B2604">
            <v>2023</v>
          </cell>
          <cell r="C2604">
            <v>0.5</v>
          </cell>
          <cell r="D2604" t="str">
            <v>Beaufort</v>
          </cell>
          <cell r="E2604">
            <v>1</v>
          </cell>
          <cell r="F2604">
            <v>861</v>
          </cell>
          <cell r="G2604" t="str">
            <v>Max</v>
          </cell>
        </row>
        <row r="2605">
          <cell r="A2605" t="str">
            <v>Berkeley202310.5Max</v>
          </cell>
          <cell r="B2605">
            <v>2023</v>
          </cell>
          <cell r="C2605">
            <v>0.5</v>
          </cell>
          <cell r="D2605" t="str">
            <v>Berkeley</v>
          </cell>
          <cell r="E2605">
            <v>1</v>
          </cell>
          <cell r="F2605">
            <v>911</v>
          </cell>
          <cell r="G2605" t="str">
            <v>Max</v>
          </cell>
        </row>
        <row r="2606">
          <cell r="A2606" t="str">
            <v>Calhoun202310.5Max</v>
          </cell>
          <cell r="B2606">
            <v>2023</v>
          </cell>
          <cell r="C2606">
            <v>0.5</v>
          </cell>
          <cell r="D2606" t="str">
            <v>Calhoun</v>
          </cell>
          <cell r="E2606">
            <v>1</v>
          </cell>
          <cell r="F2606">
            <v>787</v>
          </cell>
          <cell r="G2606" t="str">
            <v>Max</v>
          </cell>
        </row>
        <row r="2607">
          <cell r="A2607" t="str">
            <v>Charleston202310.5Max</v>
          </cell>
          <cell r="B2607">
            <v>2023</v>
          </cell>
          <cell r="C2607">
            <v>0.5</v>
          </cell>
          <cell r="D2607" t="str">
            <v>Charleston</v>
          </cell>
          <cell r="E2607">
            <v>1</v>
          </cell>
          <cell r="F2607">
            <v>911</v>
          </cell>
          <cell r="G2607" t="str">
            <v>Max</v>
          </cell>
        </row>
        <row r="2608">
          <cell r="A2608" t="str">
            <v>Cherokee202310.5Max</v>
          </cell>
          <cell r="B2608">
            <v>2023</v>
          </cell>
          <cell r="C2608">
            <v>0.5</v>
          </cell>
          <cell r="D2608" t="str">
            <v>Cherokee</v>
          </cell>
          <cell r="E2608">
            <v>1</v>
          </cell>
          <cell r="F2608">
            <v>583</v>
          </cell>
          <cell r="G2608" t="str">
            <v>Max</v>
          </cell>
        </row>
        <row r="2609">
          <cell r="A2609" t="str">
            <v>Chester202310.5Max</v>
          </cell>
          <cell r="B2609">
            <v>2023</v>
          </cell>
          <cell r="C2609">
            <v>0.5</v>
          </cell>
          <cell r="D2609" t="str">
            <v>Chester</v>
          </cell>
          <cell r="E2609">
            <v>1</v>
          </cell>
          <cell r="F2609">
            <v>606</v>
          </cell>
          <cell r="G2609" t="str">
            <v>Max</v>
          </cell>
        </row>
        <row r="2610">
          <cell r="A2610" t="str">
            <v>Chesterfield202310.5Max</v>
          </cell>
          <cell r="B2610">
            <v>2023</v>
          </cell>
          <cell r="C2610">
            <v>0.5</v>
          </cell>
          <cell r="D2610" t="str">
            <v>Chesterfield</v>
          </cell>
          <cell r="E2610">
            <v>1</v>
          </cell>
          <cell r="F2610">
            <v>583</v>
          </cell>
          <cell r="G2610" t="str">
            <v>Max</v>
          </cell>
        </row>
        <row r="2611">
          <cell r="A2611" t="str">
            <v>Clarendon202310.5Max</v>
          </cell>
          <cell r="B2611">
            <v>2023</v>
          </cell>
          <cell r="C2611">
            <v>0.5</v>
          </cell>
          <cell r="D2611" t="str">
            <v>Clarendon</v>
          </cell>
          <cell r="E2611">
            <v>1</v>
          </cell>
          <cell r="F2611">
            <v>593</v>
          </cell>
          <cell r="G2611" t="str">
            <v>Max</v>
          </cell>
        </row>
        <row r="2612">
          <cell r="A2612" t="str">
            <v>Colleton202310.5Max</v>
          </cell>
          <cell r="B2612">
            <v>2023</v>
          </cell>
          <cell r="C2612">
            <v>0.5</v>
          </cell>
          <cell r="D2612" t="str">
            <v>Colleton</v>
          </cell>
          <cell r="E2612">
            <v>1</v>
          </cell>
          <cell r="F2612">
            <v>583</v>
          </cell>
          <cell r="G2612" t="str">
            <v>Max</v>
          </cell>
        </row>
        <row r="2613">
          <cell r="A2613" t="str">
            <v>Darlington202310.5Max</v>
          </cell>
          <cell r="B2613">
            <v>2023</v>
          </cell>
          <cell r="C2613">
            <v>0.5</v>
          </cell>
          <cell r="D2613" t="str">
            <v>Darlington</v>
          </cell>
          <cell r="E2613">
            <v>1</v>
          </cell>
          <cell r="F2613">
            <v>590</v>
          </cell>
          <cell r="G2613" t="str">
            <v>Max</v>
          </cell>
        </row>
        <row r="2614">
          <cell r="A2614" t="str">
            <v>Dillon202310.5Max</v>
          </cell>
          <cell r="B2614">
            <v>2023</v>
          </cell>
          <cell r="C2614">
            <v>0.5</v>
          </cell>
          <cell r="D2614" t="str">
            <v>Dillon</v>
          </cell>
          <cell r="E2614">
            <v>1</v>
          </cell>
          <cell r="F2614">
            <v>583</v>
          </cell>
          <cell r="G2614" t="str">
            <v>Max</v>
          </cell>
        </row>
        <row r="2615">
          <cell r="A2615" t="str">
            <v>Dorchester202310.5Max</v>
          </cell>
          <cell r="B2615">
            <v>2023</v>
          </cell>
          <cell r="C2615">
            <v>0.5</v>
          </cell>
          <cell r="D2615" t="str">
            <v>Dorchester</v>
          </cell>
          <cell r="E2615">
            <v>1</v>
          </cell>
          <cell r="F2615">
            <v>911</v>
          </cell>
          <cell r="G2615" t="str">
            <v>Max</v>
          </cell>
        </row>
        <row r="2616">
          <cell r="A2616" t="str">
            <v>Edgefield202310.5Max</v>
          </cell>
          <cell r="B2616">
            <v>2023</v>
          </cell>
          <cell r="C2616">
            <v>0.5</v>
          </cell>
          <cell r="D2616" t="str">
            <v>Edgefield</v>
          </cell>
          <cell r="E2616">
            <v>1</v>
          </cell>
          <cell r="F2616">
            <v>731</v>
          </cell>
          <cell r="G2616" t="str">
            <v>Max</v>
          </cell>
        </row>
        <row r="2617">
          <cell r="A2617" t="str">
            <v>Fairfield202310.5Max</v>
          </cell>
          <cell r="B2617">
            <v>2023</v>
          </cell>
          <cell r="C2617">
            <v>0.5</v>
          </cell>
          <cell r="D2617" t="str">
            <v>Fairfield</v>
          </cell>
          <cell r="E2617">
            <v>1</v>
          </cell>
          <cell r="F2617">
            <v>787</v>
          </cell>
          <cell r="G2617" t="str">
            <v>Max</v>
          </cell>
        </row>
        <row r="2618">
          <cell r="A2618" t="str">
            <v>Florence202310.5Max</v>
          </cell>
          <cell r="B2618">
            <v>2023</v>
          </cell>
          <cell r="C2618">
            <v>0.5</v>
          </cell>
          <cell r="D2618" t="str">
            <v>Florence</v>
          </cell>
          <cell r="E2618">
            <v>1</v>
          </cell>
          <cell r="F2618">
            <v>660</v>
          </cell>
          <cell r="G2618" t="str">
            <v>Max</v>
          </cell>
        </row>
        <row r="2619">
          <cell r="A2619" t="str">
            <v>Georgetown202310.5Max</v>
          </cell>
          <cell r="B2619">
            <v>2023</v>
          </cell>
          <cell r="C2619">
            <v>0.5</v>
          </cell>
          <cell r="D2619" t="str">
            <v>Georgetown</v>
          </cell>
          <cell r="E2619">
            <v>1</v>
          </cell>
          <cell r="F2619">
            <v>693</v>
          </cell>
          <cell r="G2619" t="str">
            <v>Max</v>
          </cell>
        </row>
        <row r="2620">
          <cell r="A2620" t="str">
            <v>Greenville202310.5Max</v>
          </cell>
          <cell r="B2620">
            <v>2023</v>
          </cell>
          <cell r="C2620">
            <v>0.5</v>
          </cell>
          <cell r="D2620" t="str">
            <v>Greenville</v>
          </cell>
          <cell r="E2620">
            <v>1</v>
          </cell>
          <cell r="F2620">
            <v>834</v>
          </cell>
          <cell r="G2620" t="str">
            <v>Max</v>
          </cell>
        </row>
        <row r="2621">
          <cell r="A2621" t="str">
            <v>Greenwood202310.5Max</v>
          </cell>
          <cell r="B2621">
            <v>2023</v>
          </cell>
          <cell r="C2621">
            <v>0.5</v>
          </cell>
          <cell r="D2621" t="str">
            <v>Greenwood</v>
          </cell>
          <cell r="E2621">
            <v>1</v>
          </cell>
          <cell r="F2621">
            <v>583</v>
          </cell>
          <cell r="G2621" t="str">
            <v>Max</v>
          </cell>
        </row>
        <row r="2622">
          <cell r="A2622" t="str">
            <v>Hampton202310.5Max</v>
          </cell>
          <cell r="B2622">
            <v>2023</v>
          </cell>
          <cell r="C2622">
            <v>0.5</v>
          </cell>
          <cell r="D2622" t="str">
            <v>Hampton</v>
          </cell>
          <cell r="E2622">
            <v>1</v>
          </cell>
          <cell r="F2622">
            <v>583</v>
          </cell>
          <cell r="G2622" t="str">
            <v>Max</v>
          </cell>
        </row>
        <row r="2623">
          <cell r="A2623" t="str">
            <v>Horry202310.5Max</v>
          </cell>
          <cell r="B2623">
            <v>2023</v>
          </cell>
          <cell r="C2623">
            <v>0.5</v>
          </cell>
          <cell r="D2623" t="str">
            <v>Horry</v>
          </cell>
          <cell r="E2623">
            <v>1</v>
          </cell>
          <cell r="F2623">
            <v>678</v>
          </cell>
          <cell r="G2623" t="str">
            <v>Max</v>
          </cell>
        </row>
        <row r="2624">
          <cell r="A2624" t="str">
            <v>Jasper202310.5Max</v>
          </cell>
          <cell r="B2624">
            <v>2023</v>
          </cell>
          <cell r="C2624">
            <v>0.5</v>
          </cell>
          <cell r="D2624" t="str">
            <v>Jasper</v>
          </cell>
          <cell r="E2624">
            <v>1</v>
          </cell>
          <cell r="F2624">
            <v>594</v>
          </cell>
          <cell r="G2624" t="str">
            <v>Max</v>
          </cell>
        </row>
        <row r="2625">
          <cell r="A2625" t="str">
            <v>Kershaw202310.5Max</v>
          </cell>
          <cell r="B2625">
            <v>2023</v>
          </cell>
          <cell r="C2625">
            <v>0.5</v>
          </cell>
          <cell r="D2625" t="str">
            <v>Kershaw</v>
          </cell>
          <cell r="E2625">
            <v>1</v>
          </cell>
          <cell r="F2625">
            <v>676</v>
          </cell>
          <cell r="G2625" t="str">
            <v>Max</v>
          </cell>
        </row>
        <row r="2626">
          <cell r="A2626" t="str">
            <v>Lancaster202310.5Max</v>
          </cell>
          <cell r="B2626">
            <v>2023</v>
          </cell>
          <cell r="C2626">
            <v>0.5</v>
          </cell>
          <cell r="D2626" t="str">
            <v>Lancaster</v>
          </cell>
          <cell r="E2626">
            <v>1</v>
          </cell>
          <cell r="F2626">
            <v>767</v>
          </cell>
          <cell r="G2626" t="str">
            <v>Max</v>
          </cell>
        </row>
        <row r="2627">
          <cell r="A2627" t="str">
            <v>Laurens202310.5Max</v>
          </cell>
          <cell r="B2627">
            <v>2023</v>
          </cell>
          <cell r="C2627">
            <v>0.5</v>
          </cell>
          <cell r="D2627" t="str">
            <v>Laurens</v>
          </cell>
          <cell r="E2627">
            <v>1</v>
          </cell>
          <cell r="F2627">
            <v>595</v>
          </cell>
          <cell r="G2627" t="str">
            <v>Max</v>
          </cell>
        </row>
        <row r="2628">
          <cell r="A2628" t="str">
            <v>Lee202310.5Max</v>
          </cell>
          <cell r="B2628">
            <v>2023</v>
          </cell>
          <cell r="C2628">
            <v>0.5</v>
          </cell>
          <cell r="D2628" t="str">
            <v>Lee</v>
          </cell>
          <cell r="E2628">
            <v>1</v>
          </cell>
          <cell r="F2628">
            <v>583</v>
          </cell>
          <cell r="G2628" t="str">
            <v>Max</v>
          </cell>
        </row>
        <row r="2629">
          <cell r="A2629" t="str">
            <v>Lexington202310.5Max</v>
          </cell>
          <cell r="B2629">
            <v>2023</v>
          </cell>
          <cell r="C2629">
            <v>0.5</v>
          </cell>
          <cell r="D2629" t="str">
            <v>Lexington</v>
          </cell>
          <cell r="E2629">
            <v>1</v>
          </cell>
          <cell r="F2629">
            <v>787</v>
          </cell>
          <cell r="G2629" t="str">
            <v>Max</v>
          </cell>
        </row>
        <row r="2630">
          <cell r="A2630" t="str">
            <v>Marion202310.5Max</v>
          </cell>
          <cell r="B2630">
            <v>2023</v>
          </cell>
          <cell r="C2630">
            <v>0.5</v>
          </cell>
          <cell r="D2630" t="str">
            <v>Marion</v>
          </cell>
          <cell r="E2630">
            <v>1</v>
          </cell>
          <cell r="F2630">
            <v>583</v>
          </cell>
          <cell r="G2630" t="str">
            <v>Max</v>
          </cell>
        </row>
        <row r="2631">
          <cell r="A2631" t="str">
            <v>Marlboro202310.5Max</v>
          </cell>
          <cell r="B2631">
            <v>2023</v>
          </cell>
          <cell r="C2631">
            <v>0.5</v>
          </cell>
          <cell r="D2631" t="str">
            <v>Marlboro</v>
          </cell>
          <cell r="E2631">
            <v>1</v>
          </cell>
          <cell r="F2631">
            <v>583</v>
          </cell>
          <cell r="G2631" t="str">
            <v>Max</v>
          </cell>
        </row>
        <row r="2632">
          <cell r="A2632" t="str">
            <v>McCormick202310.5Max</v>
          </cell>
          <cell r="B2632">
            <v>2023</v>
          </cell>
          <cell r="C2632">
            <v>0.5</v>
          </cell>
          <cell r="D2632" t="str">
            <v>McCormick</v>
          </cell>
          <cell r="E2632">
            <v>1</v>
          </cell>
          <cell r="F2632">
            <v>633</v>
          </cell>
          <cell r="G2632" t="str">
            <v>Max</v>
          </cell>
        </row>
        <row r="2633">
          <cell r="A2633" t="str">
            <v>Newberry202310.5Max</v>
          </cell>
          <cell r="B2633">
            <v>2023</v>
          </cell>
          <cell r="C2633">
            <v>0.5</v>
          </cell>
          <cell r="D2633" t="str">
            <v>Newberry</v>
          </cell>
          <cell r="E2633">
            <v>1</v>
          </cell>
          <cell r="F2633">
            <v>609</v>
          </cell>
          <cell r="G2633" t="str">
            <v>Max</v>
          </cell>
        </row>
        <row r="2634">
          <cell r="A2634" t="str">
            <v>Oconee202310.5Max</v>
          </cell>
          <cell r="B2634">
            <v>2023</v>
          </cell>
          <cell r="C2634">
            <v>0.5</v>
          </cell>
          <cell r="D2634" t="str">
            <v>Oconee</v>
          </cell>
          <cell r="E2634">
            <v>1</v>
          </cell>
          <cell r="F2634">
            <v>645</v>
          </cell>
          <cell r="G2634" t="str">
            <v>Max</v>
          </cell>
        </row>
        <row r="2635">
          <cell r="A2635" t="str">
            <v>Orangeburg202310.5Max</v>
          </cell>
          <cell r="B2635">
            <v>2023</v>
          </cell>
          <cell r="C2635">
            <v>0.5</v>
          </cell>
          <cell r="D2635" t="str">
            <v>Orangeburg</v>
          </cell>
          <cell r="E2635">
            <v>1</v>
          </cell>
          <cell r="F2635">
            <v>583</v>
          </cell>
          <cell r="G2635" t="str">
            <v>Max</v>
          </cell>
        </row>
        <row r="2636">
          <cell r="A2636" t="str">
            <v>Pickens202310.5Max</v>
          </cell>
          <cell r="B2636">
            <v>2023</v>
          </cell>
          <cell r="C2636">
            <v>0.5</v>
          </cell>
          <cell r="D2636" t="str">
            <v>Pickens</v>
          </cell>
          <cell r="E2636">
            <v>1</v>
          </cell>
          <cell r="F2636">
            <v>834</v>
          </cell>
          <cell r="G2636" t="str">
            <v>Max</v>
          </cell>
        </row>
        <row r="2637">
          <cell r="A2637" t="str">
            <v>Richland202310.5Max</v>
          </cell>
          <cell r="B2637">
            <v>2023</v>
          </cell>
          <cell r="C2637">
            <v>0.5</v>
          </cell>
          <cell r="D2637" t="str">
            <v>Richland</v>
          </cell>
          <cell r="E2637">
            <v>1</v>
          </cell>
          <cell r="F2637">
            <v>787</v>
          </cell>
          <cell r="G2637" t="str">
            <v>Max</v>
          </cell>
        </row>
        <row r="2638">
          <cell r="A2638" t="str">
            <v>Saluda202310.5Max</v>
          </cell>
          <cell r="B2638">
            <v>2023</v>
          </cell>
          <cell r="C2638">
            <v>0.5</v>
          </cell>
          <cell r="D2638" t="str">
            <v>Saluda</v>
          </cell>
          <cell r="E2638">
            <v>1</v>
          </cell>
          <cell r="F2638">
            <v>787</v>
          </cell>
          <cell r="G2638" t="str">
            <v>Max</v>
          </cell>
        </row>
        <row r="2639">
          <cell r="A2639" t="str">
            <v>Spartanburg202310.5Max</v>
          </cell>
          <cell r="B2639">
            <v>2023</v>
          </cell>
          <cell r="C2639">
            <v>0.5</v>
          </cell>
          <cell r="D2639" t="str">
            <v>Spartanburg</v>
          </cell>
          <cell r="E2639">
            <v>1</v>
          </cell>
          <cell r="F2639">
            <v>741</v>
          </cell>
          <cell r="G2639" t="str">
            <v>Max</v>
          </cell>
        </row>
        <row r="2640">
          <cell r="A2640" t="str">
            <v>Sumter202310.5Max</v>
          </cell>
          <cell r="B2640">
            <v>2023</v>
          </cell>
          <cell r="C2640">
            <v>0.5</v>
          </cell>
          <cell r="D2640" t="str">
            <v>Sumter</v>
          </cell>
          <cell r="E2640">
            <v>1</v>
          </cell>
          <cell r="F2640">
            <v>602</v>
          </cell>
          <cell r="G2640" t="str">
            <v>Max</v>
          </cell>
        </row>
        <row r="2641">
          <cell r="A2641" t="str">
            <v>Union202310.5Max</v>
          </cell>
          <cell r="B2641">
            <v>2023</v>
          </cell>
          <cell r="C2641">
            <v>0.5</v>
          </cell>
          <cell r="D2641" t="str">
            <v>Union</v>
          </cell>
          <cell r="E2641">
            <v>1</v>
          </cell>
          <cell r="F2641">
            <v>583</v>
          </cell>
          <cell r="G2641" t="str">
            <v>Max</v>
          </cell>
        </row>
        <row r="2642">
          <cell r="A2642" t="str">
            <v>Williamsburg202310.5Max</v>
          </cell>
          <cell r="B2642">
            <v>2023</v>
          </cell>
          <cell r="C2642">
            <v>0.5</v>
          </cell>
          <cell r="D2642" t="str">
            <v>Williamsburg</v>
          </cell>
          <cell r="E2642">
            <v>1</v>
          </cell>
          <cell r="F2642">
            <v>583</v>
          </cell>
          <cell r="G2642" t="str">
            <v>Max</v>
          </cell>
        </row>
        <row r="2643">
          <cell r="A2643" t="str">
            <v>York202310.5Max</v>
          </cell>
          <cell r="B2643">
            <v>2023</v>
          </cell>
          <cell r="C2643">
            <v>0.5</v>
          </cell>
          <cell r="D2643" t="str">
            <v>York</v>
          </cell>
          <cell r="E2643">
            <v>1</v>
          </cell>
          <cell r="F2643">
            <v>935</v>
          </cell>
          <cell r="G2643" t="str">
            <v>Max</v>
          </cell>
        </row>
        <row r="2644">
          <cell r="A2644" t="str">
            <v>Abbeville202320.5Max</v>
          </cell>
          <cell r="B2644">
            <v>2023</v>
          </cell>
          <cell r="C2644">
            <v>0.5</v>
          </cell>
          <cell r="D2644" t="str">
            <v>Abbeville</v>
          </cell>
          <cell r="E2644">
            <v>2</v>
          </cell>
          <cell r="F2644">
            <v>700</v>
          </cell>
          <cell r="G2644" t="str">
            <v>Max</v>
          </cell>
        </row>
        <row r="2645">
          <cell r="A2645" t="str">
            <v>Aiken202320.5Max</v>
          </cell>
          <cell r="B2645">
            <v>2023</v>
          </cell>
          <cell r="C2645">
            <v>0.5</v>
          </cell>
          <cell r="D2645" t="str">
            <v>Aiken</v>
          </cell>
          <cell r="E2645">
            <v>2</v>
          </cell>
          <cell r="F2645">
            <v>877</v>
          </cell>
          <cell r="G2645" t="str">
            <v>Max</v>
          </cell>
        </row>
        <row r="2646">
          <cell r="A2646" t="str">
            <v>Allendale202320.5Max</v>
          </cell>
          <cell r="B2646">
            <v>2023</v>
          </cell>
          <cell r="C2646">
            <v>0.5</v>
          </cell>
          <cell r="D2646" t="str">
            <v>Allendale</v>
          </cell>
          <cell r="E2646">
            <v>2</v>
          </cell>
          <cell r="F2646">
            <v>700</v>
          </cell>
          <cell r="G2646" t="str">
            <v>Max</v>
          </cell>
        </row>
        <row r="2647">
          <cell r="A2647" t="str">
            <v>Anderson202320.5Max</v>
          </cell>
          <cell r="B2647">
            <v>2023</v>
          </cell>
          <cell r="C2647">
            <v>0.5</v>
          </cell>
          <cell r="D2647" t="str">
            <v>Anderson</v>
          </cell>
          <cell r="E2647">
            <v>2</v>
          </cell>
          <cell r="F2647">
            <v>846</v>
          </cell>
          <cell r="G2647" t="str">
            <v>Max</v>
          </cell>
        </row>
        <row r="2648">
          <cell r="A2648" t="str">
            <v>Bamberg202320.5Max</v>
          </cell>
          <cell r="B2648">
            <v>2023</v>
          </cell>
          <cell r="C2648">
            <v>0.5</v>
          </cell>
          <cell r="D2648" t="str">
            <v>Bamberg</v>
          </cell>
          <cell r="E2648">
            <v>2</v>
          </cell>
          <cell r="F2648">
            <v>700</v>
          </cell>
          <cell r="G2648" t="str">
            <v>Max</v>
          </cell>
        </row>
        <row r="2649">
          <cell r="A2649" t="str">
            <v>Barnwell202320.5Max</v>
          </cell>
          <cell r="B2649">
            <v>2023</v>
          </cell>
          <cell r="C2649">
            <v>0.5</v>
          </cell>
          <cell r="D2649" t="str">
            <v>Barnwell</v>
          </cell>
          <cell r="E2649">
            <v>2</v>
          </cell>
          <cell r="F2649">
            <v>700</v>
          </cell>
          <cell r="G2649" t="str">
            <v>Max</v>
          </cell>
        </row>
        <row r="2650">
          <cell r="A2650" t="str">
            <v>Beaufort202320.5Max</v>
          </cell>
          <cell r="B2650">
            <v>2023</v>
          </cell>
          <cell r="C2650">
            <v>0.5</v>
          </cell>
          <cell r="D2650" t="str">
            <v>Beaufort</v>
          </cell>
          <cell r="E2650">
            <v>2</v>
          </cell>
          <cell r="F2650">
            <v>1033</v>
          </cell>
          <cell r="G2650" t="str">
            <v>Max</v>
          </cell>
        </row>
        <row r="2651">
          <cell r="A2651" t="str">
            <v>Berkeley202320.5Max</v>
          </cell>
          <cell r="B2651">
            <v>2023</v>
          </cell>
          <cell r="C2651">
            <v>0.5</v>
          </cell>
          <cell r="D2651" t="str">
            <v>Berkeley</v>
          </cell>
          <cell r="E2651">
            <v>2</v>
          </cell>
          <cell r="F2651">
            <v>1093</v>
          </cell>
          <cell r="G2651" t="str">
            <v>Max</v>
          </cell>
        </row>
        <row r="2652">
          <cell r="A2652" t="str">
            <v>Calhoun202320.5Max</v>
          </cell>
          <cell r="B2652">
            <v>2023</v>
          </cell>
          <cell r="C2652">
            <v>0.5</v>
          </cell>
          <cell r="D2652" t="str">
            <v>Calhoun</v>
          </cell>
          <cell r="E2652">
            <v>2</v>
          </cell>
          <cell r="F2652">
            <v>945</v>
          </cell>
          <cell r="G2652" t="str">
            <v>Max</v>
          </cell>
        </row>
        <row r="2653">
          <cell r="A2653" t="str">
            <v>Charleston202320.5Max</v>
          </cell>
          <cell r="B2653">
            <v>2023</v>
          </cell>
          <cell r="C2653">
            <v>0.5</v>
          </cell>
          <cell r="D2653" t="str">
            <v>Charleston</v>
          </cell>
          <cell r="E2653">
            <v>2</v>
          </cell>
          <cell r="F2653">
            <v>1093</v>
          </cell>
          <cell r="G2653" t="str">
            <v>Max</v>
          </cell>
        </row>
        <row r="2654">
          <cell r="A2654" t="str">
            <v>Cherokee202320.5Max</v>
          </cell>
          <cell r="B2654">
            <v>2023</v>
          </cell>
          <cell r="C2654">
            <v>0.5</v>
          </cell>
          <cell r="D2654" t="str">
            <v>Cherokee</v>
          </cell>
          <cell r="E2654">
            <v>2</v>
          </cell>
          <cell r="F2654">
            <v>700</v>
          </cell>
          <cell r="G2654" t="str">
            <v>Max</v>
          </cell>
        </row>
        <row r="2655">
          <cell r="A2655" t="str">
            <v>Chester202320.5Max</v>
          </cell>
          <cell r="B2655">
            <v>2023</v>
          </cell>
          <cell r="C2655">
            <v>0.5</v>
          </cell>
          <cell r="D2655" t="str">
            <v>Chester</v>
          </cell>
          <cell r="E2655">
            <v>2</v>
          </cell>
          <cell r="F2655">
            <v>728</v>
          </cell>
          <cell r="G2655" t="str">
            <v>Max</v>
          </cell>
        </row>
        <row r="2656">
          <cell r="A2656" t="str">
            <v>Chesterfield202320.5Max</v>
          </cell>
          <cell r="B2656">
            <v>2023</v>
          </cell>
          <cell r="C2656">
            <v>0.5</v>
          </cell>
          <cell r="D2656" t="str">
            <v>Chesterfield</v>
          </cell>
          <cell r="E2656">
            <v>2</v>
          </cell>
          <cell r="F2656">
            <v>700</v>
          </cell>
          <cell r="G2656" t="str">
            <v>Max</v>
          </cell>
        </row>
        <row r="2657">
          <cell r="A2657" t="str">
            <v>Clarendon202320.5Max</v>
          </cell>
          <cell r="B2657">
            <v>2023</v>
          </cell>
          <cell r="C2657">
            <v>0.5</v>
          </cell>
          <cell r="D2657" t="str">
            <v>Clarendon</v>
          </cell>
          <cell r="E2657">
            <v>2</v>
          </cell>
          <cell r="F2657">
            <v>711</v>
          </cell>
          <cell r="G2657" t="str">
            <v>Max</v>
          </cell>
        </row>
        <row r="2658">
          <cell r="A2658" t="str">
            <v>Colleton202320.5Max</v>
          </cell>
          <cell r="B2658">
            <v>2023</v>
          </cell>
          <cell r="C2658">
            <v>0.5</v>
          </cell>
          <cell r="D2658" t="str">
            <v>Colleton</v>
          </cell>
          <cell r="E2658">
            <v>2</v>
          </cell>
          <cell r="F2658">
            <v>700</v>
          </cell>
          <cell r="G2658" t="str">
            <v>Max</v>
          </cell>
        </row>
        <row r="2659">
          <cell r="A2659" t="str">
            <v>Darlington202320.5Max</v>
          </cell>
          <cell r="B2659">
            <v>2023</v>
          </cell>
          <cell r="C2659">
            <v>0.5</v>
          </cell>
          <cell r="D2659" t="str">
            <v>Darlington</v>
          </cell>
          <cell r="E2659">
            <v>2</v>
          </cell>
          <cell r="F2659">
            <v>708</v>
          </cell>
          <cell r="G2659" t="str">
            <v>Max</v>
          </cell>
        </row>
        <row r="2660">
          <cell r="A2660" t="str">
            <v>Dillon202320.5Max</v>
          </cell>
          <cell r="B2660">
            <v>2023</v>
          </cell>
          <cell r="C2660">
            <v>0.5</v>
          </cell>
          <cell r="D2660" t="str">
            <v>Dillon</v>
          </cell>
          <cell r="E2660">
            <v>2</v>
          </cell>
          <cell r="F2660">
            <v>700</v>
          </cell>
          <cell r="G2660" t="str">
            <v>Max</v>
          </cell>
        </row>
        <row r="2661">
          <cell r="A2661" t="str">
            <v>Dorchester202320.5Max</v>
          </cell>
          <cell r="B2661">
            <v>2023</v>
          </cell>
          <cell r="C2661">
            <v>0.5</v>
          </cell>
          <cell r="D2661" t="str">
            <v>Dorchester</v>
          </cell>
          <cell r="E2661">
            <v>2</v>
          </cell>
          <cell r="F2661">
            <v>1093</v>
          </cell>
          <cell r="G2661" t="str">
            <v>Max</v>
          </cell>
        </row>
        <row r="2662">
          <cell r="A2662" t="str">
            <v>Edgefield202320.5Max</v>
          </cell>
          <cell r="B2662">
            <v>2023</v>
          </cell>
          <cell r="C2662">
            <v>0.5</v>
          </cell>
          <cell r="D2662" t="str">
            <v>Edgefield</v>
          </cell>
          <cell r="E2662">
            <v>2</v>
          </cell>
          <cell r="F2662">
            <v>877</v>
          </cell>
          <cell r="G2662" t="str">
            <v>Max</v>
          </cell>
        </row>
        <row r="2663">
          <cell r="A2663" t="str">
            <v>Fairfield202320.5Max</v>
          </cell>
          <cell r="B2663">
            <v>2023</v>
          </cell>
          <cell r="C2663">
            <v>0.5</v>
          </cell>
          <cell r="D2663" t="str">
            <v>Fairfield</v>
          </cell>
          <cell r="E2663">
            <v>2</v>
          </cell>
          <cell r="F2663">
            <v>945</v>
          </cell>
          <cell r="G2663" t="str">
            <v>Max</v>
          </cell>
        </row>
        <row r="2664">
          <cell r="A2664" t="str">
            <v>Florence202320.5Max</v>
          </cell>
          <cell r="B2664">
            <v>2023</v>
          </cell>
          <cell r="C2664">
            <v>0.5</v>
          </cell>
          <cell r="D2664" t="str">
            <v>Florence</v>
          </cell>
          <cell r="E2664">
            <v>2</v>
          </cell>
          <cell r="F2664">
            <v>791</v>
          </cell>
          <cell r="G2664" t="str">
            <v>Max</v>
          </cell>
        </row>
        <row r="2665">
          <cell r="A2665" t="str">
            <v>Georgetown202320.5Max</v>
          </cell>
          <cell r="B2665">
            <v>2023</v>
          </cell>
          <cell r="C2665">
            <v>0.5</v>
          </cell>
          <cell r="D2665" t="str">
            <v>Georgetown</v>
          </cell>
          <cell r="E2665">
            <v>2</v>
          </cell>
          <cell r="F2665">
            <v>832</v>
          </cell>
          <cell r="G2665" t="str">
            <v>Max</v>
          </cell>
        </row>
        <row r="2666">
          <cell r="A2666" t="str">
            <v>Greenville202320.5Max</v>
          </cell>
          <cell r="B2666">
            <v>2023</v>
          </cell>
          <cell r="C2666">
            <v>0.5</v>
          </cell>
          <cell r="D2666" t="str">
            <v>Greenville</v>
          </cell>
          <cell r="E2666">
            <v>2</v>
          </cell>
          <cell r="F2666">
            <v>1001</v>
          </cell>
          <cell r="G2666" t="str">
            <v>Max</v>
          </cell>
        </row>
        <row r="2667">
          <cell r="A2667" t="str">
            <v>Greenwood202320.5Max</v>
          </cell>
          <cell r="B2667">
            <v>2023</v>
          </cell>
          <cell r="C2667">
            <v>0.5</v>
          </cell>
          <cell r="D2667" t="str">
            <v>Greenwood</v>
          </cell>
          <cell r="E2667">
            <v>2</v>
          </cell>
          <cell r="F2667">
            <v>700</v>
          </cell>
          <cell r="G2667" t="str">
            <v>Max</v>
          </cell>
        </row>
        <row r="2668">
          <cell r="A2668" t="str">
            <v>Hampton202320.5Max</v>
          </cell>
          <cell r="B2668">
            <v>2023</v>
          </cell>
          <cell r="C2668">
            <v>0.5</v>
          </cell>
          <cell r="D2668" t="str">
            <v>Hampton</v>
          </cell>
          <cell r="E2668">
            <v>2</v>
          </cell>
          <cell r="F2668">
            <v>700</v>
          </cell>
          <cell r="G2668" t="str">
            <v>Max</v>
          </cell>
        </row>
        <row r="2669">
          <cell r="A2669" t="str">
            <v>Horry202320.5Max</v>
          </cell>
          <cell r="B2669">
            <v>2023</v>
          </cell>
          <cell r="C2669">
            <v>0.5</v>
          </cell>
          <cell r="D2669" t="str">
            <v>Horry</v>
          </cell>
          <cell r="E2669">
            <v>2</v>
          </cell>
          <cell r="F2669">
            <v>813</v>
          </cell>
          <cell r="G2669" t="str">
            <v>Max</v>
          </cell>
        </row>
        <row r="2670">
          <cell r="A2670" t="str">
            <v>Jasper202320.5Max</v>
          </cell>
          <cell r="B2670">
            <v>2023</v>
          </cell>
          <cell r="C2670">
            <v>0.5</v>
          </cell>
          <cell r="D2670" t="str">
            <v>Jasper</v>
          </cell>
          <cell r="E2670">
            <v>2</v>
          </cell>
          <cell r="F2670">
            <v>712</v>
          </cell>
          <cell r="G2670" t="str">
            <v>Max</v>
          </cell>
        </row>
        <row r="2671">
          <cell r="A2671" t="str">
            <v>Kershaw202320.5Max</v>
          </cell>
          <cell r="B2671">
            <v>2023</v>
          </cell>
          <cell r="C2671">
            <v>0.5</v>
          </cell>
          <cell r="D2671" t="str">
            <v>Kershaw</v>
          </cell>
          <cell r="E2671">
            <v>2</v>
          </cell>
          <cell r="F2671">
            <v>811</v>
          </cell>
          <cell r="G2671" t="str">
            <v>Max</v>
          </cell>
        </row>
        <row r="2672">
          <cell r="A2672" t="str">
            <v>Lancaster202320.5Max</v>
          </cell>
          <cell r="B2672">
            <v>2023</v>
          </cell>
          <cell r="C2672">
            <v>0.5</v>
          </cell>
          <cell r="D2672" t="str">
            <v>Lancaster</v>
          </cell>
          <cell r="E2672">
            <v>2</v>
          </cell>
          <cell r="F2672">
            <v>921</v>
          </cell>
          <cell r="G2672" t="str">
            <v>Max</v>
          </cell>
        </row>
        <row r="2673">
          <cell r="A2673" t="str">
            <v>Laurens202320.5Max</v>
          </cell>
          <cell r="B2673">
            <v>2023</v>
          </cell>
          <cell r="C2673">
            <v>0.5</v>
          </cell>
          <cell r="D2673" t="str">
            <v>Laurens</v>
          </cell>
          <cell r="E2673">
            <v>2</v>
          </cell>
          <cell r="F2673">
            <v>713</v>
          </cell>
          <cell r="G2673" t="str">
            <v>Max</v>
          </cell>
        </row>
        <row r="2674">
          <cell r="A2674" t="str">
            <v>Lee202320.5Max</v>
          </cell>
          <cell r="B2674">
            <v>2023</v>
          </cell>
          <cell r="C2674">
            <v>0.5</v>
          </cell>
          <cell r="D2674" t="str">
            <v>Lee</v>
          </cell>
          <cell r="E2674">
            <v>2</v>
          </cell>
          <cell r="F2674">
            <v>700</v>
          </cell>
          <cell r="G2674" t="str">
            <v>Max</v>
          </cell>
        </row>
        <row r="2675">
          <cell r="A2675" t="str">
            <v>Lexington202320.5Max</v>
          </cell>
          <cell r="B2675">
            <v>2023</v>
          </cell>
          <cell r="C2675">
            <v>0.5</v>
          </cell>
          <cell r="D2675" t="str">
            <v>Lexington</v>
          </cell>
          <cell r="E2675">
            <v>2</v>
          </cell>
          <cell r="F2675">
            <v>945</v>
          </cell>
          <cell r="G2675" t="str">
            <v>Max</v>
          </cell>
        </row>
        <row r="2676">
          <cell r="A2676" t="str">
            <v>Marion202320.5Max</v>
          </cell>
          <cell r="B2676">
            <v>2023</v>
          </cell>
          <cell r="C2676">
            <v>0.5</v>
          </cell>
          <cell r="D2676" t="str">
            <v>Marion</v>
          </cell>
          <cell r="E2676">
            <v>2</v>
          </cell>
          <cell r="F2676">
            <v>700</v>
          </cell>
          <cell r="G2676" t="str">
            <v>Max</v>
          </cell>
        </row>
        <row r="2677">
          <cell r="A2677" t="str">
            <v>Marlboro202320.5Max</v>
          </cell>
          <cell r="B2677">
            <v>2023</v>
          </cell>
          <cell r="C2677">
            <v>0.5</v>
          </cell>
          <cell r="D2677" t="str">
            <v>Marlboro</v>
          </cell>
          <cell r="E2677">
            <v>2</v>
          </cell>
          <cell r="F2677">
            <v>700</v>
          </cell>
          <cell r="G2677" t="str">
            <v>Max</v>
          </cell>
        </row>
        <row r="2678">
          <cell r="A2678" t="str">
            <v>McCormick202320.5Max</v>
          </cell>
          <cell r="B2678">
            <v>2023</v>
          </cell>
          <cell r="C2678">
            <v>0.5</v>
          </cell>
          <cell r="D2678" t="str">
            <v>McCormick</v>
          </cell>
          <cell r="E2678">
            <v>2</v>
          </cell>
          <cell r="F2678">
            <v>760</v>
          </cell>
          <cell r="G2678" t="str">
            <v>Max</v>
          </cell>
        </row>
        <row r="2679">
          <cell r="A2679" t="str">
            <v>Newberry202320.5Max</v>
          </cell>
          <cell r="B2679">
            <v>2023</v>
          </cell>
          <cell r="C2679">
            <v>0.5</v>
          </cell>
          <cell r="D2679" t="str">
            <v>Newberry</v>
          </cell>
          <cell r="E2679">
            <v>2</v>
          </cell>
          <cell r="F2679">
            <v>731</v>
          </cell>
          <cell r="G2679" t="str">
            <v>Max</v>
          </cell>
        </row>
        <row r="2680">
          <cell r="A2680" t="str">
            <v>Oconee202320.5Max</v>
          </cell>
          <cell r="B2680">
            <v>2023</v>
          </cell>
          <cell r="C2680">
            <v>0.5</v>
          </cell>
          <cell r="D2680" t="str">
            <v>Oconee</v>
          </cell>
          <cell r="E2680">
            <v>2</v>
          </cell>
          <cell r="F2680">
            <v>775</v>
          </cell>
          <cell r="G2680" t="str">
            <v>Max</v>
          </cell>
        </row>
        <row r="2681">
          <cell r="A2681" t="str">
            <v>Orangeburg202320.5Max</v>
          </cell>
          <cell r="B2681">
            <v>2023</v>
          </cell>
          <cell r="C2681">
            <v>0.5</v>
          </cell>
          <cell r="D2681" t="str">
            <v>Orangeburg</v>
          </cell>
          <cell r="E2681">
            <v>2</v>
          </cell>
          <cell r="F2681">
            <v>700</v>
          </cell>
          <cell r="G2681" t="str">
            <v>Max</v>
          </cell>
        </row>
        <row r="2682">
          <cell r="A2682" t="str">
            <v>Pickens202320.5Max</v>
          </cell>
          <cell r="B2682">
            <v>2023</v>
          </cell>
          <cell r="C2682">
            <v>0.5</v>
          </cell>
          <cell r="D2682" t="str">
            <v>Pickens</v>
          </cell>
          <cell r="E2682">
            <v>2</v>
          </cell>
          <cell r="F2682">
            <v>1001</v>
          </cell>
          <cell r="G2682" t="str">
            <v>Max</v>
          </cell>
        </row>
        <row r="2683">
          <cell r="A2683" t="str">
            <v>Richland202320.5Max</v>
          </cell>
          <cell r="B2683">
            <v>2023</v>
          </cell>
          <cell r="C2683">
            <v>0.5</v>
          </cell>
          <cell r="D2683" t="str">
            <v>Richland</v>
          </cell>
          <cell r="E2683">
            <v>2</v>
          </cell>
          <cell r="F2683">
            <v>945</v>
          </cell>
          <cell r="G2683" t="str">
            <v>Max</v>
          </cell>
        </row>
        <row r="2684">
          <cell r="A2684" t="str">
            <v>Saluda202320.5Max</v>
          </cell>
          <cell r="B2684">
            <v>2023</v>
          </cell>
          <cell r="C2684">
            <v>0.5</v>
          </cell>
          <cell r="D2684" t="str">
            <v>Saluda</v>
          </cell>
          <cell r="E2684">
            <v>2</v>
          </cell>
          <cell r="F2684">
            <v>945</v>
          </cell>
          <cell r="G2684" t="str">
            <v>Max</v>
          </cell>
        </row>
        <row r="2685">
          <cell r="A2685" t="str">
            <v>Spartanburg202320.5Max</v>
          </cell>
          <cell r="B2685">
            <v>2023</v>
          </cell>
          <cell r="C2685">
            <v>0.5</v>
          </cell>
          <cell r="D2685" t="str">
            <v>Spartanburg</v>
          </cell>
          <cell r="E2685">
            <v>2</v>
          </cell>
          <cell r="F2685">
            <v>890</v>
          </cell>
          <cell r="G2685" t="str">
            <v>Max</v>
          </cell>
        </row>
        <row r="2686">
          <cell r="A2686" t="str">
            <v>Sumter202320.5Max</v>
          </cell>
          <cell r="B2686">
            <v>2023</v>
          </cell>
          <cell r="C2686">
            <v>0.5</v>
          </cell>
          <cell r="D2686" t="str">
            <v>Sumter</v>
          </cell>
          <cell r="E2686">
            <v>2</v>
          </cell>
          <cell r="F2686">
            <v>722</v>
          </cell>
          <cell r="G2686" t="str">
            <v>Max</v>
          </cell>
        </row>
        <row r="2687">
          <cell r="A2687" t="str">
            <v>Union202320.5Max</v>
          </cell>
          <cell r="B2687">
            <v>2023</v>
          </cell>
          <cell r="C2687">
            <v>0.5</v>
          </cell>
          <cell r="D2687" t="str">
            <v>Union</v>
          </cell>
          <cell r="E2687">
            <v>2</v>
          </cell>
          <cell r="F2687">
            <v>700</v>
          </cell>
          <cell r="G2687" t="str">
            <v>Max</v>
          </cell>
        </row>
        <row r="2688">
          <cell r="A2688" t="str">
            <v>Williamsburg202320.5Max</v>
          </cell>
          <cell r="B2688">
            <v>2023</v>
          </cell>
          <cell r="C2688">
            <v>0.5</v>
          </cell>
          <cell r="D2688" t="str">
            <v>Williamsburg</v>
          </cell>
          <cell r="E2688">
            <v>2</v>
          </cell>
          <cell r="F2688">
            <v>700</v>
          </cell>
          <cell r="G2688" t="str">
            <v>Max</v>
          </cell>
        </row>
        <row r="2689">
          <cell r="A2689" t="str">
            <v>York202320.5Max</v>
          </cell>
          <cell r="B2689">
            <v>2023</v>
          </cell>
          <cell r="C2689">
            <v>0.5</v>
          </cell>
          <cell r="D2689" t="str">
            <v>York</v>
          </cell>
          <cell r="E2689">
            <v>2</v>
          </cell>
          <cell r="F2689">
            <v>1122</v>
          </cell>
          <cell r="G2689" t="str">
            <v>Max</v>
          </cell>
        </row>
        <row r="2690">
          <cell r="A2690" t="str">
            <v>Abbeville202330.5Max</v>
          </cell>
          <cell r="B2690">
            <v>2023</v>
          </cell>
          <cell r="C2690">
            <v>0.5</v>
          </cell>
          <cell r="D2690" t="str">
            <v>Abbeville</v>
          </cell>
          <cell r="E2690">
            <v>3</v>
          </cell>
          <cell r="F2690">
            <v>808</v>
          </cell>
          <cell r="G2690" t="str">
            <v>Max</v>
          </cell>
        </row>
        <row r="2691">
          <cell r="A2691" t="str">
            <v>Aiken202330.5Max</v>
          </cell>
          <cell r="B2691">
            <v>2023</v>
          </cell>
          <cell r="C2691">
            <v>0.5</v>
          </cell>
          <cell r="D2691" t="str">
            <v>Aiken</v>
          </cell>
          <cell r="E2691">
            <v>3</v>
          </cell>
          <cell r="F2691">
            <v>1014</v>
          </cell>
          <cell r="G2691" t="str">
            <v>Max</v>
          </cell>
        </row>
        <row r="2692">
          <cell r="A2692" t="str">
            <v>Allendale202330.5Max</v>
          </cell>
          <cell r="B2692">
            <v>2023</v>
          </cell>
          <cell r="C2692">
            <v>0.5</v>
          </cell>
          <cell r="D2692" t="str">
            <v>Allendale</v>
          </cell>
          <cell r="E2692">
            <v>3</v>
          </cell>
          <cell r="F2692">
            <v>808</v>
          </cell>
          <cell r="G2692" t="str">
            <v>Max</v>
          </cell>
        </row>
        <row r="2693">
          <cell r="A2693" t="str">
            <v>Anderson202330.5Max</v>
          </cell>
          <cell r="B2693">
            <v>2023</v>
          </cell>
          <cell r="C2693">
            <v>0.5</v>
          </cell>
          <cell r="D2693" t="str">
            <v>Anderson</v>
          </cell>
          <cell r="E2693">
            <v>3</v>
          </cell>
          <cell r="F2693">
            <v>978</v>
          </cell>
          <cell r="G2693" t="str">
            <v>Max</v>
          </cell>
        </row>
        <row r="2694">
          <cell r="A2694" t="str">
            <v>Bamberg202330.5Max</v>
          </cell>
          <cell r="B2694">
            <v>2023</v>
          </cell>
          <cell r="C2694">
            <v>0.5</v>
          </cell>
          <cell r="D2694" t="str">
            <v>Bamberg</v>
          </cell>
          <cell r="E2694">
            <v>3</v>
          </cell>
          <cell r="F2694">
            <v>808</v>
          </cell>
          <cell r="G2694" t="str">
            <v>Max</v>
          </cell>
        </row>
        <row r="2695">
          <cell r="A2695" t="str">
            <v>Barnwell202330.5Max</v>
          </cell>
          <cell r="B2695">
            <v>2023</v>
          </cell>
          <cell r="C2695">
            <v>0.5</v>
          </cell>
          <cell r="D2695" t="str">
            <v>Barnwell</v>
          </cell>
          <cell r="E2695">
            <v>3</v>
          </cell>
          <cell r="F2695">
            <v>808</v>
          </cell>
          <cell r="G2695" t="str">
            <v>Max</v>
          </cell>
        </row>
        <row r="2696">
          <cell r="A2696" t="str">
            <v>Beaufort202330.5Max</v>
          </cell>
          <cell r="B2696">
            <v>2023</v>
          </cell>
          <cell r="C2696">
            <v>0.5</v>
          </cell>
          <cell r="D2696" t="str">
            <v>Beaufort</v>
          </cell>
          <cell r="E2696">
            <v>3</v>
          </cell>
          <cell r="F2696">
            <v>1193</v>
          </cell>
          <cell r="G2696" t="str">
            <v>Max</v>
          </cell>
        </row>
        <row r="2697">
          <cell r="A2697" t="str">
            <v>Berkeley202330.5Max</v>
          </cell>
          <cell r="B2697">
            <v>2023</v>
          </cell>
          <cell r="C2697">
            <v>0.5</v>
          </cell>
          <cell r="D2697" t="str">
            <v>Berkeley</v>
          </cell>
          <cell r="E2697">
            <v>3</v>
          </cell>
          <cell r="F2697">
            <v>1263</v>
          </cell>
          <cell r="G2697" t="str">
            <v>Max</v>
          </cell>
        </row>
        <row r="2698">
          <cell r="A2698" t="str">
            <v>Calhoun202330.5Max</v>
          </cell>
          <cell r="B2698">
            <v>2023</v>
          </cell>
          <cell r="C2698">
            <v>0.5</v>
          </cell>
          <cell r="D2698" t="str">
            <v>Calhoun</v>
          </cell>
          <cell r="E2698">
            <v>3</v>
          </cell>
          <cell r="F2698">
            <v>1091</v>
          </cell>
          <cell r="G2698" t="str">
            <v>Max</v>
          </cell>
        </row>
        <row r="2699">
          <cell r="A2699" t="str">
            <v>Charleston202330.5Max</v>
          </cell>
          <cell r="B2699">
            <v>2023</v>
          </cell>
          <cell r="C2699">
            <v>0.5</v>
          </cell>
          <cell r="D2699" t="str">
            <v>Charleston</v>
          </cell>
          <cell r="E2699">
            <v>3</v>
          </cell>
          <cell r="F2699">
            <v>1263</v>
          </cell>
          <cell r="G2699" t="str">
            <v>Max</v>
          </cell>
        </row>
        <row r="2700">
          <cell r="A2700" t="str">
            <v>Cherokee202330.5Max</v>
          </cell>
          <cell r="B2700">
            <v>2023</v>
          </cell>
          <cell r="C2700">
            <v>0.5</v>
          </cell>
          <cell r="D2700" t="str">
            <v>Cherokee</v>
          </cell>
          <cell r="E2700">
            <v>3</v>
          </cell>
          <cell r="F2700">
            <v>808</v>
          </cell>
          <cell r="G2700" t="str">
            <v>Max</v>
          </cell>
        </row>
        <row r="2701">
          <cell r="A2701" t="str">
            <v>Chester202330.5Max</v>
          </cell>
          <cell r="B2701">
            <v>2023</v>
          </cell>
          <cell r="C2701">
            <v>0.5</v>
          </cell>
          <cell r="D2701" t="str">
            <v>Chester</v>
          </cell>
          <cell r="E2701">
            <v>3</v>
          </cell>
          <cell r="F2701">
            <v>841</v>
          </cell>
          <cell r="G2701" t="str">
            <v>Max</v>
          </cell>
        </row>
        <row r="2702">
          <cell r="A2702" t="str">
            <v>Chesterfield202330.5Max</v>
          </cell>
          <cell r="B2702">
            <v>2023</v>
          </cell>
          <cell r="C2702">
            <v>0.5</v>
          </cell>
          <cell r="D2702" t="str">
            <v>Chesterfield</v>
          </cell>
          <cell r="E2702">
            <v>3</v>
          </cell>
          <cell r="F2702">
            <v>808</v>
          </cell>
          <cell r="G2702" t="str">
            <v>Max</v>
          </cell>
        </row>
        <row r="2703">
          <cell r="A2703" t="str">
            <v>Clarendon202330.5Max</v>
          </cell>
          <cell r="B2703">
            <v>2023</v>
          </cell>
          <cell r="C2703">
            <v>0.5</v>
          </cell>
          <cell r="D2703" t="str">
            <v>Clarendon</v>
          </cell>
          <cell r="E2703">
            <v>3</v>
          </cell>
          <cell r="F2703">
            <v>821</v>
          </cell>
          <cell r="G2703" t="str">
            <v>Max</v>
          </cell>
        </row>
        <row r="2704">
          <cell r="A2704" t="str">
            <v>Colleton202330.5Max</v>
          </cell>
          <cell r="B2704">
            <v>2023</v>
          </cell>
          <cell r="C2704">
            <v>0.5</v>
          </cell>
          <cell r="D2704" t="str">
            <v>Colleton</v>
          </cell>
          <cell r="E2704">
            <v>3</v>
          </cell>
          <cell r="F2704">
            <v>808</v>
          </cell>
          <cell r="G2704" t="str">
            <v>Max</v>
          </cell>
        </row>
        <row r="2705">
          <cell r="A2705" t="str">
            <v>Darlington202330.5Max</v>
          </cell>
          <cell r="B2705">
            <v>2023</v>
          </cell>
          <cell r="C2705">
            <v>0.5</v>
          </cell>
          <cell r="D2705" t="str">
            <v>Darlington</v>
          </cell>
          <cell r="E2705">
            <v>3</v>
          </cell>
          <cell r="F2705">
            <v>819</v>
          </cell>
          <cell r="G2705" t="str">
            <v>Max</v>
          </cell>
        </row>
        <row r="2706">
          <cell r="A2706" t="str">
            <v>Dillon202330.5Max</v>
          </cell>
          <cell r="B2706">
            <v>2023</v>
          </cell>
          <cell r="C2706">
            <v>0.5</v>
          </cell>
          <cell r="D2706" t="str">
            <v>Dillon</v>
          </cell>
          <cell r="E2706">
            <v>3</v>
          </cell>
          <cell r="F2706">
            <v>808</v>
          </cell>
          <cell r="G2706" t="str">
            <v>Max</v>
          </cell>
        </row>
        <row r="2707">
          <cell r="A2707" t="str">
            <v>Dorchester202330.5Max</v>
          </cell>
          <cell r="B2707">
            <v>2023</v>
          </cell>
          <cell r="C2707">
            <v>0.5</v>
          </cell>
          <cell r="D2707" t="str">
            <v>Dorchester</v>
          </cell>
          <cell r="E2707">
            <v>3</v>
          </cell>
          <cell r="F2707">
            <v>1263</v>
          </cell>
          <cell r="G2707" t="str">
            <v>Max</v>
          </cell>
        </row>
        <row r="2708">
          <cell r="A2708" t="str">
            <v>Edgefield202330.5Max</v>
          </cell>
          <cell r="B2708">
            <v>2023</v>
          </cell>
          <cell r="C2708">
            <v>0.5</v>
          </cell>
          <cell r="D2708" t="str">
            <v>Edgefield</v>
          </cell>
          <cell r="E2708">
            <v>3</v>
          </cell>
          <cell r="F2708">
            <v>1014</v>
          </cell>
          <cell r="G2708" t="str">
            <v>Max</v>
          </cell>
        </row>
        <row r="2709">
          <cell r="A2709" t="str">
            <v>Fairfield202330.5Max</v>
          </cell>
          <cell r="B2709">
            <v>2023</v>
          </cell>
          <cell r="C2709">
            <v>0.5</v>
          </cell>
          <cell r="D2709" t="str">
            <v>Fairfield</v>
          </cell>
          <cell r="E2709">
            <v>3</v>
          </cell>
          <cell r="F2709">
            <v>1091</v>
          </cell>
          <cell r="G2709" t="str">
            <v>Max</v>
          </cell>
        </row>
        <row r="2710">
          <cell r="A2710" t="str">
            <v>Florence202330.5Max</v>
          </cell>
          <cell r="B2710">
            <v>2023</v>
          </cell>
          <cell r="C2710">
            <v>0.5</v>
          </cell>
          <cell r="D2710" t="str">
            <v>Florence</v>
          </cell>
          <cell r="E2710">
            <v>3</v>
          </cell>
          <cell r="F2710">
            <v>914</v>
          </cell>
          <cell r="G2710" t="str">
            <v>Max</v>
          </cell>
        </row>
        <row r="2711">
          <cell r="A2711" t="str">
            <v>Georgetown202330.5Max</v>
          </cell>
          <cell r="B2711">
            <v>2023</v>
          </cell>
          <cell r="C2711">
            <v>0.5</v>
          </cell>
          <cell r="D2711" t="str">
            <v>Georgetown</v>
          </cell>
          <cell r="E2711">
            <v>3</v>
          </cell>
          <cell r="F2711">
            <v>961</v>
          </cell>
          <cell r="G2711" t="str">
            <v>Max</v>
          </cell>
        </row>
        <row r="2712">
          <cell r="A2712" t="str">
            <v>Greenville202330.5Max</v>
          </cell>
          <cell r="B2712">
            <v>2023</v>
          </cell>
          <cell r="C2712">
            <v>0.5</v>
          </cell>
          <cell r="D2712" t="str">
            <v>Greenville</v>
          </cell>
          <cell r="E2712">
            <v>3</v>
          </cell>
          <cell r="F2712">
            <v>1157</v>
          </cell>
          <cell r="G2712" t="str">
            <v>Max</v>
          </cell>
        </row>
        <row r="2713">
          <cell r="A2713" t="str">
            <v>Greenwood202330.5Max</v>
          </cell>
          <cell r="B2713">
            <v>2023</v>
          </cell>
          <cell r="C2713">
            <v>0.5</v>
          </cell>
          <cell r="D2713" t="str">
            <v>Greenwood</v>
          </cell>
          <cell r="E2713">
            <v>3</v>
          </cell>
          <cell r="F2713">
            <v>808</v>
          </cell>
          <cell r="G2713" t="str">
            <v>Max</v>
          </cell>
        </row>
        <row r="2714">
          <cell r="A2714" t="str">
            <v>Hampton202330.5Max</v>
          </cell>
          <cell r="B2714">
            <v>2023</v>
          </cell>
          <cell r="C2714">
            <v>0.5</v>
          </cell>
          <cell r="D2714" t="str">
            <v>Hampton</v>
          </cell>
          <cell r="E2714">
            <v>3</v>
          </cell>
          <cell r="F2714">
            <v>808</v>
          </cell>
          <cell r="G2714" t="str">
            <v>Max</v>
          </cell>
        </row>
        <row r="2715">
          <cell r="A2715" t="str">
            <v>Horry202330.5Max</v>
          </cell>
          <cell r="B2715">
            <v>2023</v>
          </cell>
          <cell r="C2715">
            <v>0.5</v>
          </cell>
          <cell r="D2715" t="str">
            <v>Horry</v>
          </cell>
          <cell r="E2715">
            <v>3</v>
          </cell>
          <cell r="F2715">
            <v>940</v>
          </cell>
          <cell r="G2715" t="str">
            <v>Max</v>
          </cell>
        </row>
        <row r="2716">
          <cell r="A2716" t="str">
            <v>Jasper202330.5Max</v>
          </cell>
          <cell r="B2716">
            <v>2023</v>
          </cell>
          <cell r="C2716">
            <v>0.5</v>
          </cell>
          <cell r="D2716" t="str">
            <v>Jasper</v>
          </cell>
          <cell r="E2716">
            <v>3</v>
          </cell>
          <cell r="F2716">
            <v>823</v>
          </cell>
          <cell r="G2716" t="str">
            <v>Max</v>
          </cell>
        </row>
        <row r="2717">
          <cell r="A2717" t="str">
            <v>Kershaw202330.5Max</v>
          </cell>
          <cell r="B2717">
            <v>2023</v>
          </cell>
          <cell r="C2717">
            <v>0.5</v>
          </cell>
          <cell r="D2717" t="str">
            <v>Kershaw</v>
          </cell>
          <cell r="E2717">
            <v>3</v>
          </cell>
          <cell r="F2717">
            <v>937</v>
          </cell>
          <cell r="G2717" t="str">
            <v>Max</v>
          </cell>
        </row>
        <row r="2718">
          <cell r="A2718" t="str">
            <v>Lancaster202330.5Max</v>
          </cell>
          <cell r="B2718">
            <v>2023</v>
          </cell>
          <cell r="C2718">
            <v>0.5</v>
          </cell>
          <cell r="D2718" t="str">
            <v>Lancaster</v>
          </cell>
          <cell r="E2718">
            <v>3</v>
          </cell>
          <cell r="F2718">
            <v>1063</v>
          </cell>
          <cell r="G2718" t="str">
            <v>Max</v>
          </cell>
        </row>
        <row r="2719">
          <cell r="A2719" t="str">
            <v>Laurens202330.5Max</v>
          </cell>
          <cell r="B2719">
            <v>2023</v>
          </cell>
          <cell r="C2719">
            <v>0.5</v>
          </cell>
          <cell r="D2719" t="str">
            <v>Laurens</v>
          </cell>
          <cell r="E2719">
            <v>3</v>
          </cell>
          <cell r="F2719">
            <v>824</v>
          </cell>
          <cell r="G2719" t="str">
            <v>Max</v>
          </cell>
        </row>
        <row r="2720">
          <cell r="A2720" t="str">
            <v>Lee202330.5Max</v>
          </cell>
          <cell r="B2720">
            <v>2023</v>
          </cell>
          <cell r="C2720">
            <v>0.5</v>
          </cell>
          <cell r="D2720" t="str">
            <v>Lee</v>
          </cell>
          <cell r="E2720">
            <v>3</v>
          </cell>
          <cell r="F2720">
            <v>808</v>
          </cell>
          <cell r="G2720" t="str">
            <v>Max</v>
          </cell>
        </row>
        <row r="2721">
          <cell r="A2721" t="str">
            <v>Lexington202330.5Max</v>
          </cell>
          <cell r="B2721">
            <v>2023</v>
          </cell>
          <cell r="C2721">
            <v>0.5</v>
          </cell>
          <cell r="D2721" t="str">
            <v>Lexington</v>
          </cell>
          <cell r="E2721">
            <v>3</v>
          </cell>
          <cell r="F2721">
            <v>1091</v>
          </cell>
          <cell r="G2721" t="str">
            <v>Max</v>
          </cell>
        </row>
        <row r="2722">
          <cell r="A2722" t="str">
            <v>Marion202330.5Max</v>
          </cell>
          <cell r="B2722">
            <v>2023</v>
          </cell>
          <cell r="C2722">
            <v>0.5</v>
          </cell>
          <cell r="D2722" t="str">
            <v>Marion</v>
          </cell>
          <cell r="E2722">
            <v>3</v>
          </cell>
          <cell r="F2722">
            <v>808</v>
          </cell>
          <cell r="G2722" t="str">
            <v>Max</v>
          </cell>
        </row>
        <row r="2723">
          <cell r="A2723" t="str">
            <v>Marlboro202330.5Max</v>
          </cell>
          <cell r="B2723">
            <v>2023</v>
          </cell>
          <cell r="C2723">
            <v>0.5</v>
          </cell>
          <cell r="D2723" t="str">
            <v>Marlboro</v>
          </cell>
          <cell r="E2723">
            <v>3</v>
          </cell>
          <cell r="F2723">
            <v>808</v>
          </cell>
          <cell r="G2723" t="str">
            <v>Max</v>
          </cell>
        </row>
        <row r="2724">
          <cell r="A2724" t="str">
            <v>McCormick202330.5Max</v>
          </cell>
          <cell r="B2724">
            <v>2023</v>
          </cell>
          <cell r="C2724">
            <v>0.5</v>
          </cell>
          <cell r="D2724" t="str">
            <v>McCormick</v>
          </cell>
          <cell r="E2724">
            <v>3</v>
          </cell>
          <cell r="F2724">
            <v>877</v>
          </cell>
          <cell r="G2724" t="str">
            <v>Max</v>
          </cell>
        </row>
        <row r="2725">
          <cell r="A2725" t="str">
            <v>Newberry202330.5Max</v>
          </cell>
          <cell r="B2725">
            <v>2023</v>
          </cell>
          <cell r="C2725">
            <v>0.5</v>
          </cell>
          <cell r="D2725" t="str">
            <v>Newberry</v>
          </cell>
          <cell r="E2725">
            <v>3</v>
          </cell>
          <cell r="F2725">
            <v>845</v>
          </cell>
          <cell r="G2725" t="str">
            <v>Max</v>
          </cell>
        </row>
        <row r="2726">
          <cell r="A2726" t="str">
            <v>Oconee202330.5Max</v>
          </cell>
          <cell r="B2726">
            <v>2023</v>
          </cell>
          <cell r="C2726">
            <v>0.5</v>
          </cell>
          <cell r="D2726" t="str">
            <v>Oconee</v>
          </cell>
          <cell r="E2726">
            <v>3</v>
          </cell>
          <cell r="F2726">
            <v>895</v>
          </cell>
          <cell r="G2726" t="str">
            <v>Max</v>
          </cell>
        </row>
        <row r="2727">
          <cell r="A2727" t="str">
            <v>Orangeburg202330.5Max</v>
          </cell>
          <cell r="B2727">
            <v>2023</v>
          </cell>
          <cell r="C2727">
            <v>0.5</v>
          </cell>
          <cell r="D2727" t="str">
            <v>Orangeburg</v>
          </cell>
          <cell r="E2727">
            <v>3</v>
          </cell>
          <cell r="F2727">
            <v>808</v>
          </cell>
          <cell r="G2727" t="str">
            <v>Max</v>
          </cell>
        </row>
        <row r="2728">
          <cell r="A2728" t="str">
            <v>Pickens202330.5Max</v>
          </cell>
          <cell r="B2728">
            <v>2023</v>
          </cell>
          <cell r="C2728">
            <v>0.5</v>
          </cell>
          <cell r="D2728" t="str">
            <v>Pickens</v>
          </cell>
          <cell r="E2728">
            <v>3</v>
          </cell>
          <cell r="F2728">
            <v>1157</v>
          </cell>
          <cell r="G2728" t="str">
            <v>Max</v>
          </cell>
        </row>
        <row r="2729">
          <cell r="A2729" t="str">
            <v>Richland202330.5Max</v>
          </cell>
          <cell r="B2729">
            <v>2023</v>
          </cell>
          <cell r="C2729">
            <v>0.5</v>
          </cell>
          <cell r="D2729" t="str">
            <v>Richland</v>
          </cell>
          <cell r="E2729">
            <v>3</v>
          </cell>
          <cell r="F2729">
            <v>1091</v>
          </cell>
          <cell r="G2729" t="str">
            <v>Max</v>
          </cell>
        </row>
        <row r="2730">
          <cell r="A2730" t="str">
            <v>Saluda202330.5Max</v>
          </cell>
          <cell r="B2730">
            <v>2023</v>
          </cell>
          <cell r="C2730">
            <v>0.5</v>
          </cell>
          <cell r="D2730" t="str">
            <v>Saluda</v>
          </cell>
          <cell r="E2730">
            <v>3</v>
          </cell>
          <cell r="F2730">
            <v>1091</v>
          </cell>
          <cell r="G2730" t="str">
            <v>Max</v>
          </cell>
        </row>
        <row r="2731">
          <cell r="A2731" t="str">
            <v>Spartanburg202330.5Max</v>
          </cell>
          <cell r="B2731">
            <v>2023</v>
          </cell>
          <cell r="C2731">
            <v>0.5</v>
          </cell>
          <cell r="D2731" t="str">
            <v>Spartanburg</v>
          </cell>
          <cell r="E2731">
            <v>3</v>
          </cell>
          <cell r="F2731">
            <v>1028</v>
          </cell>
          <cell r="G2731" t="str">
            <v>Max</v>
          </cell>
        </row>
        <row r="2732">
          <cell r="A2732" t="str">
            <v>Sumter202330.5Max</v>
          </cell>
          <cell r="B2732">
            <v>2023</v>
          </cell>
          <cell r="C2732">
            <v>0.5</v>
          </cell>
          <cell r="D2732" t="str">
            <v>Sumter</v>
          </cell>
          <cell r="E2732">
            <v>3</v>
          </cell>
          <cell r="F2732">
            <v>835</v>
          </cell>
          <cell r="G2732" t="str">
            <v>Max</v>
          </cell>
        </row>
        <row r="2733">
          <cell r="A2733" t="str">
            <v>Union202330.5Max</v>
          </cell>
          <cell r="B2733">
            <v>2023</v>
          </cell>
          <cell r="C2733">
            <v>0.5</v>
          </cell>
          <cell r="D2733" t="str">
            <v>Union</v>
          </cell>
          <cell r="E2733">
            <v>3</v>
          </cell>
          <cell r="F2733">
            <v>808</v>
          </cell>
          <cell r="G2733" t="str">
            <v>Max</v>
          </cell>
        </row>
        <row r="2734">
          <cell r="A2734" t="str">
            <v>Williamsburg202330.5Max</v>
          </cell>
          <cell r="B2734">
            <v>2023</v>
          </cell>
          <cell r="C2734">
            <v>0.5</v>
          </cell>
          <cell r="D2734" t="str">
            <v>Williamsburg</v>
          </cell>
          <cell r="E2734">
            <v>3</v>
          </cell>
          <cell r="F2734">
            <v>808</v>
          </cell>
          <cell r="G2734" t="str">
            <v>Max</v>
          </cell>
        </row>
        <row r="2735">
          <cell r="A2735" t="str">
            <v>York202330.5Max</v>
          </cell>
          <cell r="B2735">
            <v>2023</v>
          </cell>
          <cell r="C2735">
            <v>0.5</v>
          </cell>
          <cell r="D2735" t="str">
            <v>York</v>
          </cell>
          <cell r="E2735">
            <v>3</v>
          </cell>
          <cell r="F2735">
            <v>1296</v>
          </cell>
          <cell r="G2735" t="str">
            <v>Max</v>
          </cell>
        </row>
        <row r="2736">
          <cell r="A2736" t="str">
            <v>Abbeville202340.5Max</v>
          </cell>
          <cell r="B2736">
            <v>2023</v>
          </cell>
          <cell r="C2736">
            <v>0.5</v>
          </cell>
          <cell r="D2736" t="str">
            <v>Abbeville</v>
          </cell>
          <cell r="E2736">
            <v>4</v>
          </cell>
          <cell r="F2736">
            <v>902</v>
          </cell>
          <cell r="G2736" t="str">
            <v>Max</v>
          </cell>
        </row>
        <row r="2737">
          <cell r="A2737" t="str">
            <v>Aiken202340.5Max</v>
          </cell>
          <cell r="B2737">
            <v>2023</v>
          </cell>
          <cell r="C2737">
            <v>0.5</v>
          </cell>
          <cell r="D2737" t="str">
            <v>Aiken</v>
          </cell>
          <cell r="E2737">
            <v>4</v>
          </cell>
          <cell r="F2737">
            <v>1131</v>
          </cell>
          <cell r="G2737" t="str">
            <v>Max</v>
          </cell>
        </row>
        <row r="2738">
          <cell r="A2738" t="str">
            <v>Allendale202340.5Max</v>
          </cell>
          <cell r="B2738">
            <v>2023</v>
          </cell>
          <cell r="C2738">
            <v>0.5</v>
          </cell>
          <cell r="D2738" t="str">
            <v>Allendale</v>
          </cell>
          <cell r="E2738">
            <v>4</v>
          </cell>
          <cell r="F2738">
            <v>902</v>
          </cell>
          <cell r="G2738" t="str">
            <v>Max</v>
          </cell>
        </row>
        <row r="2739">
          <cell r="A2739" t="str">
            <v>Anderson202340.5Max</v>
          </cell>
          <cell r="B2739">
            <v>2023</v>
          </cell>
          <cell r="C2739">
            <v>0.5</v>
          </cell>
          <cell r="D2739" t="str">
            <v>Anderson</v>
          </cell>
          <cell r="E2739">
            <v>4</v>
          </cell>
          <cell r="F2739">
            <v>1091</v>
          </cell>
          <cell r="G2739" t="str">
            <v>Max</v>
          </cell>
        </row>
        <row r="2740">
          <cell r="A2740" t="str">
            <v>Bamberg202340.5Max</v>
          </cell>
          <cell r="B2740">
            <v>2023</v>
          </cell>
          <cell r="C2740">
            <v>0.5</v>
          </cell>
          <cell r="D2740" t="str">
            <v>Bamberg</v>
          </cell>
          <cell r="E2740">
            <v>4</v>
          </cell>
          <cell r="F2740">
            <v>902</v>
          </cell>
          <cell r="G2740" t="str">
            <v>Max</v>
          </cell>
        </row>
        <row r="2741">
          <cell r="A2741" t="str">
            <v>Barnwell202340.5Max</v>
          </cell>
          <cell r="B2741">
            <v>2023</v>
          </cell>
          <cell r="C2741">
            <v>0.5</v>
          </cell>
          <cell r="D2741" t="str">
            <v>Barnwell</v>
          </cell>
          <cell r="E2741">
            <v>4</v>
          </cell>
          <cell r="F2741">
            <v>902</v>
          </cell>
          <cell r="G2741" t="str">
            <v>Max</v>
          </cell>
        </row>
        <row r="2742">
          <cell r="A2742" t="str">
            <v>Beaufort202340.5Max</v>
          </cell>
          <cell r="B2742">
            <v>2023</v>
          </cell>
          <cell r="C2742">
            <v>0.5</v>
          </cell>
          <cell r="D2742" t="str">
            <v>Beaufort</v>
          </cell>
          <cell r="E2742">
            <v>4</v>
          </cell>
          <cell r="F2742">
            <v>1331</v>
          </cell>
          <cell r="G2742" t="str">
            <v>Max</v>
          </cell>
        </row>
        <row r="2743">
          <cell r="A2743" t="str">
            <v>Berkeley202340.5Max</v>
          </cell>
          <cell r="B2743">
            <v>2023</v>
          </cell>
          <cell r="C2743">
            <v>0.5</v>
          </cell>
          <cell r="D2743" t="str">
            <v>Berkeley</v>
          </cell>
          <cell r="E2743">
            <v>4</v>
          </cell>
          <cell r="F2743">
            <v>1410</v>
          </cell>
          <cell r="G2743" t="str">
            <v>Max</v>
          </cell>
        </row>
        <row r="2744">
          <cell r="A2744" t="str">
            <v>Calhoun202340.5Max</v>
          </cell>
          <cell r="B2744">
            <v>2023</v>
          </cell>
          <cell r="C2744">
            <v>0.5</v>
          </cell>
          <cell r="D2744" t="str">
            <v>Calhoun</v>
          </cell>
          <cell r="E2744">
            <v>4</v>
          </cell>
          <cell r="F2744">
            <v>1217</v>
          </cell>
          <cell r="G2744" t="str">
            <v>Max</v>
          </cell>
        </row>
        <row r="2745">
          <cell r="A2745" t="str">
            <v>Charleston202340.5Max</v>
          </cell>
          <cell r="B2745">
            <v>2023</v>
          </cell>
          <cell r="C2745">
            <v>0.5</v>
          </cell>
          <cell r="D2745" t="str">
            <v>Charleston</v>
          </cell>
          <cell r="E2745">
            <v>4</v>
          </cell>
          <cell r="F2745">
            <v>1410</v>
          </cell>
          <cell r="G2745" t="str">
            <v>Max</v>
          </cell>
        </row>
        <row r="2746">
          <cell r="A2746" t="str">
            <v>Cherokee202340.5Max</v>
          </cell>
          <cell r="B2746">
            <v>2023</v>
          </cell>
          <cell r="C2746">
            <v>0.5</v>
          </cell>
          <cell r="D2746" t="str">
            <v>Cherokee</v>
          </cell>
          <cell r="E2746">
            <v>4</v>
          </cell>
          <cell r="F2746">
            <v>902</v>
          </cell>
          <cell r="G2746" t="str">
            <v>Max</v>
          </cell>
        </row>
        <row r="2747">
          <cell r="A2747" t="str">
            <v>Chester202340.5Max</v>
          </cell>
          <cell r="B2747">
            <v>2023</v>
          </cell>
          <cell r="C2747">
            <v>0.5</v>
          </cell>
          <cell r="D2747" t="str">
            <v>Chester</v>
          </cell>
          <cell r="E2747">
            <v>4</v>
          </cell>
          <cell r="F2747">
            <v>938</v>
          </cell>
          <cell r="G2747" t="str">
            <v>Max</v>
          </cell>
        </row>
        <row r="2748">
          <cell r="A2748" t="str">
            <v>Chesterfield202340.5Max</v>
          </cell>
          <cell r="B2748">
            <v>2023</v>
          </cell>
          <cell r="C2748">
            <v>0.5</v>
          </cell>
          <cell r="D2748" t="str">
            <v>Chesterfield</v>
          </cell>
          <cell r="E2748">
            <v>4</v>
          </cell>
          <cell r="F2748">
            <v>902</v>
          </cell>
          <cell r="G2748" t="str">
            <v>Max</v>
          </cell>
        </row>
        <row r="2749">
          <cell r="A2749" t="str">
            <v>Clarendon202340.5Max</v>
          </cell>
          <cell r="B2749">
            <v>2023</v>
          </cell>
          <cell r="C2749">
            <v>0.5</v>
          </cell>
          <cell r="D2749" t="str">
            <v>Clarendon</v>
          </cell>
          <cell r="E2749">
            <v>4</v>
          </cell>
          <cell r="F2749">
            <v>917</v>
          </cell>
          <cell r="G2749" t="str">
            <v>Max</v>
          </cell>
        </row>
        <row r="2750">
          <cell r="A2750" t="str">
            <v>Colleton202340.5Max</v>
          </cell>
          <cell r="B2750">
            <v>2023</v>
          </cell>
          <cell r="C2750">
            <v>0.5</v>
          </cell>
          <cell r="D2750" t="str">
            <v>Colleton</v>
          </cell>
          <cell r="E2750">
            <v>4</v>
          </cell>
          <cell r="F2750">
            <v>902</v>
          </cell>
          <cell r="G2750" t="str">
            <v>Max</v>
          </cell>
        </row>
        <row r="2751">
          <cell r="A2751" t="str">
            <v>Darlington202340.5Max</v>
          </cell>
          <cell r="B2751">
            <v>2023</v>
          </cell>
          <cell r="C2751">
            <v>0.5</v>
          </cell>
          <cell r="D2751" t="str">
            <v>Darlington</v>
          </cell>
          <cell r="E2751">
            <v>4</v>
          </cell>
          <cell r="F2751">
            <v>913</v>
          </cell>
          <cell r="G2751" t="str">
            <v>Max</v>
          </cell>
        </row>
        <row r="2752">
          <cell r="A2752" t="str">
            <v>Dillon202340.5Max</v>
          </cell>
          <cell r="B2752">
            <v>2023</v>
          </cell>
          <cell r="C2752">
            <v>0.5</v>
          </cell>
          <cell r="D2752" t="str">
            <v>Dillon</v>
          </cell>
          <cell r="E2752">
            <v>4</v>
          </cell>
          <cell r="F2752">
            <v>902</v>
          </cell>
          <cell r="G2752" t="str">
            <v>Max</v>
          </cell>
        </row>
        <row r="2753">
          <cell r="A2753" t="str">
            <v>Dorchester202340.5Max</v>
          </cell>
          <cell r="B2753">
            <v>2023</v>
          </cell>
          <cell r="C2753">
            <v>0.5</v>
          </cell>
          <cell r="D2753" t="str">
            <v>Dorchester</v>
          </cell>
          <cell r="E2753">
            <v>4</v>
          </cell>
          <cell r="F2753">
            <v>1410</v>
          </cell>
          <cell r="G2753" t="str">
            <v>Max</v>
          </cell>
        </row>
        <row r="2754">
          <cell r="A2754" t="str">
            <v>Edgefield202340.5Max</v>
          </cell>
          <cell r="B2754">
            <v>2023</v>
          </cell>
          <cell r="C2754">
            <v>0.5</v>
          </cell>
          <cell r="D2754" t="str">
            <v>Edgefield</v>
          </cell>
          <cell r="E2754">
            <v>4</v>
          </cell>
          <cell r="F2754">
            <v>1131</v>
          </cell>
          <cell r="G2754" t="str">
            <v>Max</v>
          </cell>
        </row>
        <row r="2755">
          <cell r="A2755" t="str">
            <v>Fairfield202340.5Max</v>
          </cell>
          <cell r="B2755">
            <v>2023</v>
          </cell>
          <cell r="C2755">
            <v>0.5</v>
          </cell>
          <cell r="D2755" t="str">
            <v>Fairfield</v>
          </cell>
          <cell r="E2755">
            <v>4</v>
          </cell>
          <cell r="F2755">
            <v>1217</v>
          </cell>
          <cell r="G2755" t="str">
            <v>Max</v>
          </cell>
        </row>
        <row r="2756">
          <cell r="A2756" t="str">
            <v>Florence202340.5Max</v>
          </cell>
          <cell r="B2756">
            <v>2023</v>
          </cell>
          <cell r="C2756">
            <v>0.5</v>
          </cell>
          <cell r="D2756" t="str">
            <v>Florence</v>
          </cell>
          <cell r="E2756">
            <v>4</v>
          </cell>
          <cell r="F2756">
            <v>1020</v>
          </cell>
          <cell r="G2756" t="str">
            <v>Max</v>
          </cell>
        </row>
        <row r="2757">
          <cell r="A2757" t="str">
            <v>Georgetown202340.5Max</v>
          </cell>
          <cell r="B2757">
            <v>2023</v>
          </cell>
          <cell r="C2757">
            <v>0.5</v>
          </cell>
          <cell r="D2757" t="str">
            <v>Georgetown</v>
          </cell>
          <cell r="E2757">
            <v>4</v>
          </cell>
          <cell r="F2757">
            <v>1072</v>
          </cell>
          <cell r="G2757" t="str">
            <v>Max</v>
          </cell>
        </row>
        <row r="2758">
          <cell r="A2758" t="str">
            <v>Greenville202340.5Max</v>
          </cell>
          <cell r="B2758">
            <v>2023</v>
          </cell>
          <cell r="C2758">
            <v>0.5</v>
          </cell>
          <cell r="D2758" t="str">
            <v>Greenville</v>
          </cell>
          <cell r="E2758">
            <v>4</v>
          </cell>
          <cell r="F2758">
            <v>1291</v>
          </cell>
          <cell r="G2758" t="str">
            <v>Max</v>
          </cell>
        </row>
        <row r="2759">
          <cell r="A2759" t="str">
            <v>Greenwood202340.5Max</v>
          </cell>
          <cell r="B2759">
            <v>2023</v>
          </cell>
          <cell r="C2759">
            <v>0.5</v>
          </cell>
          <cell r="D2759" t="str">
            <v>Greenwood</v>
          </cell>
          <cell r="E2759">
            <v>4</v>
          </cell>
          <cell r="F2759">
            <v>902</v>
          </cell>
          <cell r="G2759" t="str">
            <v>Max</v>
          </cell>
        </row>
        <row r="2760">
          <cell r="A2760" t="str">
            <v>Hampton202340.5Max</v>
          </cell>
          <cell r="B2760">
            <v>2023</v>
          </cell>
          <cell r="C2760">
            <v>0.5</v>
          </cell>
          <cell r="D2760" t="str">
            <v>Hampton</v>
          </cell>
          <cell r="E2760">
            <v>4</v>
          </cell>
          <cell r="F2760">
            <v>902</v>
          </cell>
          <cell r="G2760" t="str">
            <v>Max</v>
          </cell>
        </row>
        <row r="2761">
          <cell r="A2761" t="str">
            <v>Horry202340.5Max</v>
          </cell>
          <cell r="B2761">
            <v>2023</v>
          </cell>
          <cell r="C2761">
            <v>0.5</v>
          </cell>
          <cell r="D2761" t="str">
            <v>Horry</v>
          </cell>
          <cell r="E2761">
            <v>4</v>
          </cell>
          <cell r="F2761">
            <v>1048</v>
          </cell>
          <cell r="G2761" t="str">
            <v>Max</v>
          </cell>
        </row>
        <row r="2762">
          <cell r="A2762" t="str">
            <v>Jasper202340.5Max</v>
          </cell>
          <cell r="B2762">
            <v>2023</v>
          </cell>
          <cell r="C2762">
            <v>0.5</v>
          </cell>
          <cell r="D2762" t="str">
            <v>Jasper</v>
          </cell>
          <cell r="E2762">
            <v>4</v>
          </cell>
          <cell r="F2762">
            <v>918</v>
          </cell>
          <cell r="G2762" t="str">
            <v>Max</v>
          </cell>
        </row>
        <row r="2763">
          <cell r="A2763" t="str">
            <v>Kershaw202340.5Max</v>
          </cell>
          <cell r="B2763">
            <v>2023</v>
          </cell>
          <cell r="C2763">
            <v>0.5</v>
          </cell>
          <cell r="D2763" t="str">
            <v>Kershaw</v>
          </cell>
          <cell r="E2763">
            <v>4</v>
          </cell>
          <cell r="F2763">
            <v>1046</v>
          </cell>
          <cell r="G2763" t="str">
            <v>Max</v>
          </cell>
        </row>
        <row r="2764">
          <cell r="A2764" t="str">
            <v>Lancaster202340.5Max</v>
          </cell>
          <cell r="B2764">
            <v>2023</v>
          </cell>
          <cell r="C2764">
            <v>0.5</v>
          </cell>
          <cell r="D2764" t="str">
            <v>Lancaster</v>
          </cell>
          <cell r="E2764">
            <v>4</v>
          </cell>
          <cell r="F2764">
            <v>1186</v>
          </cell>
          <cell r="G2764" t="str">
            <v>Max</v>
          </cell>
        </row>
        <row r="2765">
          <cell r="A2765" t="str">
            <v>Laurens202340.5Max</v>
          </cell>
          <cell r="B2765">
            <v>2023</v>
          </cell>
          <cell r="C2765">
            <v>0.5</v>
          </cell>
          <cell r="D2765" t="str">
            <v>Laurens</v>
          </cell>
          <cell r="E2765">
            <v>4</v>
          </cell>
          <cell r="F2765">
            <v>920</v>
          </cell>
          <cell r="G2765" t="str">
            <v>Max</v>
          </cell>
        </row>
        <row r="2766">
          <cell r="A2766" t="str">
            <v>Lee202340.5Max</v>
          </cell>
          <cell r="B2766">
            <v>2023</v>
          </cell>
          <cell r="C2766">
            <v>0.5</v>
          </cell>
          <cell r="D2766" t="str">
            <v>Lee</v>
          </cell>
          <cell r="E2766">
            <v>4</v>
          </cell>
          <cell r="F2766">
            <v>902</v>
          </cell>
          <cell r="G2766" t="str">
            <v>Max</v>
          </cell>
        </row>
        <row r="2767">
          <cell r="A2767" t="str">
            <v>Lexington202340.5Max</v>
          </cell>
          <cell r="B2767">
            <v>2023</v>
          </cell>
          <cell r="C2767">
            <v>0.5</v>
          </cell>
          <cell r="D2767" t="str">
            <v>Lexington</v>
          </cell>
          <cell r="E2767">
            <v>4</v>
          </cell>
          <cell r="F2767">
            <v>1217</v>
          </cell>
          <cell r="G2767" t="str">
            <v>Max</v>
          </cell>
        </row>
        <row r="2768">
          <cell r="A2768" t="str">
            <v>Marion202340.5Max</v>
          </cell>
          <cell r="B2768">
            <v>2023</v>
          </cell>
          <cell r="C2768">
            <v>0.5</v>
          </cell>
          <cell r="D2768" t="str">
            <v>Marion</v>
          </cell>
          <cell r="E2768">
            <v>4</v>
          </cell>
          <cell r="F2768">
            <v>902</v>
          </cell>
          <cell r="G2768" t="str">
            <v>Max</v>
          </cell>
        </row>
        <row r="2769">
          <cell r="A2769" t="str">
            <v>Marlboro202340.5Max</v>
          </cell>
          <cell r="B2769">
            <v>2023</v>
          </cell>
          <cell r="C2769">
            <v>0.5</v>
          </cell>
          <cell r="D2769" t="str">
            <v>Marlboro</v>
          </cell>
          <cell r="E2769">
            <v>4</v>
          </cell>
          <cell r="F2769">
            <v>902</v>
          </cell>
          <cell r="G2769" t="str">
            <v>Max</v>
          </cell>
        </row>
        <row r="2770">
          <cell r="A2770" t="str">
            <v>McCormick202340.5Max</v>
          </cell>
          <cell r="B2770">
            <v>2023</v>
          </cell>
          <cell r="C2770">
            <v>0.5</v>
          </cell>
          <cell r="D2770" t="str">
            <v>McCormick</v>
          </cell>
          <cell r="E2770">
            <v>4</v>
          </cell>
          <cell r="F2770">
            <v>978</v>
          </cell>
          <cell r="G2770" t="str">
            <v>Max</v>
          </cell>
        </row>
        <row r="2771">
          <cell r="A2771" t="str">
            <v>Newberry202340.5Max</v>
          </cell>
          <cell r="B2771">
            <v>2023</v>
          </cell>
          <cell r="C2771">
            <v>0.5</v>
          </cell>
          <cell r="D2771" t="str">
            <v>Newberry</v>
          </cell>
          <cell r="E2771">
            <v>4</v>
          </cell>
          <cell r="F2771">
            <v>942</v>
          </cell>
          <cell r="G2771" t="str">
            <v>Max</v>
          </cell>
        </row>
        <row r="2772">
          <cell r="A2772" t="str">
            <v>Oconee202340.5Max</v>
          </cell>
          <cell r="B2772">
            <v>2023</v>
          </cell>
          <cell r="C2772">
            <v>0.5</v>
          </cell>
          <cell r="D2772" t="str">
            <v>Oconee</v>
          </cell>
          <cell r="E2772">
            <v>4</v>
          </cell>
          <cell r="F2772">
            <v>998</v>
          </cell>
          <cell r="G2772" t="str">
            <v>Max</v>
          </cell>
        </row>
        <row r="2773">
          <cell r="A2773" t="str">
            <v>Orangeburg202340.5Max</v>
          </cell>
          <cell r="B2773">
            <v>2023</v>
          </cell>
          <cell r="C2773">
            <v>0.5</v>
          </cell>
          <cell r="D2773" t="str">
            <v>Orangeburg</v>
          </cell>
          <cell r="E2773">
            <v>4</v>
          </cell>
          <cell r="F2773">
            <v>902</v>
          </cell>
          <cell r="G2773" t="str">
            <v>Max</v>
          </cell>
        </row>
        <row r="2774">
          <cell r="A2774" t="str">
            <v>Pickens202340.5Max</v>
          </cell>
          <cell r="B2774">
            <v>2023</v>
          </cell>
          <cell r="C2774">
            <v>0.5</v>
          </cell>
          <cell r="D2774" t="str">
            <v>Pickens</v>
          </cell>
          <cell r="E2774">
            <v>4</v>
          </cell>
          <cell r="F2774">
            <v>1291</v>
          </cell>
          <cell r="G2774" t="str">
            <v>Max</v>
          </cell>
        </row>
        <row r="2775">
          <cell r="A2775" t="str">
            <v>Richland202340.5Max</v>
          </cell>
          <cell r="B2775">
            <v>2023</v>
          </cell>
          <cell r="C2775">
            <v>0.5</v>
          </cell>
          <cell r="D2775" t="str">
            <v>Richland</v>
          </cell>
          <cell r="E2775">
            <v>4</v>
          </cell>
          <cell r="F2775">
            <v>1217</v>
          </cell>
          <cell r="G2775" t="str">
            <v>Max</v>
          </cell>
        </row>
        <row r="2776">
          <cell r="A2776" t="str">
            <v>Saluda202340.5Max</v>
          </cell>
          <cell r="B2776">
            <v>2023</v>
          </cell>
          <cell r="C2776">
            <v>0.5</v>
          </cell>
          <cell r="D2776" t="str">
            <v>Saluda</v>
          </cell>
          <cell r="E2776">
            <v>4</v>
          </cell>
          <cell r="F2776">
            <v>1217</v>
          </cell>
          <cell r="G2776" t="str">
            <v>Max</v>
          </cell>
        </row>
        <row r="2777">
          <cell r="A2777" t="str">
            <v>Spartanburg202340.5Max</v>
          </cell>
          <cell r="B2777">
            <v>2023</v>
          </cell>
          <cell r="C2777">
            <v>0.5</v>
          </cell>
          <cell r="D2777" t="str">
            <v>Spartanburg</v>
          </cell>
          <cell r="E2777">
            <v>4</v>
          </cell>
          <cell r="F2777">
            <v>1147</v>
          </cell>
          <cell r="G2777" t="str">
            <v>Max</v>
          </cell>
        </row>
        <row r="2778">
          <cell r="A2778" t="str">
            <v>Sumter202340.5Max</v>
          </cell>
          <cell r="B2778">
            <v>2023</v>
          </cell>
          <cell r="C2778">
            <v>0.5</v>
          </cell>
          <cell r="D2778" t="str">
            <v>Sumter</v>
          </cell>
          <cell r="E2778">
            <v>4</v>
          </cell>
          <cell r="F2778">
            <v>931</v>
          </cell>
          <cell r="G2778" t="str">
            <v>Max</v>
          </cell>
        </row>
        <row r="2779">
          <cell r="A2779" t="str">
            <v>Union202340.5Max</v>
          </cell>
          <cell r="B2779">
            <v>2023</v>
          </cell>
          <cell r="C2779">
            <v>0.5</v>
          </cell>
          <cell r="D2779" t="str">
            <v>Union</v>
          </cell>
          <cell r="E2779">
            <v>4</v>
          </cell>
          <cell r="F2779">
            <v>902</v>
          </cell>
          <cell r="G2779" t="str">
            <v>Max</v>
          </cell>
        </row>
        <row r="2780">
          <cell r="A2780" t="str">
            <v>Williamsburg202340.5Max</v>
          </cell>
          <cell r="B2780">
            <v>2023</v>
          </cell>
          <cell r="C2780">
            <v>0.5</v>
          </cell>
          <cell r="D2780" t="str">
            <v>Williamsburg</v>
          </cell>
          <cell r="E2780">
            <v>4</v>
          </cell>
          <cell r="F2780">
            <v>902</v>
          </cell>
          <cell r="G2780" t="str">
            <v>Max</v>
          </cell>
        </row>
        <row r="2781">
          <cell r="A2781" t="str">
            <v>York202340.5Max</v>
          </cell>
          <cell r="B2781">
            <v>2023</v>
          </cell>
          <cell r="C2781">
            <v>0.5</v>
          </cell>
          <cell r="D2781" t="str">
            <v>York</v>
          </cell>
          <cell r="E2781">
            <v>4</v>
          </cell>
          <cell r="F2781">
            <v>1446</v>
          </cell>
          <cell r="G2781" t="str">
            <v>Max</v>
          </cell>
        </row>
        <row r="2782">
          <cell r="A2782" t="str">
            <v>Abbeville202300.6Max</v>
          </cell>
          <cell r="B2782">
            <v>2023</v>
          </cell>
          <cell r="C2782">
            <v>0.6</v>
          </cell>
          <cell r="D2782" t="str">
            <v>Abbeville</v>
          </cell>
          <cell r="E2782">
            <v>0</v>
          </cell>
          <cell r="F2782">
            <v>654</v>
          </cell>
          <cell r="G2782" t="str">
            <v>Max</v>
          </cell>
        </row>
        <row r="2783">
          <cell r="A2783" t="str">
            <v>Aiken202300.6Max</v>
          </cell>
          <cell r="B2783">
            <v>2023</v>
          </cell>
          <cell r="C2783">
            <v>0.6</v>
          </cell>
          <cell r="D2783" t="str">
            <v>Aiken</v>
          </cell>
          <cell r="E2783">
            <v>0</v>
          </cell>
          <cell r="F2783">
            <v>819</v>
          </cell>
          <cell r="G2783" t="str">
            <v>Max</v>
          </cell>
        </row>
        <row r="2784">
          <cell r="A2784" t="str">
            <v>Allendale202300.6Max</v>
          </cell>
          <cell r="B2784">
            <v>2023</v>
          </cell>
          <cell r="C2784">
            <v>0.6</v>
          </cell>
          <cell r="D2784" t="str">
            <v>Allendale</v>
          </cell>
          <cell r="E2784">
            <v>0</v>
          </cell>
          <cell r="F2784">
            <v>654</v>
          </cell>
          <cell r="G2784" t="str">
            <v>Max</v>
          </cell>
        </row>
        <row r="2785">
          <cell r="A2785" t="str">
            <v>Anderson202300.6Max</v>
          </cell>
          <cell r="B2785">
            <v>2023</v>
          </cell>
          <cell r="C2785">
            <v>0.6</v>
          </cell>
          <cell r="D2785" t="str">
            <v>Anderson</v>
          </cell>
          <cell r="E2785">
            <v>0</v>
          </cell>
          <cell r="F2785">
            <v>790</v>
          </cell>
          <cell r="G2785" t="str">
            <v>Max</v>
          </cell>
        </row>
        <row r="2786">
          <cell r="A2786" t="str">
            <v>Bamberg202300.6Max</v>
          </cell>
          <cell r="B2786">
            <v>2023</v>
          </cell>
          <cell r="C2786">
            <v>0.6</v>
          </cell>
          <cell r="D2786" t="str">
            <v>Bamberg</v>
          </cell>
          <cell r="E2786">
            <v>0</v>
          </cell>
          <cell r="F2786">
            <v>654</v>
          </cell>
          <cell r="G2786" t="str">
            <v>Max</v>
          </cell>
        </row>
        <row r="2787">
          <cell r="A2787" t="str">
            <v>Barnwell202300.6Max</v>
          </cell>
          <cell r="B2787">
            <v>2023</v>
          </cell>
          <cell r="C2787">
            <v>0.6</v>
          </cell>
          <cell r="D2787" t="str">
            <v>Barnwell</v>
          </cell>
          <cell r="E2787">
            <v>0</v>
          </cell>
          <cell r="F2787">
            <v>654</v>
          </cell>
          <cell r="G2787" t="str">
            <v>Max</v>
          </cell>
        </row>
        <row r="2788">
          <cell r="A2788" t="str">
            <v>Beaufort202300.6Max</v>
          </cell>
          <cell r="B2788">
            <v>2023</v>
          </cell>
          <cell r="C2788">
            <v>0.6</v>
          </cell>
          <cell r="D2788" t="str">
            <v>Beaufort</v>
          </cell>
          <cell r="E2788">
            <v>0</v>
          </cell>
          <cell r="F2788">
            <v>964</v>
          </cell>
          <cell r="G2788" t="str">
            <v>Max</v>
          </cell>
        </row>
        <row r="2789">
          <cell r="A2789" t="str">
            <v>Berkeley202300.6Max</v>
          </cell>
          <cell r="B2789">
            <v>2023</v>
          </cell>
          <cell r="C2789">
            <v>0.6</v>
          </cell>
          <cell r="D2789" t="str">
            <v>Berkeley</v>
          </cell>
          <cell r="E2789">
            <v>0</v>
          </cell>
          <cell r="F2789">
            <v>1021</v>
          </cell>
          <cell r="G2789" t="str">
            <v>Max</v>
          </cell>
        </row>
        <row r="2790">
          <cell r="A2790" t="str">
            <v>Calhoun202300.6Max</v>
          </cell>
          <cell r="B2790">
            <v>2023</v>
          </cell>
          <cell r="C2790">
            <v>0.6</v>
          </cell>
          <cell r="D2790" t="str">
            <v>Calhoun</v>
          </cell>
          <cell r="E2790">
            <v>0</v>
          </cell>
          <cell r="F2790">
            <v>882</v>
          </cell>
          <cell r="G2790" t="str">
            <v>Max</v>
          </cell>
        </row>
        <row r="2791">
          <cell r="A2791" t="str">
            <v>Charleston202300.6Max</v>
          </cell>
          <cell r="B2791">
            <v>2023</v>
          </cell>
          <cell r="C2791">
            <v>0.6</v>
          </cell>
          <cell r="D2791" t="str">
            <v>Charleston</v>
          </cell>
          <cell r="E2791">
            <v>0</v>
          </cell>
          <cell r="F2791">
            <v>1021</v>
          </cell>
          <cell r="G2791" t="str">
            <v>Max</v>
          </cell>
        </row>
        <row r="2792">
          <cell r="A2792" t="str">
            <v>Cherokee202300.6Max</v>
          </cell>
          <cell r="B2792">
            <v>2023</v>
          </cell>
          <cell r="C2792">
            <v>0.6</v>
          </cell>
          <cell r="D2792" t="str">
            <v>Cherokee</v>
          </cell>
          <cell r="E2792">
            <v>0</v>
          </cell>
          <cell r="F2792">
            <v>654</v>
          </cell>
          <cell r="G2792" t="str">
            <v>Max</v>
          </cell>
        </row>
        <row r="2793">
          <cell r="A2793" t="str">
            <v>Chester202300.6Max</v>
          </cell>
          <cell r="B2793">
            <v>2023</v>
          </cell>
          <cell r="C2793">
            <v>0.6</v>
          </cell>
          <cell r="D2793" t="str">
            <v>Chester</v>
          </cell>
          <cell r="E2793">
            <v>0</v>
          </cell>
          <cell r="F2793">
            <v>679</v>
          </cell>
          <cell r="G2793" t="str">
            <v>Max</v>
          </cell>
        </row>
        <row r="2794">
          <cell r="A2794" t="str">
            <v>Chesterfield202300.6Max</v>
          </cell>
          <cell r="B2794">
            <v>2023</v>
          </cell>
          <cell r="C2794">
            <v>0.6</v>
          </cell>
          <cell r="D2794" t="str">
            <v>Chesterfield</v>
          </cell>
          <cell r="E2794">
            <v>0</v>
          </cell>
          <cell r="F2794">
            <v>654</v>
          </cell>
          <cell r="G2794" t="str">
            <v>Max</v>
          </cell>
        </row>
        <row r="2795">
          <cell r="A2795" t="str">
            <v>Clarendon202300.6Max</v>
          </cell>
          <cell r="B2795">
            <v>2023</v>
          </cell>
          <cell r="C2795">
            <v>0.6</v>
          </cell>
          <cell r="D2795" t="str">
            <v>Clarendon</v>
          </cell>
          <cell r="E2795">
            <v>0</v>
          </cell>
          <cell r="F2795">
            <v>664</v>
          </cell>
          <cell r="G2795" t="str">
            <v>Max</v>
          </cell>
        </row>
        <row r="2796">
          <cell r="A2796" t="str">
            <v>Colleton202300.6Max</v>
          </cell>
          <cell r="B2796">
            <v>2023</v>
          </cell>
          <cell r="C2796">
            <v>0.6</v>
          </cell>
          <cell r="D2796" t="str">
            <v>Colleton</v>
          </cell>
          <cell r="E2796">
            <v>0</v>
          </cell>
          <cell r="F2796">
            <v>654</v>
          </cell>
          <cell r="G2796" t="str">
            <v>Max</v>
          </cell>
        </row>
        <row r="2797">
          <cell r="A2797" t="str">
            <v>Darlington202300.6Max</v>
          </cell>
          <cell r="B2797">
            <v>2023</v>
          </cell>
          <cell r="C2797">
            <v>0.6</v>
          </cell>
          <cell r="D2797" t="str">
            <v>Darlington</v>
          </cell>
          <cell r="E2797">
            <v>0</v>
          </cell>
          <cell r="F2797">
            <v>661</v>
          </cell>
          <cell r="G2797" t="str">
            <v>Max</v>
          </cell>
        </row>
        <row r="2798">
          <cell r="A2798" t="str">
            <v>Dillon202300.6Max</v>
          </cell>
          <cell r="B2798">
            <v>2023</v>
          </cell>
          <cell r="C2798">
            <v>0.6</v>
          </cell>
          <cell r="D2798" t="str">
            <v>Dillon</v>
          </cell>
          <cell r="E2798">
            <v>0</v>
          </cell>
          <cell r="F2798">
            <v>654</v>
          </cell>
          <cell r="G2798" t="str">
            <v>Max</v>
          </cell>
        </row>
        <row r="2799">
          <cell r="A2799" t="str">
            <v>Dorchester202300.6Max</v>
          </cell>
          <cell r="B2799">
            <v>2023</v>
          </cell>
          <cell r="C2799">
            <v>0.6</v>
          </cell>
          <cell r="D2799" t="str">
            <v>Dorchester</v>
          </cell>
          <cell r="E2799">
            <v>0</v>
          </cell>
          <cell r="F2799">
            <v>1021</v>
          </cell>
          <cell r="G2799" t="str">
            <v>Max</v>
          </cell>
        </row>
        <row r="2800">
          <cell r="A2800" t="str">
            <v>Edgefield202300.6Max</v>
          </cell>
          <cell r="B2800">
            <v>2023</v>
          </cell>
          <cell r="C2800">
            <v>0.6</v>
          </cell>
          <cell r="D2800" t="str">
            <v>Edgefield</v>
          </cell>
          <cell r="E2800">
            <v>0</v>
          </cell>
          <cell r="F2800">
            <v>819</v>
          </cell>
          <cell r="G2800" t="str">
            <v>Max</v>
          </cell>
        </row>
        <row r="2801">
          <cell r="A2801" t="str">
            <v>Fairfield202300.6Max</v>
          </cell>
          <cell r="B2801">
            <v>2023</v>
          </cell>
          <cell r="C2801">
            <v>0.6</v>
          </cell>
          <cell r="D2801" t="str">
            <v>Fairfield</v>
          </cell>
          <cell r="E2801">
            <v>0</v>
          </cell>
          <cell r="F2801">
            <v>882</v>
          </cell>
          <cell r="G2801" t="str">
            <v>Max</v>
          </cell>
        </row>
        <row r="2802">
          <cell r="A2802" t="str">
            <v>Florence202300.6Max</v>
          </cell>
          <cell r="B2802">
            <v>2023</v>
          </cell>
          <cell r="C2802">
            <v>0.6</v>
          </cell>
          <cell r="D2802" t="str">
            <v>Florence</v>
          </cell>
          <cell r="E2802">
            <v>0</v>
          </cell>
          <cell r="F2802">
            <v>739</v>
          </cell>
          <cell r="G2802" t="str">
            <v>Max</v>
          </cell>
        </row>
        <row r="2803">
          <cell r="A2803" t="str">
            <v>Georgetown202300.6Max</v>
          </cell>
          <cell r="B2803">
            <v>2023</v>
          </cell>
          <cell r="C2803">
            <v>0.6</v>
          </cell>
          <cell r="D2803" t="str">
            <v>Georgetown</v>
          </cell>
          <cell r="E2803">
            <v>0</v>
          </cell>
          <cell r="F2803">
            <v>777</v>
          </cell>
          <cell r="G2803" t="str">
            <v>Max</v>
          </cell>
        </row>
        <row r="2804">
          <cell r="A2804" t="str">
            <v>Greenville202300.6Max</v>
          </cell>
          <cell r="B2804">
            <v>2023</v>
          </cell>
          <cell r="C2804">
            <v>0.6</v>
          </cell>
          <cell r="D2804" t="str">
            <v>Greenville</v>
          </cell>
          <cell r="E2804">
            <v>0</v>
          </cell>
          <cell r="F2804">
            <v>934</v>
          </cell>
          <cell r="G2804" t="str">
            <v>Max</v>
          </cell>
        </row>
        <row r="2805">
          <cell r="A2805" t="str">
            <v>Greenwood202300.6Max</v>
          </cell>
          <cell r="B2805">
            <v>2023</v>
          </cell>
          <cell r="C2805">
            <v>0.6</v>
          </cell>
          <cell r="D2805" t="str">
            <v>Greenwood</v>
          </cell>
          <cell r="E2805">
            <v>0</v>
          </cell>
          <cell r="F2805">
            <v>654</v>
          </cell>
          <cell r="G2805" t="str">
            <v>Max</v>
          </cell>
        </row>
        <row r="2806">
          <cell r="A2806" t="str">
            <v>Hampton202300.6Max</v>
          </cell>
          <cell r="B2806">
            <v>2023</v>
          </cell>
          <cell r="C2806">
            <v>0.6</v>
          </cell>
          <cell r="D2806" t="str">
            <v>Hampton</v>
          </cell>
          <cell r="E2806">
            <v>0</v>
          </cell>
          <cell r="F2806">
            <v>654</v>
          </cell>
          <cell r="G2806" t="str">
            <v>Max</v>
          </cell>
        </row>
        <row r="2807">
          <cell r="A2807" t="str">
            <v>Horry202300.6Max</v>
          </cell>
          <cell r="B2807">
            <v>2023</v>
          </cell>
          <cell r="C2807">
            <v>0.6</v>
          </cell>
          <cell r="D2807" t="str">
            <v>Horry</v>
          </cell>
          <cell r="E2807">
            <v>0</v>
          </cell>
          <cell r="F2807">
            <v>760</v>
          </cell>
          <cell r="G2807" t="str">
            <v>Max</v>
          </cell>
        </row>
        <row r="2808">
          <cell r="A2808" t="str">
            <v>Jasper202300.6Max</v>
          </cell>
          <cell r="B2808">
            <v>2023</v>
          </cell>
          <cell r="C2808">
            <v>0.6</v>
          </cell>
          <cell r="D2808" t="str">
            <v>Jasper</v>
          </cell>
          <cell r="E2808">
            <v>0</v>
          </cell>
          <cell r="F2808">
            <v>666</v>
          </cell>
          <cell r="G2808" t="str">
            <v>Max</v>
          </cell>
        </row>
        <row r="2809">
          <cell r="A2809" t="str">
            <v>Kershaw202300.6Max</v>
          </cell>
          <cell r="B2809">
            <v>2023</v>
          </cell>
          <cell r="C2809">
            <v>0.6</v>
          </cell>
          <cell r="D2809" t="str">
            <v>Kershaw</v>
          </cell>
          <cell r="E2809">
            <v>0</v>
          </cell>
          <cell r="F2809">
            <v>757</v>
          </cell>
          <cell r="G2809" t="str">
            <v>Max</v>
          </cell>
        </row>
        <row r="2810">
          <cell r="A2810" t="str">
            <v>Lancaster202300.6Max</v>
          </cell>
          <cell r="B2810">
            <v>2023</v>
          </cell>
          <cell r="C2810">
            <v>0.6</v>
          </cell>
          <cell r="D2810" t="str">
            <v>Lancaster</v>
          </cell>
          <cell r="E2810">
            <v>0</v>
          </cell>
          <cell r="F2810">
            <v>859</v>
          </cell>
          <cell r="G2810" t="str">
            <v>Max</v>
          </cell>
        </row>
        <row r="2811">
          <cell r="A2811" t="str">
            <v>Laurens202300.6Max</v>
          </cell>
          <cell r="B2811">
            <v>2023</v>
          </cell>
          <cell r="C2811">
            <v>0.6</v>
          </cell>
          <cell r="D2811" t="str">
            <v>Laurens</v>
          </cell>
          <cell r="E2811">
            <v>0</v>
          </cell>
          <cell r="F2811">
            <v>666</v>
          </cell>
          <cell r="G2811" t="str">
            <v>Max</v>
          </cell>
        </row>
        <row r="2812">
          <cell r="A2812" t="str">
            <v>Lee202300.6Max</v>
          </cell>
          <cell r="B2812">
            <v>2023</v>
          </cell>
          <cell r="C2812">
            <v>0.6</v>
          </cell>
          <cell r="D2812" t="str">
            <v>Lee</v>
          </cell>
          <cell r="E2812">
            <v>0</v>
          </cell>
          <cell r="F2812">
            <v>654</v>
          </cell>
          <cell r="G2812" t="str">
            <v>Max</v>
          </cell>
        </row>
        <row r="2813">
          <cell r="A2813" t="str">
            <v>Lexington202300.6Max</v>
          </cell>
          <cell r="B2813">
            <v>2023</v>
          </cell>
          <cell r="C2813">
            <v>0.6</v>
          </cell>
          <cell r="D2813" t="str">
            <v>Lexington</v>
          </cell>
          <cell r="E2813">
            <v>0</v>
          </cell>
          <cell r="F2813">
            <v>882</v>
          </cell>
          <cell r="G2813" t="str">
            <v>Max</v>
          </cell>
        </row>
        <row r="2814">
          <cell r="A2814" t="str">
            <v>Marion202300.6Max</v>
          </cell>
          <cell r="B2814">
            <v>2023</v>
          </cell>
          <cell r="C2814">
            <v>0.6</v>
          </cell>
          <cell r="D2814" t="str">
            <v>Marion</v>
          </cell>
          <cell r="E2814">
            <v>0</v>
          </cell>
          <cell r="F2814">
            <v>654</v>
          </cell>
          <cell r="G2814" t="str">
            <v>Max</v>
          </cell>
        </row>
        <row r="2815">
          <cell r="A2815" t="str">
            <v>Marlboro202300.6Max</v>
          </cell>
          <cell r="B2815">
            <v>2023</v>
          </cell>
          <cell r="C2815">
            <v>0.6</v>
          </cell>
          <cell r="D2815" t="str">
            <v>Marlboro</v>
          </cell>
          <cell r="E2815">
            <v>0</v>
          </cell>
          <cell r="F2815">
            <v>654</v>
          </cell>
          <cell r="G2815" t="str">
            <v>Max</v>
          </cell>
        </row>
        <row r="2816">
          <cell r="A2816" t="str">
            <v>McCormick202300.6Max</v>
          </cell>
          <cell r="B2816">
            <v>2023</v>
          </cell>
          <cell r="C2816">
            <v>0.6</v>
          </cell>
          <cell r="D2816" t="str">
            <v>McCormick</v>
          </cell>
          <cell r="E2816">
            <v>0</v>
          </cell>
          <cell r="F2816">
            <v>709</v>
          </cell>
          <cell r="G2816" t="str">
            <v>Max</v>
          </cell>
        </row>
        <row r="2817">
          <cell r="A2817" t="str">
            <v>Newberry202300.6Max</v>
          </cell>
          <cell r="B2817">
            <v>2023</v>
          </cell>
          <cell r="C2817">
            <v>0.6</v>
          </cell>
          <cell r="D2817" t="str">
            <v>Newberry</v>
          </cell>
          <cell r="E2817">
            <v>0</v>
          </cell>
          <cell r="F2817">
            <v>682</v>
          </cell>
          <cell r="G2817" t="str">
            <v>Max</v>
          </cell>
        </row>
        <row r="2818">
          <cell r="A2818" t="str">
            <v>Oconee202300.6Max</v>
          </cell>
          <cell r="B2818">
            <v>2023</v>
          </cell>
          <cell r="C2818">
            <v>0.6</v>
          </cell>
          <cell r="D2818" t="str">
            <v>Oconee</v>
          </cell>
          <cell r="E2818">
            <v>0</v>
          </cell>
          <cell r="F2818">
            <v>723</v>
          </cell>
          <cell r="G2818" t="str">
            <v>Max</v>
          </cell>
        </row>
        <row r="2819">
          <cell r="A2819" t="str">
            <v>Orangeburg202300.6Max</v>
          </cell>
          <cell r="B2819">
            <v>2023</v>
          </cell>
          <cell r="C2819">
            <v>0.6</v>
          </cell>
          <cell r="D2819" t="str">
            <v>Orangeburg</v>
          </cell>
          <cell r="E2819">
            <v>0</v>
          </cell>
          <cell r="F2819">
            <v>654</v>
          </cell>
          <cell r="G2819" t="str">
            <v>Max</v>
          </cell>
        </row>
        <row r="2820">
          <cell r="A2820" t="str">
            <v>Pickens202300.6Max</v>
          </cell>
          <cell r="B2820">
            <v>2023</v>
          </cell>
          <cell r="C2820">
            <v>0.6</v>
          </cell>
          <cell r="D2820" t="str">
            <v>Pickens</v>
          </cell>
          <cell r="E2820">
            <v>0</v>
          </cell>
          <cell r="F2820">
            <v>934</v>
          </cell>
          <cell r="G2820" t="str">
            <v>Max</v>
          </cell>
        </row>
        <row r="2821">
          <cell r="A2821" t="str">
            <v>Richland202300.6Max</v>
          </cell>
          <cell r="B2821">
            <v>2023</v>
          </cell>
          <cell r="C2821">
            <v>0.6</v>
          </cell>
          <cell r="D2821" t="str">
            <v>Richland</v>
          </cell>
          <cell r="E2821">
            <v>0</v>
          </cell>
          <cell r="F2821">
            <v>882</v>
          </cell>
          <cell r="G2821" t="str">
            <v>Max</v>
          </cell>
        </row>
        <row r="2822">
          <cell r="A2822" t="str">
            <v>Saluda202300.6Max</v>
          </cell>
          <cell r="B2822">
            <v>2023</v>
          </cell>
          <cell r="C2822">
            <v>0.6</v>
          </cell>
          <cell r="D2822" t="str">
            <v>Saluda</v>
          </cell>
          <cell r="E2822">
            <v>0</v>
          </cell>
          <cell r="F2822">
            <v>882</v>
          </cell>
          <cell r="G2822" t="str">
            <v>Max</v>
          </cell>
        </row>
        <row r="2823">
          <cell r="A2823" t="str">
            <v>Spartanburg202300.6Max</v>
          </cell>
          <cell r="B2823">
            <v>2023</v>
          </cell>
          <cell r="C2823">
            <v>0.6</v>
          </cell>
          <cell r="D2823" t="str">
            <v>Spartanburg</v>
          </cell>
          <cell r="E2823">
            <v>0</v>
          </cell>
          <cell r="F2823">
            <v>831</v>
          </cell>
          <cell r="G2823" t="str">
            <v>Max</v>
          </cell>
        </row>
        <row r="2824">
          <cell r="A2824" t="str">
            <v>Sumter202300.6Max</v>
          </cell>
          <cell r="B2824">
            <v>2023</v>
          </cell>
          <cell r="C2824">
            <v>0.6</v>
          </cell>
          <cell r="D2824" t="str">
            <v>Sumter</v>
          </cell>
          <cell r="E2824">
            <v>0</v>
          </cell>
          <cell r="F2824">
            <v>675</v>
          </cell>
          <cell r="G2824" t="str">
            <v>Max</v>
          </cell>
        </row>
        <row r="2825">
          <cell r="A2825" t="str">
            <v>Union202300.6Max</v>
          </cell>
          <cell r="B2825">
            <v>2023</v>
          </cell>
          <cell r="C2825">
            <v>0.6</v>
          </cell>
          <cell r="D2825" t="str">
            <v>Union</v>
          </cell>
          <cell r="E2825">
            <v>0</v>
          </cell>
          <cell r="F2825">
            <v>654</v>
          </cell>
          <cell r="G2825" t="str">
            <v>Max</v>
          </cell>
        </row>
        <row r="2826">
          <cell r="A2826" t="str">
            <v>Williamsburg202300.6Max</v>
          </cell>
          <cell r="B2826">
            <v>2023</v>
          </cell>
          <cell r="C2826">
            <v>0.6</v>
          </cell>
          <cell r="D2826" t="str">
            <v>Williamsburg</v>
          </cell>
          <cell r="E2826">
            <v>0</v>
          </cell>
          <cell r="F2826">
            <v>654</v>
          </cell>
          <cell r="G2826" t="str">
            <v>Max</v>
          </cell>
        </row>
        <row r="2827">
          <cell r="A2827" t="str">
            <v>York202300.6Max</v>
          </cell>
          <cell r="B2827">
            <v>2023</v>
          </cell>
          <cell r="C2827">
            <v>0.6</v>
          </cell>
          <cell r="D2827" t="str">
            <v>York</v>
          </cell>
          <cell r="E2827">
            <v>0</v>
          </cell>
          <cell r="F2827">
            <v>1047</v>
          </cell>
          <cell r="G2827" t="str">
            <v>Max</v>
          </cell>
        </row>
        <row r="2828">
          <cell r="A2828" t="str">
            <v>Abbeville202310.6Max</v>
          </cell>
          <cell r="B2828">
            <v>2023</v>
          </cell>
          <cell r="C2828">
            <v>0.6</v>
          </cell>
          <cell r="D2828" t="str">
            <v>Abbeville</v>
          </cell>
          <cell r="E2828">
            <v>1</v>
          </cell>
          <cell r="F2828">
            <v>700</v>
          </cell>
          <cell r="G2828" t="str">
            <v>Max</v>
          </cell>
        </row>
        <row r="2829">
          <cell r="A2829" t="str">
            <v>Aiken202310.6Max</v>
          </cell>
          <cell r="B2829">
            <v>2023</v>
          </cell>
          <cell r="C2829">
            <v>0.6</v>
          </cell>
          <cell r="D2829" t="str">
            <v>Aiken</v>
          </cell>
          <cell r="E2829">
            <v>1</v>
          </cell>
          <cell r="F2829">
            <v>877</v>
          </cell>
          <cell r="G2829" t="str">
            <v>Max</v>
          </cell>
        </row>
        <row r="2830">
          <cell r="A2830" t="str">
            <v>Allendale202310.6Max</v>
          </cell>
          <cell r="B2830">
            <v>2023</v>
          </cell>
          <cell r="C2830">
            <v>0.6</v>
          </cell>
          <cell r="D2830" t="str">
            <v>Allendale</v>
          </cell>
          <cell r="E2830">
            <v>1</v>
          </cell>
          <cell r="F2830">
            <v>700</v>
          </cell>
          <cell r="G2830" t="str">
            <v>Max</v>
          </cell>
        </row>
        <row r="2831">
          <cell r="A2831" t="str">
            <v>Anderson202310.6Max</v>
          </cell>
          <cell r="B2831">
            <v>2023</v>
          </cell>
          <cell r="C2831">
            <v>0.6</v>
          </cell>
          <cell r="D2831" t="str">
            <v>Anderson</v>
          </cell>
          <cell r="E2831">
            <v>1</v>
          </cell>
          <cell r="F2831">
            <v>846</v>
          </cell>
          <cell r="G2831" t="str">
            <v>Max</v>
          </cell>
        </row>
        <row r="2832">
          <cell r="A2832" t="str">
            <v>Bamberg202310.6Max</v>
          </cell>
          <cell r="B2832">
            <v>2023</v>
          </cell>
          <cell r="C2832">
            <v>0.6</v>
          </cell>
          <cell r="D2832" t="str">
            <v>Bamberg</v>
          </cell>
          <cell r="E2832">
            <v>1</v>
          </cell>
          <cell r="F2832">
            <v>700</v>
          </cell>
          <cell r="G2832" t="str">
            <v>Max</v>
          </cell>
        </row>
        <row r="2833">
          <cell r="A2833" t="str">
            <v>Barnwell202310.6Max</v>
          </cell>
          <cell r="B2833">
            <v>2023</v>
          </cell>
          <cell r="C2833">
            <v>0.6</v>
          </cell>
          <cell r="D2833" t="str">
            <v>Barnwell</v>
          </cell>
          <cell r="E2833">
            <v>1</v>
          </cell>
          <cell r="F2833">
            <v>700</v>
          </cell>
          <cell r="G2833" t="str">
            <v>Max</v>
          </cell>
        </row>
        <row r="2834">
          <cell r="A2834" t="str">
            <v>Beaufort202310.6Max</v>
          </cell>
          <cell r="B2834">
            <v>2023</v>
          </cell>
          <cell r="C2834">
            <v>0.6</v>
          </cell>
          <cell r="D2834" t="str">
            <v>Beaufort</v>
          </cell>
          <cell r="E2834">
            <v>1</v>
          </cell>
          <cell r="F2834">
            <v>1033</v>
          </cell>
          <cell r="G2834" t="str">
            <v>Max</v>
          </cell>
        </row>
        <row r="2835">
          <cell r="A2835" t="str">
            <v>Berkeley202310.6Max</v>
          </cell>
          <cell r="B2835">
            <v>2023</v>
          </cell>
          <cell r="C2835">
            <v>0.6</v>
          </cell>
          <cell r="D2835" t="str">
            <v>Berkeley</v>
          </cell>
          <cell r="E2835">
            <v>1</v>
          </cell>
          <cell r="F2835">
            <v>1094</v>
          </cell>
          <cell r="G2835" t="str">
            <v>Max</v>
          </cell>
        </row>
        <row r="2836">
          <cell r="A2836" t="str">
            <v>Calhoun202310.6Max</v>
          </cell>
          <cell r="B2836">
            <v>2023</v>
          </cell>
          <cell r="C2836">
            <v>0.6</v>
          </cell>
          <cell r="D2836" t="str">
            <v>Calhoun</v>
          </cell>
          <cell r="E2836">
            <v>1</v>
          </cell>
          <cell r="F2836">
            <v>945</v>
          </cell>
          <cell r="G2836" t="str">
            <v>Max</v>
          </cell>
        </row>
        <row r="2837">
          <cell r="A2837" t="str">
            <v>Charleston202310.6Max</v>
          </cell>
          <cell r="B2837">
            <v>2023</v>
          </cell>
          <cell r="C2837">
            <v>0.6</v>
          </cell>
          <cell r="D2837" t="str">
            <v>Charleston</v>
          </cell>
          <cell r="E2837">
            <v>1</v>
          </cell>
          <cell r="F2837">
            <v>1094</v>
          </cell>
          <cell r="G2837" t="str">
            <v>Max</v>
          </cell>
        </row>
        <row r="2838">
          <cell r="A2838" t="str">
            <v>Cherokee202310.6Max</v>
          </cell>
          <cell r="B2838">
            <v>2023</v>
          </cell>
          <cell r="C2838">
            <v>0.6</v>
          </cell>
          <cell r="D2838" t="str">
            <v>Cherokee</v>
          </cell>
          <cell r="E2838">
            <v>1</v>
          </cell>
          <cell r="F2838">
            <v>700</v>
          </cell>
          <cell r="G2838" t="str">
            <v>Max</v>
          </cell>
        </row>
        <row r="2839">
          <cell r="A2839" t="str">
            <v>Chester202310.6Max</v>
          </cell>
          <cell r="B2839">
            <v>2023</v>
          </cell>
          <cell r="C2839">
            <v>0.6</v>
          </cell>
          <cell r="D2839" t="str">
            <v>Chester</v>
          </cell>
          <cell r="E2839">
            <v>1</v>
          </cell>
          <cell r="F2839">
            <v>728</v>
          </cell>
          <cell r="G2839" t="str">
            <v>Max</v>
          </cell>
        </row>
        <row r="2840">
          <cell r="A2840" t="str">
            <v>Chesterfield202310.6Max</v>
          </cell>
          <cell r="B2840">
            <v>2023</v>
          </cell>
          <cell r="C2840">
            <v>0.6</v>
          </cell>
          <cell r="D2840" t="str">
            <v>Chesterfield</v>
          </cell>
          <cell r="E2840">
            <v>1</v>
          </cell>
          <cell r="F2840">
            <v>700</v>
          </cell>
          <cell r="G2840" t="str">
            <v>Max</v>
          </cell>
        </row>
        <row r="2841">
          <cell r="A2841" t="str">
            <v>Clarendon202310.6Max</v>
          </cell>
          <cell r="B2841">
            <v>2023</v>
          </cell>
          <cell r="C2841">
            <v>0.6</v>
          </cell>
          <cell r="D2841" t="str">
            <v>Clarendon</v>
          </cell>
          <cell r="E2841">
            <v>1</v>
          </cell>
          <cell r="F2841">
            <v>711</v>
          </cell>
          <cell r="G2841" t="str">
            <v>Max</v>
          </cell>
        </row>
        <row r="2842">
          <cell r="A2842" t="str">
            <v>Colleton202310.6Max</v>
          </cell>
          <cell r="B2842">
            <v>2023</v>
          </cell>
          <cell r="C2842">
            <v>0.6</v>
          </cell>
          <cell r="D2842" t="str">
            <v>Colleton</v>
          </cell>
          <cell r="E2842">
            <v>1</v>
          </cell>
          <cell r="F2842">
            <v>700</v>
          </cell>
          <cell r="G2842" t="str">
            <v>Max</v>
          </cell>
        </row>
        <row r="2843">
          <cell r="A2843" t="str">
            <v>Darlington202310.6Max</v>
          </cell>
          <cell r="B2843">
            <v>2023</v>
          </cell>
          <cell r="C2843">
            <v>0.6</v>
          </cell>
          <cell r="D2843" t="str">
            <v>Darlington</v>
          </cell>
          <cell r="E2843">
            <v>1</v>
          </cell>
          <cell r="F2843">
            <v>708</v>
          </cell>
          <cell r="G2843" t="str">
            <v>Max</v>
          </cell>
        </row>
        <row r="2844">
          <cell r="A2844" t="str">
            <v>Dillon202310.6Max</v>
          </cell>
          <cell r="B2844">
            <v>2023</v>
          </cell>
          <cell r="C2844">
            <v>0.6</v>
          </cell>
          <cell r="D2844" t="str">
            <v>Dillon</v>
          </cell>
          <cell r="E2844">
            <v>1</v>
          </cell>
          <cell r="F2844">
            <v>700</v>
          </cell>
          <cell r="G2844" t="str">
            <v>Max</v>
          </cell>
        </row>
        <row r="2845">
          <cell r="A2845" t="str">
            <v>Dorchester202310.6Max</v>
          </cell>
          <cell r="B2845">
            <v>2023</v>
          </cell>
          <cell r="C2845">
            <v>0.6</v>
          </cell>
          <cell r="D2845" t="str">
            <v>Dorchester</v>
          </cell>
          <cell r="E2845">
            <v>1</v>
          </cell>
          <cell r="F2845">
            <v>1094</v>
          </cell>
          <cell r="G2845" t="str">
            <v>Max</v>
          </cell>
        </row>
        <row r="2846">
          <cell r="A2846" t="str">
            <v>Edgefield202310.6Max</v>
          </cell>
          <cell r="B2846">
            <v>2023</v>
          </cell>
          <cell r="C2846">
            <v>0.6</v>
          </cell>
          <cell r="D2846" t="str">
            <v>Edgefield</v>
          </cell>
          <cell r="E2846">
            <v>1</v>
          </cell>
          <cell r="F2846">
            <v>877</v>
          </cell>
          <cell r="G2846" t="str">
            <v>Max</v>
          </cell>
        </row>
        <row r="2847">
          <cell r="A2847" t="str">
            <v>Fairfield202310.6Max</v>
          </cell>
          <cell r="B2847">
            <v>2023</v>
          </cell>
          <cell r="C2847">
            <v>0.6</v>
          </cell>
          <cell r="D2847" t="str">
            <v>Fairfield</v>
          </cell>
          <cell r="E2847">
            <v>1</v>
          </cell>
          <cell r="F2847">
            <v>945</v>
          </cell>
          <cell r="G2847" t="str">
            <v>Max</v>
          </cell>
        </row>
        <row r="2848">
          <cell r="A2848" t="str">
            <v>Florence202310.6Max</v>
          </cell>
          <cell r="B2848">
            <v>2023</v>
          </cell>
          <cell r="C2848">
            <v>0.6</v>
          </cell>
          <cell r="D2848" t="str">
            <v>Florence</v>
          </cell>
          <cell r="E2848">
            <v>1</v>
          </cell>
          <cell r="F2848">
            <v>792</v>
          </cell>
          <cell r="G2848" t="str">
            <v>Max</v>
          </cell>
        </row>
        <row r="2849">
          <cell r="A2849" t="str">
            <v>Georgetown202310.6Max</v>
          </cell>
          <cell r="B2849">
            <v>2023</v>
          </cell>
          <cell r="C2849">
            <v>0.6</v>
          </cell>
          <cell r="D2849" t="str">
            <v>Georgetown</v>
          </cell>
          <cell r="E2849">
            <v>1</v>
          </cell>
          <cell r="F2849">
            <v>832</v>
          </cell>
          <cell r="G2849" t="str">
            <v>Max</v>
          </cell>
        </row>
        <row r="2850">
          <cell r="A2850" t="str">
            <v>Greenville202310.6Max</v>
          </cell>
          <cell r="B2850">
            <v>2023</v>
          </cell>
          <cell r="C2850">
            <v>0.6</v>
          </cell>
          <cell r="D2850" t="str">
            <v>Greenville</v>
          </cell>
          <cell r="E2850">
            <v>1</v>
          </cell>
          <cell r="F2850">
            <v>1001</v>
          </cell>
          <cell r="G2850" t="str">
            <v>Max</v>
          </cell>
        </row>
        <row r="2851">
          <cell r="A2851" t="str">
            <v>Greenwood202310.6Max</v>
          </cell>
          <cell r="B2851">
            <v>2023</v>
          </cell>
          <cell r="C2851">
            <v>0.6</v>
          </cell>
          <cell r="D2851" t="str">
            <v>Greenwood</v>
          </cell>
          <cell r="E2851">
            <v>1</v>
          </cell>
          <cell r="F2851">
            <v>700</v>
          </cell>
          <cell r="G2851" t="str">
            <v>Max</v>
          </cell>
        </row>
        <row r="2852">
          <cell r="A2852" t="str">
            <v>Hampton202310.6Max</v>
          </cell>
          <cell r="B2852">
            <v>2023</v>
          </cell>
          <cell r="C2852">
            <v>0.6</v>
          </cell>
          <cell r="D2852" t="str">
            <v>Hampton</v>
          </cell>
          <cell r="E2852">
            <v>1</v>
          </cell>
          <cell r="F2852">
            <v>700</v>
          </cell>
          <cell r="G2852" t="str">
            <v>Max</v>
          </cell>
        </row>
        <row r="2853">
          <cell r="A2853" t="str">
            <v>Horry202310.6Max</v>
          </cell>
          <cell r="B2853">
            <v>2023</v>
          </cell>
          <cell r="C2853">
            <v>0.6</v>
          </cell>
          <cell r="D2853" t="str">
            <v>Horry</v>
          </cell>
          <cell r="E2853">
            <v>1</v>
          </cell>
          <cell r="F2853">
            <v>814</v>
          </cell>
          <cell r="G2853" t="str">
            <v>Max</v>
          </cell>
        </row>
        <row r="2854">
          <cell r="A2854" t="str">
            <v>Jasper202310.6Max</v>
          </cell>
          <cell r="B2854">
            <v>2023</v>
          </cell>
          <cell r="C2854">
            <v>0.6</v>
          </cell>
          <cell r="D2854" t="str">
            <v>Jasper</v>
          </cell>
          <cell r="E2854">
            <v>1</v>
          </cell>
          <cell r="F2854">
            <v>713</v>
          </cell>
          <cell r="G2854" t="str">
            <v>Max</v>
          </cell>
        </row>
        <row r="2855">
          <cell r="A2855" t="str">
            <v>Kershaw202310.6Max</v>
          </cell>
          <cell r="B2855">
            <v>2023</v>
          </cell>
          <cell r="C2855">
            <v>0.6</v>
          </cell>
          <cell r="D2855" t="str">
            <v>Kershaw</v>
          </cell>
          <cell r="E2855">
            <v>1</v>
          </cell>
          <cell r="F2855">
            <v>811</v>
          </cell>
          <cell r="G2855" t="str">
            <v>Max</v>
          </cell>
        </row>
        <row r="2856">
          <cell r="A2856" t="str">
            <v>Lancaster202310.6Max</v>
          </cell>
          <cell r="B2856">
            <v>2023</v>
          </cell>
          <cell r="C2856">
            <v>0.6</v>
          </cell>
          <cell r="D2856" t="str">
            <v>Lancaster</v>
          </cell>
          <cell r="E2856">
            <v>1</v>
          </cell>
          <cell r="F2856">
            <v>921</v>
          </cell>
          <cell r="G2856" t="str">
            <v>Max</v>
          </cell>
        </row>
        <row r="2857">
          <cell r="A2857" t="str">
            <v>Laurens202310.6Max</v>
          </cell>
          <cell r="B2857">
            <v>2023</v>
          </cell>
          <cell r="C2857">
            <v>0.6</v>
          </cell>
          <cell r="D2857" t="str">
            <v>Laurens</v>
          </cell>
          <cell r="E2857">
            <v>1</v>
          </cell>
          <cell r="F2857">
            <v>714</v>
          </cell>
          <cell r="G2857" t="str">
            <v>Max</v>
          </cell>
        </row>
        <row r="2858">
          <cell r="A2858" t="str">
            <v>Lee202310.6Max</v>
          </cell>
          <cell r="B2858">
            <v>2023</v>
          </cell>
          <cell r="C2858">
            <v>0.6</v>
          </cell>
          <cell r="D2858" t="str">
            <v>Lee</v>
          </cell>
          <cell r="E2858">
            <v>1</v>
          </cell>
          <cell r="F2858">
            <v>700</v>
          </cell>
          <cell r="G2858" t="str">
            <v>Max</v>
          </cell>
        </row>
        <row r="2859">
          <cell r="A2859" t="str">
            <v>Lexington202310.6Max</v>
          </cell>
          <cell r="B2859">
            <v>2023</v>
          </cell>
          <cell r="C2859">
            <v>0.6</v>
          </cell>
          <cell r="D2859" t="str">
            <v>Lexington</v>
          </cell>
          <cell r="E2859">
            <v>1</v>
          </cell>
          <cell r="F2859">
            <v>945</v>
          </cell>
          <cell r="G2859" t="str">
            <v>Max</v>
          </cell>
        </row>
        <row r="2860">
          <cell r="A2860" t="str">
            <v>Marion202310.6Max</v>
          </cell>
          <cell r="B2860">
            <v>2023</v>
          </cell>
          <cell r="C2860">
            <v>0.6</v>
          </cell>
          <cell r="D2860" t="str">
            <v>Marion</v>
          </cell>
          <cell r="E2860">
            <v>1</v>
          </cell>
          <cell r="F2860">
            <v>700</v>
          </cell>
          <cell r="G2860" t="str">
            <v>Max</v>
          </cell>
        </row>
        <row r="2861">
          <cell r="A2861" t="str">
            <v>Marlboro202310.6Max</v>
          </cell>
          <cell r="B2861">
            <v>2023</v>
          </cell>
          <cell r="C2861">
            <v>0.6</v>
          </cell>
          <cell r="D2861" t="str">
            <v>Marlboro</v>
          </cell>
          <cell r="E2861">
            <v>1</v>
          </cell>
          <cell r="F2861">
            <v>700</v>
          </cell>
          <cell r="G2861" t="str">
            <v>Max</v>
          </cell>
        </row>
        <row r="2862">
          <cell r="A2862" t="str">
            <v>McCormick202310.6Max</v>
          </cell>
          <cell r="B2862">
            <v>2023</v>
          </cell>
          <cell r="C2862">
            <v>0.6</v>
          </cell>
          <cell r="D2862" t="str">
            <v>McCormick</v>
          </cell>
          <cell r="E2862">
            <v>1</v>
          </cell>
          <cell r="F2862">
            <v>759</v>
          </cell>
          <cell r="G2862" t="str">
            <v>Max</v>
          </cell>
        </row>
        <row r="2863">
          <cell r="A2863" t="str">
            <v>Newberry202310.6Max</v>
          </cell>
          <cell r="B2863">
            <v>2023</v>
          </cell>
          <cell r="C2863">
            <v>0.6</v>
          </cell>
          <cell r="D2863" t="str">
            <v>Newberry</v>
          </cell>
          <cell r="E2863">
            <v>1</v>
          </cell>
          <cell r="F2863">
            <v>731</v>
          </cell>
          <cell r="G2863" t="str">
            <v>Max</v>
          </cell>
        </row>
        <row r="2864">
          <cell r="A2864" t="str">
            <v>Oconee202310.6Max</v>
          </cell>
          <cell r="B2864">
            <v>2023</v>
          </cell>
          <cell r="C2864">
            <v>0.6</v>
          </cell>
          <cell r="D2864" t="str">
            <v>Oconee</v>
          </cell>
          <cell r="E2864">
            <v>1</v>
          </cell>
          <cell r="F2864">
            <v>774</v>
          </cell>
          <cell r="G2864" t="str">
            <v>Max</v>
          </cell>
        </row>
        <row r="2865">
          <cell r="A2865" t="str">
            <v>Orangeburg202310.6Max</v>
          </cell>
          <cell r="B2865">
            <v>2023</v>
          </cell>
          <cell r="C2865">
            <v>0.6</v>
          </cell>
          <cell r="D2865" t="str">
            <v>Orangeburg</v>
          </cell>
          <cell r="E2865">
            <v>1</v>
          </cell>
          <cell r="F2865">
            <v>700</v>
          </cell>
          <cell r="G2865" t="str">
            <v>Max</v>
          </cell>
        </row>
        <row r="2866">
          <cell r="A2866" t="str">
            <v>Pickens202310.6Max</v>
          </cell>
          <cell r="B2866">
            <v>2023</v>
          </cell>
          <cell r="C2866">
            <v>0.6</v>
          </cell>
          <cell r="D2866" t="str">
            <v>Pickens</v>
          </cell>
          <cell r="E2866">
            <v>1</v>
          </cell>
          <cell r="F2866">
            <v>1001</v>
          </cell>
          <cell r="G2866" t="str">
            <v>Max</v>
          </cell>
        </row>
        <row r="2867">
          <cell r="A2867" t="str">
            <v>Richland202310.6Max</v>
          </cell>
          <cell r="B2867">
            <v>2023</v>
          </cell>
          <cell r="C2867">
            <v>0.6</v>
          </cell>
          <cell r="D2867" t="str">
            <v>Richland</v>
          </cell>
          <cell r="E2867">
            <v>1</v>
          </cell>
          <cell r="F2867">
            <v>945</v>
          </cell>
          <cell r="G2867" t="str">
            <v>Max</v>
          </cell>
        </row>
        <row r="2868">
          <cell r="A2868" t="str">
            <v>Saluda202310.6Max</v>
          </cell>
          <cell r="B2868">
            <v>2023</v>
          </cell>
          <cell r="C2868">
            <v>0.6</v>
          </cell>
          <cell r="D2868" t="str">
            <v>Saluda</v>
          </cell>
          <cell r="E2868">
            <v>1</v>
          </cell>
          <cell r="F2868">
            <v>945</v>
          </cell>
          <cell r="G2868" t="str">
            <v>Max</v>
          </cell>
        </row>
        <row r="2869">
          <cell r="A2869" t="str">
            <v>Spartanburg202310.6Max</v>
          </cell>
          <cell r="B2869">
            <v>2023</v>
          </cell>
          <cell r="C2869">
            <v>0.6</v>
          </cell>
          <cell r="D2869" t="str">
            <v>Spartanburg</v>
          </cell>
          <cell r="E2869">
            <v>1</v>
          </cell>
          <cell r="F2869">
            <v>890</v>
          </cell>
          <cell r="G2869" t="str">
            <v>Max</v>
          </cell>
        </row>
        <row r="2870">
          <cell r="A2870" t="str">
            <v>Sumter202310.6Max</v>
          </cell>
          <cell r="B2870">
            <v>2023</v>
          </cell>
          <cell r="C2870">
            <v>0.6</v>
          </cell>
          <cell r="D2870" t="str">
            <v>Sumter</v>
          </cell>
          <cell r="E2870">
            <v>1</v>
          </cell>
          <cell r="F2870">
            <v>723</v>
          </cell>
          <cell r="G2870" t="str">
            <v>Max</v>
          </cell>
        </row>
        <row r="2871">
          <cell r="A2871" t="str">
            <v>Union202310.6Max</v>
          </cell>
          <cell r="B2871">
            <v>2023</v>
          </cell>
          <cell r="C2871">
            <v>0.6</v>
          </cell>
          <cell r="D2871" t="str">
            <v>Union</v>
          </cell>
          <cell r="E2871">
            <v>1</v>
          </cell>
          <cell r="F2871">
            <v>700</v>
          </cell>
          <cell r="G2871" t="str">
            <v>Max</v>
          </cell>
        </row>
        <row r="2872">
          <cell r="A2872" t="str">
            <v>Williamsburg202310.6Max</v>
          </cell>
          <cell r="B2872">
            <v>2023</v>
          </cell>
          <cell r="C2872">
            <v>0.6</v>
          </cell>
          <cell r="D2872" t="str">
            <v>Williamsburg</v>
          </cell>
          <cell r="E2872">
            <v>1</v>
          </cell>
          <cell r="F2872">
            <v>700</v>
          </cell>
          <cell r="G2872" t="str">
            <v>Max</v>
          </cell>
        </row>
        <row r="2873">
          <cell r="A2873" t="str">
            <v>York202310.6Max</v>
          </cell>
          <cell r="B2873">
            <v>2023</v>
          </cell>
          <cell r="C2873">
            <v>0.6</v>
          </cell>
          <cell r="D2873" t="str">
            <v>York</v>
          </cell>
          <cell r="E2873">
            <v>1</v>
          </cell>
          <cell r="F2873">
            <v>1122</v>
          </cell>
          <cell r="G2873" t="str">
            <v>Max</v>
          </cell>
        </row>
        <row r="2874">
          <cell r="A2874" t="str">
            <v>Abbeville202320.6Max</v>
          </cell>
          <cell r="B2874">
            <v>2023</v>
          </cell>
          <cell r="C2874">
            <v>0.6</v>
          </cell>
          <cell r="D2874" t="str">
            <v>Abbeville</v>
          </cell>
          <cell r="E2874">
            <v>2</v>
          </cell>
          <cell r="F2874">
            <v>840</v>
          </cell>
          <cell r="G2874" t="str">
            <v>Max</v>
          </cell>
        </row>
        <row r="2875">
          <cell r="A2875" t="str">
            <v>Aiken202320.6Max</v>
          </cell>
          <cell r="B2875">
            <v>2023</v>
          </cell>
          <cell r="C2875">
            <v>0.6</v>
          </cell>
          <cell r="D2875" t="str">
            <v>Aiken</v>
          </cell>
          <cell r="E2875">
            <v>2</v>
          </cell>
          <cell r="F2875">
            <v>1053</v>
          </cell>
          <cell r="G2875" t="str">
            <v>Max</v>
          </cell>
        </row>
        <row r="2876">
          <cell r="A2876" t="str">
            <v>Allendale202320.6Max</v>
          </cell>
          <cell r="B2876">
            <v>2023</v>
          </cell>
          <cell r="C2876">
            <v>0.6</v>
          </cell>
          <cell r="D2876" t="str">
            <v>Allendale</v>
          </cell>
          <cell r="E2876">
            <v>2</v>
          </cell>
          <cell r="F2876">
            <v>840</v>
          </cell>
          <cell r="G2876" t="str">
            <v>Max</v>
          </cell>
        </row>
        <row r="2877">
          <cell r="A2877" t="str">
            <v>Anderson202320.6Max</v>
          </cell>
          <cell r="B2877">
            <v>2023</v>
          </cell>
          <cell r="C2877">
            <v>0.6</v>
          </cell>
          <cell r="D2877" t="str">
            <v>Anderson</v>
          </cell>
          <cell r="E2877">
            <v>2</v>
          </cell>
          <cell r="F2877">
            <v>1015</v>
          </cell>
          <cell r="G2877" t="str">
            <v>Max</v>
          </cell>
        </row>
        <row r="2878">
          <cell r="A2878" t="str">
            <v>Bamberg202320.6Max</v>
          </cell>
          <cell r="B2878">
            <v>2023</v>
          </cell>
          <cell r="C2878">
            <v>0.6</v>
          </cell>
          <cell r="D2878" t="str">
            <v>Bamberg</v>
          </cell>
          <cell r="E2878">
            <v>2</v>
          </cell>
          <cell r="F2878">
            <v>840</v>
          </cell>
          <cell r="G2878" t="str">
            <v>Max</v>
          </cell>
        </row>
        <row r="2879">
          <cell r="A2879" t="str">
            <v>Barnwell202320.6Max</v>
          </cell>
          <cell r="B2879">
            <v>2023</v>
          </cell>
          <cell r="C2879">
            <v>0.6</v>
          </cell>
          <cell r="D2879" t="str">
            <v>Barnwell</v>
          </cell>
          <cell r="E2879">
            <v>2</v>
          </cell>
          <cell r="F2879">
            <v>840</v>
          </cell>
          <cell r="G2879" t="str">
            <v>Max</v>
          </cell>
        </row>
        <row r="2880">
          <cell r="A2880" t="str">
            <v>Beaufort202320.6Max</v>
          </cell>
          <cell r="B2880">
            <v>2023</v>
          </cell>
          <cell r="C2880">
            <v>0.6</v>
          </cell>
          <cell r="D2880" t="str">
            <v>Beaufort</v>
          </cell>
          <cell r="E2880">
            <v>2</v>
          </cell>
          <cell r="F2880">
            <v>1240</v>
          </cell>
          <cell r="G2880" t="str">
            <v>Max</v>
          </cell>
        </row>
        <row r="2881">
          <cell r="A2881" t="str">
            <v>Berkeley202320.6Max</v>
          </cell>
          <cell r="B2881">
            <v>2023</v>
          </cell>
          <cell r="C2881">
            <v>0.6</v>
          </cell>
          <cell r="D2881" t="str">
            <v>Berkeley</v>
          </cell>
          <cell r="E2881">
            <v>2</v>
          </cell>
          <cell r="F2881">
            <v>1312</v>
          </cell>
          <cell r="G2881" t="str">
            <v>Max</v>
          </cell>
        </row>
        <row r="2882">
          <cell r="A2882" t="str">
            <v>Calhoun202320.6Max</v>
          </cell>
          <cell r="B2882">
            <v>2023</v>
          </cell>
          <cell r="C2882">
            <v>0.6</v>
          </cell>
          <cell r="D2882" t="str">
            <v>Calhoun</v>
          </cell>
          <cell r="E2882">
            <v>2</v>
          </cell>
          <cell r="F2882">
            <v>1134</v>
          </cell>
          <cell r="G2882" t="str">
            <v>Max</v>
          </cell>
        </row>
        <row r="2883">
          <cell r="A2883" t="str">
            <v>Charleston202320.6Max</v>
          </cell>
          <cell r="B2883">
            <v>2023</v>
          </cell>
          <cell r="C2883">
            <v>0.6</v>
          </cell>
          <cell r="D2883" t="str">
            <v>Charleston</v>
          </cell>
          <cell r="E2883">
            <v>2</v>
          </cell>
          <cell r="F2883">
            <v>1312</v>
          </cell>
          <cell r="G2883" t="str">
            <v>Max</v>
          </cell>
        </row>
        <row r="2884">
          <cell r="A2884" t="str">
            <v>Cherokee202320.6Max</v>
          </cell>
          <cell r="B2884">
            <v>2023</v>
          </cell>
          <cell r="C2884">
            <v>0.6</v>
          </cell>
          <cell r="D2884" t="str">
            <v>Cherokee</v>
          </cell>
          <cell r="E2884">
            <v>2</v>
          </cell>
          <cell r="F2884">
            <v>840</v>
          </cell>
          <cell r="G2884" t="str">
            <v>Max</v>
          </cell>
        </row>
        <row r="2885">
          <cell r="A2885" t="str">
            <v>Chester202320.6Max</v>
          </cell>
          <cell r="B2885">
            <v>2023</v>
          </cell>
          <cell r="C2885">
            <v>0.6</v>
          </cell>
          <cell r="D2885" t="str">
            <v>Chester</v>
          </cell>
          <cell r="E2885">
            <v>2</v>
          </cell>
          <cell r="F2885">
            <v>874</v>
          </cell>
          <cell r="G2885" t="str">
            <v>Max</v>
          </cell>
        </row>
        <row r="2886">
          <cell r="A2886" t="str">
            <v>Chesterfield202320.6Max</v>
          </cell>
          <cell r="B2886">
            <v>2023</v>
          </cell>
          <cell r="C2886">
            <v>0.6</v>
          </cell>
          <cell r="D2886" t="str">
            <v>Chesterfield</v>
          </cell>
          <cell r="E2886">
            <v>2</v>
          </cell>
          <cell r="F2886">
            <v>840</v>
          </cell>
          <cell r="G2886" t="str">
            <v>Max</v>
          </cell>
        </row>
        <row r="2887">
          <cell r="A2887" t="str">
            <v>Clarendon202320.6Max</v>
          </cell>
          <cell r="B2887">
            <v>2023</v>
          </cell>
          <cell r="C2887">
            <v>0.6</v>
          </cell>
          <cell r="D2887" t="str">
            <v>Clarendon</v>
          </cell>
          <cell r="E2887">
            <v>2</v>
          </cell>
          <cell r="F2887">
            <v>853</v>
          </cell>
          <cell r="G2887" t="str">
            <v>Max</v>
          </cell>
        </row>
        <row r="2888">
          <cell r="A2888" t="str">
            <v>Colleton202320.6Max</v>
          </cell>
          <cell r="B2888">
            <v>2023</v>
          </cell>
          <cell r="C2888">
            <v>0.6</v>
          </cell>
          <cell r="D2888" t="str">
            <v>Colleton</v>
          </cell>
          <cell r="E2888">
            <v>2</v>
          </cell>
          <cell r="F2888">
            <v>840</v>
          </cell>
          <cell r="G2888" t="str">
            <v>Max</v>
          </cell>
        </row>
        <row r="2889">
          <cell r="A2889" t="str">
            <v>Darlington202320.6Max</v>
          </cell>
          <cell r="B2889">
            <v>2023</v>
          </cell>
          <cell r="C2889">
            <v>0.6</v>
          </cell>
          <cell r="D2889" t="str">
            <v>Darlington</v>
          </cell>
          <cell r="E2889">
            <v>2</v>
          </cell>
          <cell r="F2889">
            <v>850</v>
          </cell>
          <cell r="G2889" t="str">
            <v>Max</v>
          </cell>
        </row>
        <row r="2890">
          <cell r="A2890" t="str">
            <v>Dillon202320.6Max</v>
          </cell>
          <cell r="B2890">
            <v>2023</v>
          </cell>
          <cell r="C2890">
            <v>0.6</v>
          </cell>
          <cell r="D2890" t="str">
            <v>Dillon</v>
          </cell>
          <cell r="E2890">
            <v>2</v>
          </cell>
          <cell r="F2890">
            <v>840</v>
          </cell>
          <cell r="G2890" t="str">
            <v>Max</v>
          </cell>
        </row>
        <row r="2891">
          <cell r="A2891" t="str">
            <v>Dorchester202320.6Max</v>
          </cell>
          <cell r="B2891">
            <v>2023</v>
          </cell>
          <cell r="C2891">
            <v>0.6</v>
          </cell>
          <cell r="D2891" t="str">
            <v>Dorchester</v>
          </cell>
          <cell r="E2891">
            <v>2</v>
          </cell>
          <cell r="F2891">
            <v>1312</v>
          </cell>
          <cell r="G2891" t="str">
            <v>Max</v>
          </cell>
        </row>
        <row r="2892">
          <cell r="A2892" t="str">
            <v>Edgefield202320.6Max</v>
          </cell>
          <cell r="B2892">
            <v>2023</v>
          </cell>
          <cell r="C2892">
            <v>0.6</v>
          </cell>
          <cell r="D2892" t="str">
            <v>Edgefield</v>
          </cell>
          <cell r="E2892">
            <v>2</v>
          </cell>
          <cell r="F2892">
            <v>1053</v>
          </cell>
          <cell r="G2892" t="str">
            <v>Max</v>
          </cell>
        </row>
        <row r="2893">
          <cell r="A2893" t="str">
            <v>Fairfield202320.6Max</v>
          </cell>
          <cell r="B2893">
            <v>2023</v>
          </cell>
          <cell r="C2893">
            <v>0.6</v>
          </cell>
          <cell r="D2893" t="str">
            <v>Fairfield</v>
          </cell>
          <cell r="E2893">
            <v>2</v>
          </cell>
          <cell r="F2893">
            <v>1134</v>
          </cell>
          <cell r="G2893" t="str">
            <v>Max</v>
          </cell>
        </row>
        <row r="2894">
          <cell r="A2894" t="str">
            <v>Florence202320.6Max</v>
          </cell>
          <cell r="B2894">
            <v>2023</v>
          </cell>
          <cell r="C2894">
            <v>0.6</v>
          </cell>
          <cell r="D2894" t="str">
            <v>Florence</v>
          </cell>
          <cell r="E2894">
            <v>2</v>
          </cell>
          <cell r="F2894">
            <v>949</v>
          </cell>
          <cell r="G2894" t="str">
            <v>Max</v>
          </cell>
        </row>
        <row r="2895">
          <cell r="A2895" t="str">
            <v>Georgetown202320.6Max</v>
          </cell>
          <cell r="B2895">
            <v>2023</v>
          </cell>
          <cell r="C2895">
            <v>0.6</v>
          </cell>
          <cell r="D2895" t="str">
            <v>Georgetown</v>
          </cell>
          <cell r="E2895">
            <v>2</v>
          </cell>
          <cell r="F2895">
            <v>999</v>
          </cell>
          <cell r="G2895" t="str">
            <v>Max</v>
          </cell>
        </row>
        <row r="2896">
          <cell r="A2896" t="str">
            <v>Greenville202320.6Max</v>
          </cell>
          <cell r="B2896">
            <v>2023</v>
          </cell>
          <cell r="C2896">
            <v>0.6</v>
          </cell>
          <cell r="D2896" t="str">
            <v>Greenville</v>
          </cell>
          <cell r="E2896">
            <v>2</v>
          </cell>
          <cell r="F2896">
            <v>1201</v>
          </cell>
          <cell r="G2896" t="str">
            <v>Max</v>
          </cell>
        </row>
        <row r="2897">
          <cell r="A2897" t="str">
            <v>Greenwood202320.6Max</v>
          </cell>
          <cell r="B2897">
            <v>2023</v>
          </cell>
          <cell r="C2897">
            <v>0.6</v>
          </cell>
          <cell r="D2897" t="str">
            <v>Greenwood</v>
          </cell>
          <cell r="E2897">
            <v>2</v>
          </cell>
          <cell r="F2897">
            <v>840</v>
          </cell>
          <cell r="G2897" t="str">
            <v>Max</v>
          </cell>
        </row>
        <row r="2898">
          <cell r="A2898" t="str">
            <v>Hampton202320.6Max</v>
          </cell>
          <cell r="B2898">
            <v>2023</v>
          </cell>
          <cell r="C2898">
            <v>0.6</v>
          </cell>
          <cell r="D2898" t="str">
            <v>Hampton</v>
          </cell>
          <cell r="E2898">
            <v>2</v>
          </cell>
          <cell r="F2898">
            <v>840</v>
          </cell>
          <cell r="G2898" t="str">
            <v>Max</v>
          </cell>
        </row>
        <row r="2899">
          <cell r="A2899" t="str">
            <v>Horry202320.6Max</v>
          </cell>
          <cell r="B2899">
            <v>2023</v>
          </cell>
          <cell r="C2899">
            <v>0.6</v>
          </cell>
          <cell r="D2899" t="str">
            <v>Horry</v>
          </cell>
          <cell r="E2899">
            <v>2</v>
          </cell>
          <cell r="F2899">
            <v>976</v>
          </cell>
          <cell r="G2899" t="str">
            <v>Max</v>
          </cell>
        </row>
        <row r="2900">
          <cell r="A2900" t="str">
            <v>Jasper202320.6Max</v>
          </cell>
          <cell r="B2900">
            <v>2023</v>
          </cell>
          <cell r="C2900">
            <v>0.6</v>
          </cell>
          <cell r="D2900" t="str">
            <v>Jasper</v>
          </cell>
          <cell r="E2900">
            <v>2</v>
          </cell>
          <cell r="F2900">
            <v>855</v>
          </cell>
          <cell r="G2900" t="str">
            <v>Max</v>
          </cell>
        </row>
        <row r="2901">
          <cell r="A2901" t="str">
            <v>Kershaw202320.6Max</v>
          </cell>
          <cell r="B2901">
            <v>2023</v>
          </cell>
          <cell r="C2901">
            <v>0.6</v>
          </cell>
          <cell r="D2901" t="str">
            <v>Kershaw</v>
          </cell>
          <cell r="E2901">
            <v>2</v>
          </cell>
          <cell r="F2901">
            <v>973</v>
          </cell>
          <cell r="G2901" t="str">
            <v>Max</v>
          </cell>
        </row>
        <row r="2902">
          <cell r="A2902" t="str">
            <v>Lancaster202320.6Max</v>
          </cell>
          <cell r="B2902">
            <v>2023</v>
          </cell>
          <cell r="C2902">
            <v>0.6</v>
          </cell>
          <cell r="D2902" t="str">
            <v>Lancaster</v>
          </cell>
          <cell r="E2902">
            <v>2</v>
          </cell>
          <cell r="F2902">
            <v>1105</v>
          </cell>
          <cell r="G2902" t="str">
            <v>Max</v>
          </cell>
        </row>
        <row r="2903">
          <cell r="A2903" t="str">
            <v>Laurens202320.6Max</v>
          </cell>
          <cell r="B2903">
            <v>2023</v>
          </cell>
          <cell r="C2903">
            <v>0.6</v>
          </cell>
          <cell r="D2903" t="str">
            <v>Laurens</v>
          </cell>
          <cell r="E2903">
            <v>2</v>
          </cell>
          <cell r="F2903">
            <v>856</v>
          </cell>
          <cell r="G2903" t="str">
            <v>Max</v>
          </cell>
        </row>
        <row r="2904">
          <cell r="A2904" t="str">
            <v>Lee202320.6Max</v>
          </cell>
          <cell r="B2904">
            <v>2023</v>
          </cell>
          <cell r="C2904">
            <v>0.6</v>
          </cell>
          <cell r="D2904" t="str">
            <v>Lee</v>
          </cell>
          <cell r="E2904">
            <v>2</v>
          </cell>
          <cell r="F2904">
            <v>840</v>
          </cell>
          <cell r="G2904" t="str">
            <v>Max</v>
          </cell>
        </row>
        <row r="2905">
          <cell r="A2905" t="str">
            <v>Lexington202320.6Max</v>
          </cell>
          <cell r="B2905">
            <v>2023</v>
          </cell>
          <cell r="C2905">
            <v>0.6</v>
          </cell>
          <cell r="D2905" t="str">
            <v>Lexington</v>
          </cell>
          <cell r="E2905">
            <v>2</v>
          </cell>
          <cell r="F2905">
            <v>1134</v>
          </cell>
          <cell r="G2905" t="str">
            <v>Max</v>
          </cell>
        </row>
        <row r="2906">
          <cell r="A2906" t="str">
            <v>Marion202320.6Max</v>
          </cell>
          <cell r="B2906">
            <v>2023</v>
          </cell>
          <cell r="C2906">
            <v>0.6</v>
          </cell>
          <cell r="D2906" t="str">
            <v>Marion</v>
          </cell>
          <cell r="E2906">
            <v>2</v>
          </cell>
          <cell r="F2906">
            <v>840</v>
          </cell>
          <cell r="G2906" t="str">
            <v>Max</v>
          </cell>
        </row>
        <row r="2907">
          <cell r="A2907" t="str">
            <v>Marlboro202320.6Max</v>
          </cell>
          <cell r="B2907">
            <v>2023</v>
          </cell>
          <cell r="C2907">
            <v>0.6</v>
          </cell>
          <cell r="D2907" t="str">
            <v>Marlboro</v>
          </cell>
          <cell r="E2907">
            <v>2</v>
          </cell>
          <cell r="F2907">
            <v>840</v>
          </cell>
          <cell r="G2907" t="str">
            <v>Max</v>
          </cell>
        </row>
        <row r="2908">
          <cell r="A2908" t="str">
            <v>McCormick202320.6Max</v>
          </cell>
          <cell r="B2908">
            <v>2023</v>
          </cell>
          <cell r="C2908">
            <v>0.6</v>
          </cell>
          <cell r="D2908" t="str">
            <v>McCormick</v>
          </cell>
          <cell r="E2908">
            <v>2</v>
          </cell>
          <cell r="F2908">
            <v>912</v>
          </cell>
          <cell r="G2908" t="str">
            <v>Max</v>
          </cell>
        </row>
        <row r="2909">
          <cell r="A2909" t="str">
            <v>Newberry202320.6Max</v>
          </cell>
          <cell r="B2909">
            <v>2023</v>
          </cell>
          <cell r="C2909">
            <v>0.6</v>
          </cell>
          <cell r="D2909" t="str">
            <v>Newberry</v>
          </cell>
          <cell r="E2909">
            <v>2</v>
          </cell>
          <cell r="F2909">
            <v>877</v>
          </cell>
          <cell r="G2909" t="str">
            <v>Max</v>
          </cell>
        </row>
        <row r="2910">
          <cell r="A2910" t="str">
            <v>Oconee202320.6Max</v>
          </cell>
          <cell r="B2910">
            <v>2023</v>
          </cell>
          <cell r="C2910">
            <v>0.6</v>
          </cell>
          <cell r="D2910" t="str">
            <v>Oconee</v>
          </cell>
          <cell r="E2910">
            <v>2</v>
          </cell>
          <cell r="F2910">
            <v>930</v>
          </cell>
          <cell r="G2910" t="str">
            <v>Max</v>
          </cell>
        </row>
        <row r="2911">
          <cell r="A2911" t="str">
            <v>Orangeburg202320.6Max</v>
          </cell>
          <cell r="B2911">
            <v>2023</v>
          </cell>
          <cell r="C2911">
            <v>0.6</v>
          </cell>
          <cell r="D2911" t="str">
            <v>Orangeburg</v>
          </cell>
          <cell r="E2911">
            <v>2</v>
          </cell>
          <cell r="F2911">
            <v>840</v>
          </cell>
          <cell r="G2911" t="str">
            <v>Max</v>
          </cell>
        </row>
        <row r="2912">
          <cell r="A2912" t="str">
            <v>Pickens202320.6Max</v>
          </cell>
          <cell r="B2912">
            <v>2023</v>
          </cell>
          <cell r="C2912">
            <v>0.6</v>
          </cell>
          <cell r="D2912" t="str">
            <v>Pickens</v>
          </cell>
          <cell r="E2912">
            <v>2</v>
          </cell>
          <cell r="F2912">
            <v>1201</v>
          </cell>
          <cell r="G2912" t="str">
            <v>Max</v>
          </cell>
        </row>
        <row r="2913">
          <cell r="A2913" t="str">
            <v>Richland202320.6Max</v>
          </cell>
          <cell r="B2913">
            <v>2023</v>
          </cell>
          <cell r="C2913">
            <v>0.6</v>
          </cell>
          <cell r="D2913" t="str">
            <v>Richland</v>
          </cell>
          <cell r="E2913">
            <v>2</v>
          </cell>
          <cell r="F2913">
            <v>1134</v>
          </cell>
          <cell r="G2913" t="str">
            <v>Max</v>
          </cell>
        </row>
        <row r="2914">
          <cell r="A2914" t="str">
            <v>Saluda202320.6Max</v>
          </cell>
          <cell r="B2914">
            <v>2023</v>
          </cell>
          <cell r="C2914">
            <v>0.6</v>
          </cell>
          <cell r="D2914" t="str">
            <v>Saluda</v>
          </cell>
          <cell r="E2914">
            <v>2</v>
          </cell>
          <cell r="F2914">
            <v>1134</v>
          </cell>
          <cell r="G2914" t="str">
            <v>Max</v>
          </cell>
        </row>
        <row r="2915">
          <cell r="A2915" t="str">
            <v>Spartanburg202320.6Max</v>
          </cell>
          <cell r="B2915">
            <v>2023</v>
          </cell>
          <cell r="C2915">
            <v>0.6</v>
          </cell>
          <cell r="D2915" t="str">
            <v>Spartanburg</v>
          </cell>
          <cell r="E2915">
            <v>2</v>
          </cell>
          <cell r="F2915">
            <v>1068</v>
          </cell>
          <cell r="G2915" t="str">
            <v>Max</v>
          </cell>
        </row>
        <row r="2916">
          <cell r="A2916" t="str">
            <v>Sumter202320.6Max</v>
          </cell>
          <cell r="B2916">
            <v>2023</v>
          </cell>
          <cell r="C2916">
            <v>0.6</v>
          </cell>
          <cell r="D2916" t="str">
            <v>Sumter</v>
          </cell>
          <cell r="E2916">
            <v>2</v>
          </cell>
          <cell r="F2916">
            <v>867</v>
          </cell>
          <cell r="G2916" t="str">
            <v>Max</v>
          </cell>
        </row>
        <row r="2917">
          <cell r="A2917" t="str">
            <v>Union202320.6Max</v>
          </cell>
          <cell r="B2917">
            <v>2023</v>
          </cell>
          <cell r="C2917">
            <v>0.6</v>
          </cell>
          <cell r="D2917" t="str">
            <v>Union</v>
          </cell>
          <cell r="E2917">
            <v>2</v>
          </cell>
          <cell r="F2917">
            <v>840</v>
          </cell>
          <cell r="G2917" t="str">
            <v>Max</v>
          </cell>
        </row>
        <row r="2918">
          <cell r="A2918" t="str">
            <v>Williamsburg202320.6Max</v>
          </cell>
          <cell r="B2918">
            <v>2023</v>
          </cell>
          <cell r="C2918">
            <v>0.6</v>
          </cell>
          <cell r="D2918" t="str">
            <v>Williamsburg</v>
          </cell>
          <cell r="E2918">
            <v>2</v>
          </cell>
          <cell r="F2918">
            <v>840</v>
          </cell>
          <cell r="G2918" t="str">
            <v>Max</v>
          </cell>
        </row>
        <row r="2919">
          <cell r="A2919" t="str">
            <v>York202320.6Max</v>
          </cell>
          <cell r="B2919">
            <v>2023</v>
          </cell>
          <cell r="C2919">
            <v>0.6</v>
          </cell>
          <cell r="D2919" t="str">
            <v>York</v>
          </cell>
          <cell r="E2919">
            <v>2</v>
          </cell>
          <cell r="F2919">
            <v>1347</v>
          </cell>
          <cell r="G2919" t="str">
            <v>Max</v>
          </cell>
        </row>
        <row r="2920">
          <cell r="A2920" t="str">
            <v>Abbeville202330.6Max</v>
          </cell>
          <cell r="B2920">
            <v>2023</v>
          </cell>
          <cell r="C2920">
            <v>0.6</v>
          </cell>
          <cell r="D2920" t="str">
            <v>Abbeville</v>
          </cell>
          <cell r="E2920">
            <v>3</v>
          </cell>
          <cell r="F2920">
            <v>970</v>
          </cell>
          <cell r="G2920" t="str">
            <v>Max</v>
          </cell>
        </row>
        <row r="2921">
          <cell r="A2921" t="str">
            <v>Aiken202330.6Max</v>
          </cell>
          <cell r="B2921">
            <v>2023</v>
          </cell>
          <cell r="C2921">
            <v>0.6</v>
          </cell>
          <cell r="D2921" t="str">
            <v>Aiken</v>
          </cell>
          <cell r="E2921">
            <v>3</v>
          </cell>
          <cell r="F2921">
            <v>1217</v>
          </cell>
          <cell r="G2921" t="str">
            <v>Max</v>
          </cell>
        </row>
        <row r="2922">
          <cell r="A2922" t="str">
            <v>Allendale202330.6Max</v>
          </cell>
          <cell r="B2922">
            <v>2023</v>
          </cell>
          <cell r="C2922">
            <v>0.6</v>
          </cell>
          <cell r="D2922" t="str">
            <v>Allendale</v>
          </cell>
          <cell r="E2922">
            <v>3</v>
          </cell>
          <cell r="F2922">
            <v>970</v>
          </cell>
          <cell r="G2922" t="str">
            <v>Max</v>
          </cell>
        </row>
        <row r="2923">
          <cell r="A2923" t="str">
            <v>Anderson202330.6Max</v>
          </cell>
          <cell r="B2923">
            <v>2023</v>
          </cell>
          <cell r="C2923">
            <v>0.6</v>
          </cell>
          <cell r="D2923" t="str">
            <v>Anderson</v>
          </cell>
          <cell r="E2923">
            <v>3</v>
          </cell>
          <cell r="F2923">
            <v>1173</v>
          </cell>
          <cell r="G2923" t="str">
            <v>Max</v>
          </cell>
        </row>
        <row r="2924">
          <cell r="A2924" t="str">
            <v>Bamberg202330.6Max</v>
          </cell>
          <cell r="B2924">
            <v>2023</v>
          </cell>
          <cell r="C2924">
            <v>0.6</v>
          </cell>
          <cell r="D2924" t="str">
            <v>Bamberg</v>
          </cell>
          <cell r="E2924">
            <v>3</v>
          </cell>
          <cell r="F2924">
            <v>970</v>
          </cell>
          <cell r="G2924" t="str">
            <v>Max</v>
          </cell>
        </row>
        <row r="2925">
          <cell r="A2925" t="str">
            <v>Barnwell202330.6Max</v>
          </cell>
          <cell r="B2925">
            <v>2023</v>
          </cell>
          <cell r="C2925">
            <v>0.6</v>
          </cell>
          <cell r="D2925" t="str">
            <v>Barnwell</v>
          </cell>
          <cell r="E2925">
            <v>3</v>
          </cell>
          <cell r="F2925">
            <v>970</v>
          </cell>
          <cell r="G2925" t="str">
            <v>Max</v>
          </cell>
        </row>
        <row r="2926">
          <cell r="A2926" t="str">
            <v>Beaufort202330.6Max</v>
          </cell>
          <cell r="B2926">
            <v>2023</v>
          </cell>
          <cell r="C2926">
            <v>0.6</v>
          </cell>
          <cell r="D2926" t="str">
            <v>Beaufort</v>
          </cell>
          <cell r="E2926">
            <v>3</v>
          </cell>
          <cell r="F2926">
            <v>1432</v>
          </cell>
          <cell r="G2926" t="str">
            <v>Max</v>
          </cell>
        </row>
        <row r="2927">
          <cell r="A2927" t="str">
            <v>Berkeley202330.6Max</v>
          </cell>
          <cell r="B2927">
            <v>2023</v>
          </cell>
          <cell r="C2927">
            <v>0.6</v>
          </cell>
          <cell r="D2927" t="str">
            <v>Berkeley</v>
          </cell>
          <cell r="E2927">
            <v>3</v>
          </cell>
          <cell r="F2927">
            <v>1516</v>
          </cell>
          <cell r="G2927" t="str">
            <v>Max</v>
          </cell>
        </row>
        <row r="2928">
          <cell r="A2928" t="str">
            <v>Calhoun202330.6Max</v>
          </cell>
          <cell r="B2928">
            <v>2023</v>
          </cell>
          <cell r="C2928">
            <v>0.6</v>
          </cell>
          <cell r="D2928" t="str">
            <v>Calhoun</v>
          </cell>
          <cell r="E2928">
            <v>3</v>
          </cell>
          <cell r="F2928">
            <v>1309</v>
          </cell>
          <cell r="G2928" t="str">
            <v>Max</v>
          </cell>
        </row>
        <row r="2929">
          <cell r="A2929" t="str">
            <v>Charleston202330.6Max</v>
          </cell>
          <cell r="B2929">
            <v>2023</v>
          </cell>
          <cell r="C2929">
            <v>0.6</v>
          </cell>
          <cell r="D2929" t="str">
            <v>Charleston</v>
          </cell>
          <cell r="E2929">
            <v>3</v>
          </cell>
          <cell r="F2929">
            <v>1516</v>
          </cell>
          <cell r="G2929" t="str">
            <v>Max</v>
          </cell>
        </row>
        <row r="2930">
          <cell r="A2930" t="str">
            <v>Cherokee202330.6Max</v>
          </cell>
          <cell r="B2930">
            <v>2023</v>
          </cell>
          <cell r="C2930">
            <v>0.6</v>
          </cell>
          <cell r="D2930" t="str">
            <v>Cherokee</v>
          </cell>
          <cell r="E2930">
            <v>3</v>
          </cell>
          <cell r="F2930">
            <v>970</v>
          </cell>
          <cell r="G2930" t="str">
            <v>Max</v>
          </cell>
        </row>
        <row r="2931">
          <cell r="A2931" t="str">
            <v>Chester202330.6Max</v>
          </cell>
          <cell r="B2931">
            <v>2023</v>
          </cell>
          <cell r="C2931">
            <v>0.6</v>
          </cell>
          <cell r="D2931" t="str">
            <v>Chester</v>
          </cell>
          <cell r="E2931">
            <v>3</v>
          </cell>
          <cell r="F2931">
            <v>1009</v>
          </cell>
          <cell r="G2931" t="str">
            <v>Max</v>
          </cell>
        </row>
        <row r="2932">
          <cell r="A2932" t="str">
            <v>Chesterfield202330.6Max</v>
          </cell>
          <cell r="B2932">
            <v>2023</v>
          </cell>
          <cell r="C2932">
            <v>0.6</v>
          </cell>
          <cell r="D2932" t="str">
            <v>Chesterfield</v>
          </cell>
          <cell r="E2932">
            <v>3</v>
          </cell>
          <cell r="F2932">
            <v>970</v>
          </cell>
          <cell r="G2932" t="str">
            <v>Max</v>
          </cell>
        </row>
        <row r="2933">
          <cell r="A2933" t="str">
            <v>Clarendon202330.6Max</v>
          </cell>
          <cell r="B2933">
            <v>2023</v>
          </cell>
          <cell r="C2933">
            <v>0.6</v>
          </cell>
          <cell r="D2933" t="str">
            <v>Clarendon</v>
          </cell>
          <cell r="E2933">
            <v>3</v>
          </cell>
          <cell r="F2933">
            <v>986</v>
          </cell>
          <cell r="G2933" t="str">
            <v>Max</v>
          </cell>
        </row>
        <row r="2934">
          <cell r="A2934" t="str">
            <v>Colleton202330.6Max</v>
          </cell>
          <cell r="B2934">
            <v>2023</v>
          </cell>
          <cell r="C2934">
            <v>0.6</v>
          </cell>
          <cell r="D2934" t="str">
            <v>Colleton</v>
          </cell>
          <cell r="E2934">
            <v>3</v>
          </cell>
          <cell r="F2934">
            <v>970</v>
          </cell>
          <cell r="G2934" t="str">
            <v>Max</v>
          </cell>
        </row>
        <row r="2935">
          <cell r="A2935" t="str">
            <v>Darlington202330.6Max</v>
          </cell>
          <cell r="B2935">
            <v>2023</v>
          </cell>
          <cell r="C2935">
            <v>0.6</v>
          </cell>
          <cell r="D2935" t="str">
            <v>Darlington</v>
          </cell>
          <cell r="E2935">
            <v>3</v>
          </cell>
          <cell r="F2935">
            <v>983</v>
          </cell>
          <cell r="G2935" t="str">
            <v>Max</v>
          </cell>
        </row>
        <row r="2936">
          <cell r="A2936" t="str">
            <v>Dillon202330.6Max</v>
          </cell>
          <cell r="B2936">
            <v>2023</v>
          </cell>
          <cell r="C2936">
            <v>0.6</v>
          </cell>
          <cell r="D2936" t="str">
            <v>Dillon</v>
          </cell>
          <cell r="E2936">
            <v>3</v>
          </cell>
          <cell r="F2936">
            <v>970</v>
          </cell>
          <cell r="G2936" t="str">
            <v>Max</v>
          </cell>
        </row>
        <row r="2937">
          <cell r="A2937" t="str">
            <v>Dorchester202330.6Max</v>
          </cell>
          <cell r="B2937">
            <v>2023</v>
          </cell>
          <cell r="C2937">
            <v>0.6</v>
          </cell>
          <cell r="D2937" t="str">
            <v>Dorchester</v>
          </cell>
          <cell r="E2937">
            <v>3</v>
          </cell>
          <cell r="F2937">
            <v>1516</v>
          </cell>
          <cell r="G2937" t="str">
            <v>Max</v>
          </cell>
        </row>
        <row r="2938">
          <cell r="A2938" t="str">
            <v>Edgefield202330.6Max</v>
          </cell>
          <cell r="B2938">
            <v>2023</v>
          </cell>
          <cell r="C2938">
            <v>0.6</v>
          </cell>
          <cell r="D2938" t="str">
            <v>Edgefield</v>
          </cell>
          <cell r="E2938">
            <v>3</v>
          </cell>
          <cell r="F2938">
            <v>1217</v>
          </cell>
          <cell r="G2938" t="str">
            <v>Max</v>
          </cell>
        </row>
        <row r="2939">
          <cell r="A2939" t="str">
            <v>Fairfield202330.6Max</v>
          </cell>
          <cell r="B2939">
            <v>2023</v>
          </cell>
          <cell r="C2939">
            <v>0.6</v>
          </cell>
          <cell r="D2939" t="str">
            <v>Fairfield</v>
          </cell>
          <cell r="E2939">
            <v>3</v>
          </cell>
          <cell r="F2939">
            <v>1309</v>
          </cell>
          <cell r="G2939" t="str">
            <v>Max</v>
          </cell>
        </row>
        <row r="2940">
          <cell r="A2940" t="str">
            <v>Florence202330.6Max</v>
          </cell>
          <cell r="B2940">
            <v>2023</v>
          </cell>
          <cell r="C2940">
            <v>0.6</v>
          </cell>
          <cell r="D2940" t="str">
            <v>Florence</v>
          </cell>
          <cell r="E2940">
            <v>3</v>
          </cell>
          <cell r="F2940">
            <v>1097</v>
          </cell>
          <cell r="G2940" t="str">
            <v>Max</v>
          </cell>
        </row>
        <row r="2941">
          <cell r="A2941" t="str">
            <v>Georgetown202330.6Max</v>
          </cell>
          <cell r="B2941">
            <v>2023</v>
          </cell>
          <cell r="C2941">
            <v>0.6</v>
          </cell>
          <cell r="D2941" t="str">
            <v>Georgetown</v>
          </cell>
          <cell r="E2941">
            <v>3</v>
          </cell>
          <cell r="F2941">
            <v>1153</v>
          </cell>
          <cell r="G2941" t="str">
            <v>Max</v>
          </cell>
        </row>
        <row r="2942">
          <cell r="A2942" t="str">
            <v>Greenville202330.6Max</v>
          </cell>
          <cell r="B2942">
            <v>2023</v>
          </cell>
          <cell r="C2942">
            <v>0.6</v>
          </cell>
          <cell r="D2942" t="str">
            <v>Greenville</v>
          </cell>
          <cell r="E2942">
            <v>3</v>
          </cell>
          <cell r="F2942">
            <v>1389</v>
          </cell>
          <cell r="G2942" t="str">
            <v>Max</v>
          </cell>
        </row>
        <row r="2943">
          <cell r="A2943" t="str">
            <v>Greenwood202330.6Max</v>
          </cell>
          <cell r="B2943">
            <v>2023</v>
          </cell>
          <cell r="C2943">
            <v>0.6</v>
          </cell>
          <cell r="D2943" t="str">
            <v>Greenwood</v>
          </cell>
          <cell r="E2943">
            <v>3</v>
          </cell>
          <cell r="F2943">
            <v>970</v>
          </cell>
          <cell r="G2943" t="str">
            <v>Max</v>
          </cell>
        </row>
        <row r="2944">
          <cell r="A2944" t="str">
            <v>Hampton202330.6Max</v>
          </cell>
          <cell r="B2944">
            <v>2023</v>
          </cell>
          <cell r="C2944">
            <v>0.6</v>
          </cell>
          <cell r="D2944" t="str">
            <v>Hampton</v>
          </cell>
          <cell r="E2944">
            <v>3</v>
          </cell>
          <cell r="F2944">
            <v>970</v>
          </cell>
          <cell r="G2944" t="str">
            <v>Max</v>
          </cell>
        </row>
        <row r="2945">
          <cell r="A2945" t="str">
            <v>Horry202330.6Max</v>
          </cell>
          <cell r="B2945">
            <v>2023</v>
          </cell>
          <cell r="C2945">
            <v>0.6</v>
          </cell>
          <cell r="D2945" t="str">
            <v>Horry</v>
          </cell>
          <cell r="E2945">
            <v>3</v>
          </cell>
          <cell r="F2945">
            <v>1128</v>
          </cell>
          <cell r="G2945" t="str">
            <v>Max</v>
          </cell>
        </row>
        <row r="2946">
          <cell r="A2946" t="str">
            <v>Jasper202330.6Max</v>
          </cell>
          <cell r="B2946">
            <v>2023</v>
          </cell>
          <cell r="C2946">
            <v>0.6</v>
          </cell>
          <cell r="D2946" t="str">
            <v>Jasper</v>
          </cell>
          <cell r="E2946">
            <v>3</v>
          </cell>
          <cell r="F2946">
            <v>987</v>
          </cell>
          <cell r="G2946" t="str">
            <v>Max</v>
          </cell>
        </row>
        <row r="2947">
          <cell r="A2947" t="str">
            <v>Kershaw202330.6Max</v>
          </cell>
          <cell r="B2947">
            <v>2023</v>
          </cell>
          <cell r="C2947">
            <v>0.6</v>
          </cell>
          <cell r="D2947" t="str">
            <v>Kershaw</v>
          </cell>
          <cell r="E2947">
            <v>3</v>
          </cell>
          <cell r="F2947">
            <v>1125</v>
          </cell>
          <cell r="G2947" t="str">
            <v>Max</v>
          </cell>
        </row>
        <row r="2948">
          <cell r="A2948" t="str">
            <v>Lancaster202330.6Max</v>
          </cell>
          <cell r="B2948">
            <v>2023</v>
          </cell>
          <cell r="C2948">
            <v>0.6</v>
          </cell>
          <cell r="D2948" t="str">
            <v>Lancaster</v>
          </cell>
          <cell r="E2948">
            <v>3</v>
          </cell>
          <cell r="F2948">
            <v>1276</v>
          </cell>
          <cell r="G2948" t="str">
            <v>Max</v>
          </cell>
        </row>
        <row r="2949">
          <cell r="A2949" t="str">
            <v>Laurens202330.6Max</v>
          </cell>
          <cell r="B2949">
            <v>2023</v>
          </cell>
          <cell r="C2949">
            <v>0.6</v>
          </cell>
          <cell r="D2949" t="str">
            <v>Laurens</v>
          </cell>
          <cell r="E2949">
            <v>3</v>
          </cell>
          <cell r="F2949">
            <v>989</v>
          </cell>
          <cell r="G2949" t="str">
            <v>Max</v>
          </cell>
        </row>
        <row r="2950">
          <cell r="A2950" t="str">
            <v>Lee202330.6Max</v>
          </cell>
          <cell r="B2950">
            <v>2023</v>
          </cell>
          <cell r="C2950">
            <v>0.6</v>
          </cell>
          <cell r="D2950" t="str">
            <v>Lee</v>
          </cell>
          <cell r="E2950">
            <v>3</v>
          </cell>
          <cell r="F2950">
            <v>970</v>
          </cell>
          <cell r="G2950" t="str">
            <v>Max</v>
          </cell>
        </row>
        <row r="2951">
          <cell r="A2951" t="str">
            <v>Lexington202330.6Max</v>
          </cell>
          <cell r="B2951">
            <v>2023</v>
          </cell>
          <cell r="C2951">
            <v>0.6</v>
          </cell>
          <cell r="D2951" t="str">
            <v>Lexington</v>
          </cell>
          <cell r="E2951">
            <v>3</v>
          </cell>
          <cell r="F2951">
            <v>1309</v>
          </cell>
          <cell r="G2951" t="str">
            <v>Max</v>
          </cell>
        </row>
        <row r="2952">
          <cell r="A2952" t="str">
            <v>Marion202330.6Max</v>
          </cell>
          <cell r="B2952">
            <v>2023</v>
          </cell>
          <cell r="C2952">
            <v>0.6</v>
          </cell>
          <cell r="D2952" t="str">
            <v>Marion</v>
          </cell>
          <cell r="E2952">
            <v>3</v>
          </cell>
          <cell r="F2952">
            <v>970</v>
          </cell>
          <cell r="G2952" t="str">
            <v>Max</v>
          </cell>
        </row>
        <row r="2953">
          <cell r="A2953" t="str">
            <v>Marlboro202330.6Max</v>
          </cell>
          <cell r="B2953">
            <v>2023</v>
          </cell>
          <cell r="C2953">
            <v>0.6</v>
          </cell>
          <cell r="D2953" t="str">
            <v>Marlboro</v>
          </cell>
          <cell r="E2953">
            <v>3</v>
          </cell>
          <cell r="F2953">
            <v>970</v>
          </cell>
          <cell r="G2953" t="str">
            <v>Max</v>
          </cell>
        </row>
        <row r="2954">
          <cell r="A2954" t="str">
            <v>McCormick202330.6Max</v>
          </cell>
          <cell r="B2954">
            <v>2023</v>
          </cell>
          <cell r="C2954">
            <v>0.6</v>
          </cell>
          <cell r="D2954" t="str">
            <v>McCormick</v>
          </cell>
          <cell r="E2954">
            <v>3</v>
          </cell>
          <cell r="F2954">
            <v>1053</v>
          </cell>
          <cell r="G2954" t="str">
            <v>Max</v>
          </cell>
        </row>
        <row r="2955">
          <cell r="A2955" t="str">
            <v>Newberry202330.6Max</v>
          </cell>
          <cell r="B2955">
            <v>2023</v>
          </cell>
          <cell r="C2955">
            <v>0.6</v>
          </cell>
          <cell r="D2955" t="str">
            <v>Newberry</v>
          </cell>
          <cell r="E2955">
            <v>3</v>
          </cell>
          <cell r="F2955">
            <v>1014</v>
          </cell>
          <cell r="G2955" t="str">
            <v>Max</v>
          </cell>
        </row>
        <row r="2956">
          <cell r="A2956" t="str">
            <v>Oconee202330.6Max</v>
          </cell>
          <cell r="B2956">
            <v>2023</v>
          </cell>
          <cell r="C2956">
            <v>0.6</v>
          </cell>
          <cell r="D2956" t="str">
            <v>Oconee</v>
          </cell>
          <cell r="E2956">
            <v>3</v>
          </cell>
          <cell r="F2956">
            <v>1074</v>
          </cell>
          <cell r="G2956" t="str">
            <v>Max</v>
          </cell>
        </row>
        <row r="2957">
          <cell r="A2957" t="str">
            <v>Orangeburg202330.6Max</v>
          </cell>
          <cell r="B2957">
            <v>2023</v>
          </cell>
          <cell r="C2957">
            <v>0.6</v>
          </cell>
          <cell r="D2957" t="str">
            <v>Orangeburg</v>
          </cell>
          <cell r="E2957">
            <v>3</v>
          </cell>
          <cell r="F2957">
            <v>970</v>
          </cell>
          <cell r="G2957" t="str">
            <v>Max</v>
          </cell>
        </row>
        <row r="2958">
          <cell r="A2958" t="str">
            <v>Pickens202330.6Max</v>
          </cell>
          <cell r="B2958">
            <v>2023</v>
          </cell>
          <cell r="C2958">
            <v>0.6</v>
          </cell>
          <cell r="D2958" t="str">
            <v>Pickens</v>
          </cell>
          <cell r="E2958">
            <v>3</v>
          </cell>
          <cell r="F2958">
            <v>1389</v>
          </cell>
          <cell r="G2958" t="str">
            <v>Max</v>
          </cell>
        </row>
        <row r="2959">
          <cell r="A2959" t="str">
            <v>Richland202330.6Max</v>
          </cell>
          <cell r="B2959">
            <v>2023</v>
          </cell>
          <cell r="C2959">
            <v>0.6</v>
          </cell>
          <cell r="D2959" t="str">
            <v>Richland</v>
          </cell>
          <cell r="E2959">
            <v>3</v>
          </cell>
          <cell r="F2959">
            <v>1309</v>
          </cell>
          <cell r="G2959" t="str">
            <v>Max</v>
          </cell>
        </row>
        <row r="2960">
          <cell r="A2960" t="str">
            <v>Saluda202330.6Max</v>
          </cell>
          <cell r="B2960">
            <v>2023</v>
          </cell>
          <cell r="C2960">
            <v>0.6</v>
          </cell>
          <cell r="D2960" t="str">
            <v>Saluda</v>
          </cell>
          <cell r="E2960">
            <v>3</v>
          </cell>
          <cell r="F2960">
            <v>1309</v>
          </cell>
          <cell r="G2960" t="str">
            <v>Max</v>
          </cell>
        </row>
        <row r="2961">
          <cell r="A2961" t="str">
            <v>Spartanburg202330.6Max</v>
          </cell>
          <cell r="B2961">
            <v>2023</v>
          </cell>
          <cell r="C2961">
            <v>0.6</v>
          </cell>
          <cell r="D2961" t="str">
            <v>Spartanburg</v>
          </cell>
          <cell r="E2961">
            <v>3</v>
          </cell>
          <cell r="F2961">
            <v>1234</v>
          </cell>
          <cell r="G2961" t="str">
            <v>Max</v>
          </cell>
        </row>
        <row r="2962">
          <cell r="A2962" t="str">
            <v>Sumter202330.6Max</v>
          </cell>
          <cell r="B2962">
            <v>2023</v>
          </cell>
          <cell r="C2962">
            <v>0.6</v>
          </cell>
          <cell r="D2962" t="str">
            <v>Sumter</v>
          </cell>
          <cell r="E2962">
            <v>3</v>
          </cell>
          <cell r="F2962">
            <v>1002</v>
          </cell>
          <cell r="G2962" t="str">
            <v>Max</v>
          </cell>
        </row>
        <row r="2963">
          <cell r="A2963" t="str">
            <v>Union202330.6Max</v>
          </cell>
          <cell r="B2963">
            <v>2023</v>
          </cell>
          <cell r="C2963">
            <v>0.6</v>
          </cell>
          <cell r="D2963" t="str">
            <v>Union</v>
          </cell>
          <cell r="E2963">
            <v>3</v>
          </cell>
          <cell r="F2963">
            <v>970</v>
          </cell>
          <cell r="G2963" t="str">
            <v>Max</v>
          </cell>
        </row>
        <row r="2964">
          <cell r="A2964" t="str">
            <v>Williamsburg202330.6Max</v>
          </cell>
          <cell r="B2964">
            <v>2023</v>
          </cell>
          <cell r="C2964">
            <v>0.6</v>
          </cell>
          <cell r="D2964" t="str">
            <v>Williamsburg</v>
          </cell>
          <cell r="E2964">
            <v>3</v>
          </cell>
          <cell r="F2964">
            <v>970</v>
          </cell>
          <cell r="G2964" t="str">
            <v>Max</v>
          </cell>
        </row>
        <row r="2965">
          <cell r="A2965" t="str">
            <v>York202330.6Max</v>
          </cell>
          <cell r="B2965">
            <v>2023</v>
          </cell>
          <cell r="C2965">
            <v>0.6</v>
          </cell>
          <cell r="D2965" t="str">
            <v>York</v>
          </cell>
          <cell r="E2965">
            <v>3</v>
          </cell>
          <cell r="F2965">
            <v>1555</v>
          </cell>
          <cell r="G2965" t="str">
            <v>Max</v>
          </cell>
        </row>
        <row r="2966">
          <cell r="A2966" t="str">
            <v>Abbeville202340.6Max</v>
          </cell>
          <cell r="B2966">
            <v>2023</v>
          </cell>
          <cell r="C2966">
            <v>0.6</v>
          </cell>
          <cell r="D2966" t="str">
            <v>Abbeville</v>
          </cell>
          <cell r="E2966">
            <v>4</v>
          </cell>
          <cell r="F2966">
            <v>1083</v>
          </cell>
          <cell r="G2966" t="str">
            <v>Max</v>
          </cell>
        </row>
        <row r="2967">
          <cell r="A2967" t="str">
            <v>Aiken202340.6Max</v>
          </cell>
          <cell r="B2967">
            <v>2023</v>
          </cell>
          <cell r="C2967">
            <v>0.6</v>
          </cell>
          <cell r="D2967" t="str">
            <v>Aiken</v>
          </cell>
          <cell r="E2967">
            <v>4</v>
          </cell>
          <cell r="F2967">
            <v>1357</v>
          </cell>
          <cell r="G2967" t="str">
            <v>Max</v>
          </cell>
        </row>
        <row r="2968">
          <cell r="A2968" t="str">
            <v>Allendale202340.6Max</v>
          </cell>
          <cell r="B2968">
            <v>2023</v>
          </cell>
          <cell r="C2968">
            <v>0.6</v>
          </cell>
          <cell r="D2968" t="str">
            <v>Allendale</v>
          </cell>
          <cell r="E2968">
            <v>4</v>
          </cell>
          <cell r="F2968">
            <v>1083</v>
          </cell>
          <cell r="G2968" t="str">
            <v>Max</v>
          </cell>
        </row>
        <row r="2969">
          <cell r="A2969" t="str">
            <v>Anderson202340.6Max</v>
          </cell>
          <cell r="B2969">
            <v>2023</v>
          </cell>
          <cell r="C2969">
            <v>0.6</v>
          </cell>
          <cell r="D2969" t="str">
            <v>Anderson</v>
          </cell>
          <cell r="E2969">
            <v>4</v>
          </cell>
          <cell r="F2969">
            <v>1309</v>
          </cell>
          <cell r="G2969" t="str">
            <v>Max</v>
          </cell>
        </row>
        <row r="2970">
          <cell r="A2970" t="str">
            <v>Bamberg202340.6Max</v>
          </cell>
          <cell r="B2970">
            <v>2023</v>
          </cell>
          <cell r="C2970">
            <v>0.6</v>
          </cell>
          <cell r="D2970" t="str">
            <v>Bamberg</v>
          </cell>
          <cell r="E2970">
            <v>4</v>
          </cell>
          <cell r="F2970">
            <v>1083</v>
          </cell>
          <cell r="G2970" t="str">
            <v>Max</v>
          </cell>
        </row>
        <row r="2971">
          <cell r="A2971" t="str">
            <v>Barnwell202340.6Max</v>
          </cell>
          <cell r="B2971">
            <v>2023</v>
          </cell>
          <cell r="C2971">
            <v>0.6</v>
          </cell>
          <cell r="D2971" t="str">
            <v>Barnwell</v>
          </cell>
          <cell r="E2971">
            <v>4</v>
          </cell>
          <cell r="F2971">
            <v>1083</v>
          </cell>
          <cell r="G2971" t="str">
            <v>Max</v>
          </cell>
        </row>
        <row r="2972">
          <cell r="A2972" t="str">
            <v>Beaufort202340.6Max</v>
          </cell>
          <cell r="B2972">
            <v>2023</v>
          </cell>
          <cell r="C2972">
            <v>0.6</v>
          </cell>
          <cell r="D2972" t="str">
            <v>Beaufort</v>
          </cell>
          <cell r="E2972">
            <v>4</v>
          </cell>
          <cell r="F2972">
            <v>1597</v>
          </cell>
          <cell r="G2972" t="str">
            <v>Max</v>
          </cell>
        </row>
        <row r="2973">
          <cell r="A2973" t="str">
            <v>Berkeley202340.6Max</v>
          </cell>
          <cell r="B2973">
            <v>2023</v>
          </cell>
          <cell r="C2973">
            <v>0.6</v>
          </cell>
          <cell r="D2973" t="str">
            <v>Berkeley</v>
          </cell>
          <cell r="E2973">
            <v>4</v>
          </cell>
          <cell r="F2973">
            <v>1692</v>
          </cell>
          <cell r="G2973" t="str">
            <v>Max</v>
          </cell>
        </row>
        <row r="2974">
          <cell r="A2974" t="str">
            <v>Calhoun202340.6Max</v>
          </cell>
          <cell r="B2974">
            <v>2023</v>
          </cell>
          <cell r="C2974">
            <v>0.6</v>
          </cell>
          <cell r="D2974" t="str">
            <v>Calhoun</v>
          </cell>
          <cell r="E2974">
            <v>4</v>
          </cell>
          <cell r="F2974">
            <v>1461</v>
          </cell>
          <cell r="G2974" t="str">
            <v>Max</v>
          </cell>
        </row>
        <row r="2975">
          <cell r="A2975" t="str">
            <v>Charleston202340.6Max</v>
          </cell>
          <cell r="B2975">
            <v>2023</v>
          </cell>
          <cell r="C2975">
            <v>0.6</v>
          </cell>
          <cell r="D2975" t="str">
            <v>Charleston</v>
          </cell>
          <cell r="E2975">
            <v>4</v>
          </cell>
          <cell r="F2975">
            <v>1692</v>
          </cell>
          <cell r="G2975" t="str">
            <v>Max</v>
          </cell>
        </row>
        <row r="2976">
          <cell r="A2976" t="str">
            <v>Cherokee202340.6Max</v>
          </cell>
          <cell r="B2976">
            <v>2023</v>
          </cell>
          <cell r="C2976">
            <v>0.6</v>
          </cell>
          <cell r="D2976" t="str">
            <v>Cherokee</v>
          </cell>
          <cell r="E2976">
            <v>4</v>
          </cell>
          <cell r="F2976">
            <v>1083</v>
          </cell>
          <cell r="G2976" t="str">
            <v>Max</v>
          </cell>
        </row>
        <row r="2977">
          <cell r="A2977" t="str">
            <v>Chester202340.6Max</v>
          </cell>
          <cell r="B2977">
            <v>2023</v>
          </cell>
          <cell r="C2977">
            <v>0.6</v>
          </cell>
          <cell r="D2977" t="str">
            <v>Chester</v>
          </cell>
          <cell r="E2977">
            <v>4</v>
          </cell>
          <cell r="F2977">
            <v>1126</v>
          </cell>
          <cell r="G2977" t="str">
            <v>Max</v>
          </cell>
        </row>
        <row r="2978">
          <cell r="A2978" t="str">
            <v>Chesterfield202340.6Max</v>
          </cell>
          <cell r="B2978">
            <v>2023</v>
          </cell>
          <cell r="C2978">
            <v>0.6</v>
          </cell>
          <cell r="D2978" t="str">
            <v>Chesterfield</v>
          </cell>
          <cell r="E2978">
            <v>4</v>
          </cell>
          <cell r="F2978">
            <v>1083</v>
          </cell>
          <cell r="G2978" t="str">
            <v>Max</v>
          </cell>
        </row>
        <row r="2979">
          <cell r="A2979" t="str">
            <v>Clarendon202340.6Max</v>
          </cell>
          <cell r="B2979">
            <v>2023</v>
          </cell>
          <cell r="C2979">
            <v>0.6</v>
          </cell>
          <cell r="D2979" t="str">
            <v>Clarendon</v>
          </cell>
          <cell r="E2979">
            <v>4</v>
          </cell>
          <cell r="F2979">
            <v>1101</v>
          </cell>
          <cell r="G2979" t="str">
            <v>Max</v>
          </cell>
        </row>
        <row r="2980">
          <cell r="A2980" t="str">
            <v>Colleton202340.6Max</v>
          </cell>
          <cell r="B2980">
            <v>2023</v>
          </cell>
          <cell r="C2980">
            <v>0.6</v>
          </cell>
          <cell r="D2980" t="str">
            <v>Colleton</v>
          </cell>
          <cell r="E2980">
            <v>4</v>
          </cell>
          <cell r="F2980">
            <v>1083</v>
          </cell>
          <cell r="G2980" t="str">
            <v>Max</v>
          </cell>
        </row>
        <row r="2981">
          <cell r="A2981" t="str">
            <v>Darlington202340.6Max</v>
          </cell>
          <cell r="B2981">
            <v>2023</v>
          </cell>
          <cell r="C2981">
            <v>0.6</v>
          </cell>
          <cell r="D2981" t="str">
            <v>Darlington</v>
          </cell>
          <cell r="E2981">
            <v>4</v>
          </cell>
          <cell r="F2981">
            <v>1096</v>
          </cell>
          <cell r="G2981" t="str">
            <v>Max</v>
          </cell>
        </row>
        <row r="2982">
          <cell r="A2982" t="str">
            <v>Dillon202340.6Max</v>
          </cell>
          <cell r="B2982">
            <v>2023</v>
          </cell>
          <cell r="C2982">
            <v>0.6</v>
          </cell>
          <cell r="D2982" t="str">
            <v>Dillon</v>
          </cell>
          <cell r="E2982">
            <v>4</v>
          </cell>
          <cell r="F2982">
            <v>1083</v>
          </cell>
          <cell r="G2982" t="str">
            <v>Max</v>
          </cell>
        </row>
        <row r="2983">
          <cell r="A2983" t="str">
            <v>Dorchester202340.6Max</v>
          </cell>
          <cell r="B2983">
            <v>2023</v>
          </cell>
          <cell r="C2983">
            <v>0.6</v>
          </cell>
          <cell r="D2983" t="str">
            <v>Dorchester</v>
          </cell>
          <cell r="E2983">
            <v>4</v>
          </cell>
          <cell r="F2983">
            <v>1692</v>
          </cell>
          <cell r="G2983" t="str">
            <v>Max</v>
          </cell>
        </row>
        <row r="2984">
          <cell r="A2984" t="str">
            <v>Edgefield202340.6Max</v>
          </cell>
          <cell r="B2984">
            <v>2023</v>
          </cell>
          <cell r="C2984">
            <v>0.6</v>
          </cell>
          <cell r="D2984" t="str">
            <v>Edgefield</v>
          </cell>
          <cell r="E2984">
            <v>4</v>
          </cell>
          <cell r="F2984">
            <v>1357</v>
          </cell>
          <cell r="G2984" t="str">
            <v>Max</v>
          </cell>
        </row>
        <row r="2985">
          <cell r="A2985" t="str">
            <v>Fairfield202340.6Max</v>
          </cell>
          <cell r="B2985">
            <v>2023</v>
          </cell>
          <cell r="C2985">
            <v>0.6</v>
          </cell>
          <cell r="D2985" t="str">
            <v>Fairfield</v>
          </cell>
          <cell r="E2985">
            <v>4</v>
          </cell>
          <cell r="F2985">
            <v>1461</v>
          </cell>
          <cell r="G2985" t="str">
            <v>Max</v>
          </cell>
        </row>
        <row r="2986">
          <cell r="A2986" t="str">
            <v>Florence202340.6Max</v>
          </cell>
          <cell r="B2986">
            <v>2023</v>
          </cell>
          <cell r="C2986">
            <v>0.6</v>
          </cell>
          <cell r="D2986" t="str">
            <v>Florence</v>
          </cell>
          <cell r="E2986">
            <v>4</v>
          </cell>
          <cell r="F2986">
            <v>1224</v>
          </cell>
          <cell r="G2986" t="str">
            <v>Max</v>
          </cell>
        </row>
        <row r="2987">
          <cell r="A2987" t="str">
            <v>Georgetown202340.6Max</v>
          </cell>
          <cell r="B2987">
            <v>2023</v>
          </cell>
          <cell r="C2987">
            <v>0.6</v>
          </cell>
          <cell r="D2987" t="str">
            <v>Georgetown</v>
          </cell>
          <cell r="E2987">
            <v>4</v>
          </cell>
          <cell r="F2987">
            <v>1287</v>
          </cell>
          <cell r="G2987" t="str">
            <v>Max</v>
          </cell>
        </row>
        <row r="2988">
          <cell r="A2988" t="str">
            <v>Greenville202340.6Max</v>
          </cell>
          <cell r="B2988">
            <v>2023</v>
          </cell>
          <cell r="C2988">
            <v>0.6</v>
          </cell>
          <cell r="D2988" t="str">
            <v>Greenville</v>
          </cell>
          <cell r="E2988">
            <v>4</v>
          </cell>
          <cell r="F2988">
            <v>1549</v>
          </cell>
          <cell r="G2988" t="str">
            <v>Max</v>
          </cell>
        </row>
        <row r="2989">
          <cell r="A2989" t="str">
            <v>Greenwood202340.6Max</v>
          </cell>
          <cell r="B2989">
            <v>2023</v>
          </cell>
          <cell r="C2989">
            <v>0.6</v>
          </cell>
          <cell r="D2989" t="str">
            <v>Greenwood</v>
          </cell>
          <cell r="E2989">
            <v>4</v>
          </cell>
          <cell r="F2989">
            <v>1083</v>
          </cell>
          <cell r="G2989" t="str">
            <v>Max</v>
          </cell>
        </row>
        <row r="2990">
          <cell r="A2990" t="str">
            <v>Hampton202340.6Max</v>
          </cell>
          <cell r="B2990">
            <v>2023</v>
          </cell>
          <cell r="C2990">
            <v>0.6</v>
          </cell>
          <cell r="D2990" t="str">
            <v>Hampton</v>
          </cell>
          <cell r="E2990">
            <v>4</v>
          </cell>
          <cell r="F2990">
            <v>1083</v>
          </cell>
          <cell r="G2990" t="str">
            <v>Max</v>
          </cell>
        </row>
        <row r="2991">
          <cell r="A2991" t="str">
            <v>Horry202340.6Max</v>
          </cell>
          <cell r="B2991">
            <v>2023</v>
          </cell>
          <cell r="C2991">
            <v>0.6</v>
          </cell>
          <cell r="D2991" t="str">
            <v>Horry</v>
          </cell>
          <cell r="E2991">
            <v>4</v>
          </cell>
          <cell r="F2991">
            <v>1258</v>
          </cell>
          <cell r="G2991" t="str">
            <v>Max</v>
          </cell>
        </row>
        <row r="2992">
          <cell r="A2992" t="str">
            <v>Jasper202340.6Max</v>
          </cell>
          <cell r="B2992">
            <v>2023</v>
          </cell>
          <cell r="C2992">
            <v>0.6</v>
          </cell>
          <cell r="D2992" t="str">
            <v>Jasper</v>
          </cell>
          <cell r="E2992">
            <v>4</v>
          </cell>
          <cell r="F2992">
            <v>1102</v>
          </cell>
          <cell r="G2992" t="str">
            <v>Max</v>
          </cell>
        </row>
        <row r="2993">
          <cell r="A2993" t="str">
            <v>Kershaw202340.6Max</v>
          </cell>
          <cell r="B2993">
            <v>2023</v>
          </cell>
          <cell r="C2993">
            <v>0.6</v>
          </cell>
          <cell r="D2993" t="str">
            <v>Kershaw</v>
          </cell>
          <cell r="E2993">
            <v>4</v>
          </cell>
          <cell r="F2993">
            <v>1255</v>
          </cell>
          <cell r="G2993" t="str">
            <v>Max</v>
          </cell>
        </row>
        <row r="2994">
          <cell r="A2994" t="str">
            <v>Lancaster202340.6Max</v>
          </cell>
          <cell r="B2994">
            <v>2023</v>
          </cell>
          <cell r="C2994">
            <v>0.6</v>
          </cell>
          <cell r="D2994" t="str">
            <v>Lancaster</v>
          </cell>
          <cell r="E2994">
            <v>4</v>
          </cell>
          <cell r="F2994">
            <v>1423</v>
          </cell>
          <cell r="G2994" t="str">
            <v>Max</v>
          </cell>
        </row>
        <row r="2995">
          <cell r="A2995" t="str">
            <v>Laurens202340.6Max</v>
          </cell>
          <cell r="B2995">
            <v>2023</v>
          </cell>
          <cell r="C2995">
            <v>0.6</v>
          </cell>
          <cell r="D2995" t="str">
            <v>Laurens</v>
          </cell>
          <cell r="E2995">
            <v>4</v>
          </cell>
          <cell r="F2995">
            <v>1104</v>
          </cell>
          <cell r="G2995" t="str">
            <v>Max</v>
          </cell>
        </row>
        <row r="2996">
          <cell r="A2996" t="str">
            <v>Lee202340.6Max</v>
          </cell>
          <cell r="B2996">
            <v>2023</v>
          </cell>
          <cell r="C2996">
            <v>0.6</v>
          </cell>
          <cell r="D2996" t="str">
            <v>Lee</v>
          </cell>
          <cell r="E2996">
            <v>4</v>
          </cell>
          <cell r="F2996">
            <v>1083</v>
          </cell>
          <cell r="G2996" t="str">
            <v>Max</v>
          </cell>
        </row>
        <row r="2997">
          <cell r="A2997" t="str">
            <v>Lexington202340.6Max</v>
          </cell>
          <cell r="B2997">
            <v>2023</v>
          </cell>
          <cell r="C2997">
            <v>0.6</v>
          </cell>
          <cell r="D2997" t="str">
            <v>Lexington</v>
          </cell>
          <cell r="E2997">
            <v>4</v>
          </cell>
          <cell r="F2997">
            <v>1461</v>
          </cell>
          <cell r="G2997" t="str">
            <v>Max</v>
          </cell>
        </row>
        <row r="2998">
          <cell r="A2998" t="str">
            <v>Marion202340.6Max</v>
          </cell>
          <cell r="B2998">
            <v>2023</v>
          </cell>
          <cell r="C2998">
            <v>0.6</v>
          </cell>
          <cell r="D2998" t="str">
            <v>Marion</v>
          </cell>
          <cell r="E2998">
            <v>4</v>
          </cell>
          <cell r="F2998">
            <v>1083</v>
          </cell>
          <cell r="G2998" t="str">
            <v>Max</v>
          </cell>
        </row>
        <row r="2999">
          <cell r="A2999" t="str">
            <v>Marlboro202340.6Max</v>
          </cell>
          <cell r="B2999">
            <v>2023</v>
          </cell>
          <cell r="C2999">
            <v>0.6</v>
          </cell>
          <cell r="D2999" t="str">
            <v>Marlboro</v>
          </cell>
          <cell r="E2999">
            <v>4</v>
          </cell>
          <cell r="F2999">
            <v>1083</v>
          </cell>
          <cell r="G2999" t="str">
            <v>Max</v>
          </cell>
        </row>
        <row r="3000">
          <cell r="A3000" t="str">
            <v>McCormick202340.6Max</v>
          </cell>
          <cell r="B3000">
            <v>2023</v>
          </cell>
          <cell r="C3000">
            <v>0.6</v>
          </cell>
          <cell r="D3000" t="str">
            <v>McCormick</v>
          </cell>
          <cell r="E3000">
            <v>4</v>
          </cell>
          <cell r="F3000">
            <v>1174</v>
          </cell>
          <cell r="G3000" t="str">
            <v>Max</v>
          </cell>
        </row>
        <row r="3001">
          <cell r="A3001" t="str">
            <v>Newberry202340.6Max</v>
          </cell>
          <cell r="B3001">
            <v>2023</v>
          </cell>
          <cell r="C3001">
            <v>0.6</v>
          </cell>
          <cell r="D3001" t="str">
            <v>Newberry</v>
          </cell>
          <cell r="E3001">
            <v>4</v>
          </cell>
          <cell r="F3001">
            <v>1131</v>
          </cell>
          <cell r="G3001" t="str">
            <v>Max</v>
          </cell>
        </row>
        <row r="3002">
          <cell r="A3002" t="str">
            <v>Oconee202340.6Max</v>
          </cell>
          <cell r="B3002">
            <v>2023</v>
          </cell>
          <cell r="C3002">
            <v>0.6</v>
          </cell>
          <cell r="D3002" t="str">
            <v>Oconee</v>
          </cell>
          <cell r="E3002">
            <v>4</v>
          </cell>
          <cell r="F3002">
            <v>1198</v>
          </cell>
          <cell r="G3002" t="str">
            <v>Max</v>
          </cell>
        </row>
        <row r="3003">
          <cell r="A3003" t="str">
            <v>Orangeburg202340.6Max</v>
          </cell>
          <cell r="B3003">
            <v>2023</v>
          </cell>
          <cell r="C3003">
            <v>0.6</v>
          </cell>
          <cell r="D3003" t="str">
            <v>Orangeburg</v>
          </cell>
          <cell r="E3003">
            <v>4</v>
          </cell>
          <cell r="F3003">
            <v>1083</v>
          </cell>
          <cell r="G3003" t="str">
            <v>Max</v>
          </cell>
        </row>
        <row r="3004">
          <cell r="A3004" t="str">
            <v>Pickens202340.6Max</v>
          </cell>
          <cell r="B3004">
            <v>2023</v>
          </cell>
          <cell r="C3004">
            <v>0.6</v>
          </cell>
          <cell r="D3004" t="str">
            <v>Pickens</v>
          </cell>
          <cell r="E3004">
            <v>4</v>
          </cell>
          <cell r="F3004">
            <v>1549</v>
          </cell>
          <cell r="G3004" t="str">
            <v>Max</v>
          </cell>
        </row>
        <row r="3005">
          <cell r="A3005" t="str">
            <v>Richland202340.6Max</v>
          </cell>
          <cell r="B3005">
            <v>2023</v>
          </cell>
          <cell r="C3005">
            <v>0.6</v>
          </cell>
          <cell r="D3005" t="str">
            <v>Richland</v>
          </cell>
          <cell r="E3005">
            <v>4</v>
          </cell>
          <cell r="F3005">
            <v>1461</v>
          </cell>
          <cell r="G3005" t="str">
            <v>Max</v>
          </cell>
        </row>
        <row r="3006">
          <cell r="A3006" t="str">
            <v>Saluda202340.6Max</v>
          </cell>
          <cell r="B3006">
            <v>2023</v>
          </cell>
          <cell r="C3006">
            <v>0.6</v>
          </cell>
          <cell r="D3006" t="str">
            <v>Saluda</v>
          </cell>
          <cell r="E3006">
            <v>4</v>
          </cell>
          <cell r="F3006">
            <v>1461</v>
          </cell>
          <cell r="G3006" t="str">
            <v>Max</v>
          </cell>
        </row>
        <row r="3007">
          <cell r="A3007" t="str">
            <v>Spartanburg202340.6Max</v>
          </cell>
          <cell r="B3007">
            <v>2023</v>
          </cell>
          <cell r="C3007">
            <v>0.6</v>
          </cell>
          <cell r="D3007" t="str">
            <v>Spartanburg</v>
          </cell>
          <cell r="E3007">
            <v>4</v>
          </cell>
          <cell r="F3007">
            <v>1377</v>
          </cell>
          <cell r="G3007" t="str">
            <v>Max</v>
          </cell>
        </row>
        <row r="3008">
          <cell r="A3008" t="str">
            <v>Sumter202340.6Max</v>
          </cell>
          <cell r="B3008">
            <v>2023</v>
          </cell>
          <cell r="C3008">
            <v>0.6</v>
          </cell>
          <cell r="D3008" t="str">
            <v>Sumter</v>
          </cell>
          <cell r="E3008">
            <v>4</v>
          </cell>
          <cell r="F3008">
            <v>1117</v>
          </cell>
          <cell r="G3008" t="str">
            <v>Max</v>
          </cell>
        </row>
        <row r="3009">
          <cell r="A3009" t="str">
            <v>Union202340.6Max</v>
          </cell>
          <cell r="B3009">
            <v>2023</v>
          </cell>
          <cell r="C3009">
            <v>0.6</v>
          </cell>
          <cell r="D3009" t="str">
            <v>Union</v>
          </cell>
          <cell r="E3009">
            <v>4</v>
          </cell>
          <cell r="F3009">
            <v>1083</v>
          </cell>
          <cell r="G3009" t="str">
            <v>Max</v>
          </cell>
        </row>
        <row r="3010">
          <cell r="A3010" t="str">
            <v>Williamsburg202340.6Max</v>
          </cell>
          <cell r="B3010">
            <v>2023</v>
          </cell>
          <cell r="C3010">
            <v>0.6</v>
          </cell>
          <cell r="D3010" t="str">
            <v>Williamsburg</v>
          </cell>
          <cell r="E3010">
            <v>4</v>
          </cell>
          <cell r="F3010">
            <v>1083</v>
          </cell>
          <cell r="G3010" t="str">
            <v>Max</v>
          </cell>
        </row>
        <row r="3011">
          <cell r="A3011" t="str">
            <v>York202340.6Max</v>
          </cell>
          <cell r="B3011">
            <v>2023</v>
          </cell>
          <cell r="C3011">
            <v>0.6</v>
          </cell>
          <cell r="D3011" t="str">
            <v>York</v>
          </cell>
          <cell r="E3011">
            <v>4</v>
          </cell>
          <cell r="F3011">
            <v>1735</v>
          </cell>
          <cell r="G3011" t="str">
            <v>Max</v>
          </cell>
        </row>
        <row r="3012">
          <cell r="A3012" t="str">
            <v>Abbeville202300.7Max</v>
          </cell>
          <cell r="B3012">
            <v>2023</v>
          </cell>
          <cell r="C3012">
            <v>0.7</v>
          </cell>
          <cell r="D3012" t="str">
            <v>Abbeville</v>
          </cell>
          <cell r="E3012">
            <v>0</v>
          </cell>
          <cell r="F3012">
            <v>721</v>
          </cell>
          <cell r="G3012" t="str">
            <v>Max</v>
          </cell>
        </row>
        <row r="3013">
          <cell r="A3013" t="str">
            <v>Aiken202300.7Max</v>
          </cell>
          <cell r="B3013">
            <v>2023</v>
          </cell>
          <cell r="C3013">
            <v>0.7</v>
          </cell>
          <cell r="D3013" t="str">
            <v>Aiken</v>
          </cell>
          <cell r="E3013">
            <v>0</v>
          </cell>
          <cell r="F3013">
            <v>908</v>
          </cell>
          <cell r="G3013" t="str">
            <v>Max</v>
          </cell>
        </row>
        <row r="3014">
          <cell r="A3014" t="str">
            <v>Allendale202300.7Max</v>
          </cell>
          <cell r="B3014">
            <v>2023</v>
          </cell>
          <cell r="C3014">
            <v>0.7</v>
          </cell>
          <cell r="D3014" t="str">
            <v>Allendale</v>
          </cell>
          <cell r="E3014">
            <v>0</v>
          </cell>
          <cell r="F3014">
            <v>721</v>
          </cell>
          <cell r="G3014" t="str">
            <v>Max</v>
          </cell>
        </row>
        <row r="3015">
          <cell r="A3015" t="str">
            <v>Anderson202300.7Max</v>
          </cell>
          <cell r="B3015">
            <v>2023</v>
          </cell>
          <cell r="C3015">
            <v>0.7</v>
          </cell>
          <cell r="D3015" t="str">
            <v>Anderson</v>
          </cell>
          <cell r="E3015">
            <v>0</v>
          </cell>
          <cell r="F3015">
            <v>899</v>
          </cell>
          <cell r="G3015" t="str">
            <v>Max</v>
          </cell>
        </row>
        <row r="3016">
          <cell r="A3016" t="str">
            <v>Bamberg202300.7Max</v>
          </cell>
          <cell r="B3016">
            <v>2023</v>
          </cell>
          <cell r="C3016">
            <v>0.7</v>
          </cell>
          <cell r="D3016" t="str">
            <v>Bamberg</v>
          </cell>
          <cell r="E3016">
            <v>0</v>
          </cell>
          <cell r="F3016">
            <v>721</v>
          </cell>
          <cell r="G3016" t="str">
            <v>Max</v>
          </cell>
        </row>
        <row r="3017">
          <cell r="A3017" t="str">
            <v>Barnwell202300.7Max</v>
          </cell>
          <cell r="B3017">
            <v>2023</v>
          </cell>
          <cell r="C3017">
            <v>0.7</v>
          </cell>
          <cell r="D3017" t="str">
            <v>Barnwell</v>
          </cell>
          <cell r="E3017">
            <v>0</v>
          </cell>
          <cell r="F3017">
            <v>721</v>
          </cell>
          <cell r="G3017" t="str">
            <v>Max</v>
          </cell>
        </row>
        <row r="3018">
          <cell r="A3018" t="str">
            <v>Beaufort202300.7Max</v>
          </cell>
          <cell r="B3018">
            <v>2023</v>
          </cell>
          <cell r="C3018">
            <v>0.7</v>
          </cell>
          <cell r="D3018" t="str">
            <v>Beaufort</v>
          </cell>
          <cell r="E3018">
            <v>0</v>
          </cell>
          <cell r="F3018">
            <v>1062</v>
          </cell>
          <cell r="G3018" t="str">
            <v>Max</v>
          </cell>
        </row>
        <row r="3019">
          <cell r="A3019" t="str">
            <v>Berkeley202300.7Max</v>
          </cell>
          <cell r="B3019">
            <v>2023</v>
          </cell>
          <cell r="C3019">
            <v>0.7</v>
          </cell>
          <cell r="D3019" t="str">
            <v>Berkeley</v>
          </cell>
          <cell r="E3019">
            <v>0</v>
          </cell>
          <cell r="F3019">
            <v>1125</v>
          </cell>
          <cell r="G3019" t="str">
            <v>Max</v>
          </cell>
        </row>
        <row r="3020">
          <cell r="A3020" t="str">
            <v>Calhoun202300.7Max</v>
          </cell>
          <cell r="B3020">
            <v>2023</v>
          </cell>
          <cell r="C3020">
            <v>0.7</v>
          </cell>
          <cell r="D3020" t="str">
            <v>Calhoun</v>
          </cell>
          <cell r="E3020">
            <v>0</v>
          </cell>
          <cell r="F3020">
            <v>988</v>
          </cell>
          <cell r="G3020" t="str">
            <v>Max</v>
          </cell>
        </row>
        <row r="3021">
          <cell r="A3021" t="str">
            <v>Charleston202300.7Max</v>
          </cell>
          <cell r="B3021">
            <v>2023</v>
          </cell>
          <cell r="C3021">
            <v>0.7</v>
          </cell>
          <cell r="D3021" t="str">
            <v>Charleston</v>
          </cell>
          <cell r="E3021">
            <v>0</v>
          </cell>
          <cell r="F3021">
            <v>1125</v>
          </cell>
          <cell r="G3021" t="str">
            <v>Max</v>
          </cell>
        </row>
        <row r="3022">
          <cell r="A3022" t="str">
            <v>Cherokee202300.7Max</v>
          </cell>
          <cell r="B3022">
            <v>2023</v>
          </cell>
          <cell r="C3022">
            <v>0.7</v>
          </cell>
          <cell r="D3022" t="str">
            <v>Cherokee</v>
          </cell>
          <cell r="E3022">
            <v>0</v>
          </cell>
          <cell r="F3022">
            <v>721</v>
          </cell>
          <cell r="G3022" t="str">
            <v>Max</v>
          </cell>
        </row>
        <row r="3023">
          <cell r="A3023" t="str">
            <v>Chester202300.7Max</v>
          </cell>
          <cell r="B3023">
            <v>2023</v>
          </cell>
          <cell r="C3023">
            <v>0.7</v>
          </cell>
          <cell r="D3023" t="str">
            <v>Chester</v>
          </cell>
          <cell r="E3023">
            <v>0</v>
          </cell>
          <cell r="F3023">
            <v>749</v>
          </cell>
          <cell r="G3023" t="str">
            <v>Max</v>
          </cell>
        </row>
        <row r="3024">
          <cell r="A3024" t="str">
            <v>Chesterfield202300.7Max</v>
          </cell>
          <cell r="B3024">
            <v>2023</v>
          </cell>
          <cell r="C3024">
            <v>0.7</v>
          </cell>
          <cell r="D3024" t="str">
            <v>Chesterfield</v>
          </cell>
          <cell r="E3024">
            <v>0</v>
          </cell>
          <cell r="F3024">
            <v>721</v>
          </cell>
          <cell r="G3024" t="str">
            <v>Max</v>
          </cell>
        </row>
        <row r="3025">
          <cell r="A3025" t="str">
            <v>Clarendon202300.7Max</v>
          </cell>
          <cell r="B3025">
            <v>2023</v>
          </cell>
          <cell r="C3025">
            <v>0.7</v>
          </cell>
          <cell r="D3025" t="str">
            <v>Clarendon</v>
          </cell>
          <cell r="E3025">
            <v>0</v>
          </cell>
          <cell r="F3025">
            <v>731</v>
          </cell>
          <cell r="G3025" t="str">
            <v>Max</v>
          </cell>
        </row>
        <row r="3026">
          <cell r="A3026" t="str">
            <v>Colleton202300.7Max</v>
          </cell>
          <cell r="B3026">
            <v>2023</v>
          </cell>
          <cell r="C3026">
            <v>0.7</v>
          </cell>
          <cell r="D3026" t="str">
            <v>Colleton</v>
          </cell>
          <cell r="E3026">
            <v>0</v>
          </cell>
          <cell r="F3026">
            <v>721</v>
          </cell>
          <cell r="G3026" t="str">
            <v>Max</v>
          </cell>
        </row>
        <row r="3027">
          <cell r="A3027" t="str">
            <v>Darlington202300.7Max</v>
          </cell>
          <cell r="B3027">
            <v>2023</v>
          </cell>
          <cell r="C3027">
            <v>0.7</v>
          </cell>
          <cell r="D3027" t="str">
            <v>Darlington</v>
          </cell>
          <cell r="E3027">
            <v>0</v>
          </cell>
          <cell r="F3027">
            <v>729</v>
          </cell>
          <cell r="G3027" t="str">
            <v>Max</v>
          </cell>
        </row>
        <row r="3028">
          <cell r="A3028" t="str">
            <v>Dillon202300.7Max</v>
          </cell>
          <cell r="B3028">
            <v>2023</v>
          </cell>
          <cell r="C3028">
            <v>0.7</v>
          </cell>
          <cell r="D3028" t="str">
            <v>Dillon</v>
          </cell>
          <cell r="E3028">
            <v>0</v>
          </cell>
          <cell r="F3028">
            <v>721</v>
          </cell>
          <cell r="G3028" t="str">
            <v>Max</v>
          </cell>
        </row>
        <row r="3029">
          <cell r="A3029" t="str">
            <v>Dorchester202300.7Max</v>
          </cell>
          <cell r="B3029">
            <v>2023</v>
          </cell>
          <cell r="C3029">
            <v>0.7</v>
          </cell>
          <cell r="D3029" t="str">
            <v>Dorchester</v>
          </cell>
          <cell r="E3029">
            <v>0</v>
          </cell>
          <cell r="F3029">
            <v>1125</v>
          </cell>
          <cell r="G3029" t="str">
            <v>Max</v>
          </cell>
        </row>
        <row r="3030">
          <cell r="A3030" t="str">
            <v>Edgefield202300.7Max</v>
          </cell>
          <cell r="B3030">
            <v>2023</v>
          </cell>
          <cell r="C3030">
            <v>0.7</v>
          </cell>
          <cell r="D3030" t="str">
            <v>Edgefield</v>
          </cell>
          <cell r="E3030">
            <v>0</v>
          </cell>
          <cell r="F3030">
            <v>908</v>
          </cell>
          <cell r="G3030" t="str">
            <v>Max</v>
          </cell>
        </row>
        <row r="3031">
          <cell r="A3031" t="str">
            <v>Fairfield202300.7Max</v>
          </cell>
          <cell r="B3031">
            <v>2023</v>
          </cell>
          <cell r="C3031">
            <v>0.7</v>
          </cell>
          <cell r="D3031" t="str">
            <v>Fairfield</v>
          </cell>
          <cell r="E3031">
            <v>0</v>
          </cell>
          <cell r="F3031">
            <v>988</v>
          </cell>
          <cell r="G3031" t="str">
            <v>Max</v>
          </cell>
        </row>
        <row r="3032">
          <cell r="A3032" t="str">
            <v>Florence202300.7Max</v>
          </cell>
          <cell r="B3032">
            <v>2023</v>
          </cell>
          <cell r="C3032">
            <v>0.7</v>
          </cell>
          <cell r="D3032" t="str">
            <v>Florence</v>
          </cell>
          <cell r="E3032">
            <v>0</v>
          </cell>
          <cell r="F3032">
            <v>813</v>
          </cell>
          <cell r="G3032" t="str">
            <v>Max</v>
          </cell>
        </row>
        <row r="3033">
          <cell r="A3033" t="str">
            <v>Georgetown202300.7Max</v>
          </cell>
          <cell r="B3033">
            <v>2023</v>
          </cell>
          <cell r="C3033">
            <v>0.7</v>
          </cell>
          <cell r="D3033" t="str">
            <v>Georgetown</v>
          </cell>
          <cell r="E3033">
            <v>0</v>
          </cell>
          <cell r="F3033">
            <v>855</v>
          </cell>
          <cell r="G3033" t="str">
            <v>Max</v>
          </cell>
        </row>
        <row r="3034">
          <cell r="A3034" t="str">
            <v>Greenville202300.7Max</v>
          </cell>
          <cell r="B3034">
            <v>2023</v>
          </cell>
          <cell r="C3034">
            <v>0.7</v>
          </cell>
          <cell r="D3034" t="str">
            <v>Greenville</v>
          </cell>
          <cell r="E3034">
            <v>0</v>
          </cell>
          <cell r="F3034">
            <v>1090</v>
          </cell>
          <cell r="G3034" t="str">
            <v>Max</v>
          </cell>
        </row>
        <row r="3035">
          <cell r="A3035" t="str">
            <v>Greenwood202300.7Max</v>
          </cell>
          <cell r="B3035">
            <v>2023</v>
          </cell>
          <cell r="C3035">
            <v>0.7</v>
          </cell>
          <cell r="D3035" t="str">
            <v>Greenwood</v>
          </cell>
          <cell r="E3035">
            <v>0</v>
          </cell>
          <cell r="F3035">
            <v>721</v>
          </cell>
          <cell r="G3035" t="str">
            <v>Max</v>
          </cell>
        </row>
        <row r="3036">
          <cell r="A3036" t="str">
            <v>Hampton202300.7Max</v>
          </cell>
          <cell r="B3036">
            <v>2023</v>
          </cell>
          <cell r="C3036">
            <v>0.7</v>
          </cell>
          <cell r="D3036" t="str">
            <v>Hampton</v>
          </cell>
          <cell r="E3036">
            <v>0</v>
          </cell>
          <cell r="F3036">
            <v>721</v>
          </cell>
          <cell r="G3036" t="str">
            <v>Max</v>
          </cell>
        </row>
        <row r="3037">
          <cell r="A3037" t="str">
            <v>Horry202300.7Max</v>
          </cell>
          <cell r="B3037">
            <v>2023</v>
          </cell>
          <cell r="C3037">
            <v>0.7</v>
          </cell>
          <cell r="D3037" t="str">
            <v>Horry</v>
          </cell>
          <cell r="E3037">
            <v>0</v>
          </cell>
          <cell r="F3037">
            <v>838</v>
          </cell>
          <cell r="G3037" t="str">
            <v>Max</v>
          </cell>
        </row>
        <row r="3038">
          <cell r="A3038" t="str">
            <v>Jasper202300.7Max</v>
          </cell>
          <cell r="B3038">
            <v>2023</v>
          </cell>
          <cell r="C3038">
            <v>0.7</v>
          </cell>
          <cell r="D3038" t="str">
            <v>Jasper</v>
          </cell>
          <cell r="E3038">
            <v>0</v>
          </cell>
          <cell r="F3038">
            <v>733</v>
          </cell>
          <cell r="G3038" t="str">
            <v>Max</v>
          </cell>
        </row>
        <row r="3039">
          <cell r="A3039" t="str">
            <v>Kershaw202300.7Max</v>
          </cell>
          <cell r="B3039">
            <v>2023</v>
          </cell>
          <cell r="C3039">
            <v>0.7</v>
          </cell>
          <cell r="D3039" t="str">
            <v>Kershaw</v>
          </cell>
          <cell r="E3039">
            <v>0</v>
          </cell>
          <cell r="F3039">
            <v>834</v>
          </cell>
          <cell r="G3039" t="str">
            <v>Max</v>
          </cell>
        </row>
        <row r="3040">
          <cell r="A3040" t="str">
            <v>Lancaster202300.7Max</v>
          </cell>
          <cell r="B3040">
            <v>2023</v>
          </cell>
          <cell r="C3040">
            <v>0.7</v>
          </cell>
          <cell r="D3040" t="str">
            <v>Lancaster</v>
          </cell>
          <cell r="E3040">
            <v>0</v>
          </cell>
          <cell r="F3040">
            <v>948</v>
          </cell>
          <cell r="G3040" t="str">
            <v>Max</v>
          </cell>
        </row>
        <row r="3041">
          <cell r="A3041" t="str">
            <v>Laurens202300.7Max</v>
          </cell>
          <cell r="B3041">
            <v>2023</v>
          </cell>
          <cell r="C3041">
            <v>0.7</v>
          </cell>
          <cell r="D3041" t="str">
            <v>Laurens</v>
          </cell>
          <cell r="E3041">
            <v>0</v>
          </cell>
          <cell r="F3041">
            <v>735</v>
          </cell>
          <cell r="G3041" t="str">
            <v>Max</v>
          </cell>
        </row>
        <row r="3042">
          <cell r="A3042" t="str">
            <v>Lee202300.7Max</v>
          </cell>
          <cell r="B3042">
            <v>2023</v>
          </cell>
          <cell r="C3042">
            <v>0.7</v>
          </cell>
          <cell r="D3042" t="str">
            <v>Lee</v>
          </cell>
          <cell r="E3042">
            <v>0</v>
          </cell>
          <cell r="F3042">
            <v>721</v>
          </cell>
          <cell r="G3042" t="str">
            <v>Max</v>
          </cell>
        </row>
        <row r="3043">
          <cell r="A3043" t="str">
            <v>Lexington202300.7Max</v>
          </cell>
          <cell r="B3043">
            <v>2023</v>
          </cell>
          <cell r="C3043">
            <v>0.7</v>
          </cell>
          <cell r="D3043" t="str">
            <v>Lexington</v>
          </cell>
          <cell r="E3043">
            <v>0</v>
          </cell>
          <cell r="F3043">
            <v>988</v>
          </cell>
          <cell r="G3043" t="str">
            <v>Max</v>
          </cell>
        </row>
        <row r="3044">
          <cell r="A3044" t="str">
            <v>Marion202300.7Max</v>
          </cell>
          <cell r="B3044">
            <v>2023</v>
          </cell>
          <cell r="C3044">
            <v>0.7</v>
          </cell>
          <cell r="D3044" t="str">
            <v>Marion</v>
          </cell>
          <cell r="E3044">
            <v>0</v>
          </cell>
          <cell r="F3044">
            <v>721</v>
          </cell>
          <cell r="G3044" t="str">
            <v>Max</v>
          </cell>
        </row>
        <row r="3045">
          <cell r="A3045" t="str">
            <v>Marlboro202300.7Max</v>
          </cell>
          <cell r="B3045">
            <v>2023</v>
          </cell>
          <cell r="C3045">
            <v>0.7</v>
          </cell>
          <cell r="D3045" t="str">
            <v>Marlboro</v>
          </cell>
          <cell r="E3045">
            <v>0</v>
          </cell>
          <cell r="F3045">
            <v>721</v>
          </cell>
          <cell r="G3045" t="str">
            <v>Max</v>
          </cell>
        </row>
        <row r="3046">
          <cell r="A3046" t="str">
            <v>McCormick202300.7Max</v>
          </cell>
          <cell r="B3046">
            <v>2023</v>
          </cell>
          <cell r="C3046">
            <v>0.7</v>
          </cell>
          <cell r="D3046" t="str">
            <v>McCormick</v>
          </cell>
          <cell r="E3046">
            <v>0</v>
          </cell>
          <cell r="F3046">
            <v>782</v>
          </cell>
          <cell r="G3046" t="str">
            <v>Max</v>
          </cell>
        </row>
        <row r="3047">
          <cell r="A3047" t="str">
            <v>Newberry202300.7Max</v>
          </cell>
          <cell r="B3047">
            <v>2023</v>
          </cell>
          <cell r="C3047">
            <v>0.7</v>
          </cell>
          <cell r="D3047" t="str">
            <v>Newberry</v>
          </cell>
          <cell r="E3047">
            <v>0</v>
          </cell>
          <cell r="F3047">
            <v>752</v>
          </cell>
          <cell r="G3047" t="str">
            <v>Max</v>
          </cell>
        </row>
        <row r="3048">
          <cell r="A3048" t="str">
            <v>Oconee202300.7Max</v>
          </cell>
          <cell r="B3048">
            <v>2023</v>
          </cell>
          <cell r="C3048">
            <v>0.7</v>
          </cell>
          <cell r="D3048" t="str">
            <v>Oconee</v>
          </cell>
          <cell r="E3048">
            <v>0</v>
          </cell>
          <cell r="F3048">
            <v>869</v>
          </cell>
          <cell r="G3048" t="str">
            <v>Max</v>
          </cell>
        </row>
        <row r="3049">
          <cell r="A3049" t="str">
            <v>Orangeburg202300.7Max</v>
          </cell>
          <cell r="B3049">
            <v>2023</v>
          </cell>
          <cell r="C3049">
            <v>0.7</v>
          </cell>
          <cell r="D3049" t="str">
            <v>Orangeburg</v>
          </cell>
          <cell r="E3049">
            <v>0</v>
          </cell>
          <cell r="F3049">
            <v>721</v>
          </cell>
          <cell r="G3049" t="str">
            <v>Max</v>
          </cell>
        </row>
        <row r="3050">
          <cell r="A3050" t="str">
            <v>Pickens202300.7Max</v>
          </cell>
          <cell r="B3050">
            <v>2023</v>
          </cell>
          <cell r="C3050">
            <v>0.7</v>
          </cell>
          <cell r="D3050" t="str">
            <v>Pickens</v>
          </cell>
          <cell r="E3050">
            <v>0</v>
          </cell>
          <cell r="F3050">
            <v>1044</v>
          </cell>
          <cell r="G3050" t="str">
            <v>Max</v>
          </cell>
        </row>
        <row r="3051">
          <cell r="A3051" t="str">
            <v>Richland202300.7Max</v>
          </cell>
          <cell r="B3051">
            <v>2023</v>
          </cell>
          <cell r="C3051">
            <v>0.7</v>
          </cell>
          <cell r="D3051" t="str">
            <v>Richland</v>
          </cell>
          <cell r="E3051">
            <v>0</v>
          </cell>
          <cell r="F3051">
            <v>1029</v>
          </cell>
          <cell r="G3051" t="str">
            <v>Max</v>
          </cell>
        </row>
        <row r="3052">
          <cell r="A3052" t="str">
            <v>Saluda202300.7Max</v>
          </cell>
          <cell r="B3052">
            <v>2023</v>
          </cell>
          <cell r="C3052">
            <v>0.7</v>
          </cell>
          <cell r="D3052" t="str">
            <v>Saluda</v>
          </cell>
          <cell r="E3052">
            <v>0</v>
          </cell>
          <cell r="F3052">
            <v>988</v>
          </cell>
          <cell r="G3052" t="str">
            <v>Max</v>
          </cell>
        </row>
        <row r="3053">
          <cell r="A3053" t="str">
            <v>Spartanburg202300.7Max</v>
          </cell>
          <cell r="B3053">
            <v>2023</v>
          </cell>
          <cell r="C3053">
            <v>0.7</v>
          </cell>
          <cell r="D3053" t="str">
            <v>Spartanburg</v>
          </cell>
          <cell r="E3053">
            <v>0</v>
          </cell>
          <cell r="F3053">
            <v>915</v>
          </cell>
          <cell r="G3053" t="str">
            <v>Max</v>
          </cell>
        </row>
        <row r="3054">
          <cell r="A3054" t="str">
            <v>Sumter202300.7Max</v>
          </cell>
          <cell r="B3054">
            <v>2023</v>
          </cell>
          <cell r="C3054">
            <v>0.7</v>
          </cell>
          <cell r="D3054" t="str">
            <v>Sumter</v>
          </cell>
          <cell r="E3054">
            <v>0</v>
          </cell>
          <cell r="F3054">
            <v>743</v>
          </cell>
          <cell r="G3054" t="str">
            <v>Max</v>
          </cell>
        </row>
        <row r="3055">
          <cell r="A3055" t="str">
            <v>Union202300.7Max</v>
          </cell>
          <cell r="B3055">
            <v>2023</v>
          </cell>
          <cell r="C3055">
            <v>0.7</v>
          </cell>
          <cell r="D3055" t="str">
            <v>Union</v>
          </cell>
          <cell r="E3055">
            <v>0</v>
          </cell>
          <cell r="F3055">
            <v>721</v>
          </cell>
          <cell r="G3055" t="str">
            <v>Max</v>
          </cell>
        </row>
        <row r="3056">
          <cell r="A3056" t="str">
            <v>Williamsburg202300.7Max</v>
          </cell>
          <cell r="B3056">
            <v>2023</v>
          </cell>
          <cell r="C3056">
            <v>0.7</v>
          </cell>
          <cell r="D3056" t="str">
            <v>Williamsburg</v>
          </cell>
          <cell r="E3056">
            <v>0</v>
          </cell>
          <cell r="F3056">
            <v>721</v>
          </cell>
          <cell r="G3056" t="str">
            <v>Max</v>
          </cell>
        </row>
        <row r="3057">
          <cell r="A3057" t="str">
            <v>York202300.7Max</v>
          </cell>
          <cell r="B3057">
            <v>2023</v>
          </cell>
          <cell r="C3057">
            <v>0.7</v>
          </cell>
          <cell r="D3057" t="str">
            <v>York</v>
          </cell>
          <cell r="E3057">
            <v>0</v>
          </cell>
          <cell r="F3057">
            <v>1155</v>
          </cell>
          <cell r="G3057" t="str">
            <v>Max</v>
          </cell>
        </row>
        <row r="3058">
          <cell r="A3058" t="str">
            <v>Abbeville202310.7Max</v>
          </cell>
          <cell r="B3058">
            <v>2023</v>
          </cell>
          <cell r="C3058">
            <v>0.7</v>
          </cell>
          <cell r="D3058" t="str">
            <v>Abbeville</v>
          </cell>
          <cell r="E3058">
            <v>1</v>
          </cell>
          <cell r="F3058">
            <v>772</v>
          </cell>
          <cell r="G3058" t="str">
            <v>Max</v>
          </cell>
        </row>
        <row r="3059">
          <cell r="A3059" t="str">
            <v>Aiken202310.7Max</v>
          </cell>
          <cell r="B3059">
            <v>2023</v>
          </cell>
          <cell r="C3059">
            <v>0.7</v>
          </cell>
          <cell r="D3059" t="str">
            <v>Aiken</v>
          </cell>
          <cell r="E3059">
            <v>1</v>
          </cell>
          <cell r="F3059">
            <v>973</v>
          </cell>
          <cell r="G3059" t="str">
            <v>Max</v>
          </cell>
        </row>
        <row r="3060">
          <cell r="A3060" t="str">
            <v>Allendale202310.7Max</v>
          </cell>
          <cell r="B3060">
            <v>2023</v>
          </cell>
          <cell r="C3060">
            <v>0.7</v>
          </cell>
          <cell r="D3060" t="str">
            <v>Allendale</v>
          </cell>
          <cell r="E3060">
            <v>1</v>
          </cell>
          <cell r="F3060">
            <v>772</v>
          </cell>
          <cell r="G3060" t="str">
            <v>Max</v>
          </cell>
        </row>
        <row r="3061">
          <cell r="A3061" t="str">
            <v>Anderson202310.7Max</v>
          </cell>
          <cell r="B3061">
            <v>2023</v>
          </cell>
          <cell r="C3061">
            <v>0.7</v>
          </cell>
          <cell r="D3061" t="str">
            <v>Anderson</v>
          </cell>
          <cell r="E3061">
            <v>1</v>
          </cell>
          <cell r="F3061">
            <v>963</v>
          </cell>
          <cell r="G3061" t="str">
            <v>Max</v>
          </cell>
        </row>
        <row r="3062">
          <cell r="A3062" t="str">
            <v>Bamberg202310.7Max</v>
          </cell>
          <cell r="B3062">
            <v>2023</v>
          </cell>
          <cell r="C3062">
            <v>0.7</v>
          </cell>
          <cell r="D3062" t="str">
            <v>Bamberg</v>
          </cell>
          <cell r="E3062">
            <v>1</v>
          </cell>
          <cell r="F3062">
            <v>772</v>
          </cell>
          <cell r="G3062" t="str">
            <v>Max</v>
          </cell>
        </row>
        <row r="3063">
          <cell r="A3063" t="str">
            <v>Barnwell202310.7Max</v>
          </cell>
          <cell r="B3063">
            <v>2023</v>
          </cell>
          <cell r="C3063">
            <v>0.7</v>
          </cell>
          <cell r="D3063" t="str">
            <v>Barnwell</v>
          </cell>
          <cell r="E3063">
            <v>1</v>
          </cell>
          <cell r="F3063">
            <v>772</v>
          </cell>
          <cell r="G3063" t="str">
            <v>Max</v>
          </cell>
        </row>
        <row r="3064">
          <cell r="A3064" t="str">
            <v>Beaufort202310.7Max</v>
          </cell>
          <cell r="B3064">
            <v>2023</v>
          </cell>
          <cell r="C3064">
            <v>0.7</v>
          </cell>
          <cell r="D3064" t="str">
            <v>Beaufort</v>
          </cell>
          <cell r="E3064">
            <v>1</v>
          </cell>
          <cell r="F3064">
            <v>1138</v>
          </cell>
          <cell r="G3064" t="str">
            <v>Max</v>
          </cell>
        </row>
        <row r="3065">
          <cell r="A3065" t="str">
            <v>Berkeley202310.7Max</v>
          </cell>
          <cell r="B3065">
            <v>2023</v>
          </cell>
          <cell r="C3065">
            <v>0.7</v>
          </cell>
          <cell r="D3065" t="str">
            <v>Berkeley</v>
          </cell>
          <cell r="E3065">
            <v>1</v>
          </cell>
          <cell r="F3065">
            <v>1205</v>
          </cell>
          <cell r="G3065" t="str">
            <v>Max</v>
          </cell>
        </row>
        <row r="3066">
          <cell r="A3066" t="str">
            <v>Calhoun202310.7Max</v>
          </cell>
          <cell r="B3066">
            <v>2023</v>
          </cell>
          <cell r="C3066">
            <v>0.7</v>
          </cell>
          <cell r="D3066" t="str">
            <v>Calhoun</v>
          </cell>
          <cell r="E3066">
            <v>1</v>
          </cell>
          <cell r="F3066">
            <v>1058</v>
          </cell>
          <cell r="G3066" t="str">
            <v>Max</v>
          </cell>
        </row>
        <row r="3067">
          <cell r="A3067" t="str">
            <v>Charleston202310.7Max</v>
          </cell>
          <cell r="B3067">
            <v>2023</v>
          </cell>
          <cell r="C3067">
            <v>0.7</v>
          </cell>
          <cell r="D3067" t="str">
            <v>Charleston</v>
          </cell>
          <cell r="E3067">
            <v>1</v>
          </cell>
          <cell r="F3067">
            <v>1205</v>
          </cell>
          <cell r="G3067" t="str">
            <v>Max</v>
          </cell>
        </row>
        <row r="3068">
          <cell r="A3068" t="str">
            <v>Cherokee202310.7Max</v>
          </cell>
          <cell r="B3068">
            <v>2023</v>
          </cell>
          <cell r="C3068">
            <v>0.7</v>
          </cell>
          <cell r="D3068" t="str">
            <v>Cherokee</v>
          </cell>
          <cell r="E3068">
            <v>1</v>
          </cell>
          <cell r="F3068">
            <v>772</v>
          </cell>
          <cell r="G3068" t="str">
            <v>Max</v>
          </cell>
        </row>
        <row r="3069">
          <cell r="A3069" t="str">
            <v>Chester202310.7Max</v>
          </cell>
          <cell r="B3069">
            <v>2023</v>
          </cell>
          <cell r="C3069">
            <v>0.7</v>
          </cell>
          <cell r="D3069" t="str">
            <v>Chester</v>
          </cell>
          <cell r="E3069">
            <v>1</v>
          </cell>
          <cell r="F3069">
            <v>802</v>
          </cell>
          <cell r="G3069" t="str">
            <v>Max</v>
          </cell>
        </row>
        <row r="3070">
          <cell r="A3070" t="str">
            <v>Chesterfield202310.7Max</v>
          </cell>
          <cell r="B3070">
            <v>2023</v>
          </cell>
          <cell r="C3070">
            <v>0.7</v>
          </cell>
          <cell r="D3070" t="str">
            <v>Chesterfield</v>
          </cell>
          <cell r="E3070">
            <v>1</v>
          </cell>
          <cell r="F3070">
            <v>772</v>
          </cell>
          <cell r="G3070" t="str">
            <v>Max</v>
          </cell>
        </row>
        <row r="3071">
          <cell r="A3071" t="str">
            <v>Clarendon202310.7Max</v>
          </cell>
          <cell r="B3071">
            <v>2023</v>
          </cell>
          <cell r="C3071">
            <v>0.7</v>
          </cell>
          <cell r="D3071" t="str">
            <v>Clarendon</v>
          </cell>
          <cell r="E3071">
            <v>1</v>
          </cell>
          <cell r="F3071">
            <v>784</v>
          </cell>
          <cell r="G3071" t="str">
            <v>Max</v>
          </cell>
        </row>
        <row r="3072">
          <cell r="A3072" t="str">
            <v>Colleton202310.7Max</v>
          </cell>
          <cell r="B3072">
            <v>2023</v>
          </cell>
          <cell r="C3072">
            <v>0.7</v>
          </cell>
          <cell r="D3072" t="str">
            <v>Colleton</v>
          </cell>
          <cell r="E3072">
            <v>1</v>
          </cell>
          <cell r="F3072">
            <v>772</v>
          </cell>
          <cell r="G3072" t="str">
            <v>Max</v>
          </cell>
        </row>
        <row r="3073">
          <cell r="A3073" t="str">
            <v>Darlington202310.7Max</v>
          </cell>
          <cell r="B3073">
            <v>2023</v>
          </cell>
          <cell r="C3073">
            <v>0.7</v>
          </cell>
          <cell r="D3073" t="str">
            <v>Darlington</v>
          </cell>
          <cell r="E3073">
            <v>1</v>
          </cell>
          <cell r="F3073">
            <v>781</v>
          </cell>
          <cell r="G3073" t="str">
            <v>Max</v>
          </cell>
        </row>
        <row r="3074">
          <cell r="A3074" t="str">
            <v>Dillon202310.7Max</v>
          </cell>
          <cell r="B3074">
            <v>2023</v>
          </cell>
          <cell r="C3074">
            <v>0.7</v>
          </cell>
          <cell r="D3074" t="str">
            <v>Dillon</v>
          </cell>
          <cell r="E3074">
            <v>1</v>
          </cell>
          <cell r="F3074">
            <v>772</v>
          </cell>
          <cell r="G3074" t="str">
            <v>Max</v>
          </cell>
        </row>
        <row r="3075">
          <cell r="A3075" t="str">
            <v>Dorchester202310.7Max</v>
          </cell>
          <cell r="B3075">
            <v>2023</v>
          </cell>
          <cell r="C3075">
            <v>0.7</v>
          </cell>
          <cell r="D3075" t="str">
            <v>Dorchester</v>
          </cell>
          <cell r="E3075">
            <v>1</v>
          </cell>
          <cell r="F3075">
            <v>1205</v>
          </cell>
          <cell r="G3075" t="str">
            <v>Max</v>
          </cell>
        </row>
        <row r="3076">
          <cell r="A3076" t="str">
            <v>Edgefield202310.7Max</v>
          </cell>
          <cell r="B3076">
            <v>2023</v>
          </cell>
          <cell r="C3076">
            <v>0.7</v>
          </cell>
          <cell r="D3076" t="str">
            <v>Edgefield</v>
          </cell>
          <cell r="E3076">
            <v>1</v>
          </cell>
          <cell r="F3076">
            <v>973</v>
          </cell>
          <cell r="G3076" t="str">
            <v>Max</v>
          </cell>
        </row>
        <row r="3077">
          <cell r="A3077" t="str">
            <v>Fairfield202310.7Max</v>
          </cell>
          <cell r="B3077">
            <v>2023</v>
          </cell>
          <cell r="C3077">
            <v>0.7</v>
          </cell>
          <cell r="D3077" t="str">
            <v>Fairfield</v>
          </cell>
          <cell r="E3077">
            <v>1</v>
          </cell>
          <cell r="F3077">
            <v>1058</v>
          </cell>
          <cell r="G3077" t="str">
            <v>Max</v>
          </cell>
        </row>
        <row r="3078">
          <cell r="A3078" t="str">
            <v>Florence202310.7Max</v>
          </cell>
          <cell r="B3078">
            <v>2023</v>
          </cell>
          <cell r="C3078">
            <v>0.7</v>
          </cell>
          <cell r="D3078" t="str">
            <v>Florence</v>
          </cell>
          <cell r="E3078">
            <v>1</v>
          </cell>
          <cell r="F3078">
            <v>872</v>
          </cell>
          <cell r="G3078" t="str">
            <v>Max</v>
          </cell>
        </row>
        <row r="3079">
          <cell r="A3079" t="str">
            <v>Georgetown202310.7Max</v>
          </cell>
          <cell r="B3079">
            <v>2023</v>
          </cell>
          <cell r="C3079">
            <v>0.7</v>
          </cell>
          <cell r="D3079" t="str">
            <v>Georgetown</v>
          </cell>
          <cell r="E3079">
            <v>1</v>
          </cell>
          <cell r="F3079">
            <v>917</v>
          </cell>
          <cell r="G3079" t="str">
            <v>Max</v>
          </cell>
        </row>
        <row r="3080">
          <cell r="A3080" t="str">
            <v>Greenville202310.7Max</v>
          </cell>
          <cell r="B3080">
            <v>2023</v>
          </cell>
          <cell r="C3080">
            <v>0.7</v>
          </cell>
          <cell r="D3080" t="str">
            <v>Greenville</v>
          </cell>
          <cell r="E3080">
            <v>1</v>
          </cell>
          <cell r="F3080">
            <v>1168</v>
          </cell>
          <cell r="G3080" t="str">
            <v>Max</v>
          </cell>
        </row>
        <row r="3081">
          <cell r="A3081" t="str">
            <v>Greenwood202310.7Max</v>
          </cell>
          <cell r="B3081">
            <v>2023</v>
          </cell>
          <cell r="C3081">
            <v>0.7</v>
          </cell>
          <cell r="D3081" t="str">
            <v>Greenwood</v>
          </cell>
          <cell r="E3081">
            <v>1</v>
          </cell>
          <cell r="F3081">
            <v>772</v>
          </cell>
          <cell r="G3081" t="str">
            <v>Max</v>
          </cell>
        </row>
        <row r="3082">
          <cell r="A3082" t="str">
            <v>Hampton202310.7Max</v>
          </cell>
          <cell r="B3082">
            <v>2023</v>
          </cell>
          <cell r="C3082">
            <v>0.7</v>
          </cell>
          <cell r="D3082" t="str">
            <v>Hampton</v>
          </cell>
          <cell r="E3082">
            <v>1</v>
          </cell>
          <cell r="F3082">
            <v>772</v>
          </cell>
          <cell r="G3082" t="str">
            <v>Max</v>
          </cell>
        </row>
        <row r="3083">
          <cell r="A3083" t="str">
            <v>Horry202310.7Max</v>
          </cell>
          <cell r="B3083">
            <v>2023</v>
          </cell>
          <cell r="C3083">
            <v>0.7</v>
          </cell>
          <cell r="D3083" t="str">
            <v>Horry</v>
          </cell>
          <cell r="E3083">
            <v>1</v>
          </cell>
          <cell r="F3083">
            <v>897</v>
          </cell>
          <cell r="G3083" t="str">
            <v>Max</v>
          </cell>
        </row>
        <row r="3084">
          <cell r="A3084" t="str">
            <v>Jasper202310.7Max</v>
          </cell>
          <cell r="B3084">
            <v>2023</v>
          </cell>
          <cell r="C3084">
            <v>0.7</v>
          </cell>
          <cell r="D3084" t="str">
            <v>Jasper</v>
          </cell>
          <cell r="E3084">
            <v>1</v>
          </cell>
          <cell r="F3084">
            <v>785</v>
          </cell>
          <cell r="G3084" t="str">
            <v>Max</v>
          </cell>
        </row>
        <row r="3085">
          <cell r="A3085" t="str">
            <v>Kershaw202310.7Max</v>
          </cell>
          <cell r="B3085">
            <v>2023</v>
          </cell>
          <cell r="C3085">
            <v>0.7</v>
          </cell>
          <cell r="D3085" t="str">
            <v>Kershaw</v>
          </cell>
          <cell r="E3085">
            <v>1</v>
          </cell>
          <cell r="F3085">
            <v>894</v>
          </cell>
          <cell r="G3085" t="str">
            <v>Max</v>
          </cell>
        </row>
        <row r="3086">
          <cell r="A3086" t="str">
            <v>Lancaster202310.7Max</v>
          </cell>
          <cell r="B3086">
            <v>2023</v>
          </cell>
          <cell r="C3086">
            <v>0.7</v>
          </cell>
          <cell r="D3086" t="str">
            <v>Lancaster</v>
          </cell>
          <cell r="E3086">
            <v>1</v>
          </cell>
          <cell r="F3086">
            <v>1015</v>
          </cell>
          <cell r="G3086" t="str">
            <v>Max</v>
          </cell>
        </row>
        <row r="3087">
          <cell r="A3087" t="str">
            <v>Laurens202310.7Max</v>
          </cell>
          <cell r="B3087">
            <v>2023</v>
          </cell>
          <cell r="C3087">
            <v>0.7</v>
          </cell>
          <cell r="D3087" t="str">
            <v>Laurens</v>
          </cell>
          <cell r="E3087">
            <v>1</v>
          </cell>
          <cell r="F3087">
            <v>787</v>
          </cell>
          <cell r="G3087" t="str">
            <v>Max</v>
          </cell>
        </row>
        <row r="3088">
          <cell r="A3088" t="str">
            <v>Lee202310.7Max</v>
          </cell>
          <cell r="B3088">
            <v>2023</v>
          </cell>
          <cell r="C3088">
            <v>0.7</v>
          </cell>
          <cell r="D3088" t="str">
            <v>Lee</v>
          </cell>
          <cell r="E3088">
            <v>1</v>
          </cell>
          <cell r="F3088">
            <v>772</v>
          </cell>
          <cell r="G3088" t="str">
            <v>Max</v>
          </cell>
        </row>
        <row r="3089">
          <cell r="A3089" t="str">
            <v>Lexington202310.7Max</v>
          </cell>
          <cell r="B3089">
            <v>2023</v>
          </cell>
          <cell r="C3089">
            <v>0.7</v>
          </cell>
          <cell r="D3089" t="str">
            <v>Lexington</v>
          </cell>
          <cell r="E3089">
            <v>1</v>
          </cell>
          <cell r="F3089">
            <v>1058</v>
          </cell>
          <cell r="G3089" t="str">
            <v>Max</v>
          </cell>
        </row>
        <row r="3090">
          <cell r="A3090" t="str">
            <v>Marion202310.7Max</v>
          </cell>
          <cell r="B3090">
            <v>2023</v>
          </cell>
          <cell r="C3090">
            <v>0.7</v>
          </cell>
          <cell r="D3090" t="str">
            <v>Marion</v>
          </cell>
          <cell r="E3090">
            <v>1</v>
          </cell>
          <cell r="F3090">
            <v>772</v>
          </cell>
          <cell r="G3090" t="str">
            <v>Max</v>
          </cell>
        </row>
        <row r="3091">
          <cell r="A3091" t="str">
            <v>Marlboro202310.7Max</v>
          </cell>
          <cell r="B3091">
            <v>2023</v>
          </cell>
          <cell r="C3091">
            <v>0.7</v>
          </cell>
          <cell r="D3091" t="str">
            <v>Marlboro</v>
          </cell>
          <cell r="E3091">
            <v>1</v>
          </cell>
          <cell r="F3091">
            <v>772</v>
          </cell>
          <cell r="G3091" t="str">
            <v>Max</v>
          </cell>
        </row>
        <row r="3092">
          <cell r="A3092" t="str">
            <v>McCormick202310.7Max</v>
          </cell>
          <cell r="B3092">
            <v>2023</v>
          </cell>
          <cell r="C3092">
            <v>0.7</v>
          </cell>
          <cell r="D3092" t="str">
            <v>McCormick</v>
          </cell>
          <cell r="E3092">
            <v>1</v>
          </cell>
          <cell r="F3092">
            <v>838</v>
          </cell>
          <cell r="G3092" t="str">
            <v>Max</v>
          </cell>
        </row>
        <row r="3093">
          <cell r="A3093" t="str">
            <v>Newberry202310.7Max</v>
          </cell>
          <cell r="B3093">
            <v>2023</v>
          </cell>
          <cell r="C3093">
            <v>0.7</v>
          </cell>
          <cell r="D3093" t="str">
            <v>Newberry</v>
          </cell>
          <cell r="E3093">
            <v>1</v>
          </cell>
          <cell r="F3093">
            <v>806</v>
          </cell>
          <cell r="G3093" t="str">
            <v>Max</v>
          </cell>
        </row>
        <row r="3094">
          <cell r="A3094" t="str">
            <v>Oconee202310.7Max</v>
          </cell>
          <cell r="B3094">
            <v>2023</v>
          </cell>
          <cell r="C3094">
            <v>0.7</v>
          </cell>
          <cell r="D3094" t="str">
            <v>Oconee</v>
          </cell>
          <cell r="E3094">
            <v>1</v>
          </cell>
          <cell r="F3094">
            <v>931</v>
          </cell>
          <cell r="G3094" t="str">
            <v>Max</v>
          </cell>
        </row>
        <row r="3095">
          <cell r="A3095" t="str">
            <v>Orangeburg202310.7Max</v>
          </cell>
          <cell r="B3095">
            <v>2023</v>
          </cell>
          <cell r="C3095">
            <v>0.7</v>
          </cell>
          <cell r="D3095" t="str">
            <v>Orangeburg</v>
          </cell>
          <cell r="E3095">
            <v>1</v>
          </cell>
          <cell r="F3095">
            <v>772</v>
          </cell>
          <cell r="G3095" t="str">
            <v>Max</v>
          </cell>
        </row>
        <row r="3096">
          <cell r="A3096" t="str">
            <v>Pickens202310.7Max</v>
          </cell>
          <cell r="B3096">
            <v>2023</v>
          </cell>
          <cell r="C3096">
            <v>0.7</v>
          </cell>
          <cell r="D3096" t="str">
            <v>Pickens</v>
          </cell>
          <cell r="E3096">
            <v>1</v>
          </cell>
          <cell r="F3096">
            <v>1119</v>
          </cell>
          <cell r="G3096" t="str">
            <v>Max</v>
          </cell>
        </row>
        <row r="3097">
          <cell r="A3097" t="str">
            <v>Richland202310.7Max</v>
          </cell>
          <cell r="B3097">
            <v>2023</v>
          </cell>
          <cell r="C3097">
            <v>0.7</v>
          </cell>
          <cell r="D3097" t="str">
            <v>Richland</v>
          </cell>
          <cell r="E3097">
            <v>1</v>
          </cell>
          <cell r="F3097">
            <v>1102</v>
          </cell>
          <cell r="G3097" t="str">
            <v>Max</v>
          </cell>
        </row>
        <row r="3098">
          <cell r="A3098" t="str">
            <v>Saluda202310.7Max</v>
          </cell>
          <cell r="B3098">
            <v>2023</v>
          </cell>
          <cell r="C3098">
            <v>0.7</v>
          </cell>
          <cell r="D3098" t="str">
            <v>Saluda</v>
          </cell>
          <cell r="E3098">
            <v>1</v>
          </cell>
          <cell r="F3098">
            <v>1058</v>
          </cell>
          <cell r="G3098" t="str">
            <v>Max</v>
          </cell>
        </row>
        <row r="3099">
          <cell r="A3099" t="str">
            <v>Spartanburg202310.7Max</v>
          </cell>
          <cell r="B3099">
            <v>2023</v>
          </cell>
          <cell r="C3099">
            <v>0.7</v>
          </cell>
          <cell r="D3099" t="str">
            <v>Spartanburg</v>
          </cell>
          <cell r="E3099">
            <v>1</v>
          </cell>
          <cell r="F3099">
            <v>980</v>
          </cell>
          <cell r="G3099" t="str">
            <v>Max</v>
          </cell>
        </row>
        <row r="3100">
          <cell r="A3100" t="str">
            <v>Sumter202310.7Max</v>
          </cell>
          <cell r="B3100">
            <v>2023</v>
          </cell>
          <cell r="C3100">
            <v>0.7</v>
          </cell>
          <cell r="D3100" t="str">
            <v>Sumter</v>
          </cell>
          <cell r="E3100">
            <v>1</v>
          </cell>
          <cell r="F3100">
            <v>797</v>
          </cell>
          <cell r="G3100" t="str">
            <v>Max</v>
          </cell>
        </row>
        <row r="3101">
          <cell r="A3101" t="str">
            <v>Union202310.7Max</v>
          </cell>
          <cell r="B3101">
            <v>2023</v>
          </cell>
          <cell r="C3101">
            <v>0.7</v>
          </cell>
          <cell r="D3101" t="str">
            <v>Union</v>
          </cell>
          <cell r="E3101">
            <v>1</v>
          </cell>
          <cell r="F3101">
            <v>772</v>
          </cell>
          <cell r="G3101" t="str">
            <v>Max</v>
          </cell>
        </row>
        <row r="3102">
          <cell r="A3102" t="str">
            <v>Williamsburg202310.7Max</v>
          </cell>
          <cell r="B3102">
            <v>2023</v>
          </cell>
          <cell r="C3102">
            <v>0.7</v>
          </cell>
          <cell r="D3102" t="str">
            <v>Williamsburg</v>
          </cell>
          <cell r="E3102">
            <v>1</v>
          </cell>
          <cell r="F3102">
            <v>772</v>
          </cell>
          <cell r="G3102" t="str">
            <v>Max</v>
          </cell>
        </row>
        <row r="3103">
          <cell r="A3103" t="str">
            <v>York202310.7Max</v>
          </cell>
          <cell r="B3103">
            <v>2023</v>
          </cell>
          <cell r="C3103">
            <v>0.7</v>
          </cell>
          <cell r="D3103" t="str">
            <v>York</v>
          </cell>
          <cell r="E3103">
            <v>1</v>
          </cell>
          <cell r="F3103">
            <v>1237</v>
          </cell>
          <cell r="G3103" t="str">
            <v>Max</v>
          </cell>
        </row>
        <row r="3104">
          <cell r="A3104" t="str">
            <v>Abbeville202320.7Max</v>
          </cell>
          <cell r="B3104">
            <v>2023</v>
          </cell>
          <cell r="C3104">
            <v>0.7</v>
          </cell>
          <cell r="D3104" t="str">
            <v>Abbeville</v>
          </cell>
          <cell r="E3104">
            <v>2</v>
          </cell>
          <cell r="F3104">
            <v>927</v>
          </cell>
          <cell r="G3104" t="str">
            <v>Max</v>
          </cell>
        </row>
        <row r="3105">
          <cell r="A3105" t="str">
            <v>Aiken202320.7Max</v>
          </cell>
          <cell r="B3105">
            <v>2023</v>
          </cell>
          <cell r="C3105">
            <v>0.7</v>
          </cell>
          <cell r="D3105" t="str">
            <v>Aiken</v>
          </cell>
          <cell r="E3105">
            <v>2</v>
          </cell>
          <cell r="F3105">
            <v>1167</v>
          </cell>
          <cell r="G3105" t="str">
            <v>Max</v>
          </cell>
        </row>
        <row r="3106">
          <cell r="A3106" t="str">
            <v>Allendale202320.7Max</v>
          </cell>
          <cell r="B3106">
            <v>2023</v>
          </cell>
          <cell r="C3106">
            <v>0.7</v>
          </cell>
          <cell r="D3106" t="str">
            <v>Allendale</v>
          </cell>
          <cell r="E3106">
            <v>2</v>
          </cell>
          <cell r="F3106">
            <v>927</v>
          </cell>
          <cell r="G3106" t="str">
            <v>Max</v>
          </cell>
        </row>
        <row r="3107">
          <cell r="A3107" t="str">
            <v>Anderson202320.7Max</v>
          </cell>
          <cell r="B3107">
            <v>2023</v>
          </cell>
          <cell r="C3107">
            <v>0.7</v>
          </cell>
          <cell r="D3107" t="str">
            <v>Anderson</v>
          </cell>
          <cell r="E3107">
            <v>2</v>
          </cell>
          <cell r="F3107">
            <v>1155</v>
          </cell>
          <cell r="G3107" t="str">
            <v>Max</v>
          </cell>
        </row>
        <row r="3108">
          <cell r="A3108" t="str">
            <v>Bamberg202320.7Max</v>
          </cell>
          <cell r="B3108">
            <v>2023</v>
          </cell>
          <cell r="C3108">
            <v>0.7</v>
          </cell>
          <cell r="D3108" t="str">
            <v>Bamberg</v>
          </cell>
          <cell r="E3108">
            <v>2</v>
          </cell>
          <cell r="F3108">
            <v>927</v>
          </cell>
          <cell r="G3108" t="str">
            <v>Max</v>
          </cell>
        </row>
        <row r="3109">
          <cell r="A3109" t="str">
            <v>Barnwell202320.7Max</v>
          </cell>
          <cell r="B3109">
            <v>2023</v>
          </cell>
          <cell r="C3109">
            <v>0.7</v>
          </cell>
          <cell r="D3109" t="str">
            <v>Barnwell</v>
          </cell>
          <cell r="E3109">
            <v>2</v>
          </cell>
          <cell r="F3109">
            <v>927</v>
          </cell>
          <cell r="G3109" t="str">
            <v>Max</v>
          </cell>
        </row>
        <row r="3110">
          <cell r="A3110" t="str">
            <v>Beaufort202320.7Max</v>
          </cell>
          <cell r="B3110">
            <v>2023</v>
          </cell>
          <cell r="C3110">
            <v>0.7</v>
          </cell>
          <cell r="D3110" t="str">
            <v>Beaufort</v>
          </cell>
          <cell r="E3110">
            <v>2</v>
          </cell>
          <cell r="F3110">
            <v>1366</v>
          </cell>
          <cell r="G3110" t="str">
            <v>Max</v>
          </cell>
        </row>
        <row r="3111">
          <cell r="A3111" t="str">
            <v>Berkeley202320.7Max</v>
          </cell>
          <cell r="B3111">
            <v>2023</v>
          </cell>
          <cell r="C3111">
            <v>0.7</v>
          </cell>
          <cell r="D3111" t="str">
            <v>Berkeley</v>
          </cell>
          <cell r="E3111">
            <v>2</v>
          </cell>
          <cell r="F3111">
            <v>1447</v>
          </cell>
          <cell r="G3111" t="str">
            <v>Max</v>
          </cell>
        </row>
        <row r="3112">
          <cell r="A3112" t="str">
            <v>Calhoun202320.7Max</v>
          </cell>
          <cell r="B3112">
            <v>2023</v>
          </cell>
          <cell r="C3112">
            <v>0.7</v>
          </cell>
          <cell r="D3112" t="str">
            <v>Calhoun</v>
          </cell>
          <cell r="E3112">
            <v>2</v>
          </cell>
          <cell r="F3112">
            <v>1270</v>
          </cell>
          <cell r="G3112" t="str">
            <v>Max</v>
          </cell>
        </row>
        <row r="3113">
          <cell r="A3113" t="str">
            <v>Charleston202320.7Max</v>
          </cell>
          <cell r="B3113">
            <v>2023</v>
          </cell>
          <cell r="C3113">
            <v>0.7</v>
          </cell>
          <cell r="D3113" t="str">
            <v>Charleston</v>
          </cell>
          <cell r="E3113">
            <v>2</v>
          </cell>
          <cell r="F3113">
            <v>1447</v>
          </cell>
          <cell r="G3113" t="str">
            <v>Max</v>
          </cell>
        </row>
        <row r="3114">
          <cell r="A3114" t="str">
            <v>Cherokee202320.7Max</v>
          </cell>
          <cell r="B3114">
            <v>2023</v>
          </cell>
          <cell r="C3114">
            <v>0.7</v>
          </cell>
          <cell r="D3114" t="str">
            <v>Cherokee</v>
          </cell>
          <cell r="E3114">
            <v>2</v>
          </cell>
          <cell r="F3114">
            <v>927</v>
          </cell>
          <cell r="G3114" t="str">
            <v>Max</v>
          </cell>
        </row>
        <row r="3115">
          <cell r="A3115" t="str">
            <v>Chester202320.7Max</v>
          </cell>
          <cell r="B3115">
            <v>2023</v>
          </cell>
          <cell r="C3115">
            <v>0.7</v>
          </cell>
          <cell r="D3115" t="str">
            <v>Chester</v>
          </cell>
          <cell r="E3115">
            <v>2</v>
          </cell>
          <cell r="F3115">
            <v>962</v>
          </cell>
          <cell r="G3115" t="str">
            <v>Max</v>
          </cell>
        </row>
        <row r="3116">
          <cell r="A3116" t="str">
            <v>Chesterfield202320.7Max</v>
          </cell>
          <cell r="B3116">
            <v>2023</v>
          </cell>
          <cell r="C3116">
            <v>0.7</v>
          </cell>
          <cell r="D3116" t="str">
            <v>Chesterfield</v>
          </cell>
          <cell r="E3116">
            <v>2</v>
          </cell>
          <cell r="F3116">
            <v>927</v>
          </cell>
          <cell r="G3116" t="str">
            <v>Max</v>
          </cell>
        </row>
        <row r="3117">
          <cell r="A3117" t="str">
            <v>Clarendon202320.7Max</v>
          </cell>
          <cell r="B3117">
            <v>2023</v>
          </cell>
          <cell r="C3117">
            <v>0.7</v>
          </cell>
          <cell r="D3117" t="str">
            <v>Clarendon</v>
          </cell>
          <cell r="E3117">
            <v>2</v>
          </cell>
          <cell r="F3117">
            <v>941</v>
          </cell>
          <cell r="G3117" t="str">
            <v>Max</v>
          </cell>
        </row>
        <row r="3118">
          <cell r="A3118" t="str">
            <v>Colleton202320.7Max</v>
          </cell>
          <cell r="B3118">
            <v>2023</v>
          </cell>
          <cell r="C3118">
            <v>0.7</v>
          </cell>
          <cell r="D3118" t="str">
            <v>Colleton</v>
          </cell>
          <cell r="E3118">
            <v>2</v>
          </cell>
          <cell r="F3118">
            <v>927</v>
          </cell>
          <cell r="G3118" t="str">
            <v>Max</v>
          </cell>
        </row>
        <row r="3119">
          <cell r="A3119" t="str">
            <v>Darlington202320.7Max</v>
          </cell>
          <cell r="B3119">
            <v>2023</v>
          </cell>
          <cell r="C3119">
            <v>0.7</v>
          </cell>
          <cell r="D3119" t="str">
            <v>Darlington</v>
          </cell>
          <cell r="E3119">
            <v>2</v>
          </cell>
          <cell r="F3119">
            <v>938</v>
          </cell>
          <cell r="G3119" t="str">
            <v>Max</v>
          </cell>
        </row>
        <row r="3120">
          <cell r="A3120" t="str">
            <v>Dillon202320.7Max</v>
          </cell>
          <cell r="B3120">
            <v>2023</v>
          </cell>
          <cell r="C3120">
            <v>0.7</v>
          </cell>
          <cell r="D3120" t="str">
            <v>Dillon</v>
          </cell>
          <cell r="E3120">
            <v>2</v>
          </cell>
          <cell r="F3120">
            <v>927</v>
          </cell>
          <cell r="G3120" t="str">
            <v>Max</v>
          </cell>
        </row>
        <row r="3121">
          <cell r="A3121" t="str">
            <v>Dorchester202320.7Max</v>
          </cell>
          <cell r="B3121">
            <v>2023</v>
          </cell>
          <cell r="C3121">
            <v>0.7</v>
          </cell>
          <cell r="D3121" t="str">
            <v>Dorchester</v>
          </cell>
          <cell r="E3121">
            <v>2</v>
          </cell>
          <cell r="F3121">
            <v>1447</v>
          </cell>
          <cell r="G3121" t="str">
            <v>Max</v>
          </cell>
        </row>
        <row r="3122">
          <cell r="A3122" t="str">
            <v>Edgefield202320.7Max</v>
          </cell>
          <cell r="B3122">
            <v>2023</v>
          </cell>
          <cell r="C3122">
            <v>0.7</v>
          </cell>
          <cell r="D3122" t="str">
            <v>Edgefield</v>
          </cell>
          <cell r="E3122">
            <v>2</v>
          </cell>
          <cell r="F3122">
            <v>1167</v>
          </cell>
          <cell r="G3122" t="str">
            <v>Max</v>
          </cell>
        </row>
        <row r="3123">
          <cell r="A3123" t="str">
            <v>Fairfield202320.7Max</v>
          </cell>
          <cell r="B3123">
            <v>2023</v>
          </cell>
          <cell r="C3123">
            <v>0.7</v>
          </cell>
          <cell r="D3123" t="str">
            <v>Fairfield</v>
          </cell>
          <cell r="E3123">
            <v>2</v>
          </cell>
          <cell r="F3123">
            <v>1270</v>
          </cell>
          <cell r="G3123" t="str">
            <v>Max</v>
          </cell>
        </row>
        <row r="3124">
          <cell r="A3124" t="str">
            <v>Florence202320.7Max</v>
          </cell>
          <cell r="B3124">
            <v>2023</v>
          </cell>
          <cell r="C3124">
            <v>0.7</v>
          </cell>
          <cell r="D3124" t="str">
            <v>Florence</v>
          </cell>
          <cell r="E3124">
            <v>2</v>
          </cell>
          <cell r="F3124">
            <v>1046</v>
          </cell>
          <cell r="G3124" t="str">
            <v>Max</v>
          </cell>
        </row>
        <row r="3125">
          <cell r="A3125" t="str">
            <v>Georgetown202320.7Max</v>
          </cell>
          <cell r="B3125">
            <v>2023</v>
          </cell>
          <cell r="C3125">
            <v>0.7</v>
          </cell>
          <cell r="D3125" t="str">
            <v>Georgetown</v>
          </cell>
          <cell r="E3125">
            <v>2</v>
          </cell>
          <cell r="F3125">
            <v>1100</v>
          </cell>
          <cell r="G3125" t="str">
            <v>Max</v>
          </cell>
        </row>
        <row r="3126">
          <cell r="A3126" t="str">
            <v>Greenville202320.7Max</v>
          </cell>
          <cell r="B3126">
            <v>2023</v>
          </cell>
          <cell r="C3126">
            <v>0.7</v>
          </cell>
          <cell r="D3126" t="str">
            <v>Greenville</v>
          </cell>
          <cell r="E3126">
            <v>2</v>
          </cell>
          <cell r="F3126">
            <v>1401</v>
          </cell>
          <cell r="G3126" t="str">
            <v>Max</v>
          </cell>
        </row>
        <row r="3127">
          <cell r="A3127" t="str">
            <v>Greenwood202320.7Max</v>
          </cell>
          <cell r="B3127">
            <v>2023</v>
          </cell>
          <cell r="C3127">
            <v>0.7</v>
          </cell>
          <cell r="D3127" t="str">
            <v>Greenwood</v>
          </cell>
          <cell r="E3127">
            <v>2</v>
          </cell>
          <cell r="F3127">
            <v>927</v>
          </cell>
          <cell r="G3127" t="str">
            <v>Max</v>
          </cell>
        </row>
        <row r="3128">
          <cell r="A3128" t="str">
            <v>Hampton202320.7Max</v>
          </cell>
          <cell r="B3128">
            <v>2023</v>
          </cell>
          <cell r="C3128">
            <v>0.7</v>
          </cell>
          <cell r="D3128" t="str">
            <v>Hampton</v>
          </cell>
          <cell r="E3128">
            <v>2</v>
          </cell>
          <cell r="F3128">
            <v>927</v>
          </cell>
          <cell r="G3128" t="str">
            <v>Max</v>
          </cell>
        </row>
        <row r="3129">
          <cell r="A3129" t="str">
            <v>Horry202320.7Max</v>
          </cell>
          <cell r="B3129">
            <v>2023</v>
          </cell>
          <cell r="C3129">
            <v>0.7</v>
          </cell>
          <cell r="D3129" t="str">
            <v>Horry</v>
          </cell>
          <cell r="E3129">
            <v>2</v>
          </cell>
          <cell r="F3129">
            <v>1076</v>
          </cell>
          <cell r="G3129" t="str">
            <v>Max</v>
          </cell>
        </row>
        <row r="3130">
          <cell r="A3130" t="str">
            <v>Jasper202320.7Max</v>
          </cell>
          <cell r="B3130">
            <v>2023</v>
          </cell>
          <cell r="C3130">
            <v>0.7</v>
          </cell>
          <cell r="D3130" t="str">
            <v>Jasper</v>
          </cell>
          <cell r="E3130">
            <v>2</v>
          </cell>
          <cell r="F3130">
            <v>943</v>
          </cell>
          <cell r="G3130" t="str">
            <v>Max</v>
          </cell>
        </row>
        <row r="3131">
          <cell r="A3131" t="str">
            <v>Kershaw202320.7Max</v>
          </cell>
          <cell r="B3131">
            <v>2023</v>
          </cell>
          <cell r="C3131">
            <v>0.7</v>
          </cell>
          <cell r="D3131" t="str">
            <v>Kershaw</v>
          </cell>
          <cell r="E3131">
            <v>2</v>
          </cell>
          <cell r="F3131">
            <v>1072</v>
          </cell>
          <cell r="G3131" t="str">
            <v>Max</v>
          </cell>
        </row>
        <row r="3132">
          <cell r="A3132" t="str">
            <v>Lancaster202320.7Max</v>
          </cell>
          <cell r="B3132">
            <v>2023</v>
          </cell>
          <cell r="C3132">
            <v>0.7</v>
          </cell>
          <cell r="D3132" t="str">
            <v>Lancaster</v>
          </cell>
          <cell r="E3132">
            <v>2</v>
          </cell>
          <cell r="F3132">
            <v>1218</v>
          </cell>
          <cell r="G3132" t="str">
            <v>Max</v>
          </cell>
        </row>
        <row r="3133">
          <cell r="A3133" t="str">
            <v>Laurens202320.7Max</v>
          </cell>
          <cell r="B3133">
            <v>2023</v>
          </cell>
          <cell r="C3133">
            <v>0.7</v>
          </cell>
          <cell r="D3133" t="str">
            <v>Laurens</v>
          </cell>
          <cell r="E3133">
            <v>2</v>
          </cell>
          <cell r="F3133">
            <v>945</v>
          </cell>
          <cell r="G3133" t="str">
            <v>Max</v>
          </cell>
        </row>
        <row r="3134">
          <cell r="A3134" t="str">
            <v>Lee202320.7Max</v>
          </cell>
          <cell r="B3134">
            <v>2023</v>
          </cell>
          <cell r="C3134">
            <v>0.7</v>
          </cell>
          <cell r="D3134" t="str">
            <v>Lee</v>
          </cell>
          <cell r="E3134">
            <v>2</v>
          </cell>
          <cell r="F3134">
            <v>927</v>
          </cell>
          <cell r="G3134" t="str">
            <v>Max</v>
          </cell>
        </row>
        <row r="3135">
          <cell r="A3135" t="str">
            <v>Lexington202320.7Max</v>
          </cell>
          <cell r="B3135">
            <v>2023</v>
          </cell>
          <cell r="C3135">
            <v>0.7</v>
          </cell>
          <cell r="D3135" t="str">
            <v>Lexington</v>
          </cell>
          <cell r="E3135">
            <v>2</v>
          </cell>
          <cell r="F3135">
            <v>1270</v>
          </cell>
          <cell r="G3135" t="str">
            <v>Max</v>
          </cell>
        </row>
        <row r="3136">
          <cell r="A3136" t="str">
            <v>Marion202320.7Max</v>
          </cell>
          <cell r="B3136">
            <v>2023</v>
          </cell>
          <cell r="C3136">
            <v>0.7</v>
          </cell>
          <cell r="D3136" t="str">
            <v>Marion</v>
          </cell>
          <cell r="E3136">
            <v>2</v>
          </cell>
          <cell r="F3136">
            <v>927</v>
          </cell>
          <cell r="G3136" t="str">
            <v>Max</v>
          </cell>
        </row>
        <row r="3137">
          <cell r="A3137" t="str">
            <v>Marlboro202320.7Max</v>
          </cell>
          <cell r="B3137">
            <v>2023</v>
          </cell>
          <cell r="C3137">
            <v>0.7</v>
          </cell>
          <cell r="D3137" t="str">
            <v>Marlboro</v>
          </cell>
          <cell r="E3137">
            <v>2</v>
          </cell>
          <cell r="F3137">
            <v>927</v>
          </cell>
          <cell r="G3137" t="str">
            <v>Max</v>
          </cell>
        </row>
        <row r="3138">
          <cell r="A3138" t="str">
            <v>McCormick202320.7Max</v>
          </cell>
          <cell r="B3138">
            <v>2023</v>
          </cell>
          <cell r="C3138">
            <v>0.7</v>
          </cell>
          <cell r="D3138" t="str">
            <v>McCormick</v>
          </cell>
          <cell r="E3138">
            <v>2</v>
          </cell>
          <cell r="F3138">
            <v>1006</v>
          </cell>
          <cell r="G3138" t="str">
            <v>Max</v>
          </cell>
        </row>
        <row r="3139">
          <cell r="A3139" t="str">
            <v>Newberry202320.7Max</v>
          </cell>
          <cell r="B3139">
            <v>2023</v>
          </cell>
          <cell r="C3139">
            <v>0.7</v>
          </cell>
          <cell r="D3139" t="str">
            <v>Newberry</v>
          </cell>
          <cell r="E3139">
            <v>2</v>
          </cell>
          <cell r="F3139">
            <v>967</v>
          </cell>
          <cell r="G3139" t="str">
            <v>Max</v>
          </cell>
        </row>
        <row r="3140">
          <cell r="A3140" t="str">
            <v>Oconee202320.7Max</v>
          </cell>
          <cell r="B3140">
            <v>2023</v>
          </cell>
          <cell r="C3140">
            <v>0.7</v>
          </cell>
          <cell r="D3140" t="str">
            <v>Oconee</v>
          </cell>
          <cell r="E3140">
            <v>2</v>
          </cell>
          <cell r="F3140">
            <v>1118</v>
          </cell>
          <cell r="G3140" t="str">
            <v>Max</v>
          </cell>
        </row>
        <row r="3141">
          <cell r="A3141" t="str">
            <v>Orangeburg202320.7Max</v>
          </cell>
          <cell r="B3141">
            <v>2023</v>
          </cell>
          <cell r="C3141">
            <v>0.7</v>
          </cell>
          <cell r="D3141" t="str">
            <v>Orangeburg</v>
          </cell>
          <cell r="E3141">
            <v>2</v>
          </cell>
          <cell r="F3141">
            <v>927</v>
          </cell>
          <cell r="G3141" t="str">
            <v>Max</v>
          </cell>
        </row>
        <row r="3142">
          <cell r="A3142" t="str">
            <v>Pickens202320.7Max</v>
          </cell>
          <cell r="B3142">
            <v>2023</v>
          </cell>
          <cell r="C3142">
            <v>0.7</v>
          </cell>
          <cell r="D3142" t="str">
            <v>Pickens</v>
          </cell>
          <cell r="E3142">
            <v>2</v>
          </cell>
          <cell r="F3142">
            <v>1342</v>
          </cell>
          <cell r="G3142" t="str">
            <v>Max</v>
          </cell>
        </row>
        <row r="3143">
          <cell r="A3143" t="str">
            <v>Richland202320.7Max</v>
          </cell>
          <cell r="B3143">
            <v>2023</v>
          </cell>
          <cell r="C3143">
            <v>0.7</v>
          </cell>
          <cell r="D3143" t="str">
            <v>Richland</v>
          </cell>
          <cell r="E3143">
            <v>2</v>
          </cell>
          <cell r="F3143">
            <v>1323</v>
          </cell>
          <cell r="G3143" t="str">
            <v>Max</v>
          </cell>
        </row>
        <row r="3144">
          <cell r="A3144" t="str">
            <v>Saluda202320.7Max</v>
          </cell>
          <cell r="B3144">
            <v>2023</v>
          </cell>
          <cell r="C3144">
            <v>0.7</v>
          </cell>
          <cell r="D3144" t="str">
            <v>Saluda</v>
          </cell>
          <cell r="E3144">
            <v>2</v>
          </cell>
          <cell r="F3144">
            <v>1270</v>
          </cell>
          <cell r="G3144" t="str">
            <v>Max</v>
          </cell>
        </row>
        <row r="3145">
          <cell r="A3145" t="str">
            <v>Spartanburg202320.7Max</v>
          </cell>
          <cell r="B3145">
            <v>2023</v>
          </cell>
          <cell r="C3145">
            <v>0.7</v>
          </cell>
          <cell r="D3145" t="str">
            <v>Spartanburg</v>
          </cell>
          <cell r="E3145">
            <v>2</v>
          </cell>
          <cell r="F3145">
            <v>1177</v>
          </cell>
          <cell r="G3145" t="str">
            <v>Max</v>
          </cell>
        </row>
        <row r="3146">
          <cell r="A3146" t="str">
            <v>Sumter202320.7Max</v>
          </cell>
          <cell r="B3146">
            <v>2023</v>
          </cell>
          <cell r="C3146">
            <v>0.7</v>
          </cell>
          <cell r="D3146" t="str">
            <v>Sumter</v>
          </cell>
          <cell r="E3146">
            <v>2</v>
          </cell>
          <cell r="F3146">
            <v>957</v>
          </cell>
          <cell r="G3146" t="str">
            <v>Max</v>
          </cell>
        </row>
        <row r="3147">
          <cell r="A3147" t="str">
            <v>Union202320.7Max</v>
          </cell>
          <cell r="B3147">
            <v>2023</v>
          </cell>
          <cell r="C3147">
            <v>0.7</v>
          </cell>
          <cell r="D3147" t="str">
            <v>Union</v>
          </cell>
          <cell r="E3147">
            <v>2</v>
          </cell>
          <cell r="F3147">
            <v>927</v>
          </cell>
          <cell r="G3147" t="str">
            <v>Max</v>
          </cell>
        </row>
        <row r="3148">
          <cell r="A3148" t="str">
            <v>Williamsburg202320.7Max</v>
          </cell>
          <cell r="B3148">
            <v>2023</v>
          </cell>
          <cell r="C3148">
            <v>0.7</v>
          </cell>
          <cell r="D3148" t="str">
            <v>Williamsburg</v>
          </cell>
          <cell r="E3148">
            <v>2</v>
          </cell>
          <cell r="F3148">
            <v>927</v>
          </cell>
          <cell r="G3148" t="str">
            <v>Max</v>
          </cell>
        </row>
        <row r="3149">
          <cell r="A3149" t="str">
            <v>York202320.7Max</v>
          </cell>
          <cell r="B3149">
            <v>2023</v>
          </cell>
          <cell r="C3149">
            <v>0.7</v>
          </cell>
          <cell r="D3149" t="str">
            <v>York</v>
          </cell>
          <cell r="E3149">
            <v>2</v>
          </cell>
          <cell r="F3149">
            <v>1484</v>
          </cell>
          <cell r="G3149" t="str">
            <v>Max</v>
          </cell>
        </row>
        <row r="3150">
          <cell r="A3150" t="str">
            <v>Abbeville202330.7Max</v>
          </cell>
          <cell r="B3150">
            <v>2023</v>
          </cell>
          <cell r="C3150">
            <v>0.7</v>
          </cell>
          <cell r="D3150" t="str">
            <v>Abbeville</v>
          </cell>
          <cell r="E3150">
            <v>3</v>
          </cell>
          <cell r="F3150">
            <v>1071</v>
          </cell>
          <cell r="G3150" t="str">
            <v>Max</v>
          </cell>
        </row>
        <row r="3151">
          <cell r="A3151" t="str">
            <v>Aiken202330.7Max</v>
          </cell>
          <cell r="B3151">
            <v>2023</v>
          </cell>
          <cell r="C3151">
            <v>0.7</v>
          </cell>
          <cell r="D3151" t="str">
            <v>Aiken</v>
          </cell>
          <cell r="E3151">
            <v>3</v>
          </cell>
          <cell r="F3151">
            <v>1349</v>
          </cell>
          <cell r="G3151" t="str">
            <v>Max</v>
          </cell>
        </row>
        <row r="3152">
          <cell r="A3152" t="str">
            <v>Allendale202330.7Max</v>
          </cell>
          <cell r="B3152">
            <v>2023</v>
          </cell>
          <cell r="C3152">
            <v>0.7</v>
          </cell>
          <cell r="D3152" t="str">
            <v>Allendale</v>
          </cell>
          <cell r="E3152">
            <v>3</v>
          </cell>
          <cell r="F3152">
            <v>1071</v>
          </cell>
          <cell r="G3152" t="str">
            <v>Max</v>
          </cell>
        </row>
        <row r="3153">
          <cell r="A3153" t="str">
            <v>Anderson202330.7Max</v>
          </cell>
          <cell r="B3153">
            <v>2023</v>
          </cell>
          <cell r="C3153">
            <v>0.7</v>
          </cell>
          <cell r="D3153" t="str">
            <v>Anderson</v>
          </cell>
          <cell r="E3153">
            <v>3</v>
          </cell>
          <cell r="F3153">
            <v>1334</v>
          </cell>
          <cell r="G3153" t="str">
            <v>Max</v>
          </cell>
        </row>
        <row r="3154">
          <cell r="A3154" t="str">
            <v>Bamberg202330.7Max</v>
          </cell>
          <cell r="B3154">
            <v>2023</v>
          </cell>
          <cell r="C3154">
            <v>0.7</v>
          </cell>
          <cell r="D3154" t="str">
            <v>Bamberg</v>
          </cell>
          <cell r="E3154">
            <v>3</v>
          </cell>
          <cell r="F3154">
            <v>1071</v>
          </cell>
          <cell r="G3154" t="str">
            <v>Max</v>
          </cell>
        </row>
        <row r="3155">
          <cell r="A3155" t="str">
            <v>Barnwell202330.7Max</v>
          </cell>
          <cell r="B3155">
            <v>2023</v>
          </cell>
          <cell r="C3155">
            <v>0.7</v>
          </cell>
          <cell r="D3155" t="str">
            <v>Barnwell</v>
          </cell>
          <cell r="E3155">
            <v>3</v>
          </cell>
          <cell r="F3155">
            <v>1071</v>
          </cell>
          <cell r="G3155" t="str">
            <v>Max</v>
          </cell>
        </row>
        <row r="3156">
          <cell r="A3156" t="str">
            <v>Beaufort202330.7Max</v>
          </cell>
          <cell r="B3156">
            <v>2023</v>
          </cell>
          <cell r="C3156">
            <v>0.7</v>
          </cell>
          <cell r="D3156" t="str">
            <v>Beaufort</v>
          </cell>
          <cell r="E3156">
            <v>3</v>
          </cell>
          <cell r="F3156">
            <v>1578</v>
          </cell>
          <cell r="G3156" t="str">
            <v>Max</v>
          </cell>
        </row>
        <row r="3157">
          <cell r="A3157" t="str">
            <v>Berkeley202330.7Max</v>
          </cell>
          <cell r="B3157">
            <v>2023</v>
          </cell>
          <cell r="C3157">
            <v>0.7</v>
          </cell>
          <cell r="D3157" t="str">
            <v>Berkeley</v>
          </cell>
          <cell r="E3157">
            <v>3</v>
          </cell>
          <cell r="F3157">
            <v>1671</v>
          </cell>
          <cell r="G3157" t="str">
            <v>Max</v>
          </cell>
        </row>
        <row r="3158">
          <cell r="A3158" t="str">
            <v>Calhoun202330.7Max</v>
          </cell>
          <cell r="B3158">
            <v>2023</v>
          </cell>
          <cell r="C3158">
            <v>0.7</v>
          </cell>
          <cell r="D3158" t="str">
            <v>Calhoun</v>
          </cell>
          <cell r="E3158">
            <v>3</v>
          </cell>
          <cell r="F3158">
            <v>1467</v>
          </cell>
          <cell r="G3158" t="str">
            <v>Max</v>
          </cell>
        </row>
        <row r="3159">
          <cell r="A3159" t="str">
            <v>Charleston202330.7Max</v>
          </cell>
          <cell r="B3159">
            <v>2023</v>
          </cell>
          <cell r="C3159">
            <v>0.7</v>
          </cell>
          <cell r="D3159" t="str">
            <v>Charleston</v>
          </cell>
          <cell r="E3159">
            <v>3</v>
          </cell>
          <cell r="F3159">
            <v>1671</v>
          </cell>
          <cell r="G3159" t="str">
            <v>Max</v>
          </cell>
        </row>
        <row r="3160">
          <cell r="A3160" t="str">
            <v>Cherokee202330.7Max</v>
          </cell>
          <cell r="B3160">
            <v>2023</v>
          </cell>
          <cell r="C3160">
            <v>0.7</v>
          </cell>
          <cell r="D3160" t="str">
            <v>Cherokee</v>
          </cell>
          <cell r="E3160">
            <v>3</v>
          </cell>
          <cell r="F3160">
            <v>1071</v>
          </cell>
          <cell r="G3160" t="str">
            <v>Max</v>
          </cell>
        </row>
        <row r="3161">
          <cell r="A3161" t="str">
            <v>Chester202330.7Max</v>
          </cell>
          <cell r="B3161">
            <v>2023</v>
          </cell>
          <cell r="C3161">
            <v>0.7</v>
          </cell>
          <cell r="D3161" t="str">
            <v>Chester</v>
          </cell>
          <cell r="E3161">
            <v>3</v>
          </cell>
          <cell r="F3161">
            <v>1112</v>
          </cell>
          <cell r="G3161" t="str">
            <v>Max</v>
          </cell>
        </row>
        <row r="3162">
          <cell r="A3162" t="str">
            <v>Chesterfield202330.7Max</v>
          </cell>
          <cell r="B3162">
            <v>2023</v>
          </cell>
          <cell r="C3162">
            <v>0.7</v>
          </cell>
          <cell r="D3162" t="str">
            <v>Chesterfield</v>
          </cell>
          <cell r="E3162">
            <v>3</v>
          </cell>
          <cell r="F3162">
            <v>1071</v>
          </cell>
          <cell r="G3162" t="str">
            <v>Max</v>
          </cell>
        </row>
        <row r="3163">
          <cell r="A3163" t="str">
            <v>Clarendon202330.7Max</v>
          </cell>
          <cell r="B3163">
            <v>2023</v>
          </cell>
          <cell r="C3163">
            <v>0.7</v>
          </cell>
          <cell r="D3163" t="str">
            <v>Clarendon</v>
          </cell>
          <cell r="E3163">
            <v>3</v>
          </cell>
          <cell r="F3163">
            <v>1086</v>
          </cell>
          <cell r="G3163" t="str">
            <v>Max</v>
          </cell>
        </row>
        <row r="3164">
          <cell r="A3164" t="str">
            <v>Colleton202330.7Max</v>
          </cell>
          <cell r="B3164">
            <v>2023</v>
          </cell>
          <cell r="C3164">
            <v>0.7</v>
          </cell>
          <cell r="D3164" t="str">
            <v>Colleton</v>
          </cell>
          <cell r="E3164">
            <v>3</v>
          </cell>
          <cell r="F3164">
            <v>1071</v>
          </cell>
          <cell r="G3164" t="str">
            <v>Max</v>
          </cell>
        </row>
        <row r="3165">
          <cell r="A3165" t="str">
            <v>Darlington202330.7Max</v>
          </cell>
          <cell r="B3165">
            <v>2023</v>
          </cell>
          <cell r="C3165">
            <v>0.7</v>
          </cell>
          <cell r="D3165" t="str">
            <v>Darlington</v>
          </cell>
          <cell r="E3165">
            <v>3</v>
          </cell>
          <cell r="F3165">
            <v>1083</v>
          </cell>
          <cell r="G3165" t="str">
            <v>Max</v>
          </cell>
        </row>
        <row r="3166">
          <cell r="A3166" t="str">
            <v>Dillon202330.7Max</v>
          </cell>
          <cell r="B3166">
            <v>2023</v>
          </cell>
          <cell r="C3166">
            <v>0.7</v>
          </cell>
          <cell r="D3166" t="str">
            <v>Dillon</v>
          </cell>
          <cell r="E3166">
            <v>3</v>
          </cell>
          <cell r="F3166">
            <v>1071</v>
          </cell>
          <cell r="G3166" t="str">
            <v>Max</v>
          </cell>
        </row>
        <row r="3167">
          <cell r="A3167" t="str">
            <v>Dorchester202330.7Max</v>
          </cell>
          <cell r="B3167">
            <v>2023</v>
          </cell>
          <cell r="C3167">
            <v>0.7</v>
          </cell>
          <cell r="D3167" t="str">
            <v>Dorchester</v>
          </cell>
          <cell r="E3167">
            <v>3</v>
          </cell>
          <cell r="F3167">
            <v>1671</v>
          </cell>
          <cell r="G3167" t="str">
            <v>Max</v>
          </cell>
        </row>
        <row r="3168">
          <cell r="A3168" t="str">
            <v>Edgefield202330.7Max</v>
          </cell>
          <cell r="B3168">
            <v>2023</v>
          </cell>
          <cell r="C3168">
            <v>0.7</v>
          </cell>
          <cell r="D3168" t="str">
            <v>Edgefield</v>
          </cell>
          <cell r="E3168">
            <v>3</v>
          </cell>
          <cell r="F3168">
            <v>1349</v>
          </cell>
          <cell r="G3168" t="str">
            <v>Max</v>
          </cell>
        </row>
        <row r="3169">
          <cell r="A3169" t="str">
            <v>Fairfield202330.7Max</v>
          </cell>
          <cell r="B3169">
            <v>2023</v>
          </cell>
          <cell r="C3169">
            <v>0.7</v>
          </cell>
          <cell r="D3169" t="str">
            <v>Fairfield</v>
          </cell>
          <cell r="E3169">
            <v>3</v>
          </cell>
          <cell r="F3169">
            <v>1467</v>
          </cell>
          <cell r="G3169" t="str">
            <v>Max</v>
          </cell>
        </row>
        <row r="3170">
          <cell r="A3170" t="str">
            <v>Florence202330.7Max</v>
          </cell>
          <cell r="B3170">
            <v>2023</v>
          </cell>
          <cell r="C3170">
            <v>0.7</v>
          </cell>
          <cell r="D3170" t="str">
            <v>Florence</v>
          </cell>
          <cell r="E3170">
            <v>3</v>
          </cell>
          <cell r="F3170">
            <v>1209</v>
          </cell>
          <cell r="G3170" t="str">
            <v>Max</v>
          </cell>
        </row>
        <row r="3171">
          <cell r="A3171" t="str">
            <v>Georgetown202330.7Max</v>
          </cell>
          <cell r="B3171">
            <v>2023</v>
          </cell>
          <cell r="C3171">
            <v>0.7</v>
          </cell>
          <cell r="D3171" t="str">
            <v>Georgetown</v>
          </cell>
          <cell r="E3171">
            <v>3</v>
          </cell>
          <cell r="F3171">
            <v>1270</v>
          </cell>
          <cell r="G3171" t="str">
            <v>Max</v>
          </cell>
        </row>
        <row r="3172">
          <cell r="A3172" t="str">
            <v>Greenville202330.7Max</v>
          </cell>
          <cell r="B3172">
            <v>2023</v>
          </cell>
          <cell r="C3172">
            <v>0.7</v>
          </cell>
          <cell r="D3172" t="str">
            <v>Greenville</v>
          </cell>
          <cell r="E3172">
            <v>3</v>
          </cell>
          <cell r="F3172">
            <v>1620</v>
          </cell>
          <cell r="G3172" t="str">
            <v>Max</v>
          </cell>
        </row>
        <row r="3173">
          <cell r="A3173" t="str">
            <v>Greenwood202330.7Max</v>
          </cell>
          <cell r="B3173">
            <v>2023</v>
          </cell>
          <cell r="C3173">
            <v>0.7</v>
          </cell>
          <cell r="D3173" t="str">
            <v>Greenwood</v>
          </cell>
          <cell r="E3173">
            <v>3</v>
          </cell>
          <cell r="F3173">
            <v>1071</v>
          </cell>
          <cell r="G3173" t="str">
            <v>Max</v>
          </cell>
        </row>
        <row r="3174">
          <cell r="A3174" t="str">
            <v>Hampton202330.7Max</v>
          </cell>
          <cell r="B3174">
            <v>2023</v>
          </cell>
          <cell r="C3174">
            <v>0.7</v>
          </cell>
          <cell r="D3174" t="str">
            <v>Hampton</v>
          </cell>
          <cell r="E3174">
            <v>3</v>
          </cell>
          <cell r="F3174">
            <v>1071</v>
          </cell>
          <cell r="G3174" t="str">
            <v>Max</v>
          </cell>
        </row>
        <row r="3175">
          <cell r="A3175" t="str">
            <v>Horry202330.7Max</v>
          </cell>
          <cell r="B3175">
            <v>2023</v>
          </cell>
          <cell r="C3175">
            <v>0.7</v>
          </cell>
          <cell r="D3175" t="str">
            <v>Horry</v>
          </cell>
          <cell r="E3175">
            <v>3</v>
          </cell>
          <cell r="F3175">
            <v>1243</v>
          </cell>
          <cell r="G3175" t="str">
            <v>Max</v>
          </cell>
        </row>
        <row r="3176">
          <cell r="A3176" t="str">
            <v>Jasper202330.7Max</v>
          </cell>
          <cell r="B3176">
            <v>2023</v>
          </cell>
          <cell r="C3176">
            <v>0.7</v>
          </cell>
          <cell r="D3176" t="str">
            <v>Jasper</v>
          </cell>
          <cell r="E3176">
            <v>3</v>
          </cell>
          <cell r="F3176">
            <v>1088</v>
          </cell>
          <cell r="G3176" t="str">
            <v>Max</v>
          </cell>
        </row>
        <row r="3177">
          <cell r="A3177" t="str">
            <v>Kershaw202330.7Max</v>
          </cell>
          <cell r="B3177">
            <v>2023</v>
          </cell>
          <cell r="C3177">
            <v>0.7</v>
          </cell>
          <cell r="D3177" t="str">
            <v>Kershaw</v>
          </cell>
          <cell r="E3177">
            <v>3</v>
          </cell>
          <cell r="F3177">
            <v>1239</v>
          </cell>
          <cell r="G3177" t="str">
            <v>Max</v>
          </cell>
        </row>
        <row r="3178">
          <cell r="A3178" t="str">
            <v>Lancaster202330.7Max</v>
          </cell>
          <cell r="B3178">
            <v>2023</v>
          </cell>
          <cell r="C3178">
            <v>0.7</v>
          </cell>
          <cell r="D3178" t="str">
            <v>Lancaster</v>
          </cell>
          <cell r="E3178">
            <v>3</v>
          </cell>
          <cell r="F3178">
            <v>1407</v>
          </cell>
          <cell r="G3178" t="str">
            <v>Max</v>
          </cell>
        </row>
        <row r="3179">
          <cell r="A3179" t="str">
            <v>Laurens202330.7Max</v>
          </cell>
          <cell r="B3179">
            <v>2023</v>
          </cell>
          <cell r="C3179">
            <v>0.7</v>
          </cell>
          <cell r="D3179" t="str">
            <v>Laurens</v>
          </cell>
          <cell r="E3179">
            <v>3</v>
          </cell>
          <cell r="F3179">
            <v>1090</v>
          </cell>
          <cell r="G3179" t="str">
            <v>Max</v>
          </cell>
        </row>
        <row r="3180">
          <cell r="A3180" t="str">
            <v>Lee202330.7Max</v>
          </cell>
          <cell r="B3180">
            <v>2023</v>
          </cell>
          <cell r="C3180">
            <v>0.7</v>
          </cell>
          <cell r="D3180" t="str">
            <v>Lee</v>
          </cell>
          <cell r="E3180">
            <v>3</v>
          </cell>
          <cell r="F3180">
            <v>1071</v>
          </cell>
          <cell r="G3180" t="str">
            <v>Max</v>
          </cell>
        </row>
        <row r="3181">
          <cell r="A3181" t="str">
            <v>Lexington202330.7Max</v>
          </cell>
          <cell r="B3181">
            <v>2023</v>
          </cell>
          <cell r="C3181">
            <v>0.7</v>
          </cell>
          <cell r="D3181" t="str">
            <v>Lexington</v>
          </cell>
          <cell r="E3181">
            <v>3</v>
          </cell>
          <cell r="F3181">
            <v>1467</v>
          </cell>
          <cell r="G3181" t="str">
            <v>Max</v>
          </cell>
        </row>
        <row r="3182">
          <cell r="A3182" t="str">
            <v>Marion202330.7Max</v>
          </cell>
          <cell r="B3182">
            <v>2023</v>
          </cell>
          <cell r="C3182">
            <v>0.7</v>
          </cell>
          <cell r="D3182" t="str">
            <v>Marion</v>
          </cell>
          <cell r="E3182">
            <v>3</v>
          </cell>
          <cell r="F3182">
            <v>1071</v>
          </cell>
          <cell r="G3182" t="str">
            <v>Max</v>
          </cell>
        </row>
        <row r="3183">
          <cell r="A3183" t="str">
            <v>Marlboro202330.7Max</v>
          </cell>
          <cell r="B3183">
            <v>2023</v>
          </cell>
          <cell r="C3183">
            <v>0.7</v>
          </cell>
          <cell r="D3183" t="str">
            <v>Marlboro</v>
          </cell>
          <cell r="E3183">
            <v>3</v>
          </cell>
          <cell r="F3183">
            <v>1071</v>
          </cell>
          <cell r="G3183" t="str">
            <v>Max</v>
          </cell>
        </row>
        <row r="3184">
          <cell r="A3184" t="str">
            <v>McCormick202330.7Max</v>
          </cell>
          <cell r="B3184">
            <v>2023</v>
          </cell>
          <cell r="C3184">
            <v>0.7</v>
          </cell>
          <cell r="D3184" t="str">
            <v>McCormick</v>
          </cell>
          <cell r="E3184">
            <v>3</v>
          </cell>
          <cell r="F3184">
            <v>1162</v>
          </cell>
          <cell r="G3184" t="str">
            <v>Max</v>
          </cell>
        </row>
        <row r="3185">
          <cell r="A3185" t="str">
            <v>Newberry202330.7Max</v>
          </cell>
          <cell r="B3185">
            <v>2023</v>
          </cell>
          <cell r="C3185">
            <v>0.7</v>
          </cell>
          <cell r="D3185" t="str">
            <v>Newberry</v>
          </cell>
          <cell r="E3185">
            <v>3</v>
          </cell>
          <cell r="F3185">
            <v>1118</v>
          </cell>
          <cell r="G3185" t="str">
            <v>Max</v>
          </cell>
        </row>
        <row r="3186">
          <cell r="A3186" t="str">
            <v>Oconee202330.7Max</v>
          </cell>
          <cell r="B3186">
            <v>2023</v>
          </cell>
          <cell r="C3186">
            <v>0.7</v>
          </cell>
          <cell r="D3186" t="str">
            <v>Oconee</v>
          </cell>
          <cell r="E3186">
            <v>3</v>
          </cell>
          <cell r="F3186">
            <v>1292</v>
          </cell>
          <cell r="G3186" t="str">
            <v>Max</v>
          </cell>
        </row>
        <row r="3187">
          <cell r="A3187" t="str">
            <v>Orangeburg202330.7Max</v>
          </cell>
          <cell r="B3187">
            <v>2023</v>
          </cell>
          <cell r="C3187">
            <v>0.7</v>
          </cell>
          <cell r="D3187" t="str">
            <v>Orangeburg</v>
          </cell>
          <cell r="E3187">
            <v>3</v>
          </cell>
          <cell r="F3187">
            <v>1071</v>
          </cell>
          <cell r="G3187" t="str">
            <v>Max</v>
          </cell>
        </row>
        <row r="3188">
          <cell r="A3188" t="str">
            <v>Pickens202330.7Max</v>
          </cell>
          <cell r="B3188">
            <v>2023</v>
          </cell>
          <cell r="C3188">
            <v>0.7</v>
          </cell>
          <cell r="D3188" t="str">
            <v>Pickens</v>
          </cell>
          <cell r="E3188">
            <v>3</v>
          </cell>
          <cell r="F3188">
            <v>1551</v>
          </cell>
          <cell r="G3188" t="str">
            <v>Max</v>
          </cell>
        </row>
        <row r="3189">
          <cell r="A3189" t="str">
            <v>Richland202330.7Max</v>
          </cell>
          <cell r="B3189">
            <v>2023</v>
          </cell>
          <cell r="C3189">
            <v>0.7</v>
          </cell>
          <cell r="D3189" t="str">
            <v>Richland</v>
          </cell>
          <cell r="E3189">
            <v>3</v>
          </cell>
          <cell r="F3189">
            <v>1527</v>
          </cell>
          <cell r="G3189" t="str">
            <v>Max</v>
          </cell>
        </row>
        <row r="3190">
          <cell r="A3190" t="str">
            <v>Saluda202330.7Max</v>
          </cell>
          <cell r="B3190">
            <v>2023</v>
          </cell>
          <cell r="C3190">
            <v>0.7</v>
          </cell>
          <cell r="D3190" t="str">
            <v>Saluda</v>
          </cell>
          <cell r="E3190">
            <v>3</v>
          </cell>
          <cell r="F3190">
            <v>1467</v>
          </cell>
          <cell r="G3190" t="str">
            <v>Max</v>
          </cell>
        </row>
        <row r="3191">
          <cell r="A3191" t="str">
            <v>Spartanburg202330.7Max</v>
          </cell>
          <cell r="B3191">
            <v>2023</v>
          </cell>
          <cell r="C3191">
            <v>0.7</v>
          </cell>
          <cell r="D3191" t="str">
            <v>Spartanburg</v>
          </cell>
          <cell r="E3191">
            <v>3</v>
          </cell>
          <cell r="F3191">
            <v>1359</v>
          </cell>
          <cell r="G3191" t="str">
            <v>Max</v>
          </cell>
        </row>
        <row r="3192">
          <cell r="A3192" t="str">
            <v>Sumter202330.7Max</v>
          </cell>
          <cell r="B3192">
            <v>2023</v>
          </cell>
          <cell r="C3192">
            <v>0.7</v>
          </cell>
          <cell r="D3192" t="str">
            <v>Sumter</v>
          </cell>
          <cell r="E3192">
            <v>3</v>
          </cell>
          <cell r="F3192">
            <v>1105</v>
          </cell>
          <cell r="G3192" t="str">
            <v>Max</v>
          </cell>
        </row>
        <row r="3193">
          <cell r="A3193" t="str">
            <v>Union202330.7Max</v>
          </cell>
          <cell r="B3193">
            <v>2023</v>
          </cell>
          <cell r="C3193">
            <v>0.7</v>
          </cell>
          <cell r="D3193" t="str">
            <v>Union</v>
          </cell>
          <cell r="E3193">
            <v>3</v>
          </cell>
          <cell r="F3193">
            <v>1071</v>
          </cell>
          <cell r="G3193" t="str">
            <v>Max</v>
          </cell>
        </row>
        <row r="3194">
          <cell r="A3194" t="str">
            <v>Williamsburg202330.7Max</v>
          </cell>
          <cell r="B3194">
            <v>2023</v>
          </cell>
          <cell r="C3194">
            <v>0.7</v>
          </cell>
          <cell r="D3194" t="str">
            <v>Williamsburg</v>
          </cell>
          <cell r="E3194">
            <v>3</v>
          </cell>
          <cell r="F3194">
            <v>1071</v>
          </cell>
          <cell r="G3194" t="str">
            <v>Max</v>
          </cell>
        </row>
        <row r="3195">
          <cell r="A3195" t="str">
            <v>York202330.7Max</v>
          </cell>
          <cell r="B3195">
            <v>2023</v>
          </cell>
          <cell r="C3195">
            <v>0.7</v>
          </cell>
          <cell r="D3195" t="str">
            <v>York</v>
          </cell>
          <cell r="E3195">
            <v>3</v>
          </cell>
          <cell r="F3195">
            <v>1715</v>
          </cell>
          <cell r="G3195" t="str">
            <v>Max</v>
          </cell>
        </row>
        <row r="3196">
          <cell r="A3196" t="str">
            <v>Abbeville202340.7Max</v>
          </cell>
          <cell r="B3196">
            <v>2023</v>
          </cell>
          <cell r="C3196">
            <v>0.7</v>
          </cell>
          <cell r="D3196" t="str">
            <v>Abbeville</v>
          </cell>
          <cell r="E3196">
            <v>4</v>
          </cell>
          <cell r="F3196">
            <v>1195</v>
          </cell>
          <cell r="G3196" t="str">
            <v>Max</v>
          </cell>
        </row>
        <row r="3197">
          <cell r="A3197" t="str">
            <v>Aiken202340.7Max</v>
          </cell>
          <cell r="B3197">
            <v>2023</v>
          </cell>
          <cell r="C3197">
            <v>0.7</v>
          </cell>
          <cell r="D3197" t="str">
            <v>Aiken</v>
          </cell>
          <cell r="E3197">
            <v>4</v>
          </cell>
          <cell r="F3197">
            <v>1505</v>
          </cell>
          <cell r="G3197" t="str">
            <v>Max</v>
          </cell>
        </row>
        <row r="3198">
          <cell r="A3198" t="str">
            <v>Allendale202340.7Max</v>
          </cell>
          <cell r="B3198">
            <v>2023</v>
          </cell>
          <cell r="C3198">
            <v>0.7</v>
          </cell>
          <cell r="D3198" t="str">
            <v>Allendale</v>
          </cell>
          <cell r="E3198">
            <v>4</v>
          </cell>
          <cell r="F3198">
            <v>1195</v>
          </cell>
          <cell r="G3198" t="str">
            <v>Max</v>
          </cell>
        </row>
        <row r="3199">
          <cell r="A3199" t="str">
            <v>Anderson202340.7Max</v>
          </cell>
          <cell r="B3199">
            <v>2023</v>
          </cell>
          <cell r="C3199">
            <v>0.7</v>
          </cell>
          <cell r="D3199" t="str">
            <v>Anderson</v>
          </cell>
          <cell r="E3199">
            <v>4</v>
          </cell>
          <cell r="F3199">
            <v>1489</v>
          </cell>
          <cell r="G3199" t="str">
            <v>Max</v>
          </cell>
        </row>
        <row r="3200">
          <cell r="A3200" t="str">
            <v>Bamberg202340.7Max</v>
          </cell>
          <cell r="B3200">
            <v>2023</v>
          </cell>
          <cell r="C3200">
            <v>0.7</v>
          </cell>
          <cell r="D3200" t="str">
            <v>Bamberg</v>
          </cell>
          <cell r="E3200">
            <v>4</v>
          </cell>
          <cell r="F3200">
            <v>1195</v>
          </cell>
          <cell r="G3200" t="str">
            <v>Max</v>
          </cell>
        </row>
        <row r="3201">
          <cell r="A3201" t="str">
            <v>Barnwell202340.7Max</v>
          </cell>
          <cell r="B3201">
            <v>2023</v>
          </cell>
          <cell r="C3201">
            <v>0.7</v>
          </cell>
          <cell r="D3201" t="str">
            <v>Barnwell</v>
          </cell>
          <cell r="E3201">
            <v>4</v>
          </cell>
          <cell r="F3201">
            <v>1195</v>
          </cell>
          <cell r="G3201" t="str">
            <v>Max</v>
          </cell>
        </row>
        <row r="3202">
          <cell r="A3202" t="str">
            <v>Beaufort202340.7Max</v>
          </cell>
          <cell r="B3202">
            <v>2023</v>
          </cell>
          <cell r="C3202">
            <v>0.7</v>
          </cell>
          <cell r="D3202" t="str">
            <v>Beaufort</v>
          </cell>
          <cell r="E3202">
            <v>4</v>
          </cell>
          <cell r="F3202">
            <v>1760</v>
          </cell>
          <cell r="G3202" t="str">
            <v>Max</v>
          </cell>
        </row>
        <row r="3203">
          <cell r="A3203" t="str">
            <v>Berkeley202340.7Max</v>
          </cell>
          <cell r="B3203">
            <v>2023</v>
          </cell>
          <cell r="C3203">
            <v>0.7</v>
          </cell>
          <cell r="D3203" t="str">
            <v>Berkeley</v>
          </cell>
          <cell r="E3203">
            <v>4</v>
          </cell>
          <cell r="F3203">
            <v>1863</v>
          </cell>
          <cell r="G3203" t="str">
            <v>Max</v>
          </cell>
        </row>
        <row r="3204">
          <cell r="A3204" t="str">
            <v>Calhoun202340.7Max</v>
          </cell>
          <cell r="B3204">
            <v>2023</v>
          </cell>
          <cell r="C3204">
            <v>0.7</v>
          </cell>
          <cell r="D3204" t="str">
            <v>Calhoun</v>
          </cell>
          <cell r="E3204">
            <v>4</v>
          </cell>
          <cell r="F3204">
            <v>1636</v>
          </cell>
          <cell r="G3204" t="str">
            <v>Max</v>
          </cell>
        </row>
        <row r="3205">
          <cell r="A3205" t="str">
            <v>Charleston202340.7Max</v>
          </cell>
          <cell r="B3205">
            <v>2023</v>
          </cell>
          <cell r="C3205">
            <v>0.7</v>
          </cell>
          <cell r="D3205" t="str">
            <v>Charleston</v>
          </cell>
          <cell r="E3205">
            <v>4</v>
          </cell>
          <cell r="F3205">
            <v>1863</v>
          </cell>
          <cell r="G3205" t="str">
            <v>Max</v>
          </cell>
        </row>
        <row r="3206">
          <cell r="A3206" t="str">
            <v>Cherokee202340.7Max</v>
          </cell>
          <cell r="B3206">
            <v>2023</v>
          </cell>
          <cell r="C3206">
            <v>0.7</v>
          </cell>
          <cell r="D3206" t="str">
            <v>Cherokee</v>
          </cell>
          <cell r="E3206">
            <v>4</v>
          </cell>
          <cell r="F3206">
            <v>1195</v>
          </cell>
          <cell r="G3206" t="str">
            <v>Max</v>
          </cell>
        </row>
        <row r="3207">
          <cell r="A3207" t="str">
            <v>Chester202340.7Max</v>
          </cell>
          <cell r="B3207">
            <v>2023</v>
          </cell>
          <cell r="C3207">
            <v>0.7</v>
          </cell>
          <cell r="D3207" t="str">
            <v>Chester</v>
          </cell>
          <cell r="E3207">
            <v>4</v>
          </cell>
          <cell r="F3207">
            <v>1240</v>
          </cell>
          <cell r="G3207" t="str">
            <v>Max</v>
          </cell>
        </row>
        <row r="3208">
          <cell r="A3208" t="str">
            <v>Chesterfield202340.7Max</v>
          </cell>
          <cell r="B3208">
            <v>2023</v>
          </cell>
          <cell r="C3208">
            <v>0.7</v>
          </cell>
          <cell r="D3208" t="str">
            <v>Chesterfield</v>
          </cell>
          <cell r="E3208">
            <v>4</v>
          </cell>
          <cell r="F3208">
            <v>1195</v>
          </cell>
          <cell r="G3208" t="str">
            <v>Max</v>
          </cell>
        </row>
        <row r="3209">
          <cell r="A3209" t="str">
            <v>Clarendon202340.7Max</v>
          </cell>
          <cell r="B3209">
            <v>2023</v>
          </cell>
          <cell r="C3209">
            <v>0.7</v>
          </cell>
          <cell r="D3209" t="str">
            <v>Clarendon</v>
          </cell>
          <cell r="E3209">
            <v>4</v>
          </cell>
          <cell r="F3209">
            <v>1212</v>
          </cell>
          <cell r="G3209" t="str">
            <v>Max</v>
          </cell>
        </row>
        <row r="3210">
          <cell r="A3210" t="str">
            <v>Colleton202340.7Max</v>
          </cell>
          <cell r="B3210">
            <v>2023</v>
          </cell>
          <cell r="C3210">
            <v>0.7</v>
          </cell>
          <cell r="D3210" t="str">
            <v>Colleton</v>
          </cell>
          <cell r="E3210">
            <v>4</v>
          </cell>
          <cell r="F3210">
            <v>1195</v>
          </cell>
          <cell r="G3210" t="str">
            <v>Max</v>
          </cell>
        </row>
        <row r="3211">
          <cell r="A3211" t="str">
            <v>Darlington202340.7Max</v>
          </cell>
          <cell r="B3211">
            <v>2023</v>
          </cell>
          <cell r="C3211">
            <v>0.7</v>
          </cell>
          <cell r="D3211" t="str">
            <v>Darlington</v>
          </cell>
          <cell r="E3211">
            <v>4</v>
          </cell>
          <cell r="F3211">
            <v>1209</v>
          </cell>
          <cell r="G3211" t="str">
            <v>Max</v>
          </cell>
        </row>
        <row r="3212">
          <cell r="A3212" t="str">
            <v>Dillon202340.7Max</v>
          </cell>
          <cell r="B3212">
            <v>2023</v>
          </cell>
          <cell r="C3212">
            <v>0.7</v>
          </cell>
          <cell r="D3212" t="str">
            <v>Dillon</v>
          </cell>
          <cell r="E3212">
            <v>4</v>
          </cell>
          <cell r="F3212">
            <v>1195</v>
          </cell>
          <cell r="G3212" t="str">
            <v>Max</v>
          </cell>
        </row>
        <row r="3213">
          <cell r="A3213" t="str">
            <v>Dorchester202340.7Max</v>
          </cell>
          <cell r="B3213">
            <v>2023</v>
          </cell>
          <cell r="C3213">
            <v>0.7</v>
          </cell>
          <cell r="D3213" t="str">
            <v>Dorchester</v>
          </cell>
          <cell r="E3213">
            <v>4</v>
          </cell>
          <cell r="F3213">
            <v>1863</v>
          </cell>
          <cell r="G3213" t="str">
            <v>Max</v>
          </cell>
        </row>
        <row r="3214">
          <cell r="A3214" t="str">
            <v>Edgefield202340.7Max</v>
          </cell>
          <cell r="B3214">
            <v>2023</v>
          </cell>
          <cell r="C3214">
            <v>0.7</v>
          </cell>
          <cell r="D3214" t="str">
            <v>Edgefield</v>
          </cell>
          <cell r="E3214">
            <v>4</v>
          </cell>
          <cell r="F3214">
            <v>1505</v>
          </cell>
          <cell r="G3214" t="str">
            <v>Max</v>
          </cell>
        </row>
        <row r="3215">
          <cell r="A3215" t="str">
            <v>Fairfield202340.7Max</v>
          </cell>
          <cell r="B3215">
            <v>2023</v>
          </cell>
          <cell r="C3215">
            <v>0.7</v>
          </cell>
          <cell r="D3215" t="str">
            <v>Fairfield</v>
          </cell>
          <cell r="E3215">
            <v>4</v>
          </cell>
          <cell r="F3215">
            <v>1636</v>
          </cell>
          <cell r="G3215" t="str">
            <v>Max</v>
          </cell>
        </row>
        <row r="3216">
          <cell r="A3216" t="str">
            <v>Florence202340.7Max</v>
          </cell>
          <cell r="B3216">
            <v>2023</v>
          </cell>
          <cell r="C3216">
            <v>0.7</v>
          </cell>
          <cell r="D3216" t="str">
            <v>Florence</v>
          </cell>
          <cell r="E3216">
            <v>4</v>
          </cell>
          <cell r="F3216">
            <v>1349</v>
          </cell>
          <cell r="G3216" t="str">
            <v>Max</v>
          </cell>
        </row>
        <row r="3217">
          <cell r="A3217" t="str">
            <v>Georgetown202340.7Max</v>
          </cell>
          <cell r="B3217">
            <v>2023</v>
          </cell>
          <cell r="C3217">
            <v>0.7</v>
          </cell>
          <cell r="D3217" t="str">
            <v>Georgetown</v>
          </cell>
          <cell r="E3217">
            <v>4</v>
          </cell>
          <cell r="F3217">
            <v>1417</v>
          </cell>
          <cell r="G3217" t="str">
            <v>Max</v>
          </cell>
        </row>
        <row r="3218">
          <cell r="A3218" t="str">
            <v>Greenville202340.7Max</v>
          </cell>
          <cell r="B3218">
            <v>2023</v>
          </cell>
          <cell r="C3218">
            <v>0.7</v>
          </cell>
          <cell r="D3218" t="str">
            <v>Greenville</v>
          </cell>
          <cell r="E3218">
            <v>4</v>
          </cell>
          <cell r="F3218">
            <v>1807</v>
          </cell>
          <cell r="G3218" t="str">
            <v>Max</v>
          </cell>
        </row>
        <row r="3219">
          <cell r="A3219" t="str">
            <v>Greenwood202340.7Max</v>
          </cell>
          <cell r="B3219">
            <v>2023</v>
          </cell>
          <cell r="C3219">
            <v>0.7</v>
          </cell>
          <cell r="D3219" t="str">
            <v>Greenwood</v>
          </cell>
          <cell r="E3219">
            <v>4</v>
          </cell>
          <cell r="F3219">
            <v>1195</v>
          </cell>
          <cell r="G3219" t="str">
            <v>Max</v>
          </cell>
        </row>
        <row r="3220">
          <cell r="A3220" t="str">
            <v>Hampton202340.7Max</v>
          </cell>
          <cell r="B3220">
            <v>2023</v>
          </cell>
          <cell r="C3220">
            <v>0.7</v>
          </cell>
          <cell r="D3220" t="str">
            <v>Hampton</v>
          </cell>
          <cell r="E3220">
            <v>4</v>
          </cell>
          <cell r="F3220">
            <v>1195</v>
          </cell>
          <cell r="G3220" t="str">
            <v>Max</v>
          </cell>
        </row>
        <row r="3221">
          <cell r="A3221" t="str">
            <v>Horry202340.7Max</v>
          </cell>
          <cell r="B3221">
            <v>2023</v>
          </cell>
          <cell r="C3221">
            <v>0.7</v>
          </cell>
          <cell r="D3221" t="str">
            <v>Horry</v>
          </cell>
          <cell r="E3221">
            <v>4</v>
          </cell>
          <cell r="F3221">
            <v>1387</v>
          </cell>
          <cell r="G3221" t="str">
            <v>Max</v>
          </cell>
        </row>
        <row r="3222">
          <cell r="A3222" t="str">
            <v>Jasper202340.7Max</v>
          </cell>
          <cell r="B3222">
            <v>2023</v>
          </cell>
          <cell r="C3222">
            <v>0.7</v>
          </cell>
          <cell r="D3222" t="str">
            <v>Jasper</v>
          </cell>
          <cell r="E3222">
            <v>4</v>
          </cell>
          <cell r="F3222">
            <v>1214</v>
          </cell>
          <cell r="G3222" t="str">
            <v>Max</v>
          </cell>
        </row>
        <row r="3223">
          <cell r="A3223" t="str">
            <v>Kershaw202340.7Max</v>
          </cell>
          <cell r="B3223">
            <v>2023</v>
          </cell>
          <cell r="C3223">
            <v>0.7</v>
          </cell>
          <cell r="D3223" t="str">
            <v>Kershaw</v>
          </cell>
          <cell r="E3223">
            <v>4</v>
          </cell>
          <cell r="F3223">
            <v>1382</v>
          </cell>
          <cell r="G3223" t="str">
            <v>Max</v>
          </cell>
        </row>
        <row r="3224">
          <cell r="A3224" t="str">
            <v>Lancaster202340.7Max</v>
          </cell>
          <cell r="B3224">
            <v>2023</v>
          </cell>
          <cell r="C3224">
            <v>0.7</v>
          </cell>
          <cell r="D3224" t="str">
            <v>Lancaster</v>
          </cell>
          <cell r="E3224">
            <v>4</v>
          </cell>
          <cell r="F3224">
            <v>1569</v>
          </cell>
          <cell r="G3224" t="str">
            <v>Max</v>
          </cell>
        </row>
        <row r="3225">
          <cell r="A3225" t="str">
            <v>Laurens202340.7Max</v>
          </cell>
          <cell r="B3225">
            <v>2023</v>
          </cell>
          <cell r="C3225">
            <v>0.7</v>
          </cell>
          <cell r="D3225" t="str">
            <v>Laurens</v>
          </cell>
          <cell r="E3225">
            <v>4</v>
          </cell>
          <cell r="F3225">
            <v>1216</v>
          </cell>
          <cell r="G3225" t="str">
            <v>Max</v>
          </cell>
        </row>
        <row r="3226">
          <cell r="A3226" t="str">
            <v>Lee202340.7Max</v>
          </cell>
          <cell r="B3226">
            <v>2023</v>
          </cell>
          <cell r="C3226">
            <v>0.7</v>
          </cell>
          <cell r="D3226" t="str">
            <v>Lee</v>
          </cell>
          <cell r="E3226">
            <v>4</v>
          </cell>
          <cell r="F3226">
            <v>1195</v>
          </cell>
          <cell r="G3226" t="str">
            <v>Max</v>
          </cell>
        </row>
        <row r="3227">
          <cell r="A3227" t="str">
            <v>Lexington202340.7Max</v>
          </cell>
          <cell r="B3227">
            <v>2023</v>
          </cell>
          <cell r="C3227">
            <v>0.7</v>
          </cell>
          <cell r="D3227" t="str">
            <v>Lexington</v>
          </cell>
          <cell r="E3227">
            <v>4</v>
          </cell>
          <cell r="F3227">
            <v>1636</v>
          </cell>
          <cell r="G3227" t="str">
            <v>Max</v>
          </cell>
        </row>
        <row r="3228">
          <cell r="A3228" t="str">
            <v>Marion202340.7Max</v>
          </cell>
          <cell r="B3228">
            <v>2023</v>
          </cell>
          <cell r="C3228">
            <v>0.7</v>
          </cell>
          <cell r="D3228" t="str">
            <v>Marion</v>
          </cell>
          <cell r="E3228">
            <v>4</v>
          </cell>
          <cell r="F3228">
            <v>1195</v>
          </cell>
          <cell r="G3228" t="str">
            <v>Max</v>
          </cell>
        </row>
        <row r="3229">
          <cell r="A3229" t="str">
            <v>Marlboro202340.7Max</v>
          </cell>
          <cell r="B3229">
            <v>2023</v>
          </cell>
          <cell r="C3229">
            <v>0.7</v>
          </cell>
          <cell r="D3229" t="str">
            <v>Marlboro</v>
          </cell>
          <cell r="E3229">
            <v>4</v>
          </cell>
          <cell r="F3229">
            <v>1195</v>
          </cell>
          <cell r="G3229" t="str">
            <v>Max</v>
          </cell>
        </row>
        <row r="3230">
          <cell r="A3230" t="str">
            <v>McCormick202340.7Max</v>
          </cell>
          <cell r="B3230">
            <v>2023</v>
          </cell>
          <cell r="C3230">
            <v>0.7</v>
          </cell>
          <cell r="D3230" t="str">
            <v>McCormick</v>
          </cell>
          <cell r="E3230">
            <v>4</v>
          </cell>
          <cell r="F3230">
            <v>1296</v>
          </cell>
          <cell r="G3230" t="str">
            <v>Max</v>
          </cell>
        </row>
        <row r="3231">
          <cell r="A3231" t="str">
            <v>Newberry202340.7Max</v>
          </cell>
          <cell r="B3231">
            <v>2023</v>
          </cell>
          <cell r="C3231">
            <v>0.7</v>
          </cell>
          <cell r="D3231" t="str">
            <v>Newberry</v>
          </cell>
          <cell r="E3231">
            <v>4</v>
          </cell>
          <cell r="F3231">
            <v>1247</v>
          </cell>
          <cell r="G3231" t="str">
            <v>Max</v>
          </cell>
        </row>
        <row r="3232">
          <cell r="A3232" t="str">
            <v>Oconee202340.7Max</v>
          </cell>
          <cell r="B3232">
            <v>2023</v>
          </cell>
          <cell r="C3232">
            <v>0.7</v>
          </cell>
          <cell r="D3232" t="str">
            <v>Oconee</v>
          </cell>
          <cell r="E3232">
            <v>4</v>
          </cell>
          <cell r="F3232">
            <v>1442</v>
          </cell>
          <cell r="G3232" t="str">
            <v>Max</v>
          </cell>
        </row>
        <row r="3233">
          <cell r="A3233" t="str">
            <v>Orangeburg202340.7Max</v>
          </cell>
          <cell r="B3233">
            <v>2023</v>
          </cell>
          <cell r="C3233">
            <v>0.7</v>
          </cell>
          <cell r="D3233" t="str">
            <v>Orangeburg</v>
          </cell>
          <cell r="E3233">
            <v>4</v>
          </cell>
          <cell r="F3233">
            <v>1195</v>
          </cell>
          <cell r="G3233" t="str">
            <v>Max</v>
          </cell>
        </row>
        <row r="3234">
          <cell r="A3234" t="str">
            <v>Pickens202340.7Max</v>
          </cell>
          <cell r="B3234">
            <v>2023</v>
          </cell>
          <cell r="C3234">
            <v>0.7</v>
          </cell>
          <cell r="D3234" t="str">
            <v>Pickens</v>
          </cell>
          <cell r="E3234">
            <v>4</v>
          </cell>
          <cell r="F3234">
            <v>1730</v>
          </cell>
          <cell r="G3234" t="str">
            <v>Max</v>
          </cell>
        </row>
        <row r="3235">
          <cell r="A3235" t="str">
            <v>Richland202340.7Max</v>
          </cell>
          <cell r="B3235">
            <v>2023</v>
          </cell>
          <cell r="C3235">
            <v>0.7</v>
          </cell>
          <cell r="D3235" t="str">
            <v>Richland</v>
          </cell>
          <cell r="E3235">
            <v>4</v>
          </cell>
          <cell r="F3235">
            <v>1704</v>
          </cell>
          <cell r="G3235" t="str">
            <v>Max</v>
          </cell>
        </row>
        <row r="3236">
          <cell r="A3236" t="str">
            <v>Saluda202340.7Max</v>
          </cell>
          <cell r="B3236">
            <v>2023</v>
          </cell>
          <cell r="C3236">
            <v>0.7</v>
          </cell>
          <cell r="D3236" t="str">
            <v>Saluda</v>
          </cell>
          <cell r="E3236">
            <v>4</v>
          </cell>
          <cell r="F3236">
            <v>1636</v>
          </cell>
          <cell r="G3236" t="str">
            <v>Max</v>
          </cell>
        </row>
        <row r="3237">
          <cell r="A3237" t="str">
            <v>Spartanburg202340.7Max</v>
          </cell>
          <cell r="B3237">
            <v>2023</v>
          </cell>
          <cell r="C3237">
            <v>0.7</v>
          </cell>
          <cell r="D3237" t="str">
            <v>Spartanburg</v>
          </cell>
          <cell r="E3237">
            <v>4</v>
          </cell>
          <cell r="F3237">
            <v>1517</v>
          </cell>
          <cell r="G3237" t="str">
            <v>Max</v>
          </cell>
        </row>
        <row r="3238">
          <cell r="A3238" t="str">
            <v>Sumter202340.7Max</v>
          </cell>
          <cell r="B3238">
            <v>2023</v>
          </cell>
          <cell r="C3238">
            <v>0.7</v>
          </cell>
          <cell r="D3238" t="str">
            <v>Sumter</v>
          </cell>
          <cell r="E3238">
            <v>4</v>
          </cell>
          <cell r="F3238">
            <v>1233</v>
          </cell>
          <cell r="G3238" t="str">
            <v>Max</v>
          </cell>
        </row>
        <row r="3239">
          <cell r="A3239" t="str">
            <v>Union202340.7Max</v>
          </cell>
          <cell r="B3239">
            <v>2023</v>
          </cell>
          <cell r="C3239">
            <v>0.7</v>
          </cell>
          <cell r="D3239" t="str">
            <v>Union</v>
          </cell>
          <cell r="E3239">
            <v>4</v>
          </cell>
          <cell r="F3239">
            <v>1195</v>
          </cell>
          <cell r="G3239" t="str">
            <v>Max</v>
          </cell>
        </row>
        <row r="3240">
          <cell r="A3240" t="str">
            <v>Williamsburg202340.7Max</v>
          </cell>
          <cell r="B3240">
            <v>2023</v>
          </cell>
          <cell r="C3240">
            <v>0.7</v>
          </cell>
          <cell r="D3240" t="str">
            <v>Williamsburg</v>
          </cell>
          <cell r="E3240">
            <v>4</v>
          </cell>
          <cell r="F3240">
            <v>1195</v>
          </cell>
          <cell r="G3240" t="str">
            <v>Max</v>
          </cell>
        </row>
        <row r="3241">
          <cell r="A3241" t="str">
            <v>York202340.7Max</v>
          </cell>
          <cell r="B3241">
            <v>2023</v>
          </cell>
          <cell r="C3241">
            <v>0.7</v>
          </cell>
          <cell r="D3241" t="str">
            <v>York</v>
          </cell>
          <cell r="E3241">
            <v>4</v>
          </cell>
          <cell r="F3241">
            <v>1912</v>
          </cell>
          <cell r="G3241" t="str">
            <v>Max</v>
          </cell>
        </row>
        <row r="3242">
          <cell r="A3242" t="str">
            <v>Abbeville202300.8Max</v>
          </cell>
          <cell r="B3242">
            <v>2023</v>
          </cell>
          <cell r="C3242">
            <v>0.8</v>
          </cell>
          <cell r="D3242" t="str">
            <v>Abbeville</v>
          </cell>
          <cell r="E3242">
            <v>0</v>
          </cell>
          <cell r="F3242">
            <v>824</v>
          </cell>
          <cell r="G3242" t="str">
            <v>Max</v>
          </cell>
        </row>
        <row r="3243">
          <cell r="A3243" t="str">
            <v>Aiken202300.8Max</v>
          </cell>
          <cell r="B3243">
            <v>2023</v>
          </cell>
          <cell r="C3243">
            <v>0.8</v>
          </cell>
          <cell r="D3243" t="str">
            <v>Aiken</v>
          </cell>
          <cell r="E3243">
            <v>0</v>
          </cell>
          <cell r="F3243">
            <v>1038</v>
          </cell>
          <cell r="G3243" t="str">
            <v>Max</v>
          </cell>
        </row>
        <row r="3244">
          <cell r="A3244" t="str">
            <v>Allendale202300.8Max</v>
          </cell>
          <cell r="B3244">
            <v>2023</v>
          </cell>
          <cell r="C3244">
            <v>0.8</v>
          </cell>
          <cell r="D3244" t="str">
            <v>Allendale</v>
          </cell>
          <cell r="E3244">
            <v>0</v>
          </cell>
          <cell r="F3244">
            <v>824</v>
          </cell>
          <cell r="G3244" t="str">
            <v>Max</v>
          </cell>
        </row>
        <row r="3245">
          <cell r="A3245" t="str">
            <v>Anderson202300.8Max</v>
          </cell>
          <cell r="B3245">
            <v>2023</v>
          </cell>
          <cell r="C3245">
            <v>0.8</v>
          </cell>
          <cell r="D3245" t="str">
            <v>Anderson</v>
          </cell>
          <cell r="E3245">
            <v>0</v>
          </cell>
          <cell r="F3245">
            <v>1028</v>
          </cell>
          <cell r="G3245" t="str">
            <v>Max</v>
          </cell>
        </row>
        <row r="3246">
          <cell r="A3246" t="str">
            <v>Bamberg202300.8Max</v>
          </cell>
          <cell r="B3246">
            <v>2023</v>
          </cell>
          <cell r="C3246">
            <v>0.8</v>
          </cell>
          <cell r="D3246" t="str">
            <v>Bamberg</v>
          </cell>
          <cell r="E3246">
            <v>0</v>
          </cell>
          <cell r="F3246">
            <v>824</v>
          </cell>
          <cell r="G3246" t="str">
            <v>Max</v>
          </cell>
        </row>
        <row r="3247">
          <cell r="A3247" t="str">
            <v>Barnwell202300.8Max</v>
          </cell>
          <cell r="B3247">
            <v>2023</v>
          </cell>
          <cell r="C3247">
            <v>0.8</v>
          </cell>
          <cell r="D3247" t="str">
            <v>Barnwell</v>
          </cell>
          <cell r="E3247">
            <v>0</v>
          </cell>
          <cell r="F3247">
            <v>824</v>
          </cell>
          <cell r="G3247" t="str">
            <v>Max</v>
          </cell>
        </row>
        <row r="3248">
          <cell r="A3248" t="str">
            <v>Beaufort202300.8Max</v>
          </cell>
          <cell r="B3248">
            <v>2023</v>
          </cell>
          <cell r="C3248">
            <v>0.8</v>
          </cell>
          <cell r="D3248" t="str">
            <v>Beaufort</v>
          </cell>
          <cell r="E3248">
            <v>0</v>
          </cell>
          <cell r="F3248">
            <v>1214</v>
          </cell>
          <cell r="G3248" t="str">
            <v>Max</v>
          </cell>
        </row>
        <row r="3249">
          <cell r="A3249" t="str">
            <v>Berkeley202300.8Max</v>
          </cell>
          <cell r="B3249">
            <v>2023</v>
          </cell>
          <cell r="C3249">
            <v>0.8</v>
          </cell>
          <cell r="D3249" t="str">
            <v>Berkeley</v>
          </cell>
          <cell r="E3249">
            <v>0</v>
          </cell>
          <cell r="F3249">
            <v>1286</v>
          </cell>
          <cell r="G3249" t="str">
            <v>Max</v>
          </cell>
        </row>
        <row r="3250">
          <cell r="A3250" t="str">
            <v>Calhoun202300.8Max</v>
          </cell>
          <cell r="B3250">
            <v>2023</v>
          </cell>
          <cell r="C3250">
            <v>0.8</v>
          </cell>
          <cell r="D3250" t="str">
            <v>Calhoun</v>
          </cell>
          <cell r="E3250">
            <v>0</v>
          </cell>
          <cell r="F3250">
            <v>1130</v>
          </cell>
          <cell r="G3250" t="str">
            <v>Max</v>
          </cell>
        </row>
        <row r="3251">
          <cell r="A3251" t="str">
            <v>Charleston202300.8Max</v>
          </cell>
          <cell r="B3251">
            <v>2023</v>
          </cell>
          <cell r="C3251">
            <v>0.8</v>
          </cell>
          <cell r="D3251" t="str">
            <v>Charleston</v>
          </cell>
          <cell r="E3251">
            <v>0</v>
          </cell>
          <cell r="F3251">
            <v>1286</v>
          </cell>
          <cell r="G3251" t="str">
            <v>Max</v>
          </cell>
        </row>
        <row r="3252">
          <cell r="A3252" t="str">
            <v>Cherokee202300.8Max</v>
          </cell>
          <cell r="B3252">
            <v>2023</v>
          </cell>
          <cell r="C3252">
            <v>0.8</v>
          </cell>
          <cell r="D3252" t="str">
            <v>Cherokee</v>
          </cell>
          <cell r="E3252">
            <v>0</v>
          </cell>
          <cell r="F3252">
            <v>824</v>
          </cell>
          <cell r="G3252" t="str">
            <v>Max</v>
          </cell>
        </row>
        <row r="3253">
          <cell r="A3253" t="str">
            <v>Chester202300.8Max</v>
          </cell>
          <cell r="B3253">
            <v>2023</v>
          </cell>
          <cell r="C3253">
            <v>0.8</v>
          </cell>
          <cell r="D3253" t="str">
            <v>Chester</v>
          </cell>
          <cell r="E3253">
            <v>0</v>
          </cell>
          <cell r="F3253">
            <v>856</v>
          </cell>
          <cell r="G3253" t="str">
            <v>Max</v>
          </cell>
        </row>
        <row r="3254">
          <cell r="A3254" t="str">
            <v>Chesterfield202300.8Max</v>
          </cell>
          <cell r="B3254">
            <v>2023</v>
          </cell>
          <cell r="C3254">
            <v>0.8</v>
          </cell>
          <cell r="D3254" t="str">
            <v>Chesterfield</v>
          </cell>
          <cell r="E3254">
            <v>0</v>
          </cell>
          <cell r="F3254">
            <v>824</v>
          </cell>
          <cell r="G3254" t="str">
            <v>Max</v>
          </cell>
        </row>
        <row r="3255">
          <cell r="A3255" t="str">
            <v>Clarendon202300.8Max</v>
          </cell>
          <cell r="B3255">
            <v>2023</v>
          </cell>
          <cell r="C3255">
            <v>0.8</v>
          </cell>
          <cell r="D3255" t="str">
            <v>Clarendon</v>
          </cell>
          <cell r="E3255">
            <v>0</v>
          </cell>
          <cell r="F3255">
            <v>836</v>
          </cell>
          <cell r="G3255" t="str">
            <v>Max</v>
          </cell>
        </row>
        <row r="3256">
          <cell r="A3256" t="str">
            <v>Colleton202300.8Max</v>
          </cell>
          <cell r="B3256">
            <v>2023</v>
          </cell>
          <cell r="C3256">
            <v>0.8</v>
          </cell>
          <cell r="D3256" t="str">
            <v>Colleton</v>
          </cell>
          <cell r="E3256">
            <v>0</v>
          </cell>
          <cell r="F3256">
            <v>824</v>
          </cell>
          <cell r="G3256" t="str">
            <v>Max</v>
          </cell>
        </row>
        <row r="3257">
          <cell r="A3257" t="str">
            <v>Darlington202300.8Max</v>
          </cell>
          <cell r="B3257">
            <v>2023</v>
          </cell>
          <cell r="C3257">
            <v>0.8</v>
          </cell>
          <cell r="D3257" t="str">
            <v>Darlington</v>
          </cell>
          <cell r="E3257">
            <v>0</v>
          </cell>
          <cell r="F3257">
            <v>834</v>
          </cell>
          <cell r="G3257" t="str">
            <v>Max</v>
          </cell>
        </row>
        <row r="3258">
          <cell r="A3258" t="str">
            <v>Dillon202300.8Max</v>
          </cell>
          <cell r="B3258">
            <v>2023</v>
          </cell>
          <cell r="C3258">
            <v>0.8</v>
          </cell>
          <cell r="D3258" t="str">
            <v>Dillon</v>
          </cell>
          <cell r="E3258">
            <v>0</v>
          </cell>
          <cell r="F3258">
            <v>824</v>
          </cell>
          <cell r="G3258" t="str">
            <v>Max</v>
          </cell>
        </row>
        <row r="3259">
          <cell r="A3259" t="str">
            <v>Dorchester202300.8Max</v>
          </cell>
          <cell r="B3259">
            <v>2023</v>
          </cell>
          <cell r="C3259">
            <v>0.8</v>
          </cell>
          <cell r="D3259" t="str">
            <v>Dorchester</v>
          </cell>
          <cell r="E3259">
            <v>0</v>
          </cell>
          <cell r="F3259">
            <v>1286</v>
          </cell>
          <cell r="G3259" t="str">
            <v>Max</v>
          </cell>
        </row>
        <row r="3260">
          <cell r="A3260" t="str">
            <v>Edgefield202300.8Max</v>
          </cell>
          <cell r="B3260">
            <v>2023</v>
          </cell>
          <cell r="C3260">
            <v>0.8</v>
          </cell>
          <cell r="D3260" t="str">
            <v>Edgefield</v>
          </cell>
          <cell r="E3260">
            <v>0</v>
          </cell>
          <cell r="F3260">
            <v>1038</v>
          </cell>
          <cell r="G3260" t="str">
            <v>Max</v>
          </cell>
        </row>
        <row r="3261">
          <cell r="A3261" t="str">
            <v>Fairfield202300.8Max</v>
          </cell>
          <cell r="B3261">
            <v>2023</v>
          </cell>
          <cell r="C3261">
            <v>0.8</v>
          </cell>
          <cell r="D3261" t="str">
            <v>Fairfield</v>
          </cell>
          <cell r="E3261">
            <v>0</v>
          </cell>
          <cell r="F3261">
            <v>1130</v>
          </cell>
          <cell r="G3261" t="str">
            <v>Max</v>
          </cell>
        </row>
        <row r="3262">
          <cell r="A3262" t="str">
            <v>Florence202300.8Max</v>
          </cell>
          <cell r="B3262">
            <v>2023</v>
          </cell>
          <cell r="C3262">
            <v>0.8</v>
          </cell>
          <cell r="D3262" t="str">
            <v>Florence</v>
          </cell>
          <cell r="E3262">
            <v>0</v>
          </cell>
          <cell r="F3262">
            <v>930</v>
          </cell>
          <cell r="G3262" t="str">
            <v>Max</v>
          </cell>
        </row>
        <row r="3263">
          <cell r="A3263" t="str">
            <v>Georgetown202300.8Max</v>
          </cell>
          <cell r="B3263">
            <v>2023</v>
          </cell>
          <cell r="C3263">
            <v>0.8</v>
          </cell>
          <cell r="D3263" t="str">
            <v>Georgetown</v>
          </cell>
          <cell r="E3263">
            <v>0</v>
          </cell>
          <cell r="F3263">
            <v>978</v>
          </cell>
          <cell r="G3263" t="str">
            <v>Max</v>
          </cell>
        </row>
        <row r="3264">
          <cell r="A3264" t="str">
            <v>Greenville202300.8Max</v>
          </cell>
          <cell r="B3264">
            <v>2023</v>
          </cell>
          <cell r="C3264">
            <v>0.8</v>
          </cell>
          <cell r="D3264" t="str">
            <v>Greenville</v>
          </cell>
          <cell r="E3264">
            <v>0</v>
          </cell>
          <cell r="F3264">
            <v>1246</v>
          </cell>
          <cell r="G3264" t="str">
            <v>Max</v>
          </cell>
        </row>
        <row r="3265">
          <cell r="A3265" t="str">
            <v>Greenwood202300.8Max</v>
          </cell>
          <cell r="B3265">
            <v>2023</v>
          </cell>
          <cell r="C3265">
            <v>0.8</v>
          </cell>
          <cell r="D3265" t="str">
            <v>Greenwood</v>
          </cell>
          <cell r="E3265">
            <v>0</v>
          </cell>
          <cell r="F3265">
            <v>824</v>
          </cell>
          <cell r="G3265" t="str">
            <v>Max</v>
          </cell>
        </row>
        <row r="3266">
          <cell r="A3266" t="str">
            <v>Hampton202300.8Max</v>
          </cell>
          <cell r="B3266">
            <v>2023</v>
          </cell>
          <cell r="C3266">
            <v>0.8</v>
          </cell>
          <cell r="D3266" t="str">
            <v>Hampton</v>
          </cell>
          <cell r="E3266">
            <v>0</v>
          </cell>
          <cell r="F3266">
            <v>824</v>
          </cell>
          <cell r="G3266" t="str">
            <v>Max</v>
          </cell>
        </row>
        <row r="3267">
          <cell r="A3267" t="str">
            <v>Horry202300.8Max</v>
          </cell>
          <cell r="B3267">
            <v>2023</v>
          </cell>
          <cell r="C3267">
            <v>0.8</v>
          </cell>
          <cell r="D3267" t="str">
            <v>Horry</v>
          </cell>
          <cell r="E3267">
            <v>0</v>
          </cell>
          <cell r="F3267">
            <v>958</v>
          </cell>
          <cell r="G3267" t="str">
            <v>Max</v>
          </cell>
        </row>
        <row r="3268">
          <cell r="A3268" t="str">
            <v>Jasper202300.8Max</v>
          </cell>
          <cell r="B3268">
            <v>2023</v>
          </cell>
          <cell r="C3268">
            <v>0.8</v>
          </cell>
          <cell r="D3268" t="str">
            <v>Jasper</v>
          </cell>
          <cell r="E3268">
            <v>0</v>
          </cell>
          <cell r="F3268">
            <v>838</v>
          </cell>
          <cell r="G3268" t="str">
            <v>Max</v>
          </cell>
        </row>
        <row r="3269">
          <cell r="A3269" t="str">
            <v>Kershaw202300.8Max</v>
          </cell>
          <cell r="B3269">
            <v>2023</v>
          </cell>
          <cell r="C3269">
            <v>0.8</v>
          </cell>
          <cell r="D3269" t="str">
            <v>Kershaw</v>
          </cell>
          <cell r="E3269">
            <v>0</v>
          </cell>
          <cell r="F3269">
            <v>954</v>
          </cell>
          <cell r="G3269" t="str">
            <v>Max</v>
          </cell>
        </row>
        <row r="3270">
          <cell r="A3270" t="str">
            <v>Lancaster202300.8Max</v>
          </cell>
          <cell r="B3270">
            <v>2023</v>
          </cell>
          <cell r="C3270">
            <v>0.8</v>
          </cell>
          <cell r="D3270" t="str">
            <v>Lancaster</v>
          </cell>
          <cell r="E3270">
            <v>0</v>
          </cell>
          <cell r="F3270">
            <v>1084</v>
          </cell>
          <cell r="G3270" t="str">
            <v>Max</v>
          </cell>
        </row>
        <row r="3271">
          <cell r="A3271" t="str">
            <v>Laurens202300.8Max</v>
          </cell>
          <cell r="B3271">
            <v>2023</v>
          </cell>
          <cell r="C3271">
            <v>0.8</v>
          </cell>
          <cell r="D3271" t="str">
            <v>Laurens</v>
          </cell>
          <cell r="E3271">
            <v>0</v>
          </cell>
          <cell r="F3271">
            <v>840</v>
          </cell>
          <cell r="G3271" t="str">
            <v>Max</v>
          </cell>
        </row>
        <row r="3272">
          <cell r="A3272" t="str">
            <v>Lee202300.8Max</v>
          </cell>
          <cell r="B3272">
            <v>2023</v>
          </cell>
          <cell r="C3272">
            <v>0.8</v>
          </cell>
          <cell r="D3272" t="str">
            <v>Lee</v>
          </cell>
          <cell r="E3272">
            <v>0</v>
          </cell>
          <cell r="F3272">
            <v>824</v>
          </cell>
          <cell r="G3272" t="str">
            <v>Max</v>
          </cell>
        </row>
        <row r="3273">
          <cell r="A3273" t="str">
            <v>Lexington202300.8Max</v>
          </cell>
          <cell r="B3273">
            <v>2023</v>
          </cell>
          <cell r="C3273">
            <v>0.8</v>
          </cell>
          <cell r="D3273" t="str">
            <v>Lexington</v>
          </cell>
          <cell r="E3273">
            <v>0</v>
          </cell>
          <cell r="F3273">
            <v>1130</v>
          </cell>
          <cell r="G3273" t="str">
            <v>Max</v>
          </cell>
        </row>
        <row r="3274">
          <cell r="A3274" t="str">
            <v>Marion202300.8Max</v>
          </cell>
          <cell r="B3274">
            <v>2023</v>
          </cell>
          <cell r="C3274">
            <v>0.8</v>
          </cell>
          <cell r="D3274" t="str">
            <v>Marion</v>
          </cell>
          <cell r="E3274">
            <v>0</v>
          </cell>
          <cell r="F3274">
            <v>824</v>
          </cell>
          <cell r="G3274" t="str">
            <v>Max</v>
          </cell>
        </row>
        <row r="3275">
          <cell r="A3275" t="str">
            <v>Marlboro202300.8Max</v>
          </cell>
          <cell r="B3275">
            <v>2023</v>
          </cell>
          <cell r="C3275">
            <v>0.8</v>
          </cell>
          <cell r="D3275" t="str">
            <v>Marlboro</v>
          </cell>
          <cell r="E3275">
            <v>0</v>
          </cell>
          <cell r="F3275">
            <v>824</v>
          </cell>
          <cell r="G3275" t="str">
            <v>Max</v>
          </cell>
        </row>
        <row r="3276">
          <cell r="A3276" t="str">
            <v>McCormick202300.8Max</v>
          </cell>
          <cell r="B3276">
            <v>2023</v>
          </cell>
          <cell r="C3276">
            <v>0.8</v>
          </cell>
          <cell r="D3276" t="str">
            <v>McCormick</v>
          </cell>
          <cell r="E3276">
            <v>0</v>
          </cell>
          <cell r="F3276">
            <v>894</v>
          </cell>
          <cell r="G3276" t="str">
            <v>Max</v>
          </cell>
        </row>
        <row r="3277">
          <cell r="A3277" t="str">
            <v>Newberry202300.8Max</v>
          </cell>
          <cell r="B3277">
            <v>2023</v>
          </cell>
          <cell r="C3277">
            <v>0.8</v>
          </cell>
          <cell r="D3277" t="str">
            <v>Newberry</v>
          </cell>
          <cell r="E3277">
            <v>0</v>
          </cell>
          <cell r="F3277">
            <v>860</v>
          </cell>
          <cell r="G3277" t="str">
            <v>Max</v>
          </cell>
        </row>
        <row r="3278">
          <cell r="A3278" t="str">
            <v>Oconee202300.8Max</v>
          </cell>
          <cell r="B3278">
            <v>2023</v>
          </cell>
          <cell r="C3278">
            <v>0.8</v>
          </cell>
          <cell r="D3278" t="str">
            <v>Oconee</v>
          </cell>
          <cell r="E3278">
            <v>0</v>
          </cell>
          <cell r="F3278">
            <v>994</v>
          </cell>
          <cell r="G3278" t="str">
            <v>Max</v>
          </cell>
        </row>
        <row r="3279">
          <cell r="A3279" t="str">
            <v>Orangeburg202300.8Max</v>
          </cell>
          <cell r="B3279">
            <v>2023</v>
          </cell>
          <cell r="C3279">
            <v>0.8</v>
          </cell>
          <cell r="D3279" t="str">
            <v>Orangeburg</v>
          </cell>
          <cell r="E3279">
            <v>0</v>
          </cell>
          <cell r="F3279">
            <v>824</v>
          </cell>
          <cell r="G3279" t="str">
            <v>Max</v>
          </cell>
        </row>
        <row r="3280">
          <cell r="A3280" t="str">
            <v>Pickens202300.8Max</v>
          </cell>
          <cell r="B3280">
            <v>2023</v>
          </cell>
          <cell r="C3280">
            <v>0.8</v>
          </cell>
          <cell r="D3280" t="str">
            <v>Pickens</v>
          </cell>
          <cell r="E3280">
            <v>0</v>
          </cell>
          <cell r="F3280">
            <v>1194</v>
          </cell>
          <cell r="G3280" t="str">
            <v>Max</v>
          </cell>
        </row>
        <row r="3281">
          <cell r="A3281" t="str">
            <v>Richland202300.8Max</v>
          </cell>
          <cell r="B3281">
            <v>2023</v>
          </cell>
          <cell r="C3281">
            <v>0.8</v>
          </cell>
          <cell r="D3281" t="str">
            <v>Richland</v>
          </cell>
          <cell r="E3281">
            <v>0</v>
          </cell>
          <cell r="F3281">
            <v>1176</v>
          </cell>
          <cell r="G3281" t="str">
            <v>Max</v>
          </cell>
        </row>
        <row r="3282">
          <cell r="A3282" t="str">
            <v>Saluda202300.8Max</v>
          </cell>
          <cell r="B3282">
            <v>2023</v>
          </cell>
          <cell r="C3282">
            <v>0.8</v>
          </cell>
          <cell r="D3282" t="str">
            <v>Saluda</v>
          </cell>
          <cell r="E3282">
            <v>0</v>
          </cell>
          <cell r="F3282">
            <v>1130</v>
          </cell>
          <cell r="G3282" t="str">
            <v>Max</v>
          </cell>
        </row>
        <row r="3283">
          <cell r="A3283" t="str">
            <v>Spartanburg202300.8Max</v>
          </cell>
          <cell r="B3283">
            <v>2023</v>
          </cell>
          <cell r="C3283">
            <v>0.8</v>
          </cell>
          <cell r="D3283" t="str">
            <v>Spartanburg</v>
          </cell>
          <cell r="E3283">
            <v>0</v>
          </cell>
          <cell r="F3283">
            <v>1046</v>
          </cell>
          <cell r="G3283" t="str">
            <v>Max</v>
          </cell>
        </row>
        <row r="3284">
          <cell r="A3284" t="str">
            <v>Sumter202300.8Max</v>
          </cell>
          <cell r="B3284">
            <v>2023</v>
          </cell>
          <cell r="C3284">
            <v>0.8</v>
          </cell>
          <cell r="D3284" t="str">
            <v>Sumter</v>
          </cell>
          <cell r="E3284">
            <v>0</v>
          </cell>
          <cell r="F3284">
            <v>850</v>
          </cell>
          <cell r="G3284" t="str">
            <v>Max</v>
          </cell>
        </row>
        <row r="3285">
          <cell r="A3285" t="str">
            <v>Union202300.8Max</v>
          </cell>
          <cell r="B3285">
            <v>2023</v>
          </cell>
          <cell r="C3285">
            <v>0.8</v>
          </cell>
          <cell r="D3285" t="str">
            <v>Union</v>
          </cell>
          <cell r="E3285">
            <v>0</v>
          </cell>
          <cell r="F3285">
            <v>824</v>
          </cell>
          <cell r="G3285" t="str">
            <v>Max</v>
          </cell>
        </row>
        <row r="3286">
          <cell r="A3286" t="str">
            <v>Williamsburg202300.8Max</v>
          </cell>
          <cell r="B3286">
            <v>2023</v>
          </cell>
          <cell r="C3286">
            <v>0.8</v>
          </cell>
          <cell r="D3286" t="str">
            <v>Williamsburg</v>
          </cell>
          <cell r="E3286">
            <v>0</v>
          </cell>
          <cell r="F3286">
            <v>824</v>
          </cell>
          <cell r="G3286" t="str">
            <v>Max</v>
          </cell>
        </row>
        <row r="3287">
          <cell r="A3287" t="str">
            <v>York202300.8Max</v>
          </cell>
          <cell r="B3287">
            <v>2023</v>
          </cell>
          <cell r="C3287">
            <v>0.8</v>
          </cell>
          <cell r="D3287" t="str">
            <v>York</v>
          </cell>
          <cell r="E3287">
            <v>0</v>
          </cell>
          <cell r="F3287">
            <v>1320</v>
          </cell>
          <cell r="G3287" t="str">
            <v>Max</v>
          </cell>
        </row>
        <row r="3288">
          <cell r="A3288" t="str">
            <v>Abbeville202310.8Max</v>
          </cell>
          <cell r="B3288">
            <v>2023</v>
          </cell>
          <cell r="C3288">
            <v>0.8</v>
          </cell>
          <cell r="D3288" t="str">
            <v>Abbeville</v>
          </cell>
          <cell r="E3288">
            <v>1</v>
          </cell>
          <cell r="F3288">
            <v>883</v>
          </cell>
          <cell r="G3288" t="str">
            <v>Max</v>
          </cell>
        </row>
        <row r="3289">
          <cell r="A3289" t="str">
            <v>Aiken202310.8Max</v>
          </cell>
          <cell r="B3289">
            <v>2023</v>
          </cell>
          <cell r="C3289">
            <v>0.8</v>
          </cell>
          <cell r="D3289" t="str">
            <v>Aiken</v>
          </cell>
          <cell r="E3289">
            <v>1</v>
          </cell>
          <cell r="F3289">
            <v>1112</v>
          </cell>
          <cell r="G3289" t="str">
            <v>Max</v>
          </cell>
        </row>
        <row r="3290">
          <cell r="A3290" t="str">
            <v>Allendale202310.8Max</v>
          </cell>
          <cell r="B3290">
            <v>2023</v>
          </cell>
          <cell r="C3290">
            <v>0.8</v>
          </cell>
          <cell r="D3290" t="str">
            <v>Allendale</v>
          </cell>
          <cell r="E3290">
            <v>1</v>
          </cell>
          <cell r="F3290">
            <v>883</v>
          </cell>
          <cell r="G3290" t="str">
            <v>Max</v>
          </cell>
        </row>
        <row r="3291">
          <cell r="A3291" t="str">
            <v>Anderson202310.8Max</v>
          </cell>
          <cell r="B3291">
            <v>2023</v>
          </cell>
          <cell r="C3291">
            <v>0.8</v>
          </cell>
          <cell r="D3291" t="str">
            <v>Anderson</v>
          </cell>
          <cell r="E3291">
            <v>1</v>
          </cell>
          <cell r="F3291">
            <v>1101</v>
          </cell>
          <cell r="G3291" t="str">
            <v>Max</v>
          </cell>
        </row>
        <row r="3292">
          <cell r="A3292" t="str">
            <v>Bamberg202310.8Max</v>
          </cell>
          <cell r="B3292">
            <v>2023</v>
          </cell>
          <cell r="C3292">
            <v>0.8</v>
          </cell>
          <cell r="D3292" t="str">
            <v>Bamberg</v>
          </cell>
          <cell r="E3292">
            <v>1</v>
          </cell>
          <cell r="F3292">
            <v>883</v>
          </cell>
          <cell r="G3292" t="str">
            <v>Max</v>
          </cell>
        </row>
        <row r="3293">
          <cell r="A3293" t="str">
            <v>Barnwell202310.8Max</v>
          </cell>
          <cell r="B3293">
            <v>2023</v>
          </cell>
          <cell r="C3293">
            <v>0.8</v>
          </cell>
          <cell r="D3293" t="str">
            <v>Barnwell</v>
          </cell>
          <cell r="E3293">
            <v>1</v>
          </cell>
          <cell r="F3293">
            <v>883</v>
          </cell>
          <cell r="G3293" t="str">
            <v>Max</v>
          </cell>
        </row>
        <row r="3294">
          <cell r="A3294" t="str">
            <v>Beaufort202310.8Max</v>
          </cell>
          <cell r="B3294">
            <v>2023</v>
          </cell>
          <cell r="C3294">
            <v>0.8</v>
          </cell>
          <cell r="D3294" t="str">
            <v>Beaufort</v>
          </cell>
          <cell r="E3294">
            <v>1</v>
          </cell>
          <cell r="F3294">
            <v>1301</v>
          </cell>
          <cell r="G3294" t="str">
            <v>Max</v>
          </cell>
        </row>
        <row r="3295">
          <cell r="A3295" t="str">
            <v>Berkeley202310.8Max</v>
          </cell>
          <cell r="B3295">
            <v>2023</v>
          </cell>
          <cell r="C3295">
            <v>0.8</v>
          </cell>
          <cell r="D3295" t="str">
            <v>Berkeley</v>
          </cell>
          <cell r="E3295">
            <v>1</v>
          </cell>
          <cell r="F3295">
            <v>1378</v>
          </cell>
          <cell r="G3295" t="str">
            <v>Max</v>
          </cell>
        </row>
        <row r="3296">
          <cell r="A3296" t="str">
            <v>Calhoun202310.8Max</v>
          </cell>
          <cell r="B3296">
            <v>2023</v>
          </cell>
          <cell r="C3296">
            <v>0.8</v>
          </cell>
          <cell r="D3296" t="str">
            <v>Calhoun</v>
          </cell>
          <cell r="E3296">
            <v>1</v>
          </cell>
          <cell r="F3296">
            <v>1210</v>
          </cell>
          <cell r="G3296" t="str">
            <v>Max</v>
          </cell>
        </row>
        <row r="3297">
          <cell r="A3297" t="str">
            <v>Charleston202310.8Max</v>
          </cell>
          <cell r="B3297">
            <v>2023</v>
          </cell>
          <cell r="C3297">
            <v>0.8</v>
          </cell>
          <cell r="D3297" t="str">
            <v>Charleston</v>
          </cell>
          <cell r="E3297">
            <v>1</v>
          </cell>
          <cell r="F3297">
            <v>1378</v>
          </cell>
          <cell r="G3297" t="str">
            <v>Max</v>
          </cell>
        </row>
        <row r="3298">
          <cell r="A3298" t="str">
            <v>Cherokee202310.8Max</v>
          </cell>
          <cell r="B3298">
            <v>2023</v>
          </cell>
          <cell r="C3298">
            <v>0.8</v>
          </cell>
          <cell r="D3298" t="str">
            <v>Cherokee</v>
          </cell>
          <cell r="E3298">
            <v>1</v>
          </cell>
          <cell r="F3298">
            <v>883</v>
          </cell>
          <cell r="G3298" t="str">
            <v>Max</v>
          </cell>
        </row>
        <row r="3299">
          <cell r="A3299" t="str">
            <v>Chester202310.8Max</v>
          </cell>
          <cell r="B3299">
            <v>2023</v>
          </cell>
          <cell r="C3299">
            <v>0.8</v>
          </cell>
          <cell r="D3299" t="str">
            <v>Chester</v>
          </cell>
          <cell r="E3299">
            <v>1</v>
          </cell>
          <cell r="F3299">
            <v>917</v>
          </cell>
          <cell r="G3299" t="str">
            <v>Max</v>
          </cell>
        </row>
        <row r="3300">
          <cell r="A3300" t="str">
            <v>Chesterfield202310.8Max</v>
          </cell>
          <cell r="B3300">
            <v>2023</v>
          </cell>
          <cell r="C3300">
            <v>0.8</v>
          </cell>
          <cell r="D3300" t="str">
            <v>Chesterfield</v>
          </cell>
          <cell r="E3300">
            <v>1</v>
          </cell>
          <cell r="F3300">
            <v>883</v>
          </cell>
          <cell r="G3300" t="str">
            <v>Max</v>
          </cell>
        </row>
        <row r="3301">
          <cell r="A3301" t="str">
            <v>Clarendon202310.8Max</v>
          </cell>
          <cell r="B3301">
            <v>2023</v>
          </cell>
          <cell r="C3301">
            <v>0.8</v>
          </cell>
          <cell r="D3301" t="str">
            <v>Clarendon</v>
          </cell>
          <cell r="E3301">
            <v>1</v>
          </cell>
          <cell r="F3301">
            <v>896</v>
          </cell>
          <cell r="G3301" t="str">
            <v>Max</v>
          </cell>
        </row>
        <row r="3302">
          <cell r="A3302" t="str">
            <v>Colleton202310.8Max</v>
          </cell>
          <cell r="B3302">
            <v>2023</v>
          </cell>
          <cell r="C3302">
            <v>0.8</v>
          </cell>
          <cell r="D3302" t="str">
            <v>Colleton</v>
          </cell>
          <cell r="E3302">
            <v>1</v>
          </cell>
          <cell r="F3302">
            <v>883</v>
          </cell>
          <cell r="G3302" t="str">
            <v>Max</v>
          </cell>
        </row>
        <row r="3303">
          <cell r="A3303" t="str">
            <v>Darlington202310.8Max</v>
          </cell>
          <cell r="B3303">
            <v>2023</v>
          </cell>
          <cell r="C3303">
            <v>0.8</v>
          </cell>
          <cell r="D3303" t="str">
            <v>Darlington</v>
          </cell>
          <cell r="E3303">
            <v>1</v>
          </cell>
          <cell r="F3303">
            <v>893</v>
          </cell>
          <cell r="G3303" t="str">
            <v>Max</v>
          </cell>
        </row>
        <row r="3304">
          <cell r="A3304" t="str">
            <v>Dillon202310.8Max</v>
          </cell>
          <cell r="B3304">
            <v>2023</v>
          </cell>
          <cell r="C3304">
            <v>0.8</v>
          </cell>
          <cell r="D3304" t="str">
            <v>Dillon</v>
          </cell>
          <cell r="E3304">
            <v>1</v>
          </cell>
          <cell r="F3304">
            <v>883</v>
          </cell>
          <cell r="G3304" t="str">
            <v>Max</v>
          </cell>
        </row>
        <row r="3305">
          <cell r="A3305" t="str">
            <v>Dorchester202310.8Max</v>
          </cell>
          <cell r="B3305">
            <v>2023</v>
          </cell>
          <cell r="C3305">
            <v>0.8</v>
          </cell>
          <cell r="D3305" t="str">
            <v>Dorchester</v>
          </cell>
          <cell r="E3305">
            <v>1</v>
          </cell>
          <cell r="F3305">
            <v>1378</v>
          </cell>
          <cell r="G3305" t="str">
            <v>Max</v>
          </cell>
        </row>
        <row r="3306">
          <cell r="A3306" t="str">
            <v>Edgefield202310.8Max</v>
          </cell>
          <cell r="B3306">
            <v>2023</v>
          </cell>
          <cell r="C3306">
            <v>0.8</v>
          </cell>
          <cell r="D3306" t="str">
            <v>Edgefield</v>
          </cell>
          <cell r="E3306">
            <v>1</v>
          </cell>
          <cell r="F3306">
            <v>1112</v>
          </cell>
          <cell r="G3306" t="str">
            <v>Max</v>
          </cell>
        </row>
        <row r="3307">
          <cell r="A3307" t="str">
            <v>Fairfield202310.8Max</v>
          </cell>
          <cell r="B3307">
            <v>2023</v>
          </cell>
          <cell r="C3307">
            <v>0.8</v>
          </cell>
          <cell r="D3307" t="str">
            <v>Fairfield</v>
          </cell>
          <cell r="E3307">
            <v>1</v>
          </cell>
          <cell r="F3307">
            <v>1210</v>
          </cell>
          <cell r="G3307" t="str">
            <v>Max</v>
          </cell>
        </row>
        <row r="3308">
          <cell r="A3308" t="str">
            <v>Florence202310.8Max</v>
          </cell>
          <cell r="B3308">
            <v>2023</v>
          </cell>
          <cell r="C3308">
            <v>0.8</v>
          </cell>
          <cell r="D3308" t="str">
            <v>Florence</v>
          </cell>
          <cell r="E3308">
            <v>1</v>
          </cell>
          <cell r="F3308">
            <v>997</v>
          </cell>
          <cell r="G3308" t="str">
            <v>Max</v>
          </cell>
        </row>
        <row r="3309">
          <cell r="A3309" t="str">
            <v>Georgetown202310.8Max</v>
          </cell>
          <cell r="B3309">
            <v>2023</v>
          </cell>
          <cell r="C3309">
            <v>0.8</v>
          </cell>
          <cell r="D3309" t="str">
            <v>Georgetown</v>
          </cell>
          <cell r="E3309">
            <v>1</v>
          </cell>
          <cell r="F3309">
            <v>1048</v>
          </cell>
          <cell r="G3309" t="str">
            <v>Max</v>
          </cell>
        </row>
        <row r="3310">
          <cell r="A3310" t="str">
            <v>Greenville202310.8Max</v>
          </cell>
          <cell r="B3310">
            <v>2023</v>
          </cell>
          <cell r="C3310">
            <v>0.8</v>
          </cell>
          <cell r="D3310" t="str">
            <v>Greenville</v>
          </cell>
          <cell r="E3310">
            <v>1</v>
          </cell>
          <cell r="F3310">
            <v>1335</v>
          </cell>
          <cell r="G3310" t="str">
            <v>Max</v>
          </cell>
        </row>
        <row r="3311">
          <cell r="A3311" t="str">
            <v>Greenwood202310.8Max</v>
          </cell>
          <cell r="B3311">
            <v>2023</v>
          </cell>
          <cell r="C3311">
            <v>0.8</v>
          </cell>
          <cell r="D3311" t="str">
            <v>Greenwood</v>
          </cell>
          <cell r="E3311">
            <v>1</v>
          </cell>
          <cell r="F3311">
            <v>883</v>
          </cell>
          <cell r="G3311" t="str">
            <v>Max</v>
          </cell>
        </row>
        <row r="3312">
          <cell r="A3312" t="str">
            <v>Hampton202310.8Max</v>
          </cell>
          <cell r="B3312">
            <v>2023</v>
          </cell>
          <cell r="C3312">
            <v>0.8</v>
          </cell>
          <cell r="D3312" t="str">
            <v>Hampton</v>
          </cell>
          <cell r="E3312">
            <v>1</v>
          </cell>
          <cell r="F3312">
            <v>883</v>
          </cell>
          <cell r="G3312" t="str">
            <v>Max</v>
          </cell>
        </row>
        <row r="3313">
          <cell r="A3313" t="str">
            <v>Horry202310.8Max</v>
          </cell>
          <cell r="B3313">
            <v>2023</v>
          </cell>
          <cell r="C3313">
            <v>0.8</v>
          </cell>
          <cell r="D3313" t="str">
            <v>Horry</v>
          </cell>
          <cell r="E3313">
            <v>1</v>
          </cell>
          <cell r="F3313">
            <v>1026</v>
          </cell>
          <cell r="G3313" t="str">
            <v>Max</v>
          </cell>
        </row>
        <row r="3314">
          <cell r="A3314" t="str">
            <v>Jasper202310.8Max</v>
          </cell>
          <cell r="B3314">
            <v>2023</v>
          </cell>
          <cell r="C3314">
            <v>0.8</v>
          </cell>
          <cell r="D3314" t="str">
            <v>Jasper</v>
          </cell>
          <cell r="E3314">
            <v>1</v>
          </cell>
          <cell r="F3314">
            <v>898</v>
          </cell>
          <cell r="G3314" t="str">
            <v>Max</v>
          </cell>
        </row>
        <row r="3315">
          <cell r="A3315" t="str">
            <v>Kershaw202310.8Max</v>
          </cell>
          <cell r="B3315">
            <v>2023</v>
          </cell>
          <cell r="C3315">
            <v>0.8</v>
          </cell>
          <cell r="D3315" t="str">
            <v>Kershaw</v>
          </cell>
          <cell r="E3315">
            <v>1</v>
          </cell>
          <cell r="F3315">
            <v>1022</v>
          </cell>
          <cell r="G3315" t="str">
            <v>Max</v>
          </cell>
        </row>
        <row r="3316">
          <cell r="A3316" t="str">
            <v>Lancaster202310.8Max</v>
          </cell>
          <cell r="B3316">
            <v>2023</v>
          </cell>
          <cell r="C3316">
            <v>0.8</v>
          </cell>
          <cell r="D3316" t="str">
            <v>Lancaster</v>
          </cell>
          <cell r="E3316">
            <v>1</v>
          </cell>
          <cell r="F3316">
            <v>1161</v>
          </cell>
          <cell r="G3316" t="str">
            <v>Max</v>
          </cell>
        </row>
        <row r="3317">
          <cell r="A3317" t="str">
            <v>Laurens202310.8Max</v>
          </cell>
          <cell r="B3317">
            <v>2023</v>
          </cell>
          <cell r="C3317">
            <v>0.8</v>
          </cell>
          <cell r="D3317" t="str">
            <v>Laurens</v>
          </cell>
          <cell r="E3317">
            <v>1</v>
          </cell>
          <cell r="F3317">
            <v>900</v>
          </cell>
          <cell r="G3317" t="str">
            <v>Max</v>
          </cell>
        </row>
        <row r="3318">
          <cell r="A3318" t="str">
            <v>Lee202310.8Max</v>
          </cell>
          <cell r="B3318">
            <v>2023</v>
          </cell>
          <cell r="C3318">
            <v>0.8</v>
          </cell>
          <cell r="D3318" t="str">
            <v>Lee</v>
          </cell>
          <cell r="E3318">
            <v>1</v>
          </cell>
          <cell r="F3318">
            <v>883</v>
          </cell>
          <cell r="G3318" t="str">
            <v>Max</v>
          </cell>
        </row>
        <row r="3319">
          <cell r="A3319" t="str">
            <v>Lexington202310.8Max</v>
          </cell>
          <cell r="B3319">
            <v>2023</v>
          </cell>
          <cell r="C3319">
            <v>0.8</v>
          </cell>
          <cell r="D3319" t="str">
            <v>Lexington</v>
          </cell>
          <cell r="E3319">
            <v>1</v>
          </cell>
          <cell r="F3319">
            <v>1210</v>
          </cell>
          <cell r="G3319" t="str">
            <v>Max</v>
          </cell>
        </row>
        <row r="3320">
          <cell r="A3320" t="str">
            <v>Marion202310.8Max</v>
          </cell>
          <cell r="B3320">
            <v>2023</v>
          </cell>
          <cell r="C3320">
            <v>0.8</v>
          </cell>
          <cell r="D3320" t="str">
            <v>Marion</v>
          </cell>
          <cell r="E3320">
            <v>1</v>
          </cell>
          <cell r="F3320">
            <v>883</v>
          </cell>
          <cell r="G3320" t="str">
            <v>Max</v>
          </cell>
        </row>
        <row r="3321">
          <cell r="A3321" t="str">
            <v>Marlboro202310.8Max</v>
          </cell>
          <cell r="B3321">
            <v>2023</v>
          </cell>
          <cell r="C3321">
            <v>0.8</v>
          </cell>
          <cell r="D3321" t="str">
            <v>Marlboro</v>
          </cell>
          <cell r="E3321">
            <v>1</v>
          </cell>
          <cell r="F3321">
            <v>883</v>
          </cell>
          <cell r="G3321" t="str">
            <v>Max</v>
          </cell>
        </row>
        <row r="3322">
          <cell r="A3322" t="str">
            <v>McCormick202310.8Max</v>
          </cell>
          <cell r="B3322">
            <v>2023</v>
          </cell>
          <cell r="C3322">
            <v>0.8</v>
          </cell>
          <cell r="D3322" t="str">
            <v>McCormick</v>
          </cell>
          <cell r="E3322">
            <v>1</v>
          </cell>
          <cell r="F3322">
            <v>958</v>
          </cell>
          <cell r="G3322" t="str">
            <v>Max</v>
          </cell>
        </row>
        <row r="3323">
          <cell r="A3323" t="str">
            <v>Newberry202310.8Max</v>
          </cell>
          <cell r="B3323">
            <v>2023</v>
          </cell>
          <cell r="C3323">
            <v>0.8</v>
          </cell>
          <cell r="D3323" t="str">
            <v>Newberry</v>
          </cell>
          <cell r="E3323">
            <v>1</v>
          </cell>
          <cell r="F3323">
            <v>922</v>
          </cell>
          <cell r="G3323" t="str">
            <v>Max</v>
          </cell>
        </row>
        <row r="3324">
          <cell r="A3324" t="str">
            <v>Oconee202310.8Max</v>
          </cell>
          <cell r="B3324">
            <v>2023</v>
          </cell>
          <cell r="C3324">
            <v>0.8</v>
          </cell>
          <cell r="D3324" t="str">
            <v>Oconee</v>
          </cell>
          <cell r="E3324">
            <v>1</v>
          </cell>
          <cell r="F3324">
            <v>1065</v>
          </cell>
          <cell r="G3324" t="str">
            <v>Max</v>
          </cell>
        </row>
        <row r="3325">
          <cell r="A3325" t="str">
            <v>Orangeburg202310.8Max</v>
          </cell>
          <cell r="B3325">
            <v>2023</v>
          </cell>
          <cell r="C3325">
            <v>0.8</v>
          </cell>
          <cell r="D3325" t="str">
            <v>Orangeburg</v>
          </cell>
          <cell r="E3325">
            <v>1</v>
          </cell>
          <cell r="F3325">
            <v>883</v>
          </cell>
          <cell r="G3325" t="str">
            <v>Max</v>
          </cell>
        </row>
        <row r="3326">
          <cell r="A3326" t="str">
            <v>Pickens202310.8Max</v>
          </cell>
          <cell r="B3326">
            <v>2023</v>
          </cell>
          <cell r="C3326">
            <v>0.8</v>
          </cell>
          <cell r="D3326" t="str">
            <v>Pickens</v>
          </cell>
          <cell r="E3326">
            <v>1</v>
          </cell>
          <cell r="F3326">
            <v>1279</v>
          </cell>
          <cell r="G3326" t="str">
            <v>Max</v>
          </cell>
        </row>
        <row r="3327">
          <cell r="A3327" t="str">
            <v>Richland202310.8Max</v>
          </cell>
          <cell r="B3327">
            <v>2023</v>
          </cell>
          <cell r="C3327">
            <v>0.8</v>
          </cell>
          <cell r="D3327" t="str">
            <v>Richland</v>
          </cell>
          <cell r="E3327">
            <v>1</v>
          </cell>
          <cell r="F3327">
            <v>1260</v>
          </cell>
          <cell r="G3327" t="str">
            <v>Max</v>
          </cell>
        </row>
        <row r="3328">
          <cell r="A3328" t="str">
            <v>Saluda202310.8Max</v>
          </cell>
          <cell r="B3328">
            <v>2023</v>
          </cell>
          <cell r="C3328">
            <v>0.8</v>
          </cell>
          <cell r="D3328" t="str">
            <v>Saluda</v>
          </cell>
          <cell r="E3328">
            <v>1</v>
          </cell>
          <cell r="F3328">
            <v>1210</v>
          </cell>
          <cell r="G3328" t="str">
            <v>Max</v>
          </cell>
        </row>
        <row r="3329">
          <cell r="A3329" t="str">
            <v>Spartanburg202310.8Max</v>
          </cell>
          <cell r="B3329">
            <v>2023</v>
          </cell>
          <cell r="C3329">
            <v>0.8</v>
          </cell>
          <cell r="D3329" t="str">
            <v>Spartanburg</v>
          </cell>
          <cell r="E3329">
            <v>1</v>
          </cell>
          <cell r="F3329">
            <v>1121</v>
          </cell>
          <cell r="G3329" t="str">
            <v>Max</v>
          </cell>
        </row>
        <row r="3330">
          <cell r="A3330" t="str">
            <v>Sumter202310.8Max</v>
          </cell>
          <cell r="B3330">
            <v>2023</v>
          </cell>
          <cell r="C3330">
            <v>0.8</v>
          </cell>
          <cell r="D3330" t="str">
            <v>Sumter</v>
          </cell>
          <cell r="E3330">
            <v>1</v>
          </cell>
          <cell r="F3330">
            <v>911</v>
          </cell>
          <cell r="G3330" t="str">
            <v>Max</v>
          </cell>
        </row>
        <row r="3331">
          <cell r="A3331" t="str">
            <v>Union202310.8Max</v>
          </cell>
          <cell r="B3331">
            <v>2023</v>
          </cell>
          <cell r="C3331">
            <v>0.8</v>
          </cell>
          <cell r="D3331" t="str">
            <v>Union</v>
          </cell>
          <cell r="E3331">
            <v>1</v>
          </cell>
          <cell r="F3331">
            <v>883</v>
          </cell>
          <cell r="G3331" t="str">
            <v>Max</v>
          </cell>
        </row>
        <row r="3332">
          <cell r="A3332" t="str">
            <v>Williamsburg202310.8Max</v>
          </cell>
          <cell r="B3332">
            <v>2023</v>
          </cell>
          <cell r="C3332">
            <v>0.8</v>
          </cell>
          <cell r="D3332" t="str">
            <v>Williamsburg</v>
          </cell>
          <cell r="E3332">
            <v>1</v>
          </cell>
          <cell r="F3332">
            <v>883</v>
          </cell>
          <cell r="G3332" t="str">
            <v>Max</v>
          </cell>
        </row>
        <row r="3333">
          <cell r="A3333" t="str">
            <v>York202310.8Max</v>
          </cell>
          <cell r="B3333">
            <v>2023</v>
          </cell>
          <cell r="C3333">
            <v>0.8</v>
          </cell>
          <cell r="D3333" t="str">
            <v>York</v>
          </cell>
          <cell r="E3333">
            <v>1</v>
          </cell>
          <cell r="F3333">
            <v>1414</v>
          </cell>
          <cell r="G3333" t="str">
            <v>Max</v>
          </cell>
        </row>
        <row r="3334">
          <cell r="A3334" t="str">
            <v>Abbeville202320.8Max</v>
          </cell>
          <cell r="B3334">
            <v>2023</v>
          </cell>
          <cell r="C3334">
            <v>0.8</v>
          </cell>
          <cell r="D3334" t="str">
            <v>Abbeville</v>
          </cell>
          <cell r="E3334">
            <v>2</v>
          </cell>
          <cell r="F3334">
            <v>1060</v>
          </cell>
          <cell r="G3334" t="str">
            <v>Max</v>
          </cell>
        </row>
        <row r="3335">
          <cell r="A3335" t="str">
            <v>Aiken202320.8Max</v>
          </cell>
          <cell r="B3335">
            <v>2023</v>
          </cell>
          <cell r="C3335">
            <v>0.8</v>
          </cell>
          <cell r="D3335" t="str">
            <v>Aiken</v>
          </cell>
          <cell r="E3335">
            <v>2</v>
          </cell>
          <cell r="F3335">
            <v>1334</v>
          </cell>
          <cell r="G3335" t="str">
            <v>Max</v>
          </cell>
        </row>
        <row r="3336">
          <cell r="A3336" t="str">
            <v>Allendale202320.8Max</v>
          </cell>
          <cell r="B3336">
            <v>2023</v>
          </cell>
          <cell r="C3336">
            <v>0.8</v>
          </cell>
          <cell r="D3336" t="str">
            <v>Allendale</v>
          </cell>
          <cell r="E3336">
            <v>2</v>
          </cell>
          <cell r="F3336">
            <v>1060</v>
          </cell>
          <cell r="G3336" t="str">
            <v>Max</v>
          </cell>
        </row>
        <row r="3337">
          <cell r="A3337" t="str">
            <v>Anderson202320.8Max</v>
          </cell>
          <cell r="B3337">
            <v>2023</v>
          </cell>
          <cell r="C3337">
            <v>0.8</v>
          </cell>
          <cell r="D3337" t="str">
            <v>Anderson</v>
          </cell>
          <cell r="E3337">
            <v>2</v>
          </cell>
          <cell r="F3337">
            <v>1320</v>
          </cell>
          <cell r="G3337" t="str">
            <v>Max</v>
          </cell>
        </row>
        <row r="3338">
          <cell r="A3338" t="str">
            <v>Bamberg202320.8Max</v>
          </cell>
          <cell r="B3338">
            <v>2023</v>
          </cell>
          <cell r="C3338">
            <v>0.8</v>
          </cell>
          <cell r="D3338" t="str">
            <v>Bamberg</v>
          </cell>
          <cell r="E3338">
            <v>2</v>
          </cell>
          <cell r="F3338">
            <v>1060</v>
          </cell>
          <cell r="G3338" t="str">
            <v>Max</v>
          </cell>
        </row>
        <row r="3339">
          <cell r="A3339" t="str">
            <v>Barnwell202320.8Max</v>
          </cell>
          <cell r="B3339">
            <v>2023</v>
          </cell>
          <cell r="C3339">
            <v>0.8</v>
          </cell>
          <cell r="D3339" t="str">
            <v>Barnwell</v>
          </cell>
          <cell r="E3339">
            <v>2</v>
          </cell>
          <cell r="F3339">
            <v>1060</v>
          </cell>
          <cell r="G3339" t="str">
            <v>Max</v>
          </cell>
        </row>
        <row r="3340">
          <cell r="A3340" t="str">
            <v>Beaufort202320.8Max</v>
          </cell>
          <cell r="B3340">
            <v>2023</v>
          </cell>
          <cell r="C3340">
            <v>0.8</v>
          </cell>
          <cell r="D3340" t="str">
            <v>Beaufort</v>
          </cell>
          <cell r="E3340">
            <v>2</v>
          </cell>
          <cell r="F3340">
            <v>1562</v>
          </cell>
          <cell r="G3340" t="str">
            <v>Max</v>
          </cell>
        </row>
        <row r="3341">
          <cell r="A3341" t="str">
            <v>Berkeley202320.8Max</v>
          </cell>
          <cell r="B3341">
            <v>2023</v>
          </cell>
          <cell r="C3341">
            <v>0.8</v>
          </cell>
          <cell r="D3341" t="str">
            <v>Berkeley</v>
          </cell>
          <cell r="E3341">
            <v>2</v>
          </cell>
          <cell r="F3341">
            <v>1654</v>
          </cell>
          <cell r="G3341" t="str">
            <v>Max</v>
          </cell>
        </row>
        <row r="3342">
          <cell r="A3342" t="str">
            <v>Calhoun202320.8Max</v>
          </cell>
          <cell r="B3342">
            <v>2023</v>
          </cell>
          <cell r="C3342">
            <v>0.8</v>
          </cell>
          <cell r="D3342" t="str">
            <v>Calhoun</v>
          </cell>
          <cell r="E3342">
            <v>2</v>
          </cell>
          <cell r="F3342">
            <v>1452</v>
          </cell>
          <cell r="G3342" t="str">
            <v>Max</v>
          </cell>
        </row>
        <row r="3343">
          <cell r="A3343" t="str">
            <v>Charleston202320.8Max</v>
          </cell>
          <cell r="B3343">
            <v>2023</v>
          </cell>
          <cell r="C3343">
            <v>0.8</v>
          </cell>
          <cell r="D3343" t="str">
            <v>Charleston</v>
          </cell>
          <cell r="E3343">
            <v>2</v>
          </cell>
          <cell r="F3343">
            <v>1654</v>
          </cell>
          <cell r="G3343" t="str">
            <v>Max</v>
          </cell>
        </row>
        <row r="3344">
          <cell r="A3344" t="str">
            <v>Cherokee202320.8Max</v>
          </cell>
          <cell r="B3344">
            <v>2023</v>
          </cell>
          <cell r="C3344">
            <v>0.8</v>
          </cell>
          <cell r="D3344" t="str">
            <v>Cherokee</v>
          </cell>
          <cell r="E3344">
            <v>2</v>
          </cell>
          <cell r="F3344">
            <v>1060</v>
          </cell>
          <cell r="G3344" t="str">
            <v>Max</v>
          </cell>
        </row>
        <row r="3345">
          <cell r="A3345" t="str">
            <v>Chester202320.8Max</v>
          </cell>
          <cell r="B3345">
            <v>2023</v>
          </cell>
          <cell r="C3345">
            <v>0.8</v>
          </cell>
          <cell r="D3345" t="str">
            <v>Chester</v>
          </cell>
          <cell r="E3345">
            <v>2</v>
          </cell>
          <cell r="F3345">
            <v>1100</v>
          </cell>
          <cell r="G3345" t="str">
            <v>Max</v>
          </cell>
        </row>
        <row r="3346">
          <cell r="A3346" t="str">
            <v>Chesterfield202320.8Max</v>
          </cell>
          <cell r="B3346">
            <v>2023</v>
          </cell>
          <cell r="C3346">
            <v>0.8</v>
          </cell>
          <cell r="D3346" t="str">
            <v>Chesterfield</v>
          </cell>
          <cell r="E3346">
            <v>2</v>
          </cell>
          <cell r="F3346">
            <v>1060</v>
          </cell>
          <cell r="G3346" t="str">
            <v>Max</v>
          </cell>
        </row>
        <row r="3347">
          <cell r="A3347" t="str">
            <v>Clarendon202320.8Max</v>
          </cell>
          <cell r="B3347">
            <v>2023</v>
          </cell>
          <cell r="C3347">
            <v>0.8</v>
          </cell>
          <cell r="D3347" t="str">
            <v>Clarendon</v>
          </cell>
          <cell r="E3347">
            <v>2</v>
          </cell>
          <cell r="F3347">
            <v>1076</v>
          </cell>
          <cell r="G3347" t="str">
            <v>Max</v>
          </cell>
        </row>
        <row r="3348">
          <cell r="A3348" t="str">
            <v>Colleton202320.8Max</v>
          </cell>
          <cell r="B3348">
            <v>2023</v>
          </cell>
          <cell r="C3348">
            <v>0.8</v>
          </cell>
          <cell r="D3348" t="str">
            <v>Colleton</v>
          </cell>
          <cell r="E3348">
            <v>2</v>
          </cell>
          <cell r="F3348">
            <v>1060</v>
          </cell>
          <cell r="G3348" t="str">
            <v>Max</v>
          </cell>
        </row>
        <row r="3349">
          <cell r="A3349" t="str">
            <v>Darlington202320.8Max</v>
          </cell>
          <cell r="B3349">
            <v>2023</v>
          </cell>
          <cell r="C3349">
            <v>0.8</v>
          </cell>
          <cell r="D3349" t="str">
            <v>Darlington</v>
          </cell>
          <cell r="E3349">
            <v>2</v>
          </cell>
          <cell r="F3349">
            <v>1072</v>
          </cell>
          <cell r="G3349" t="str">
            <v>Max</v>
          </cell>
        </row>
        <row r="3350">
          <cell r="A3350" t="str">
            <v>Dillon202320.8Max</v>
          </cell>
          <cell r="B3350">
            <v>2023</v>
          </cell>
          <cell r="C3350">
            <v>0.8</v>
          </cell>
          <cell r="D3350" t="str">
            <v>Dillon</v>
          </cell>
          <cell r="E3350">
            <v>2</v>
          </cell>
          <cell r="F3350">
            <v>1060</v>
          </cell>
          <cell r="G3350" t="str">
            <v>Max</v>
          </cell>
        </row>
        <row r="3351">
          <cell r="A3351" t="str">
            <v>Dorchester202320.8Max</v>
          </cell>
          <cell r="B3351">
            <v>2023</v>
          </cell>
          <cell r="C3351">
            <v>0.8</v>
          </cell>
          <cell r="D3351" t="str">
            <v>Dorchester</v>
          </cell>
          <cell r="E3351">
            <v>2</v>
          </cell>
          <cell r="F3351">
            <v>1654</v>
          </cell>
          <cell r="G3351" t="str">
            <v>Max</v>
          </cell>
        </row>
        <row r="3352">
          <cell r="A3352" t="str">
            <v>Edgefield202320.8Max</v>
          </cell>
          <cell r="B3352">
            <v>2023</v>
          </cell>
          <cell r="C3352">
            <v>0.8</v>
          </cell>
          <cell r="D3352" t="str">
            <v>Edgefield</v>
          </cell>
          <cell r="E3352">
            <v>2</v>
          </cell>
          <cell r="F3352">
            <v>1334</v>
          </cell>
          <cell r="G3352" t="str">
            <v>Max</v>
          </cell>
        </row>
        <row r="3353">
          <cell r="A3353" t="str">
            <v>Fairfield202320.8Max</v>
          </cell>
          <cell r="B3353">
            <v>2023</v>
          </cell>
          <cell r="C3353">
            <v>0.8</v>
          </cell>
          <cell r="D3353" t="str">
            <v>Fairfield</v>
          </cell>
          <cell r="E3353">
            <v>2</v>
          </cell>
          <cell r="F3353">
            <v>1452</v>
          </cell>
          <cell r="G3353" t="str">
            <v>Max</v>
          </cell>
        </row>
        <row r="3354">
          <cell r="A3354" t="str">
            <v>Florence202320.8Max</v>
          </cell>
          <cell r="B3354">
            <v>2023</v>
          </cell>
          <cell r="C3354">
            <v>0.8</v>
          </cell>
          <cell r="D3354" t="str">
            <v>Florence</v>
          </cell>
          <cell r="E3354">
            <v>2</v>
          </cell>
          <cell r="F3354">
            <v>1196</v>
          </cell>
          <cell r="G3354" t="str">
            <v>Max</v>
          </cell>
        </row>
        <row r="3355">
          <cell r="A3355" t="str">
            <v>Georgetown202320.8Max</v>
          </cell>
          <cell r="B3355">
            <v>2023</v>
          </cell>
          <cell r="C3355">
            <v>0.8</v>
          </cell>
          <cell r="D3355" t="str">
            <v>Georgetown</v>
          </cell>
          <cell r="E3355">
            <v>2</v>
          </cell>
          <cell r="F3355">
            <v>1258</v>
          </cell>
          <cell r="G3355" t="str">
            <v>Max</v>
          </cell>
        </row>
        <row r="3356">
          <cell r="A3356" t="str">
            <v>Greenville202320.8Max</v>
          </cell>
          <cell r="B3356">
            <v>2023</v>
          </cell>
          <cell r="C3356">
            <v>0.8</v>
          </cell>
          <cell r="D3356" t="str">
            <v>Greenville</v>
          </cell>
          <cell r="E3356">
            <v>2</v>
          </cell>
          <cell r="F3356">
            <v>1602</v>
          </cell>
          <cell r="G3356" t="str">
            <v>Max</v>
          </cell>
        </row>
        <row r="3357">
          <cell r="A3357" t="str">
            <v>Greenwood202320.8Max</v>
          </cell>
          <cell r="B3357">
            <v>2023</v>
          </cell>
          <cell r="C3357">
            <v>0.8</v>
          </cell>
          <cell r="D3357" t="str">
            <v>Greenwood</v>
          </cell>
          <cell r="E3357">
            <v>2</v>
          </cell>
          <cell r="F3357">
            <v>1060</v>
          </cell>
          <cell r="G3357" t="str">
            <v>Max</v>
          </cell>
        </row>
        <row r="3358">
          <cell r="A3358" t="str">
            <v>Hampton202320.8Max</v>
          </cell>
          <cell r="B3358">
            <v>2023</v>
          </cell>
          <cell r="C3358">
            <v>0.8</v>
          </cell>
          <cell r="D3358" t="str">
            <v>Hampton</v>
          </cell>
          <cell r="E3358">
            <v>2</v>
          </cell>
          <cell r="F3358">
            <v>1060</v>
          </cell>
          <cell r="G3358" t="str">
            <v>Max</v>
          </cell>
        </row>
        <row r="3359">
          <cell r="A3359" t="str">
            <v>Horry202320.8Max</v>
          </cell>
          <cell r="B3359">
            <v>2023</v>
          </cell>
          <cell r="C3359">
            <v>0.8</v>
          </cell>
          <cell r="D3359" t="str">
            <v>Horry</v>
          </cell>
          <cell r="E3359">
            <v>2</v>
          </cell>
          <cell r="F3359">
            <v>1230</v>
          </cell>
          <cell r="G3359" t="str">
            <v>Max</v>
          </cell>
        </row>
        <row r="3360">
          <cell r="A3360" t="str">
            <v>Jasper202320.8Max</v>
          </cell>
          <cell r="B3360">
            <v>2023</v>
          </cell>
          <cell r="C3360">
            <v>0.8</v>
          </cell>
          <cell r="D3360" t="str">
            <v>Jasper</v>
          </cell>
          <cell r="E3360">
            <v>2</v>
          </cell>
          <cell r="F3360">
            <v>1078</v>
          </cell>
          <cell r="G3360" t="str">
            <v>Max</v>
          </cell>
        </row>
        <row r="3361">
          <cell r="A3361" t="str">
            <v>Kershaw202320.8Max</v>
          </cell>
          <cell r="B3361">
            <v>2023</v>
          </cell>
          <cell r="C3361">
            <v>0.8</v>
          </cell>
          <cell r="D3361" t="str">
            <v>Kershaw</v>
          </cell>
          <cell r="E3361">
            <v>2</v>
          </cell>
          <cell r="F3361">
            <v>1226</v>
          </cell>
          <cell r="G3361" t="str">
            <v>Max</v>
          </cell>
        </row>
        <row r="3362">
          <cell r="A3362" t="str">
            <v>Lancaster202320.8Max</v>
          </cell>
          <cell r="B3362">
            <v>2023</v>
          </cell>
          <cell r="C3362">
            <v>0.8</v>
          </cell>
          <cell r="D3362" t="str">
            <v>Lancaster</v>
          </cell>
          <cell r="E3362">
            <v>2</v>
          </cell>
          <cell r="F3362">
            <v>1392</v>
          </cell>
          <cell r="G3362" t="str">
            <v>Max</v>
          </cell>
        </row>
        <row r="3363">
          <cell r="A3363" t="str">
            <v>Laurens202320.8Max</v>
          </cell>
          <cell r="B3363">
            <v>2023</v>
          </cell>
          <cell r="C3363">
            <v>0.8</v>
          </cell>
          <cell r="D3363" t="str">
            <v>Laurens</v>
          </cell>
          <cell r="E3363">
            <v>2</v>
          </cell>
          <cell r="F3363">
            <v>1080</v>
          </cell>
          <cell r="G3363" t="str">
            <v>Max</v>
          </cell>
        </row>
        <row r="3364">
          <cell r="A3364" t="str">
            <v>Lee202320.8Max</v>
          </cell>
          <cell r="B3364">
            <v>2023</v>
          </cell>
          <cell r="C3364">
            <v>0.8</v>
          </cell>
          <cell r="D3364" t="str">
            <v>Lee</v>
          </cell>
          <cell r="E3364">
            <v>2</v>
          </cell>
          <cell r="F3364">
            <v>1060</v>
          </cell>
          <cell r="G3364" t="str">
            <v>Max</v>
          </cell>
        </row>
        <row r="3365">
          <cell r="A3365" t="str">
            <v>Lexington202320.8Max</v>
          </cell>
          <cell r="B3365">
            <v>2023</v>
          </cell>
          <cell r="C3365">
            <v>0.8</v>
          </cell>
          <cell r="D3365" t="str">
            <v>Lexington</v>
          </cell>
          <cell r="E3365">
            <v>2</v>
          </cell>
          <cell r="F3365">
            <v>1452</v>
          </cell>
          <cell r="G3365" t="str">
            <v>Max</v>
          </cell>
        </row>
        <row r="3366">
          <cell r="A3366" t="str">
            <v>Marion202320.8Max</v>
          </cell>
          <cell r="B3366">
            <v>2023</v>
          </cell>
          <cell r="C3366">
            <v>0.8</v>
          </cell>
          <cell r="D3366" t="str">
            <v>Marion</v>
          </cell>
          <cell r="E3366">
            <v>2</v>
          </cell>
          <cell r="F3366">
            <v>1060</v>
          </cell>
          <cell r="G3366" t="str">
            <v>Max</v>
          </cell>
        </row>
        <row r="3367">
          <cell r="A3367" t="str">
            <v>Marlboro202320.8Max</v>
          </cell>
          <cell r="B3367">
            <v>2023</v>
          </cell>
          <cell r="C3367">
            <v>0.8</v>
          </cell>
          <cell r="D3367" t="str">
            <v>Marlboro</v>
          </cell>
          <cell r="E3367">
            <v>2</v>
          </cell>
          <cell r="F3367">
            <v>1060</v>
          </cell>
          <cell r="G3367" t="str">
            <v>Max</v>
          </cell>
        </row>
        <row r="3368">
          <cell r="A3368" t="str">
            <v>McCormick202320.8Max</v>
          </cell>
          <cell r="B3368">
            <v>2023</v>
          </cell>
          <cell r="C3368">
            <v>0.8</v>
          </cell>
          <cell r="D3368" t="str">
            <v>McCormick</v>
          </cell>
          <cell r="E3368">
            <v>2</v>
          </cell>
          <cell r="F3368">
            <v>1150</v>
          </cell>
          <cell r="G3368" t="str">
            <v>Max</v>
          </cell>
        </row>
        <row r="3369">
          <cell r="A3369" t="str">
            <v>Newberry202320.8Max</v>
          </cell>
          <cell r="B3369">
            <v>2023</v>
          </cell>
          <cell r="C3369">
            <v>0.8</v>
          </cell>
          <cell r="D3369" t="str">
            <v>Newberry</v>
          </cell>
          <cell r="E3369">
            <v>2</v>
          </cell>
          <cell r="F3369">
            <v>1106</v>
          </cell>
          <cell r="G3369" t="str">
            <v>Max</v>
          </cell>
        </row>
        <row r="3370">
          <cell r="A3370" t="str">
            <v>Oconee202320.8Max</v>
          </cell>
          <cell r="B3370">
            <v>2023</v>
          </cell>
          <cell r="C3370">
            <v>0.8</v>
          </cell>
          <cell r="D3370" t="str">
            <v>Oconee</v>
          </cell>
          <cell r="E3370">
            <v>2</v>
          </cell>
          <cell r="F3370">
            <v>1278</v>
          </cell>
          <cell r="G3370" t="str">
            <v>Max</v>
          </cell>
        </row>
        <row r="3371">
          <cell r="A3371" t="str">
            <v>Orangeburg202320.8Max</v>
          </cell>
          <cell r="B3371">
            <v>2023</v>
          </cell>
          <cell r="C3371">
            <v>0.8</v>
          </cell>
          <cell r="D3371" t="str">
            <v>Orangeburg</v>
          </cell>
          <cell r="E3371">
            <v>2</v>
          </cell>
          <cell r="F3371">
            <v>1060</v>
          </cell>
          <cell r="G3371" t="str">
            <v>Max</v>
          </cell>
        </row>
        <row r="3372">
          <cell r="A3372" t="str">
            <v>Pickens202320.8Max</v>
          </cell>
          <cell r="B3372">
            <v>2023</v>
          </cell>
          <cell r="C3372">
            <v>0.8</v>
          </cell>
          <cell r="D3372" t="str">
            <v>Pickens</v>
          </cell>
          <cell r="E3372">
            <v>2</v>
          </cell>
          <cell r="F3372">
            <v>1534</v>
          </cell>
          <cell r="G3372" t="str">
            <v>Max</v>
          </cell>
        </row>
        <row r="3373">
          <cell r="A3373" t="str">
            <v>Richland202320.8Max</v>
          </cell>
          <cell r="B3373">
            <v>2023</v>
          </cell>
          <cell r="C3373">
            <v>0.8</v>
          </cell>
          <cell r="D3373" t="str">
            <v>Richland</v>
          </cell>
          <cell r="E3373">
            <v>2</v>
          </cell>
          <cell r="F3373">
            <v>1512</v>
          </cell>
          <cell r="G3373" t="str">
            <v>Max</v>
          </cell>
        </row>
        <row r="3374">
          <cell r="A3374" t="str">
            <v>Saluda202320.8Max</v>
          </cell>
          <cell r="B3374">
            <v>2023</v>
          </cell>
          <cell r="C3374">
            <v>0.8</v>
          </cell>
          <cell r="D3374" t="str">
            <v>Saluda</v>
          </cell>
          <cell r="E3374">
            <v>2</v>
          </cell>
          <cell r="F3374">
            <v>1452</v>
          </cell>
          <cell r="G3374" t="str">
            <v>Max</v>
          </cell>
        </row>
        <row r="3375">
          <cell r="A3375" t="str">
            <v>Spartanburg202320.8Max</v>
          </cell>
          <cell r="B3375">
            <v>2023</v>
          </cell>
          <cell r="C3375">
            <v>0.8</v>
          </cell>
          <cell r="D3375" t="str">
            <v>Spartanburg</v>
          </cell>
          <cell r="E3375">
            <v>2</v>
          </cell>
          <cell r="F3375">
            <v>1346</v>
          </cell>
          <cell r="G3375" t="str">
            <v>Max</v>
          </cell>
        </row>
        <row r="3376">
          <cell r="A3376" t="str">
            <v>Sumter202320.8Max</v>
          </cell>
          <cell r="B3376">
            <v>2023</v>
          </cell>
          <cell r="C3376">
            <v>0.8</v>
          </cell>
          <cell r="D3376" t="str">
            <v>Sumter</v>
          </cell>
          <cell r="E3376">
            <v>2</v>
          </cell>
          <cell r="F3376">
            <v>1094</v>
          </cell>
          <cell r="G3376" t="str">
            <v>Max</v>
          </cell>
        </row>
        <row r="3377">
          <cell r="A3377" t="str">
            <v>Union202320.8Max</v>
          </cell>
          <cell r="B3377">
            <v>2023</v>
          </cell>
          <cell r="C3377">
            <v>0.8</v>
          </cell>
          <cell r="D3377" t="str">
            <v>Union</v>
          </cell>
          <cell r="E3377">
            <v>2</v>
          </cell>
          <cell r="F3377">
            <v>1060</v>
          </cell>
          <cell r="G3377" t="str">
            <v>Max</v>
          </cell>
        </row>
        <row r="3378">
          <cell r="A3378" t="str">
            <v>Williamsburg202320.8Max</v>
          </cell>
          <cell r="B3378">
            <v>2023</v>
          </cell>
          <cell r="C3378">
            <v>0.8</v>
          </cell>
          <cell r="D3378" t="str">
            <v>Williamsburg</v>
          </cell>
          <cell r="E3378">
            <v>2</v>
          </cell>
          <cell r="F3378">
            <v>1060</v>
          </cell>
          <cell r="G3378" t="str">
            <v>Max</v>
          </cell>
        </row>
        <row r="3379">
          <cell r="A3379" t="str">
            <v>York202320.8Max</v>
          </cell>
          <cell r="B3379">
            <v>2023</v>
          </cell>
          <cell r="C3379">
            <v>0.8</v>
          </cell>
          <cell r="D3379" t="str">
            <v>York</v>
          </cell>
          <cell r="E3379">
            <v>2</v>
          </cell>
          <cell r="F3379">
            <v>1696</v>
          </cell>
          <cell r="G3379" t="str">
            <v>Max</v>
          </cell>
        </row>
        <row r="3380">
          <cell r="A3380" t="str">
            <v>Abbeville202330.8Max</v>
          </cell>
          <cell r="B3380">
            <v>2023</v>
          </cell>
          <cell r="C3380">
            <v>0.8</v>
          </cell>
          <cell r="D3380" t="str">
            <v>Abbeville</v>
          </cell>
          <cell r="E3380">
            <v>3</v>
          </cell>
          <cell r="F3380">
            <v>1224</v>
          </cell>
          <cell r="G3380" t="str">
            <v>Max</v>
          </cell>
        </row>
        <row r="3381">
          <cell r="A3381" t="str">
            <v>Aiken202330.8Max</v>
          </cell>
          <cell r="B3381">
            <v>2023</v>
          </cell>
          <cell r="C3381">
            <v>0.8</v>
          </cell>
          <cell r="D3381" t="str">
            <v>Aiken</v>
          </cell>
          <cell r="E3381">
            <v>3</v>
          </cell>
          <cell r="F3381">
            <v>1542</v>
          </cell>
          <cell r="G3381" t="str">
            <v>Max</v>
          </cell>
        </row>
        <row r="3382">
          <cell r="A3382" t="str">
            <v>Allendale202330.8Max</v>
          </cell>
          <cell r="B3382">
            <v>2023</v>
          </cell>
          <cell r="C3382">
            <v>0.8</v>
          </cell>
          <cell r="D3382" t="str">
            <v>Allendale</v>
          </cell>
          <cell r="E3382">
            <v>3</v>
          </cell>
          <cell r="F3382">
            <v>1224</v>
          </cell>
          <cell r="G3382" t="str">
            <v>Max</v>
          </cell>
        </row>
        <row r="3383">
          <cell r="A3383" t="str">
            <v>Anderson202330.8Max</v>
          </cell>
          <cell r="B3383">
            <v>2023</v>
          </cell>
          <cell r="C3383">
            <v>0.8</v>
          </cell>
          <cell r="D3383" t="str">
            <v>Anderson</v>
          </cell>
          <cell r="E3383">
            <v>3</v>
          </cell>
          <cell r="F3383">
            <v>1525</v>
          </cell>
          <cell r="G3383" t="str">
            <v>Max</v>
          </cell>
        </row>
        <row r="3384">
          <cell r="A3384" t="str">
            <v>Bamberg202330.8Max</v>
          </cell>
          <cell r="B3384">
            <v>2023</v>
          </cell>
          <cell r="C3384">
            <v>0.8</v>
          </cell>
          <cell r="D3384" t="str">
            <v>Bamberg</v>
          </cell>
          <cell r="E3384">
            <v>3</v>
          </cell>
          <cell r="F3384">
            <v>1224</v>
          </cell>
          <cell r="G3384" t="str">
            <v>Max</v>
          </cell>
        </row>
        <row r="3385">
          <cell r="A3385" t="str">
            <v>Barnwell202330.8Max</v>
          </cell>
          <cell r="B3385">
            <v>2023</v>
          </cell>
          <cell r="C3385">
            <v>0.8</v>
          </cell>
          <cell r="D3385" t="str">
            <v>Barnwell</v>
          </cell>
          <cell r="E3385">
            <v>3</v>
          </cell>
          <cell r="F3385">
            <v>1224</v>
          </cell>
          <cell r="G3385" t="str">
            <v>Max</v>
          </cell>
        </row>
        <row r="3386">
          <cell r="A3386" t="str">
            <v>Beaufort202330.8Max</v>
          </cell>
          <cell r="B3386">
            <v>2023</v>
          </cell>
          <cell r="C3386">
            <v>0.8</v>
          </cell>
          <cell r="D3386" t="str">
            <v>Beaufort</v>
          </cell>
          <cell r="E3386">
            <v>3</v>
          </cell>
          <cell r="F3386">
            <v>1804</v>
          </cell>
          <cell r="G3386" t="str">
            <v>Max</v>
          </cell>
        </row>
        <row r="3387">
          <cell r="A3387" t="str">
            <v>Berkeley202330.8Max</v>
          </cell>
          <cell r="B3387">
            <v>2023</v>
          </cell>
          <cell r="C3387">
            <v>0.8</v>
          </cell>
          <cell r="D3387" t="str">
            <v>Berkeley</v>
          </cell>
          <cell r="E3387">
            <v>3</v>
          </cell>
          <cell r="F3387">
            <v>1910</v>
          </cell>
          <cell r="G3387" t="str">
            <v>Max</v>
          </cell>
        </row>
        <row r="3388">
          <cell r="A3388" t="str">
            <v>Calhoun202330.8Max</v>
          </cell>
          <cell r="B3388">
            <v>2023</v>
          </cell>
          <cell r="C3388">
            <v>0.8</v>
          </cell>
          <cell r="D3388" t="str">
            <v>Calhoun</v>
          </cell>
          <cell r="E3388">
            <v>3</v>
          </cell>
          <cell r="F3388">
            <v>1677</v>
          </cell>
          <cell r="G3388" t="str">
            <v>Max</v>
          </cell>
        </row>
        <row r="3389">
          <cell r="A3389" t="str">
            <v>Charleston202330.8Max</v>
          </cell>
          <cell r="B3389">
            <v>2023</v>
          </cell>
          <cell r="C3389">
            <v>0.8</v>
          </cell>
          <cell r="D3389" t="str">
            <v>Charleston</v>
          </cell>
          <cell r="E3389">
            <v>3</v>
          </cell>
          <cell r="F3389">
            <v>1910</v>
          </cell>
          <cell r="G3389" t="str">
            <v>Max</v>
          </cell>
        </row>
        <row r="3390">
          <cell r="A3390" t="str">
            <v>Cherokee202330.8Max</v>
          </cell>
          <cell r="B3390">
            <v>2023</v>
          </cell>
          <cell r="C3390">
            <v>0.8</v>
          </cell>
          <cell r="D3390" t="str">
            <v>Cherokee</v>
          </cell>
          <cell r="E3390">
            <v>3</v>
          </cell>
          <cell r="F3390">
            <v>1224</v>
          </cell>
          <cell r="G3390" t="str">
            <v>Max</v>
          </cell>
        </row>
        <row r="3391">
          <cell r="A3391" t="str">
            <v>Chester202330.8Max</v>
          </cell>
          <cell r="B3391">
            <v>2023</v>
          </cell>
          <cell r="C3391">
            <v>0.8</v>
          </cell>
          <cell r="D3391" t="str">
            <v>Chester</v>
          </cell>
          <cell r="E3391">
            <v>3</v>
          </cell>
          <cell r="F3391">
            <v>1271</v>
          </cell>
          <cell r="G3391" t="str">
            <v>Max</v>
          </cell>
        </row>
        <row r="3392">
          <cell r="A3392" t="str">
            <v>Chesterfield202330.8Max</v>
          </cell>
          <cell r="B3392">
            <v>2023</v>
          </cell>
          <cell r="C3392">
            <v>0.8</v>
          </cell>
          <cell r="D3392" t="str">
            <v>Chesterfield</v>
          </cell>
          <cell r="E3392">
            <v>3</v>
          </cell>
          <cell r="F3392">
            <v>1224</v>
          </cell>
          <cell r="G3392" t="str">
            <v>Max</v>
          </cell>
        </row>
        <row r="3393">
          <cell r="A3393" t="str">
            <v>Clarendon202330.8Max</v>
          </cell>
          <cell r="B3393">
            <v>2023</v>
          </cell>
          <cell r="C3393">
            <v>0.8</v>
          </cell>
          <cell r="D3393" t="str">
            <v>Clarendon</v>
          </cell>
          <cell r="E3393">
            <v>3</v>
          </cell>
          <cell r="F3393">
            <v>1242</v>
          </cell>
          <cell r="G3393" t="str">
            <v>Max</v>
          </cell>
        </row>
        <row r="3394">
          <cell r="A3394" t="str">
            <v>Colleton202330.8Max</v>
          </cell>
          <cell r="B3394">
            <v>2023</v>
          </cell>
          <cell r="C3394">
            <v>0.8</v>
          </cell>
          <cell r="D3394" t="str">
            <v>Colleton</v>
          </cell>
          <cell r="E3394">
            <v>3</v>
          </cell>
          <cell r="F3394">
            <v>1224</v>
          </cell>
          <cell r="G3394" t="str">
            <v>Max</v>
          </cell>
        </row>
        <row r="3395">
          <cell r="A3395" t="str">
            <v>Darlington202330.8Max</v>
          </cell>
          <cell r="B3395">
            <v>2023</v>
          </cell>
          <cell r="C3395">
            <v>0.8</v>
          </cell>
          <cell r="D3395" t="str">
            <v>Darlington</v>
          </cell>
          <cell r="E3395">
            <v>3</v>
          </cell>
          <cell r="F3395">
            <v>1238</v>
          </cell>
          <cell r="G3395" t="str">
            <v>Max</v>
          </cell>
        </row>
        <row r="3396">
          <cell r="A3396" t="str">
            <v>Dillon202330.8Max</v>
          </cell>
          <cell r="B3396">
            <v>2023</v>
          </cell>
          <cell r="C3396">
            <v>0.8</v>
          </cell>
          <cell r="D3396" t="str">
            <v>Dillon</v>
          </cell>
          <cell r="E3396">
            <v>3</v>
          </cell>
          <cell r="F3396">
            <v>1224</v>
          </cell>
          <cell r="G3396" t="str">
            <v>Max</v>
          </cell>
        </row>
        <row r="3397">
          <cell r="A3397" t="str">
            <v>Dorchester202330.8Max</v>
          </cell>
          <cell r="B3397">
            <v>2023</v>
          </cell>
          <cell r="C3397">
            <v>0.8</v>
          </cell>
          <cell r="D3397" t="str">
            <v>Dorchester</v>
          </cell>
          <cell r="E3397">
            <v>3</v>
          </cell>
          <cell r="F3397">
            <v>1910</v>
          </cell>
          <cell r="G3397" t="str">
            <v>Max</v>
          </cell>
        </row>
        <row r="3398">
          <cell r="A3398" t="str">
            <v>Edgefield202330.8Max</v>
          </cell>
          <cell r="B3398">
            <v>2023</v>
          </cell>
          <cell r="C3398">
            <v>0.8</v>
          </cell>
          <cell r="D3398" t="str">
            <v>Edgefield</v>
          </cell>
          <cell r="E3398">
            <v>3</v>
          </cell>
          <cell r="F3398">
            <v>1542</v>
          </cell>
          <cell r="G3398" t="str">
            <v>Max</v>
          </cell>
        </row>
        <row r="3399">
          <cell r="A3399" t="str">
            <v>Fairfield202330.8Max</v>
          </cell>
          <cell r="B3399">
            <v>2023</v>
          </cell>
          <cell r="C3399">
            <v>0.8</v>
          </cell>
          <cell r="D3399" t="str">
            <v>Fairfield</v>
          </cell>
          <cell r="E3399">
            <v>3</v>
          </cell>
          <cell r="F3399">
            <v>1677</v>
          </cell>
          <cell r="G3399" t="str">
            <v>Max</v>
          </cell>
        </row>
        <row r="3400">
          <cell r="A3400" t="str">
            <v>Florence202330.8Max</v>
          </cell>
          <cell r="B3400">
            <v>2023</v>
          </cell>
          <cell r="C3400">
            <v>0.8</v>
          </cell>
          <cell r="D3400" t="str">
            <v>Florence</v>
          </cell>
          <cell r="E3400">
            <v>3</v>
          </cell>
          <cell r="F3400">
            <v>1382</v>
          </cell>
          <cell r="G3400" t="str">
            <v>Max</v>
          </cell>
        </row>
        <row r="3401">
          <cell r="A3401" t="str">
            <v>Georgetown202330.8Max</v>
          </cell>
          <cell r="B3401">
            <v>2023</v>
          </cell>
          <cell r="C3401">
            <v>0.8</v>
          </cell>
          <cell r="D3401" t="str">
            <v>Georgetown</v>
          </cell>
          <cell r="E3401">
            <v>3</v>
          </cell>
          <cell r="F3401">
            <v>1452</v>
          </cell>
          <cell r="G3401" t="str">
            <v>Max</v>
          </cell>
        </row>
        <row r="3402">
          <cell r="A3402" t="str">
            <v>Greenville202330.8Max</v>
          </cell>
          <cell r="B3402">
            <v>2023</v>
          </cell>
          <cell r="C3402">
            <v>0.8</v>
          </cell>
          <cell r="D3402" t="str">
            <v>Greenville</v>
          </cell>
          <cell r="E3402">
            <v>3</v>
          </cell>
          <cell r="F3402">
            <v>1852</v>
          </cell>
          <cell r="G3402" t="str">
            <v>Max</v>
          </cell>
        </row>
        <row r="3403">
          <cell r="A3403" t="str">
            <v>Greenwood202330.8Max</v>
          </cell>
          <cell r="B3403">
            <v>2023</v>
          </cell>
          <cell r="C3403">
            <v>0.8</v>
          </cell>
          <cell r="D3403" t="str">
            <v>Greenwood</v>
          </cell>
          <cell r="E3403">
            <v>3</v>
          </cell>
          <cell r="F3403">
            <v>1224</v>
          </cell>
          <cell r="G3403" t="str">
            <v>Max</v>
          </cell>
        </row>
        <row r="3404">
          <cell r="A3404" t="str">
            <v>Hampton202330.8Max</v>
          </cell>
          <cell r="B3404">
            <v>2023</v>
          </cell>
          <cell r="C3404">
            <v>0.8</v>
          </cell>
          <cell r="D3404" t="str">
            <v>Hampton</v>
          </cell>
          <cell r="E3404">
            <v>3</v>
          </cell>
          <cell r="F3404">
            <v>1224</v>
          </cell>
          <cell r="G3404" t="str">
            <v>Max</v>
          </cell>
        </row>
        <row r="3405">
          <cell r="A3405" t="str">
            <v>Horry202330.8Max</v>
          </cell>
          <cell r="B3405">
            <v>2023</v>
          </cell>
          <cell r="C3405">
            <v>0.8</v>
          </cell>
          <cell r="D3405" t="str">
            <v>Horry</v>
          </cell>
          <cell r="E3405">
            <v>3</v>
          </cell>
          <cell r="F3405">
            <v>1421</v>
          </cell>
          <cell r="G3405" t="str">
            <v>Max</v>
          </cell>
        </row>
        <row r="3406">
          <cell r="A3406" t="str">
            <v>Jasper202330.8Max</v>
          </cell>
          <cell r="B3406">
            <v>2023</v>
          </cell>
          <cell r="C3406">
            <v>0.8</v>
          </cell>
          <cell r="D3406" t="str">
            <v>Jasper</v>
          </cell>
          <cell r="E3406">
            <v>3</v>
          </cell>
          <cell r="F3406">
            <v>1244</v>
          </cell>
          <cell r="G3406" t="str">
            <v>Max</v>
          </cell>
        </row>
        <row r="3407">
          <cell r="A3407" t="str">
            <v>Kershaw202330.8Max</v>
          </cell>
          <cell r="B3407">
            <v>2023</v>
          </cell>
          <cell r="C3407">
            <v>0.8</v>
          </cell>
          <cell r="D3407" t="str">
            <v>Kershaw</v>
          </cell>
          <cell r="E3407">
            <v>3</v>
          </cell>
          <cell r="F3407">
            <v>1417</v>
          </cell>
          <cell r="G3407" t="str">
            <v>Max</v>
          </cell>
        </row>
        <row r="3408">
          <cell r="A3408" t="str">
            <v>Lancaster202330.8Max</v>
          </cell>
          <cell r="B3408">
            <v>2023</v>
          </cell>
          <cell r="C3408">
            <v>0.8</v>
          </cell>
          <cell r="D3408" t="str">
            <v>Lancaster</v>
          </cell>
          <cell r="E3408">
            <v>3</v>
          </cell>
          <cell r="F3408">
            <v>1608</v>
          </cell>
          <cell r="G3408" t="str">
            <v>Max</v>
          </cell>
        </row>
        <row r="3409">
          <cell r="A3409" t="str">
            <v>Laurens202330.8Max</v>
          </cell>
          <cell r="B3409">
            <v>2023</v>
          </cell>
          <cell r="C3409">
            <v>0.8</v>
          </cell>
          <cell r="D3409" t="str">
            <v>Laurens</v>
          </cell>
          <cell r="E3409">
            <v>3</v>
          </cell>
          <cell r="F3409">
            <v>1246</v>
          </cell>
          <cell r="G3409" t="str">
            <v>Max</v>
          </cell>
        </row>
        <row r="3410">
          <cell r="A3410" t="str">
            <v>Lee202330.8Max</v>
          </cell>
          <cell r="B3410">
            <v>2023</v>
          </cell>
          <cell r="C3410">
            <v>0.8</v>
          </cell>
          <cell r="D3410" t="str">
            <v>Lee</v>
          </cell>
          <cell r="E3410">
            <v>3</v>
          </cell>
          <cell r="F3410">
            <v>1224</v>
          </cell>
          <cell r="G3410" t="str">
            <v>Max</v>
          </cell>
        </row>
        <row r="3411">
          <cell r="A3411" t="str">
            <v>Lexington202330.8Max</v>
          </cell>
          <cell r="B3411">
            <v>2023</v>
          </cell>
          <cell r="C3411">
            <v>0.8</v>
          </cell>
          <cell r="D3411" t="str">
            <v>Lexington</v>
          </cell>
          <cell r="E3411">
            <v>3</v>
          </cell>
          <cell r="F3411">
            <v>1677</v>
          </cell>
          <cell r="G3411" t="str">
            <v>Max</v>
          </cell>
        </row>
        <row r="3412">
          <cell r="A3412" t="str">
            <v>Marion202330.8Max</v>
          </cell>
          <cell r="B3412">
            <v>2023</v>
          </cell>
          <cell r="C3412">
            <v>0.8</v>
          </cell>
          <cell r="D3412" t="str">
            <v>Marion</v>
          </cell>
          <cell r="E3412">
            <v>3</v>
          </cell>
          <cell r="F3412">
            <v>1224</v>
          </cell>
          <cell r="G3412" t="str">
            <v>Max</v>
          </cell>
        </row>
        <row r="3413">
          <cell r="A3413" t="str">
            <v>Marlboro202330.8Max</v>
          </cell>
          <cell r="B3413">
            <v>2023</v>
          </cell>
          <cell r="C3413">
            <v>0.8</v>
          </cell>
          <cell r="D3413" t="str">
            <v>Marlboro</v>
          </cell>
          <cell r="E3413">
            <v>3</v>
          </cell>
          <cell r="F3413">
            <v>1224</v>
          </cell>
          <cell r="G3413" t="str">
            <v>Max</v>
          </cell>
        </row>
        <row r="3414">
          <cell r="A3414" t="str">
            <v>McCormick202330.8Max</v>
          </cell>
          <cell r="B3414">
            <v>2023</v>
          </cell>
          <cell r="C3414">
            <v>0.8</v>
          </cell>
          <cell r="D3414" t="str">
            <v>McCormick</v>
          </cell>
          <cell r="E3414">
            <v>3</v>
          </cell>
          <cell r="F3414">
            <v>1328</v>
          </cell>
          <cell r="G3414" t="str">
            <v>Max</v>
          </cell>
        </row>
        <row r="3415">
          <cell r="A3415" t="str">
            <v>Newberry202330.8Max</v>
          </cell>
          <cell r="B3415">
            <v>2023</v>
          </cell>
          <cell r="C3415">
            <v>0.8</v>
          </cell>
          <cell r="D3415" t="str">
            <v>Newberry</v>
          </cell>
          <cell r="E3415">
            <v>3</v>
          </cell>
          <cell r="F3415">
            <v>1278</v>
          </cell>
          <cell r="G3415" t="str">
            <v>Max</v>
          </cell>
        </row>
        <row r="3416">
          <cell r="A3416" t="str">
            <v>Oconee202330.8Max</v>
          </cell>
          <cell r="B3416">
            <v>2023</v>
          </cell>
          <cell r="C3416">
            <v>0.8</v>
          </cell>
          <cell r="D3416" t="str">
            <v>Oconee</v>
          </cell>
          <cell r="E3416">
            <v>3</v>
          </cell>
          <cell r="F3416">
            <v>1477</v>
          </cell>
          <cell r="G3416" t="str">
            <v>Max</v>
          </cell>
        </row>
        <row r="3417">
          <cell r="A3417" t="str">
            <v>Orangeburg202330.8Max</v>
          </cell>
          <cell r="B3417">
            <v>2023</v>
          </cell>
          <cell r="C3417">
            <v>0.8</v>
          </cell>
          <cell r="D3417" t="str">
            <v>Orangeburg</v>
          </cell>
          <cell r="E3417">
            <v>3</v>
          </cell>
          <cell r="F3417">
            <v>1224</v>
          </cell>
          <cell r="G3417" t="str">
            <v>Max</v>
          </cell>
        </row>
        <row r="3418">
          <cell r="A3418" t="str">
            <v>Pickens202330.8Max</v>
          </cell>
          <cell r="B3418">
            <v>2023</v>
          </cell>
          <cell r="C3418">
            <v>0.8</v>
          </cell>
          <cell r="D3418" t="str">
            <v>Pickens</v>
          </cell>
          <cell r="E3418">
            <v>3</v>
          </cell>
          <cell r="F3418">
            <v>1773</v>
          </cell>
          <cell r="G3418" t="str">
            <v>Max</v>
          </cell>
        </row>
        <row r="3419">
          <cell r="A3419" t="str">
            <v>Richland202330.8Max</v>
          </cell>
          <cell r="B3419">
            <v>2023</v>
          </cell>
          <cell r="C3419">
            <v>0.8</v>
          </cell>
          <cell r="D3419" t="str">
            <v>Richland</v>
          </cell>
          <cell r="E3419">
            <v>3</v>
          </cell>
          <cell r="F3419">
            <v>1746</v>
          </cell>
          <cell r="G3419" t="str">
            <v>Max</v>
          </cell>
        </row>
        <row r="3420">
          <cell r="A3420" t="str">
            <v>Saluda202330.8Max</v>
          </cell>
          <cell r="B3420">
            <v>2023</v>
          </cell>
          <cell r="C3420">
            <v>0.8</v>
          </cell>
          <cell r="D3420" t="str">
            <v>Saluda</v>
          </cell>
          <cell r="E3420">
            <v>3</v>
          </cell>
          <cell r="F3420">
            <v>1677</v>
          </cell>
          <cell r="G3420" t="str">
            <v>Max</v>
          </cell>
        </row>
        <row r="3421">
          <cell r="A3421" t="str">
            <v>Spartanburg202330.8Max</v>
          </cell>
          <cell r="B3421">
            <v>2023</v>
          </cell>
          <cell r="C3421">
            <v>0.8</v>
          </cell>
          <cell r="D3421" t="str">
            <v>Spartanburg</v>
          </cell>
          <cell r="E3421">
            <v>3</v>
          </cell>
          <cell r="F3421">
            <v>1554</v>
          </cell>
          <cell r="G3421" t="str">
            <v>Max</v>
          </cell>
        </row>
        <row r="3422">
          <cell r="A3422" t="str">
            <v>Sumter202330.8Max</v>
          </cell>
          <cell r="B3422">
            <v>2023</v>
          </cell>
          <cell r="C3422">
            <v>0.8</v>
          </cell>
          <cell r="D3422" t="str">
            <v>Sumter</v>
          </cell>
          <cell r="E3422">
            <v>3</v>
          </cell>
          <cell r="F3422">
            <v>1263</v>
          </cell>
          <cell r="G3422" t="str">
            <v>Max</v>
          </cell>
        </row>
        <row r="3423">
          <cell r="A3423" t="str">
            <v>Union202330.8Max</v>
          </cell>
          <cell r="B3423">
            <v>2023</v>
          </cell>
          <cell r="C3423">
            <v>0.8</v>
          </cell>
          <cell r="D3423" t="str">
            <v>Union</v>
          </cell>
          <cell r="E3423">
            <v>3</v>
          </cell>
          <cell r="F3423">
            <v>1224</v>
          </cell>
          <cell r="G3423" t="str">
            <v>Max</v>
          </cell>
        </row>
        <row r="3424">
          <cell r="A3424" t="str">
            <v>Williamsburg202330.8Max</v>
          </cell>
          <cell r="B3424">
            <v>2023</v>
          </cell>
          <cell r="C3424">
            <v>0.8</v>
          </cell>
          <cell r="D3424" t="str">
            <v>Williamsburg</v>
          </cell>
          <cell r="E3424">
            <v>3</v>
          </cell>
          <cell r="F3424">
            <v>1224</v>
          </cell>
          <cell r="G3424" t="str">
            <v>Max</v>
          </cell>
        </row>
        <row r="3425">
          <cell r="A3425" t="str">
            <v>York202330.8Max</v>
          </cell>
          <cell r="B3425">
            <v>2023</v>
          </cell>
          <cell r="C3425">
            <v>0.8</v>
          </cell>
          <cell r="D3425" t="str">
            <v>York</v>
          </cell>
          <cell r="E3425">
            <v>3</v>
          </cell>
          <cell r="F3425">
            <v>1960</v>
          </cell>
          <cell r="G3425" t="str">
            <v>Max</v>
          </cell>
        </row>
        <row r="3426">
          <cell r="A3426" t="str">
            <v>Abbeville202340.8Max</v>
          </cell>
          <cell r="B3426">
            <v>2023</v>
          </cell>
          <cell r="C3426">
            <v>0.8</v>
          </cell>
          <cell r="D3426" t="str">
            <v>Abbeville</v>
          </cell>
          <cell r="E3426">
            <v>4</v>
          </cell>
          <cell r="F3426">
            <v>1366</v>
          </cell>
          <cell r="G3426" t="str">
            <v>Max</v>
          </cell>
        </row>
        <row r="3427">
          <cell r="A3427" t="str">
            <v>Aiken202340.8Max</v>
          </cell>
          <cell r="B3427">
            <v>2023</v>
          </cell>
          <cell r="C3427">
            <v>0.8</v>
          </cell>
          <cell r="D3427" t="str">
            <v>Aiken</v>
          </cell>
          <cell r="E3427">
            <v>4</v>
          </cell>
          <cell r="F3427">
            <v>1720</v>
          </cell>
          <cell r="G3427" t="str">
            <v>Max</v>
          </cell>
        </row>
        <row r="3428">
          <cell r="A3428" t="str">
            <v>Allendale202340.8Max</v>
          </cell>
          <cell r="B3428">
            <v>2023</v>
          </cell>
          <cell r="C3428">
            <v>0.8</v>
          </cell>
          <cell r="D3428" t="str">
            <v>Allendale</v>
          </cell>
          <cell r="E3428">
            <v>4</v>
          </cell>
          <cell r="F3428">
            <v>1366</v>
          </cell>
          <cell r="G3428" t="str">
            <v>Max</v>
          </cell>
        </row>
        <row r="3429">
          <cell r="A3429" t="str">
            <v>Anderson202340.8Max</v>
          </cell>
          <cell r="B3429">
            <v>2023</v>
          </cell>
          <cell r="C3429">
            <v>0.8</v>
          </cell>
          <cell r="D3429" t="str">
            <v>Anderson</v>
          </cell>
          <cell r="E3429">
            <v>4</v>
          </cell>
          <cell r="F3429">
            <v>1702</v>
          </cell>
          <cell r="G3429" t="str">
            <v>Max</v>
          </cell>
        </row>
        <row r="3430">
          <cell r="A3430" t="str">
            <v>Bamberg202340.8Max</v>
          </cell>
          <cell r="B3430">
            <v>2023</v>
          </cell>
          <cell r="C3430">
            <v>0.8</v>
          </cell>
          <cell r="D3430" t="str">
            <v>Bamberg</v>
          </cell>
          <cell r="E3430">
            <v>4</v>
          </cell>
          <cell r="F3430">
            <v>1366</v>
          </cell>
          <cell r="G3430" t="str">
            <v>Max</v>
          </cell>
        </row>
        <row r="3431">
          <cell r="A3431" t="str">
            <v>Barnwell202340.8Max</v>
          </cell>
          <cell r="B3431">
            <v>2023</v>
          </cell>
          <cell r="C3431">
            <v>0.8</v>
          </cell>
          <cell r="D3431" t="str">
            <v>Barnwell</v>
          </cell>
          <cell r="E3431">
            <v>4</v>
          </cell>
          <cell r="F3431">
            <v>1366</v>
          </cell>
          <cell r="G3431" t="str">
            <v>Max</v>
          </cell>
        </row>
        <row r="3432">
          <cell r="A3432" t="str">
            <v>Beaufort202340.8Max</v>
          </cell>
          <cell r="B3432">
            <v>2023</v>
          </cell>
          <cell r="C3432">
            <v>0.8</v>
          </cell>
          <cell r="D3432" t="str">
            <v>Beaufort</v>
          </cell>
          <cell r="E3432">
            <v>4</v>
          </cell>
          <cell r="F3432">
            <v>2012</v>
          </cell>
          <cell r="G3432" t="str">
            <v>Max</v>
          </cell>
        </row>
        <row r="3433">
          <cell r="A3433" t="str">
            <v>Berkeley202340.8Max</v>
          </cell>
          <cell r="B3433">
            <v>2023</v>
          </cell>
          <cell r="C3433">
            <v>0.8</v>
          </cell>
          <cell r="D3433" t="str">
            <v>Berkeley</v>
          </cell>
          <cell r="E3433">
            <v>4</v>
          </cell>
          <cell r="F3433">
            <v>2130</v>
          </cell>
          <cell r="G3433" t="str">
            <v>Max</v>
          </cell>
        </row>
        <row r="3434">
          <cell r="A3434" t="str">
            <v>Calhoun202340.8Max</v>
          </cell>
          <cell r="B3434">
            <v>2023</v>
          </cell>
          <cell r="C3434">
            <v>0.8</v>
          </cell>
          <cell r="D3434" t="str">
            <v>Calhoun</v>
          </cell>
          <cell r="E3434">
            <v>4</v>
          </cell>
          <cell r="F3434">
            <v>1870</v>
          </cell>
          <cell r="G3434" t="str">
            <v>Max</v>
          </cell>
        </row>
        <row r="3435">
          <cell r="A3435" t="str">
            <v>Charleston202340.8Max</v>
          </cell>
          <cell r="B3435">
            <v>2023</v>
          </cell>
          <cell r="C3435">
            <v>0.8</v>
          </cell>
          <cell r="D3435" t="str">
            <v>Charleston</v>
          </cell>
          <cell r="E3435">
            <v>4</v>
          </cell>
          <cell r="F3435">
            <v>2130</v>
          </cell>
          <cell r="G3435" t="str">
            <v>Max</v>
          </cell>
        </row>
        <row r="3436">
          <cell r="A3436" t="str">
            <v>Cherokee202340.8Max</v>
          </cell>
          <cell r="B3436">
            <v>2023</v>
          </cell>
          <cell r="C3436">
            <v>0.8</v>
          </cell>
          <cell r="D3436" t="str">
            <v>Cherokee</v>
          </cell>
          <cell r="E3436">
            <v>4</v>
          </cell>
          <cell r="F3436">
            <v>1366</v>
          </cell>
          <cell r="G3436" t="str">
            <v>Max</v>
          </cell>
        </row>
        <row r="3437">
          <cell r="A3437" t="str">
            <v>Chester202340.8Max</v>
          </cell>
          <cell r="B3437">
            <v>2023</v>
          </cell>
          <cell r="C3437">
            <v>0.8</v>
          </cell>
          <cell r="D3437" t="str">
            <v>Chester</v>
          </cell>
          <cell r="E3437">
            <v>4</v>
          </cell>
          <cell r="F3437">
            <v>1418</v>
          </cell>
          <cell r="G3437" t="str">
            <v>Max</v>
          </cell>
        </row>
        <row r="3438">
          <cell r="A3438" t="str">
            <v>Chesterfield202340.8Max</v>
          </cell>
          <cell r="B3438">
            <v>2023</v>
          </cell>
          <cell r="C3438">
            <v>0.8</v>
          </cell>
          <cell r="D3438" t="str">
            <v>Chesterfield</v>
          </cell>
          <cell r="E3438">
            <v>4</v>
          </cell>
          <cell r="F3438">
            <v>1366</v>
          </cell>
          <cell r="G3438" t="str">
            <v>Max</v>
          </cell>
        </row>
        <row r="3439">
          <cell r="A3439" t="str">
            <v>Clarendon202340.8Max</v>
          </cell>
          <cell r="B3439">
            <v>2023</v>
          </cell>
          <cell r="C3439">
            <v>0.8</v>
          </cell>
          <cell r="D3439" t="str">
            <v>Clarendon</v>
          </cell>
          <cell r="E3439">
            <v>4</v>
          </cell>
          <cell r="F3439">
            <v>1386</v>
          </cell>
          <cell r="G3439" t="str">
            <v>Max</v>
          </cell>
        </row>
        <row r="3440">
          <cell r="A3440" t="str">
            <v>Colleton202340.8Max</v>
          </cell>
          <cell r="B3440">
            <v>2023</v>
          </cell>
          <cell r="C3440">
            <v>0.8</v>
          </cell>
          <cell r="D3440" t="str">
            <v>Colleton</v>
          </cell>
          <cell r="E3440">
            <v>4</v>
          </cell>
          <cell r="F3440">
            <v>1366</v>
          </cell>
          <cell r="G3440" t="str">
            <v>Max</v>
          </cell>
        </row>
        <row r="3441">
          <cell r="A3441" t="str">
            <v>Darlington202340.8Max</v>
          </cell>
          <cell r="B3441">
            <v>2023</v>
          </cell>
          <cell r="C3441">
            <v>0.8</v>
          </cell>
          <cell r="D3441" t="str">
            <v>Darlington</v>
          </cell>
          <cell r="E3441">
            <v>4</v>
          </cell>
          <cell r="F3441">
            <v>1382</v>
          </cell>
          <cell r="G3441" t="str">
            <v>Max</v>
          </cell>
        </row>
        <row r="3442">
          <cell r="A3442" t="str">
            <v>Dillon202340.8Max</v>
          </cell>
          <cell r="B3442">
            <v>2023</v>
          </cell>
          <cell r="C3442">
            <v>0.8</v>
          </cell>
          <cell r="D3442" t="str">
            <v>Dillon</v>
          </cell>
          <cell r="E3442">
            <v>4</v>
          </cell>
          <cell r="F3442">
            <v>1366</v>
          </cell>
          <cell r="G3442" t="str">
            <v>Max</v>
          </cell>
        </row>
        <row r="3443">
          <cell r="A3443" t="str">
            <v>Dorchester202340.8Max</v>
          </cell>
          <cell r="B3443">
            <v>2023</v>
          </cell>
          <cell r="C3443">
            <v>0.8</v>
          </cell>
          <cell r="D3443" t="str">
            <v>Dorchester</v>
          </cell>
          <cell r="E3443">
            <v>4</v>
          </cell>
          <cell r="F3443">
            <v>2130</v>
          </cell>
          <cell r="G3443" t="str">
            <v>Max</v>
          </cell>
        </row>
        <row r="3444">
          <cell r="A3444" t="str">
            <v>Edgefield202340.8Max</v>
          </cell>
          <cell r="B3444">
            <v>2023</v>
          </cell>
          <cell r="C3444">
            <v>0.8</v>
          </cell>
          <cell r="D3444" t="str">
            <v>Edgefield</v>
          </cell>
          <cell r="E3444">
            <v>4</v>
          </cell>
          <cell r="F3444">
            <v>1720</v>
          </cell>
          <cell r="G3444" t="str">
            <v>Max</v>
          </cell>
        </row>
        <row r="3445">
          <cell r="A3445" t="str">
            <v>Fairfield202340.8Max</v>
          </cell>
          <cell r="B3445">
            <v>2023</v>
          </cell>
          <cell r="C3445">
            <v>0.8</v>
          </cell>
          <cell r="D3445" t="str">
            <v>Fairfield</v>
          </cell>
          <cell r="E3445">
            <v>4</v>
          </cell>
          <cell r="F3445">
            <v>1870</v>
          </cell>
          <cell r="G3445" t="str">
            <v>Max</v>
          </cell>
        </row>
        <row r="3446">
          <cell r="A3446" t="str">
            <v>Florence202340.8Max</v>
          </cell>
          <cell r="B3446">
            <v>2023</v>
          </cell>
          <cell r="C3446">
            <v>0.8</v>
          </cell>
          <cell r="D3446" t="str">
            <v>Florence</v>
          </cell>
          <cell r="E3446">
            <v>4</v>
          </cell>
          <cell r="F3446">
            <v>1542</v>
          </cell>
          <cell r="G3446" t="str">
            <v>Max</v>
          </cell>
        </row>
        <row r="3447">
          <cell r="A3447" t="str">
            <v>Georgetown202340.8Max</v>
          </cell>
          <cell r="B3447">
            <v>2023</v>
          </cell>
          <cell r="C3447">
            <v>0.8</v>
          </cell>
          <cell r="D3447" t="str">
            <v>Georgetown</v>
          </cell>
          <cell r="E3447">
            <v>4</v>
          </cell>
          <cell r="F3447">
            <v>1620</v>
          </cell>
          <cell r="G3447" t="str">
            <v>Max</v>
          </cell>
        </row>
        <row r="3448">
          <cell r="A3448" t="str">
            <v>Greenville202340.8Max</v>
          </cell>
          <cell r="B3448">
            <v>2023</v>
          </cell>
          <cell r="C3448">
            <v>0.8</v>
          </cell>
          <cell r="D3448" t="str">
            <v>Greenville</v>
          </cell>
          <cell r="E3448">
            <v>4</v>
          </cell>
          <cell r="F3448">
            <v>2066</v>
          </cell>
          <cell r="G3448" t="str">
            <v>Max</v>
          </cell>
        </row>
        <row r="3449">
          <cell r="A3449" t="str">
            <v>Greenwood202340.8Max</v>
          </cell>
          <cell r="B3449">
            <v>2023</v>
          </cell>
          <cell r="C3449">
            <v>0.8</v>
          </cell>
          <cell r="D3449" t="str">
            <v>Greenwood</v>
          </cell>
          <cell r="E3449">
            <v>4</v>
          </cell>
          <cell r="F3449">
            <v>1366</v>
          </cell>
          <cell r="G3449" t="str">
            <v>Max</v>
          </cell>
        </row>
        <row r="3450">
          <cell r="A3450" t="str">
            <v>Hampton202340.8Max</v>
          </cell>
          <cell r="B3450">
            <v>2023</v>
          </cell>
          <cell r="C3450">
            <v>0.8</v>
          </cell>
          <cell r="D3450" t="str">
            <v>Hampton</v>
          </cell>
          <cell r="E3450">
            <v>4</v>
          </cell>
          <cell r="F3450">
            <v>1366</v>
          </cell>
          <cell r="G3450" t="str">
            <v>Max</v>
          </cell>
        </row>
        <row r="3451">
          <cell r="A3451" t="str">
            <v>Horry202340.8Max</v>
          </cell>
          <cell r="B3451">
            <v>2023</v>
          </cell>
          <cell r="C3451">
            <v>0.8</v>
          </cell>
          <cell r="D3451" t="str">
            <v>Horry</v>
          </cell>
          <cell r="E3451">
            <v>4</v>
          </cell>
          <cell r="F3451">
            <v>1586</v>
          </cell>
          <cell r="G3451" t="str">
            <v>Max</v>
          </cell>
        </row>
        <row r="3452">
          <cell r="A3452" t="str">
            <v>Jasper202340.8Max</v>
          </cell>
          <cell r="B3452">
            <v>2023</v>
          </cell>
          <cell r="C3452">
            <v>0.8</v>
          </cell>
          <cell r="D3452" t="str">
            <v>Jasper</v>
          </cell>
          <cell r="E3452">
            <v>4</v>
          </cell>
          <cell r="F3452">
            <v>1388</v>
          </cell>
          <cell r="G3452" t="str">
            <v>Max</v>
          </cell>
        </row>
        <row r="3453">
          <cell r="A3453" t="str">
            <v>Kershaw202340.8Max</v>
          </cell>
          <cell r="B3453">
            <v>2023</v>
          </cell>
          <cell r="C3453">
            <v>0.8</v>
          </cell>
          <cell r="D3453" t="str">
            <v>Kershaw</v>
          </cell>
          <cell r="E3453">
            <v>4</v>
          </cell>
          <cell r="F3453">
            <v>1580</v>
          </cell>
          <cell r="G3453" t="str">
            <v>Max</v>
          </cell>
        </row>
        <row r="3454">
          <cell r="A3454" t="str">
            <v>Lancaster202340.8Max</v>
          </cell>
          <cell r="B3454">
            <v>2023</v>
          </cell>
          <cell r="C3454">
            <v>0.8</v>
          </cell>
          <cell r="D3454" t="str">
            <v>Lancaster</v>
          </cell>
          <cell r="E3454">
            <v>4</v>
          </cell>
          <cell r="F3454">
            <v>1794</v>
          </cell>
          <cell r="G3454" t="str">
            <v>Max</v>
          </cell>
        </row>
        <row r="3455">
          <cell r="A3455" t="str">
            <v>Laurens202340.8Max</v>
          </cell>
          <cell r="B3455">
            <v>2023</v>
          </cell>
          <cell r="C3455">
            <v>0.8</v>
          </cell>
          <cell r="D3455" t="str">
            <v>Laurens</v>
          </cell>
          <cell r="E3455">
            <v>4</v>
          </cell>
          <cell r="F3455">
            <v>1390</v>
          </cell>
          <cell r="G3455" t="str">
            <v>Max</v>
          </cell>
        </row>
        <row r="3456">
          <cell r="A3456" t="str">
            <v>Lee202340.8Max</v>
          </cell>
          <cell r="B3456">
            <v>2023</v>
          </cell>
          <cell r="C3456">
            <v>0.8</v>
          </cell>
          <cell r="D3456" t="str">
            <v>Lee</v>
          </cell>
          <cell r="E3456">
            <v>4</v>
          </cell>
          <cell r="F3456">
            <v>1366</v>
          </cell>
          <cell r="G3456" t="str">
            <v>Max</v>
          </cell>
        </row>
        <row r="3457">
          <cell r="A3457" t="str">
            <v>Lexington202340.8Max</v>
          </cell>
          <cell r="B3457">
            <v>2023</v>
          </cell>
          <cell r="C3457">
            <v>0.8</v>
          </cell>
          <cell r="D3457" t="str">
            <v>Lexington</v>
          </cell>
          <cell r="E3457">
            <v>4</v>
          </cell>
          <cell r="F3457">
            <v>1870</v>
          </cell>
          <cell r="G3457" t="str">
            <v>Max</v>
          </cell>
        </row>
        <row r="3458">
          <cell r="A3458" t="str">
            <v>Marion202340.8Max</v>
          </cell>
          <cell r="B3458">
            <v>2023</v>
          </cell>
          <cell r="C3458">
            <v>0.8</v>
          </cell>
          <cell r="D3458" t="str">
            <v>Marion</v>
          </cell>
          <cell r="E3458">
            <v>4</v>
          </cell>
          <cell r="F3458">
            <v>1366</v>
          </cell>
          <cell r="G3458" t="str">
            <v>Max</v>
          </cell>
        </row>
        <row r="3459">
          <cell r="A3459" t="str">
            <v>Marlboro202340.8Max</v>
          </cell>
          <cell r="B3459">
            <v>2023</v>
          </cell>
          <cell r="C3459">
            <v>0.8</v>
          </cell>
          <cell r="D3459" t="str">
            <v>Marlboro</v>
          </cell>
          <cell r="E3459">
            <v>4</v>
          </cell>
          <cell r="F3459">
            <v>1366</v>
          </cell>
          <cell r="G3459" t="str">
            <v>Max</v>
          </cell>
        </row>
        <row r="3460">
          <cell r="A3460" t="str">
            <v>McCormick202340.8Max</v>
          </cell>
          <cell r="B3460">
            <v>2023</v>
          </cell>
          <cell r="C3460">
            <v>0.8</v>
          </cell>
          <cell r="D3460" t="str">
            <v>McCormick</v>
          </cell>
          <cell r="E3460">
            <v>4</v>
          </cell>
          <cell r="F3460">
            <v>1482</v>
          </cell>
          <cell r="G3460" t="str">
            <v>Max</v>
          </cell>
        </row>
        <row r="3461">
          <cell r="A3461" t="str">
            <v>Newberry202340.8Max</v>
          </cell>
          <cell r="B3461">
            <v>2023</v>
          </cell>
          <cell r="C3461">
            <v>0.8</v>
          </cell>
          <cell r="D3461" t="str">
            <v>Newberry</v>
          </cell>
          <cell r="E3461">
            <v>4</v>
          </cell>
          <cell r="F3461">
            <v>1426</v>
          </cell>
          <cell r="G3461" t="str">
            <v>Max</v>
          </cell>
        </row>
        <row r="3462">
          <cell r="A3462" t="str">
            <v>Oconee202340.8Max</v>
          </cell>
          <cell r="B3462">
            <v>2023</v>
          </cell>
          <cell r="C3462">
            <v>0.8</v>
          </cell>
          <cell r="D3462" t="str">
            <v>Oconee</v>
          </cell>
          <cell r="E3462">
            <v>4</v>
          </cell>
          <cell r="F3462">
            <v>1648</v>
          </cell>
          <cell r="G3462" t="str">
            <v>Max</v>
          </cell>
        </row>
        <row r="3463">
          <cell r="A3463" t="str">
            <v>Orangeburg202340.8Max</v>
          </cell>
          <cell r="B3463">
            <v>2023</v>
          </cell>
          <cell r="C3463">
            <v>0.8</v>
          </cell>
          <cell r="D3463" t="str">
            <v>Orangeburg</v>
          </cell>
          <cell r="E3463">
            <v>4</v>
          </cell>
          <cell r="F3463">
            <v>1366</v>
          </cell>
          <cell r="G3463" t="str">
            <v>Max</v>
          </cell>
        </row>
        <row r="3464">
          <cell r="A3464" t="str">
            <v>Pickens202340.8Max</v>
          </cell>
          <cell r="B3464">
            <v>2023</v>
          </cell>
          <cell r="C3464">
            <v>0.8</v>
          </cell>
          <cell r="D3464" t="str">
            <v>Pickens</v>
          </cell>
          <cell r="E3464">
            <v>4</v>
          </cell>
          <cell r="F3464">
            <v>1978</v>
          </cell>
          <cell r="G3464" t="str">
            <v>Max</v>
          </cell>
        </row>
        <row r="3465">
          <cell r="A3465" t="str">
            <v>Richland202340.8Max</v>
          </cell>
          <cell r="B3465">
            <v>2023</v>
          </cell>
          <cell r="C3465">
            <v>0.8</v>
          </cell>
          <cell r="D3465" t="str">
            <v>Richland</v>
          </cell>
          <cell r="E3465">
            <v>4</v>
          </cell>
          <cell r="F3465">
            <v>1948</v>
          </cell>
          <cell r="G3465" t="str">
            <v>Max</v>
          </cell>
        </row>
        <row r="3466">
          <cell r="A3466" t="str">
            <v>Saluda202340.8Max</v>
          </cell>
          <cell r="B3466">
            <v>2023</v>
          </cell>
          <cell r="C3466">
            <v>0.8</v>
          </cell>
          <cell r="D3466" t="str">
            <v>Saluda</v>
          </cell>
          <cell r="E3466">
            <v>4</v>
          </cell>
          <cell r="F3466">
            <v>1870</v>
          </cell>
          <cell r="G3466" t="str">
            <v>Max</v>
          </cell>
        </row>
        <row r="3467">
          <cell r="A3467" t="str">
            <v>Spartanburg202340.8Max</v>
          </cell>
          <cell r="B3467">
            <v>2023</v>
          </cell>
          <cell r="C3467">
            <v>0.8</v>
          </cell>
          <cell r="D3467" t="str">
            <v>Spartanburg</v>
          </cell>
          <cell r="E3467">
            <v>4</v>
          </cell>
          <cell r="F3467">
            <v>1734</v>
          </cell>
          <cell r="G3467" t="str">
            <v>Max</v>
          </cell>
        </row>
        <row r="3468">
          <cell r="A3468" t="str">
            <v>Sumter202340.8Max</v>
          </cell>
          <cell r="B3468">
            <v>2023</v>
          </cell>
          <cell r="C3468">
            <v>0.8</v>
          </cell>
          <cell r="D3468" t="str">
            <v>Sumter</v>
          </cell>
          <cell r="E3468">
            <v>4</v>
          </cell>
          <cell r="F3468">
            <v>1410</v>
          </cell>
          <cell r="G3468" t="str">
            <v>Max</v>
          </cell>
        </row>
        <row r="3469">
          <cell r="A3469" t="str">
            <v>Union202340.8Max</v>
          </cell>
          <cell r="B3469">
            <v>2023</v>
          </cell>
          <cell r="C3469">
            <v>0.8</v>
          </cell>
          <cell r="D3469" t="str">
            <v>Union</v>
          </cell>
          <cell r="E3469">
            <v>4</v>
          </cell>
          <cell r="F3469">
            <v>1366</v>
          </cell>
          <cell r="G3469" t="str">
            <v>Max</v>
          </cell>
        </row>
        <row r="3470">
          <cell r="A3470" t="str">
            <v>Williamsburg202340.8Max</v>
          </cell>
          <cell r="B3470">
            <v>2023</v>
          </cell>
          <cell r="C3470">
            <v>0.8</v>
          </cell>
          <cell r="D3470" t="str">
            <v>Williamsburg</v>
          </cell>
          <cell r="E3470">
            <v>4</v>
          </cell>
          <cell r="F3470">
            <v>1366</v>
          </cell>
          <cell r="G3470" t="str">
            <v>Max</v>
          </cell>
        </row>
        <row r="3471">
          <cell r="A3471" t="str">
            <v>York202340.8Max</v>
          </cell>
          <cell r="B3471">
            <v>2023</v>
          </cell>
          <cell r="C3471">
            <v>0.8</v>
          </cell>
          <cell r="D3471" t="str">
            <v>York</v>
          </cell>
          <cell r="E3471">
            <v>4</v>
          </cell>
          <cell r="F3471">
            <v>2186</v>
          </cell>
          <cell r="G3471" t="str">
            <v>Max</v>
          </cell>
        </row>
        <row r="3472">
          <cell r="A3472" t="str">
            <v>Abbeville20230FMRMax</v>
          </cell>
          <cell r="B3472">
            <v>2023</v>
          </cell>
          <cell r="C3472" t="str">
            <v>FMR</v>
          </cell>
          <cell r="D3472" t="str">
            <v>Abbeville</v>
          </cell>
          <cell r="E3472">
            <v>0</v>
          </cell>
          <cell r="F3472">
            <v>622</v>
          </cell>
          <cell r="G3472" t="str">
            <v>Max</v>
          </cell>
        </row>
        <row r="3473">
          <cell r="A3473" t="str">
            <v>Aiken20230FMRMax</v>
          </cell>
          <cell r="B3473">
            <v>2023</v>
          </cell>
          <cell r="C3473" t="str">
            <v>FMR</v>
          </cell>
          <cell r="D3473" t="str">
            <v>Aiken</v>
          </cell>
          <cell r="E3473">
            <v>0</v>
          </cell>
          <cell r="F3473">
            <v>750</v>
          </cell>
          <cell r="G3473" t="str">
            <v>Max</v>
          </cell>
        </row>
        <row r="3474">
          <cell r="A3474" t="str">
            <v>Allendale20230FMRMax</v>
          </cell>
          <cell r="B3474">
            <v>2023</v>
          </cell>
          <cell r="C3474" t="str">
            <v>FMR</v>
          </cell>
          <cell r="D3474" t="str">
            <v>Allendale</v>
          </cell>
          <cell r="E3474">
            <v>0</v>
          </cell>
          <cell r="F3474">
            <v>644</v>
          </cell>
          <cell r="G3474" t="str">
            <v>Max</v>
          </cell>
        </row>
        <row r="3475">
          <cell r="A3475" t="str">
            <v>Anderson20230FMRMax</v>
          </cell>
          <cell r="B3475">
            <v>2023</v>
          </cell>
          <cell r="C3475" t="str">
            <v>FMR</v>
          </cell>
          <cell r="D3475" t="str">
            <v>Anderson</v>
          </cell>
          <cell r="E3475">
            <v>0</v>
          </cell>
          <cell r="F3475">
            <v>688</v>
          </cell>
          <cell r="G3475" t="str">
            <v>Max</v>
          </cell>
        </row>
        <row r="3476">
          <cell r="A3476" t="str">
            <v>Bamberg20230FMRMax</v>
          </cell>
          <cell r="B3476">
            <v>2023</v>
          </cell>
          <cell r="C3476" t="str">
            <v>FMR</v>
          </cell>
          <cell r="D3476" t="str">
            <v>Bamberg</v>
          </cell>
          <cell r="E3476">
            <v>0</v>
          </cell>
          <cell r="F3476">
            <v>589</v>
          </cell>
          <cell r="G3476" t="str">
            <v>Max</v>
          </cell>
        </row>
        <row r="3477">
          <cell r="A3477" t="str">
            <v>Barnwell20230FMRMax</v>
          </cell>
          <cell r="B3477">
            <v>2023</v>
          </cell>
          <cell r="C3477" t="str">
            <v>FMR</v>
          </cell>
          <cell r="D3477" t="str">
            <v>Barnwell</v>
          </cell>
          <cell r="E3477">
            <v>0</v>
          </cell>
          <cell r="F3477">
            <v>607</v>
          </cell>
          <cell r="G3477" t="str">
            <v>Max</v>
          </cell>
        </row>
        <row r="3478">
          <cell r="A3478" t="str">
            <v>Beaufort20230FMRMax</v>
          </cell>
          <cell r="B3478">
            <v>2023</v>
          </cell>
          <cell r="C3478" t="str">
            <v>FMR</v>
          </cell>
          <cell r="D3478" t="str">
            <v>Beaufort</v>
          </cell>
          <cell r="E3478">
            <v>0</v>
          </cell>
          <cell r="F3478">
            <v>1267</v>
          </cell>
          <cell r="G3478" t="str">
            <v>Max</v>
          </cell>
        </row>
        <row r="3479">
          <cell r="A3479" t="str">
            <v>Berkeley20230FMRMax</v>
          </cell>
          <cell r="B3479">
            <v>2023</v>
          </cell>
          <cell r="C3479" t="str">
            <v>FMR</v>
          </cell>
          <cell r="D3479" t="str">
            <v>Berkeley</v>
          </cell>
          <cell r="E3479">
            <v>0</v>
          </cell>
          <cell r="F3479">
            <v>1328</v>
          </cell>
          <cell r="G3479" t="str">
            <v>Max</v>
          </cell>
        </row>
        <row r="3480">
          <cell r="A3480" t="str">
            <v>Calhoun20230FMRMax</v>
          </cell>
          <cell r="B3480">
            <v>2023</v>
          </cell>
          <cell r="C3480" t="str">
            <v>FMR</v>
          </cell>
          <cell r="D3480" t="str">
            <v>Calhoun</v>
          </cell>
          <cell r="E3480">
            <v>0</v>
          </cell>
          <cell r="F3480">
            <v>944</v>
          </cell>
          <cell r="G3480" t="str">
            <v>Max</v>
          </cell>
        </row>
        <row r="3481">
          <cell r="A3481" t="str">
            <v>Charleston20230FMRMax</v>
          </cell>
          <cell r="B3481">
            <v>2023</v>
          </cell>
          <cell r="C3481" t="str">
            <v>FMR</v>
          </cell>
          <cell r="D3481" t="str">
            <v>Charleston</v>
          </cell>
          <cell r="E3481">
            <v>0</v>
          </cell>
          <cell r="F3481">
            <v>1328</v>
          </cell>
          <cell r="G3481" t="str">
            <v>Max</v>
          </cell>
        </row>
        <row r="3482">
          <cell r="A3482" t="str">
            <v>Cherokee20230FMRMax</v>
          </cell>
          <cell r="B3482">
            <v>2023</v>
          </cell>
          <cell r="C3482" t="str">
            <v>FMR</v>
          </cell>
          <cell r="D3482" t="str">
            <v>Cherokee</v>
          </cell>
          <cell r="E3482">
            <v>0</v>
          </cell>
          <cell r="F3482">
            <v>605</v>
          </cell>
          <cell r="G3482" t="str">
            <v>Max</v>
          </cell>
        </row>
        <row r="3483">
          <cell r="A3483" t="str">
            <v>Chester20230FMRMax</v>
          </cell>
          <cell r="B3483">
            <v>2023</v>
          </cell>
          <cell r="C3483" t="str">
            <v>FMR</v>
          </cell>
          <cell r="D3483" t="str">
            <v>Chester</v>
          </cell>
          <cell r="E3483">
            <v>0</v>
          </cell>
          <cell r="F3483">
            <v>645</v>
          </cell>
          <cell r="G3483" t="str">
            <v>Max</v>
          </cell>
        </row>
        <row r="3484">
          <cell r="A3484" t="str">
            <v>Chesterfield20230FMRMax</v>
          </cell>
          <cell r="B3484">
            <v>2023</v>
          </cell>
          <cell r="C3484" t="str">
            <v>FMR</v>
          </cell>
          <cell r="D3484" t="str">
            <v>Chesterfield</v>
          </cell>
          <cell r="E3484">
            <v>0</v>
          </cell>
          <cell r="F3484">
            <v>639</v>
          </cell>
          <cell r="G3484" t="str">
            <v>Max</v>
          </cell>
        </row>
        <row r="3485">
          <cell r="A3485" t="str">
            <v>Clarendon20230FMRMax</v>
          </cell>
          <cell r="B3485">
            <v>2023</v>
          </cell>
          <cell r="C3485" t="str">
            <v>FMR</v>
          </cell>
          <cell r="D3485" t="str">
            <v>Clarendon</v>
          </cell>
          <cell r="E3485">
            <v>0</v>
          </cell>
          <cell r="F3485">
            <v>601</v>
          </cell>
          <cell r="G3485" t="str">
            <v>Max</v>
          </cell>
        </row>
        <row r="3486">
          <cell r="A3486" t="str">
            <v>Colleton20230FMRMax</v>
          </cell>
          <cell r="B3486">
            <v>2023</v>
          </cell>
          <cell r="C3486" t="str">
            <v>FMR</v>
          </cell>
          <cell r="D3486" t="str">
            <v>Colleton</v>
          </cell>
          <cell r="E3486">
            <v>0</v>
          </cell>
          <cell r="F3486">
            <v>648</v>
          </cell>
          <cell r="G3486" t="str">
            <v>Max</v>
          </cell>
        </row>
        <row r="3487">
          <cell r="A3487" t="str">
            <v>Darlington20230FMRMax</v>
          </cell>
          <cell r="B3487">
            <v>2023</v>
          </cell>
          <cell r="C3487" t="str">
            <v>FMR</v>
          </cell>
          <cell r="D3487" t="str">
            <v>Darlington</v>
          </cell>
          <cell r="E3487">
            <v>0</v>
          </cell>
          <cell r="F3487">
            <v>665</v>
          </cell>
          <cell r="G3487" t="str">
            <v>Max</v>
          </cell>
        </row>
        <row r="3488">
          <cell r="A3488" t="str">
            <v>Dillon20230FMRMax</v>
          </cell>
          <cell r="B3488">
            <v>2023</v>
          </cell>
          <cell r="C3488" t="str">
            <v>FMR</v>
          </cell>
          <cell r="D3488" t="str">
            <v>Dillon</v>
          </cell>
          <cell r="E3488">
            <v>0</v>
          </cell>
          <cell r="F3488">
            <v>610</v>
          </cell>
          <cell r="G3488" t="str">
            <v>Max</v>
          </cell>
        </row>
        <row r="3489">
          <cell r="A3489" t="str">
            <v>Dorchester20230FMRMax</v>
          </cell>
          <cell r="B3489">
            <v>2023</v>
          </cell>
          <cell r="C3489" t="str">
            <v>FMR</v>
          </cell>
          <cell r="D3489" t="str">
            <v>Dorchester</v>
          </cell>
          <cell r="E3489">
            <v>0</v>
          </cell>
          <cell r="F3489">
            <v>1328</v>
          </cell>
          <cell r="G3489" t="str">
            <v>Max</v>
          </cell>
        </row>
        <row r="3490">
          <cell r="A3490" t="str">
            <v>Edgefield20230FMRMax</v>
          </cell>
          <cell r="B3490">
            <v>2023</v>
          </cell>
          <cell r="C3490" t="str">
            <v>FMR</v>
          </cell>
          <cell r="D3490" t="str">
            <v>Edgefield</v>
          </cell>
          <cell r="E3490">
            <v>0</v>
          </cell>
          <cell r="F3490">
            <v>750</v>
          </cell>
          <cell r="G3490" t="str">
            <v>Max</v>
          </cell>
        </row>
        <row r="3491">
          <cell r="A3491" t="str">
            <v>Fairfield20230FMRMax</v>
          </cell>
          <cell r="B3491">
            <v>2023</v>
          </cell>
          <cell r="C3491" t="str">
            <v>FMR</v>
          </cell>
          <cell r="D3491" t="str">
            <v>Fairfield</v>
          </cell>
          <cell r="E3491">
            <v>0</v>
          </cell>
          <cell r="F3491">
            <v>944</v>
          </cell>
          <cell r="G3491" t="str">
            <v>Max</v>
          </cell>
        </row>
        <row r="3492">
          <cell r="A3492" t="str">
            <v>Florence20230FMRMax</v>
          </cell>
          <cell r="B3492">
            <v>2023</v>
          </cell>
          <cell r="C3492" t="str">
            <v>FMR</v>
          </cell>
          <cell r="D3492" t="str">
            <v>Florence</v>
          </cell>
          <cell r="E3492">
            <v>0</v>
          </cell>
          <cell r="F3492">
            <v>701</v>
          </cell>
          <cell r="G3492" t="str">
            <v>Max</v>
          </cell>
        </row>
        <row r="3493">
          <cell r="A3493" t="str">
            <v>Georgetown20230FMRMax</v>
          </cell>
          <cell r="B3493">
            <v>2023</v>
          </cell>
          <cell r="C3493" t="str">
            <v>FMR</v>
          </cell>
          <cell r="D3493" t="str">
            <v>Georgetown</v>
          </cell>
          <cell r="E3493">
            <v>0</v>
          </cell>
          <cell r="F3493">
            <v>704</v>
          </cell>
          <cell r="G3493" t="str">
            <v>Max</v>
          </cell>
        </row>
        <row r="3494">
          <cell r="A3494" t="str">
            <v>Greenville20230FMRMax</v>
          </cell>
          <cell r="B3494">
            <v>2023</v>
          </cell>
          <cell r="C3494" t="str">
            <v>FMR</v>
          </cell>
          <cell r="D3494" t="str">
            <v>Greenville</v>
          </cell>
          <cell r="E3494">
            <v>0</v>
          </cell>
          <cell r="F3494">
            <v>865</v>
          </cell>
          <cell r="G3494" t="str">
            <v>Max</v>
          </cell>
        </row>
        <row r="3495">
          <cell r="A3495" t="str">
            <v>Greenwood20230FMRMax</v>
          </cell>
          <cell r="B3495">
            <v>2023</v>
          </cell>
          <cell r="C3495" t="str">
            <v>FMR</v>
          </cell>
          <cell r="D3495" t="str">
            <v>Greenwood</v>
          </cell>
          <cell r="E3495">
            <v>0</v>
          </cell>
          <cell r="F3495">
            <v>689</v>
          </cell>
          <cell r="G3495" t="str">
            <v>Max</v>
          </cell>
        </row>
        <row r="3496">
          <cell r="A3496" t="str">
            <v>Hampton20230FMRMax</v>
          </cell>
          <cell r="B3496">
            <v>2023</v>
          </cell>
          <cell r="C3496" t="str">
            <v>FMR</v>
          </cell>
          <cell r="D3496" t="str">
            <v>Hampton</v>
          </cell>
          <cell r="E3496">
            <v>0</v>
          </cell>
          <cell r="F3496">
            <v>644</v>
          </cell>
          <cell r="G3496" t="str">
            <v>Max</v>
          </cell>
        </row>
        <row r="3497">
          <cell r="A3497" t="str">
            <v>Horry20230FMRMax</v>
          </cell>
          <cell r="B3497">
            <v>2023</v>
          </cell>
          <cell r="C3497" t="str">
            <v>FMR</v>
          </cell>
          <cell r="D3497" t="str">
            <v>Horry</v>
          </cell>
          <cell r="E3497">
            <v>0</v>
          </cell>
          <cell r="F3497">
            <v>966</v>
          </cell>
          <cell r="G3497" t="str">
            <v>Max</v>
          </cell>
        </row>
        <row r="3498">
          <cell r="A3498" t="str">
            <v>Jasper20230FMRMax</v>
          </cell>
          <cell r="B3498">
            <v>2023</v>
          </cell>
          <cell r="C3498" t="str">
            <v>FMR</v>
          </cell>
          <cell r="D3498" t="str">
            <v>Jasper</v>
          </cell>
          <cell r="E3498">
            <v>0</v>
          </cell>
          <cell r="F3498">
            <v>893</v>
          </cell>
          <cell r="G3498" t="str">
            <v>Max</v>
          </cell>
        </row>
        <row r="3499">
          <cell r="A3499" t="str">
            <v>Kershaw20230FMRMax</v>
          </cell>
          <cell r="B3499">
            <v>2023</v>
          </cell>
          <cell r="C3499" t="str">
            <v>FMR</v>
          </cell>
          <cell r="D3499" t="str">
            <v>Kershaw</v>
          </cell>
          <cell r="E3499">
            <v>0</v>
          </cell>
          <cell r="F3499">
            <v>775</v>
          </cell>
          <cell r="G3499" t="str">
            <v>Max</v>
          </cell>
        </row>
        <row r="3500">
          <cell r="A3500" t="str">
            <v>Lancaster20230FMRMax</v>
          </cell>
          <cell r="B3500">
            <v>2023</v>
          </cell>
          <cell r="C3500" t="str">
            <v>FMR</v>
          </cell>
          <cell r="D3500" t="str">
            <v>Lancaster</v>
          </cell>
          <cell r="E3500">
            <v>0</v>
          </cell>
          <cell r="F3500">
            <v>688</v>
          </cell>
          <cell r="G3500" t="str">
            <v>Max</v>
          </cell>
        </row>
        <row r="3501">
          <cell r="A3501" t="str">
            <v>Laurens20230FMRMax</v>
          </cell>
          <cell r="B3501">
            <v>2023</v>
          </cell>
          <cell r="C3501" t="str">
            <v>FMR</v>
          </cell>
          <cell r="D3501" t="str">
            <v>Laurens</v>
          </cell>
          <cell r="E3501">
            <v>0</v>
          </cell>
          <cell r="F3501">
            <v>652</v>
          </cell>
          <cell r="G3501" t="str">
            <v>Max</v>
          </cell>
        </row>
        <row r="3502">
          <cell r="A3502" t="str">
            <v>Lee20230FMRMax</v>
          </cell>
          <cell r="B3502">
            <v>2023</v>
          </cell>
          <cell r="C3502" t="str">
            <v>FMR</v>
          </cell>
          <cell r="D3502" t="str">
            <v>Lee</v>
          </cell>
          <cell r="E3502">
            <v>0</v>
          </cell>
          <cell r="F3502">
            <v>627</v>
          </cell>
          <cell r="G3502" t="str">
            <v>Max</v>
          </cell>
        </row>
        <row r="3503">
          <cell r="A3503" t="str">
            <v>Lexington20230FMRMax</v>
          </cell>
          <cell r="B3503">
            <v>2023</v>
          </cell>
          <cell r="C3503" t="str">
            <v>FMR</v>
          </cell>
          <cell r="D3503" t="str">
            <v>Lexington</v>
          </cell>
          <cell r="E3503">
            <v>0</v>
          </cell>
          <cell r="F3503">
            <v>944</v>
          </cell>
          <cell r="G3503" t="str">
            <v>Max</v>
          </cell>
        </row>
        <row r="3504">
          <cell r="A3504" t="str">
            <v>Marion20230FMRMax</v>
          </cell>
          <cell r="B3504">
            <v>2023</v>
          </cell>
          <cell r="C3504" t="str">
            <v>FMR</v>
          </cell>
          <cell r="D3504" t="str">
            <v>Marion</v>
          </cell>
          <cell r="E3504">
            <v>0</v>
          </cell>
          <cell r="F3504">
            <v>616</v>
          </cell>
          <cell r="G3504" t="str">
            <v>Max</v>
          </cell>
        </row>
        <row r="3505">
          <cell r="A3505" t="str">
            <v>Marlboro20230FMRMax</v>
          </cell>
          <cell r="B3505">
            <v>2023</v>
          </cell>
          <cell r="C3505" t="str">
            <v>FMR</v>
          </cell>
          <cell r="D3505" t="str">
            <v>Marlboro</v>
          </cell>
          <cell r="E3505">
            <v>0</v>
          </cell>
          <cell r="F3505">
            <v>522</v>
          </cell>
          <cell r="G3505" t="str">
            <v>Max</v>
          </cell>
        </row>
        <row r="3506">
          <cell r="A3506" t="str">
            <v>McCormick20230FMRMax</v>
          </cell>
          <cell r="B3506">
            <v>2023</v>
          </cell>
          <cell r="C3506" t="str">
            <v>FMR</v>
          </cell>
          <cell r="D3506" t="str">
            <v>McCormick</v>
          </cell>
          <cell r="E3506">
            <v>0</v>
          </cell>
          <cell r="F3506">
            <v>601</v>
          </cell>
          <cell r="G3506" t="str">
            <v>Max</v>
          </cell>
        </row>
        <row r="3507">
          <cell r="A3507" t="str">
            <v>Newberry20230FMRMax</v>
          </cell>
          <cell r="B3507">
            <v>2023</v>
          </cell>
          <cell r="C3507" t="str">
            <v>FMR</v>
          </cell>
          <cell r="D3507" t="str">
            <v>Newberry</v>
          </cell>
          <cell r="E3507">
            <v>0</v>
          </cell>
          <cell r="F3507">
            <v>663</v>
          </cell>
          <cell r="G3507" t="str">
            <v>Max</v>
          </cell>
        </row>
        <row r="3508">
          <cell r="A3508" t="str">
            <v>Oconee20230FMRMax</v>
          </cell>
          <cell r="B3508">
            <v>2023</v>
          </cell>
          <cell r="C3508" t="str">
            <v>FMR</v>
          </cell>
          <cell r="D3508" t="str">
            <v>Oconee</v>
          </cell>
          <cell r="E3508">
            <v>0</v>
          </cell>
          <cell r="F3508">
            <v>558</v>
          </cell>
          <cell r="G3508" t="str">
            <v>Max</v>
          </cell>
        </row>
        <row r="3509">
          <cell r="A3509" t="str">
            <v>Orangeburg20230FMRMax</v>
          </cell>
          <cell r="B3509">
            <v>2023</v>
          </cell>
          <cell r="C3509" t="str">
            <v>FMR</v>
          </cell>
          <cell r="D3509" t="str">
            <v>Orangeburg</v>
          </cell>
          <cell r="E3509">
            <v>0</v>
          </cell>
          <cell r="F3509">
            <v>676</v>
          </cell>
          <cell r="G3509" t="str">
            <v>Max</v>
          </cell>
        </row>
        <row r="3510">
          <cell r="A3510" t="str">
            <v>Pickens20230FMRMax</v>
          </cell>
          <cell r="B3510">
            <v>2023</v>
          </cell>
          <cell r="C3510" t="str">
            <v>FMR</v>
          </cell>
          <cell r="D3510" t="str">
            <v>Pickens</v>
          </cell>
          <cell r="E3510">
            <v>0</v>
          </cell>
          <cell r="F3510">
            <v>865</v>
          </cell>
          <cell r="G3510" t="str">
            <v>Max</v>
          </cell>
        </row>
        <row r="3511">
          <cell r="A3511" t="str">
            <v>Richland20230FMRMax</v>
          </cell>
          <cell r="B3511">
            <v>2023</v>
          </cell>
          <cell r="C3511" t="str">
            <v>FMR</v>
          </cell>
          <cell r="D3511" t="str">
            <v>Richland</v>
          </cell>
          <cell r="E3511">
            <v>0</v>
          </cell>
          <cell r="F3511">
            <v>944</v>
          </cell>
          <cell r="G3511" t="str">
            <v>Max</v>
          </cell>
        </row>
        <row r="3512">
          <cell r="A3512" t="str">
            <v>Saluda20230FMRMax</v>
          </cell>
          <cell r="B3512">
            <v>2023</v>
          </cell>
          <cell r="C3512" t="str">
            <v>FMR</v>
          </cell>
          <cell r="D3512" t="str">
            <v>Saluda</v>
          </cell>
          <cell r="E3512">
            <v>0</v>
          </cell>
          <cell r="F3512">
            <v>944</v>
          </cell>
          <cell r="G3512" t="str">
            <v>Max</v>
          </cell>
        </row>
        <row r="3513">
          <cell r="A3513" t="str">
            <v>Spartanburg20230FMRMax</v>
          </cell>
          <cell r="B3513">
            <v>2023</v>
          </cell>
          <cell r="C3513" t="str">
            <v>FMR</v>
          </cell>
          <cell r="D3513" t="str">
            <v>Spartanburg</v>
          </cell>
          <cell r="E3513">
            <v>0</v>
          </cell>
          <cell r="F3513">
            <v>830</v>
          </cell>
          <cell r="G3513" t="str">
            <v>Max</v>
          </cell>
        </row>
        <row r="3514">
          <cell r="A3514" t="str">
            <v>Sumter20230FMRMax</v>
          </cell>
          <cell r="B3514">
            <v>2023</v>
          </cell>
          <cell r="C3514" t="str">
            <v>FMR</v>
          </cell>
          <cell r="D3514" t="str">
            <v>Sumter</v>
          </cell>
          <cell r="E3514">
            <v>0</v>
          </cell>
          <cell r="F3514">
            <v>657</v>
          </cell>
          <cell r="G3514" t="str">
            <v>Max</v>
          </cell>
        </row>
        <row r="3515">
          <cell r="A3515" t="str">
            <v>Union20230FMRMax</v>
          </cell>
          <cell r="B3515">
            <v>2023</v>
          </cell>
          <cell r="C3515" t="str">
            <v>FMR</v>
          </cell>
          <cell r="D3515" t="str">
            <v>Union</v>
          </cell>
          <cell r="E3515">
            <v>0</v>
          </cell>
          <cell r="F3515">
            <v>550</v>
          </cell>
          <cell r="G3515" t="str">
            <v>Max</v>
          </cell>
        </row>
        <row r="3516">
          <cell r="A3516" t="str">
            <v>Williamsburg20230FMRMax</v>
          </cell>
          <cell r="B3516">
            <v>2023</v>
          </cell>
          <cell r="C3516" t="str">
            <v>FMR</v>
          </cell>
          <cell r="D3516" t="str">
            <v>Williamsburg</v>
          </cell>
          <cell r="E3516">
            <v>0</v>
          </cell>
          <cell r="F3516">
            <v>589</v>
          </cell>
          <cell r="G3516" t="str">
            <v>Max</v>
          </cell>
        </row>
        <row r="3517">
          <cell r="A3517" t="str">
            <v>York20230FMRMax</v>
          </cell>
          <cell r="B3517">
            <v>2023</v>
          </cell>
          <cell r="C3517" t="str">
            <v>FMR</v>
          </cell>
          <cell r="D3517" t="str">
            <v>York</v>
          </cell>
          <cell r="E3517">
            <v>0</v>
          </cell>
          <cell r="F3517">
            <v>1154</v>
          </cell>
          <cell r="G3517" t="str">
            <v>Max</v>
          </cell>
        </row>
        <row r="3518">
          <cell r="A3518" t="str">
            <v>Abbeville20231FMRMax</v>
          </cell>
          <cell r="B3518">
            <v>2023</v>
          </cell>
          <cell r="C3518" t="str">
            <v>FMR</v>
          </cell>
          <cell r="D3518" t="str">
            <v>Abbeville</v>
          </cell>
          <cell r="E3518">
            <v>1</v>
          </cell>
          <cell r="F3518">
            <v>626</v>
          </cell>
          <cell r="G3518" t="str">
            <v>Max</v>
          </cell>
        </row>
        <row r="3519">
          <cell r="A3519" t="str">
            <v>Aiken20231FMRMax</v>
          </cell>
          <cell r="B3519">
            <v>2023</v>
          </cell>
          <cell r="C3519" t="str">
            <v>FMR</v>
          </cell>
          <cell r="D3519" t="str">
            <v>Aiken</v>
          </cell>
          <cell r="E3519">
            <v>1</v>
          </cell>
          <cell r="F3519">
            <v>890</v>
          </cell>
          <cell r="G3519" t="str">
            <v>Max</v>
          </cell>
        </row>
        <row r="3520">
          <cell r="A3520" t="str">
            <v>Allendale20231FMRMax</v>
          </cell>
          <cell r="B3520">
            <v>2023</v>
          </cell>
          <cell r="C3520" t="str">
            <v>FMR</v>
          </cell>
          <cell r="D3520" t="str">
            <v>Allendale</v>
          </cell>
          <cell r="E3520">
            <v>1</v>
          </cell>
          <cell r="F3520">
            <v>674</v>
          </cell>
          <cell r="G3520" t="str">
            <v>Max</v>
          </cell>
        </row>
        <row r="3521">
          <cell r="A3521" t="str">
            <v>Anderson20231FMRMax</v>
          </cell>
          <cell r="B3521">
            <v>2023</v>
          </cell>
          <cell r="C3521" t="str">
            <v>FMR</v>
          </cell>
          <cell r="D3521" t="str">
            <v>Anderson</v>
          </cell>
          <cell r="E3521">
            <v>1</v>
          </cell>
          <cell r="F3521">
            <v>709</v>
          </cell>
          <cell r="G3521" t="str">
            <v>Max</v>
          </cell>
        </row>
        <row r="3522">
          <cell r="A3522" t="str">
            <v>Bamberg20231FMRMax</v>
          </cell>
          <cell r="B3522">
            <v>2023</v>
          </cell>
          <cell r="C3522" t="str">
            <v>FMR</v>
          </cell>
          <cell r="D3522" t="str">
            <v>Bamberg</v>
          </cell>
          <cell r="E3522">
            <v>1</v>
          </cell>
          <cell r="F3522">
            <v>593</v>
          </cell>
          <cell r="G3522" t="str">
            <v>Max</v>
          </cell>
        </row>
        <row r="3523">
          <cell r="A3523" t="str">
            <v>Barnwell20231FMRMax</v>
          </cell>
          <cell r="B3523">
            <v>2023</v>
          </cell>
          <cell r="C3523" t="str">
            <v>FMR</v>
          </cell>
          <cell r="D3523" t="str">
            <v>Barnwell</v>
          </cell>
          <cell r="E3523">
            <v>1</v>
          </cell>
          <cell r="F3523">
            <v>611</v>
          </cell>
          <cell r="G3523" t="str">
            <v>Max</v>
          </cell>
        </row>
        <row r="3524">
          <cell r="A3524" t="str">
            <v>Beaufort20231FMRMax</v>
          </cell>
          <cell r="B3524">
            <v>2023</v>
          </cell>
          <cell r="C3524" t="str">
            <v>FMR</v>
          </cell>
          <cell r="D3524" t="str">
            <v>Beaufort</v>
          </cell>
          <cell r="E3524">
            <v>1</v>
          </cell>
          <cell r="F3524">
            <v>1295</v>
          </cell>
          <cell r="G3524" t="str">
            <v>Max</v>
          </cell>
        </row>
        <row r="3525">
          <cell r="A3525" t="str">
            <v>Berkeley20231FMRMax</v>
          </cell>
          <cell r="B3525">
            <v>2023</v>
          </cell>
          <cell r="C3525" t="str">
            <v>FMR</v>
          </cell>
          <cell r="D3525" t="str">
            <v>Berkeley</v>
          </cell>
          <cell r="E3525">
            <v>1</v>
          </cell>
          <cell r="F3525">
            <v>1357</v>
          </cell>
          <cell r="G3525" t="str">
            <v>Max</v>
          </cell>
        </row>
        <row r="3526">
          <cell r="A3526" t="str">
            <v>Calhoun20231FMRMax</v>
          </cell>
          <cell r="B3526">
            <v>2023</v>
          </cell>
          <cell r="C3526" t="str">
            <v>FMR</v>
          </cell>
          <cell r="D3526" t="str">
            <v>Calhoun</v>
          </cell>
          <cell r="E3526">
            <v>1</v>
          </cell>
          <cell r="F3526">
            <v>996</v>
          </cell>
          <cell r="G3526" t="str">
            <v>Max</v>
          </cell>
        </row>
        <row r="3527">
          <cell r="A3527" t="str">
            <v>Charleston20231FMRMax</v>
          </cell>
          <cell r="B3527">
            <v>2023</v>
          </cell>
          <cell r="C3527" t="str">
            <v>FMR</v>
          </cell>
          <cell r="D3527" t="str">
            <v>Charleston</v>
          </cell>
          <cell r="E3527">
            <v>1</v>
          </cell>
          <cell r="F3527">
            <v>1357</v>
          </cell>
          <cell r="G3527" t="str">
            <v>Max</v>
          </cell>
        </row>
        <row r="3528">
          <cell r="A3528" t="str">
            <v>Cherokee20231FMRMax</v>
          </cell>
          <cell r="B3528">
            <v>2023</v>
          </cell>
          <cell r="C3528" t="str">
            <v>FMR</v>
          </cell>
          <cell r="D3528" t="str">
            <v>Cherokee</v>
          </cell>
          <cell r="E3528">
            <v>1</v>
          </cell>
          <cell r="F3528">
            <v>612</v>
          </cell>
          <cell r="G3528" t="str">
            <v>Max</v>
          </cell>
        </row>
        <row r="3529">
          <cell r="A3529" t="str">
            <v>Chester20231FMRMax</v>
          </cell>
          <cell r="B3529">
            <v>2023</v>
          </cell>
          <cell r="C3529" t="str">
            <v>FMR</v>
          </cell>
          <cell r="D3529" t="str">
            <v>Chester</v>
          </cell>
          <cell r="E3529">
            <v>1</v>
          </cell>
          <cell r="F3529">
            <v>649</v>
          </cell>
          <cell r="G3529" t="str">
            <v>Max</v>
          </cell>
        </row>
        <row r="3530">
          <cell r="A3530" t="str">
            <v>Chesterfield20231FMRMax</v>
          </cell>
          <cell r="B3530">
            <v>2023</v>
          </cell>
          <cell r="C3530" t="str">
            <v>FMR</v>
          </cell>
          <cell r="D3530" t="str">
            <v>Chesterfield</v>
          </cell>
          <cell r="E3530">
            <v>1</v>
          </cell>
          <cell r="F3530">
            <v>642</v>
          </cell>
          <cell r="G3530" t="str">
            <v>Max</v>
          </cell>
        </row>
        <row r="3531">
          <cell r="A3531" t="str">
            <v>Clarendon20231FMRMax</v>
          </cell>
          <cell r="B3531">
            <v>2023</v>
          </cell>
          <cell r="C3531" t="str">
            <v>FMR</v>
          </cell>
          <cell r="D3531" t="str">
            <v>Clarendon</v>
          </cell>
          <cell r="E3531">
            <v>1</v>
          </cell>
          <cell r="F3531">
            <v>605</v>
          </cell>
          <cell r="G3531" t="str">
            <v>Max</v>
          </cell>
        </row>
        <row r="3532">
          <cell r="A3532" t="str">
            <v>Colleton20231FMRMax</v>
          </cell>
          <cell r="B3532">
            <v>2023</v>
          </cell>
          <cell r="C3532" t="str">
            <v>FMR</v>
          </cell>
          <cell r="D3532" t="str">
            <v>Colleton</v>
          </cell>
          <cell r="E3532">
            <v>1</v>
          </cell>
          <cell r="F3532">
            <v>695</v>
          </cell>
          <cell r="G3532" t="str">
            <v>Max</v>
          </cell>
        </row>
        <row r="3533">
          <cell r="A3533" t="str">
            <v>Darlington20231FMRMax</v>
          </cell>
          <cell r="B3533">
            <v>2023</v>
          </cell>
          <cell r="C3533" t="str">
            <v>FMR</v>
          </cell>
          <cell r="D3533" t="str">
            <v>Darlington</v>
          </cell>
          <cell r="E3533">
            <v>1</v>
          </cell>
          <cell r="F3533">
            <v>669</v>
          </cell>
          <cell r="G3533" t="str">
            <v>Max</v>
          </cell>
        </row>
        <row r="3534">
          <cell r="A3534" t="str">
            <v>Dillon20231FMRMax</v>
          </cell>
          <cell r="B3534">
            <v>2023</v>
          </cell>
          <cell r="C3534" t="str">
            <v>FMR</v>
          </cell>
          <cell r="D3534" t="str">
            <v>Dillon</v>
          </cell>
          <cell r="E3534">
            <v>1</v>
          </cell>
          <cell r="F3534">
            <v>614</v>
          </cell>
          <cell r="G3534" t="str">
            <v>Max</v>
          </cell>
        </row>
        <row r="3535">
          <cell r="A3535" t="str">
            <v>Dorchester20231FMRMax</v>
          </cell>
          <cell r="B3535">
            <v>2023</v>
          </cell>
          <cell r="C3535" t="str">
            <v>FMR</v>
          </cell>
          <cell r="D3535" t="str">
            <v>Dorchester</v>
          </cell>
          <cell r="E3535">
            <v>1</v>
          </cell>
          <cell r="F3535">
            <v>1357</v>
          </cell>
          <cell r="G3535" t="str">
            <v>Max</v>
          </cell>
        </row>
        <row r="3536">
          <cell r="A3536" t="str">
            <v>Edgefield20231FMRMax</v>
          </cell>
          <cell r="B3536">
            <v>2023</v>
          </cell>
          <cell r="C3536" t="str">
            <v>FMR</v>
          </cell>
          <cell r="D3536" t="str">
            <v>Edgefield</v>
          </cell>
          <cell r="E3536">
            <v>1</v>
          </cell>
          <cell r="F3536">
            <v>890</v>
          </cell>
          <cell r="G3536" t="str">
            <v>Max</v>
          </cell>
        </row>
        <row r="3537">
          <cell r="A3537" t="str">
            <v>Fairfield20231FMRMax</v>
          </cell>
          <cell r="B3537">
            <v>2023</v>
          </cell>
          <cell r="C3537" t="str">
            <v>FMR</v>
          </cell>
          <cell r="D3537" t="str">
            <v>Fairfield</v>
          </cell>
          <cell r="E3537">
            <v>1</v>
          </cell>
          <cell r="F3537">
            <v>996</v>
          </cell>
          <cell r="G3537" t="str">
            <v>Max</v>
          </cell>
        </row>
        <row r="3538">
          <cell r="A3538" t="str">
            <v>Florence20231FMRMax</v>
          </cell>
          <cell r="B3538">
            <v>2023</v>
          </cell>
          <cell r="C3538" t="str">
            <v>FMR</v>
          </cell>
          <cell r="D3538" t="str">
            <v>Florence</v>
          </cell>
          <cell r="E3538">
            <v>1</v>
          </cell>
          <cell r="F3538">
            <v>706</v>
          </cell>
          <cell r="G3538" t="str">
            <v>Max</v>
          </cell>
        </row>
        <row r="3539">
          <cell r="A3539" t="str">
            <v>Georgetown20231FMRMax</v>
          </cell>
          <cell r="B3539">
            <v>2023</v>
          </cell>
          <cell r="C3539" t="str">
            <v>FMR</v>
          </cell>
          <cell r="D3539" t="str">
            <v>Georgetown</v>
          </cell>
          <cell r="E3539">
            <v>1</v>
          </cell>
          <cell r="F3539">
            <v>709</v>
          </cell>
          <cell r="G3539" t="str">
            <v>Max</v>
          </cell>
        </row>
        <row r="3540">
          <cell r="A3540" t="str">
            <v>Greenville20231FMRMax</v>
          </cell>
          <cell r="B3540">
            <v>2023</v>
          </cell>
          <cell r="C3540" t="str">
            <v>FMR</v>
          </cell>
          <cell r="D3540" t="str">
            <v>Greenville</v>
          </cell>
          <cell r="E3540">
            <v>1</v>
          </cell>
          <cell r="F3540">
            <v>931</v>
          </cell>
          <cell r="G3540" t="str">
            <v>Max</v>
          </cell>
        </row>
        <row r="3541">
          <cell r="A3541" t="str">
            <v>Greenwood20231FMRMax</v>
          </cell>
          <cell r="B3541">
            <v>2023</v>
          </cell>
          <cell r="C3541" t="str">
            <v>FMR</v>
          </cell>
          <cell r="D3541" t="str">
            <v>Greenwood</v>
          </cell>
          <cell r="E3541">
            <v>1</v>
          </cell>
          <cell r="F3541">
            <v>694</v>
          </cell>
          <cell r="G3541" t="str">
            <v>Max</v>
          </cell>
        </row>
        <row r="3542">
          <cell r="A3542" t="str">
            <v>Hampton20231FMRMax</v>
          </cell>
          <cell r="B3542">
            <v>2023</v>
          </cell>
          <cell r="C3542" t="str">
            <v>FMR</v>
          </cell>
          <cell r="D3542" t="str">
            <v>Hampton</v>
          </cell>
          <cell r="E3542">
            <v>1</v>
          </cell>
          <cell r="F3542">
            <v>691</v>
          </cell>
          <cell r="G3542" t="str">
            <v>Max</v>
          </cell>
        </row>
        <row r="3543">
          <cell r="A3543" t="str">
            <v>Horry20231FMRMax</v>
          </cell>
          <cell r="B3543">
            <v>2023</v>
          </cell>
          <cell r="C3543" t="str">
            <v>FMR</v>
          </cell>
          <cell r="D3543" t="str">
            <v>Horry</v>
          </cell>
          <cell r="E3543">
            <v>1</v>
          </cell>
          <cell r="F3543">
            <v>991</v>
          </cell>
          <cell r="G3543" t="str">
            <v>Max</v>
          </cell>
        </row>
        <row r="3544">
          <cell r="A3544" t="str">
            <v>Jasper20231FMRMax</v>
          </cell>
          <cell r="B3544">
            <v>2023</v>
          </cell>
          <cell r="C3544" t="str">
            <v>FMR</v>
          </cell>
          <cell r="D3544" t="str">
            <v>Jasper</v>
          </cell>
          <cell r="E3544">
            <v>1</v>
          </cell>
          <cell r="F3544">
            <v>913</v>
          </cell>
          <cell r="G3544" t="str">
            <v>Max</v>
          </cell>
        </row>
        <row r="3545">
          <cell r="A3545" t="str">
            <v>Kershaw20231FMRMax</v>
          </cell>
          <cell r="B3545">
            <v>2023</v>
          </cell>
          <cell r="C3545" t="str">
            <v>FMR</v>
          </cell>
          <cell r="D3545" t="str">
            <v>Kershaw</v>
          </cell>
          <cell r="E3545">
            <v>1</v>
          </cell>
          <cell r="F3545">
            <v>781</v>
          </cell>
          <cell r="G3545" t="str">
            <v>Max</v>
          </cell>
        </row>
        <row r="3546">
          <cell r="A3546" t="str">
            <v>Lancaster20231FMRMax</v>
          </cell>
          <cell r="B3546">
            <v>2023</v>
          </cell>
          <cell r="C3546" t="str">
            <v>FMR</v>
          </cell>
          <cell r="D3546" t="str">
            <v>Lancaster</v>
          </cell>
          <cell r="E3546">
            <v>1</v>
          </cell>
          <cell r="F3546">
            <v>693</v>
          </cell>
          <cell r="G3546" t="str">
            <v>Max</v>
          </cell>
        </row>
        <row r="3547">
          <cell r="A3547" t="str">
            <v>Laurens20231FMRMax</v>
          </cell>
          <cell r="B3547">
            <v>2023</v>
          </cell>
          <cell r="C3547" t="str">
            <v>FMR</v>
          </cell>
          <cell r="D3547" t="str">
            <v>Laurens</v>
          </cell>
          <cell r="E3547">
            <v>1</v>
          </cell>
          <cell r="F3547">
            <v>656</v>
          </cell>
          <cell r="G3547" t="str">
            <v>Max</v>
          </cell>
        </row>
        <row r="3548">
          <cell r="A3548" t="str">
            <v>Lee20231FMRMax</v>
          </cell>
          <cell r="B3548">
            <v>2023</v>
          </cell>
          <cell r="C3548" t="str">
            <v>FMR</v>
          </cell>
          <cell r="D3548" t="str">
            <v>Lee</v>
          </cell>
          <cell r="E3548">
            <v>1</v>
          </cell>
          <cell r="F3548">
            <v>631</v>
          </cell>
          <cell r="G3548" t="str">
            <v>Max</v>
          </cell>
        </row>
        <row r="3549">
          <cell r="A3549" t="str">
            <v>Lexington20231FMRMax</v>
          </cell>
          <cell r="B3549">
            <v>2023</v>
          </cell>
          <cell r="C3549" t="str">
            <v>FMR</v>
          </cell>
          <cell r="D3549" t="str">
            <v>Lexington</v>
          </cell>
          <cell r="E3549">
            <v>1</v>
          </cell>
          <cell r="F3549">
            <v>996</v>
          </cell>
          <cell r="G3549" t="str">
            <v>Max</v>
          </cell>
        </row>
        <row r="3550">
          <cell r="A3550" t="str">
            <v>Marion20231FMRMax</v>
          </cell>
          <cell r="B3550">
            <v>2023</v>
          </cell>
          <cell r="C3550" t="str">
            <v>FMR</v>
          </cell>
          <cell r="D3550" t="str">
            <v>Marion</v>
          </cell>
          <cell r="E3550">
            <v>1</v>
          </cell>
          <cell r="F3550">
            <v>683</v>
          </cell>
          <cell r="G3550" t="str">
            <v>Max</v>
          </cell>
        </row>
        <row r="3551">
          <cell r="A3551" t="str">
            <v>Marlboro20231FMRMax</v>
          </cell>
          <cell r="B3551">
            <v>2023</v>
          </cell>
          <cell r="C3551" t="str">
            <v>FMR</v>
          </cell>
          <cell r="D3551" t="str">
            <v>Marlboro</v>
          </cell>
          <cell r="E3551">
            <v>1</v>
          </cell>
          <cell r="F3551">
            <v>593</v>
          </cell>
          <cell r="G3551" t="str">
            <v>Max</v>
          </cell>
        </row>
        <row r="3552">
          <cell r="A3552" t="str">
            <v>McCormick20231FMRMax</v>
          </cell>
          <cell r="B3552">
            <v>2023</v>
          </cell>
          <cell r="C3552" t="str">
            <v>FMR</v>
          </cell>
          <cell r="D3552" t="str">
            <v>McCormick</v>
          </cell>
          <cell r="E3552">
            <v>1</v>
          </cell>
          <cell r="F3552">
            <v>605</v>
          </cell>
          <cell r="G3552" t="str">
            <v>Max</v>
          </cell>
        </row>
        <row r="3553">
          <cell r="A3553" t="str">
            <v>Newberry20231FMRMax</v>
          </cell>
          <cell r="B3553">
            <v>2023</v>
          </cell>
          <cell r="C3553" t="str">
            <v>FMR</v>
          </cell>
          <cell r="D3553" t="str">
            <v>Newberry</v>
          </cell>
          <cell r="E3553">
            <v>1</v>
          </cell>
          <cell r="F3553">
            <v>667</v>
          </cell>
          <cell r="G3553" t="str">
            <v>Max</v>
          </cell>
        </row>
        <row r="3554">
          <cell r="A3554" t="str">
            <v>Oconee20231FMRMax</v>
          </cell>
          <cell r="B3554">
            <v>2023</v>
          </cell>
          <cell r="C3554" t="str">
            <v>FMR</v>
          </cell>
          <cell r="D3554" t="str">
            <v>Oconee</v>
          </cell>
          <cell r="E3554">
            <v>1</v>
          </cell>
          <cell r="F3554">
            <v>634</v>
          </cell>
          <cell r="G3554" t="str">
            <v>Max</v>
          </cell>
        </row>
        <row r="3555">
          <cell r="A3555" t="str">
            <v>Orangeburg20231FMRMax</v>
          </cell>
          <cell r="B3555">
            <v>2023</v>
          </cell>
          <cell r="C3555" t="str">
            <v>FMR</v>
          </cell>
          <cell r="D3555" t="str">
            <v>Orangeburg</v>
          </cell>
          <cell r="E3555">
            <v>1</v>
          </cell>
          <cell r="F3555">
            <v>691</v>
          </cell>
          <cell r="G3555" t="str">
            <v>Max</v>
          </cell>
        </row>
        <row r="3556">
          <cell r="A3556" t="str">
            <v>Pickens20231FMRMax</v>
          </cell>
          <cell r="B3556">
            <v>2023</v>
          </cell>
          <cell r="C3556" t="str">
            <v>FMR</v>
          </cell>
          <cell r="D3556" t="str">
            <v>Pickens</v>
          </cell>
          <cell r="E3556">
            <v>1</v>
          </cell>
          <cell r="F3556">
            <v>931</v>
          </cell>
          <cell r="G3556" t="str">
            <v>Max</v>
          </cell>
        </row>
        <row r="3557">
          <cell r="A3557" t="str">
            <v>Richland20231FMRMax</v>
          </cell>
          <cell r="B3557">
            <v>2023</v>
          </cell>
          <cell r="C3557" t="str">
            <v>FMR</v>
          </cell>
          <cell r="D3557" t="str">
            <v>Richland</v>
          </cell>
          <cell r="E3557">
            <v>1</v>
          </cell>
          <cell r="F3557">
            <v>996</v>
          </cell>
          <cell r="G3557" t="str">
            <v>Max</v>
          </cell>
        </row>
        <row r="3558">
          <cell r="A3558" t="str">
            <v>Saluda20231FMRMax</v>
          </cell>
          <cell r="B3558">
            <v>2023</v>
          </cell>
          <cell r="C3558" t="str">
            <v>FMR</v>
          </cell>
          <cell r="D3558" t="str">
            <v>Saluda</v>
          </cell>
          <cell r="E3558">
            <v>1</v>
          </cell>
          <cell r="F3558">
            <v>996</v>
          </cell>
          <cell r="G3558" t="str">
            <v>Max</v>
          </cell>
        </row>
        <row r="3559">
          <cell r="A3559" t="str">
            <v>Spartanburg20231FMRMax</v>
          </cell>
          <cell r="B3559">
            <v>2023</v>
          </cell>
          <cell r="C3559" t="str">
            <v>FMR</v>
          </cell>
          <cell r="D3559" t="str">
            <v>Spartanburg</v>
          </cell>
          <cell r="E3559">
            <v>1</v>
          </cell>
          <cell r="F3559">
            <v>854</v>
          </cell>
          <cell r="G3559" t="str">
            <v>Max</v>
          </cell>
        </row>
        <row r="3560">
          <cell r="A3560" t="str">
            <v>Sumter20231FMRMax</v>
          </cell>
          <cell r="B3560">
            <v>2023</v>
          </cell>
          <cell r="C3560" t="str">
            <v>FMR</v>
          </cell>
          <cell r="D3560" t="str">
            <v>Sumter</v>
          </cell>
          <cell r="E3560">
            <v>1</v>
          </cell>
          <cell r="F3560">
            <v>803</v>
          </cell>
          <cell r="G3560" t="str">
            <v>Max</v>
          </cell>
        </row>
        <row r="3561">
          <cell r="A3561" t="str">
            <v>Union20231FMRMax</v>
          </cell>
          <cell r="B3561">
            <v>2023</v>
          </cell>
          <cell r="C3561" t="str">
            <v>FMR</v>
          </cell>
          <cell r="D3561" t="str">
            <v>Union</v>
          </cell>
          <cell r="E3561">
            <v>1</v>
          </cell>
          <cell r="F3561">
            <v>593</v>
          </cell>
          <cell r="G3561" t="str">
            <v>Max</v>
          </cell>
        </row>
        <row r="3562">
          <cell r="A3562" t="str">
            <v>Williamsburg20231FMRMax</v>
          </cell>
          <cell r="B3562">
            <v>2023</v>
          </cell>
          <cell r="C3562" t="str">
            <v>FMR</v>
          </cell>
          <cell r="D3562" t="str">
            <v>Williamsburg</v>
          </cell>
          <cell r="E3562">
            <v>1</v>
          </cell>
          <cell r="F3562">
            <v>593</v>
          </cell>
          <cell r="G3562" t="str">
            <v>Max</v>
          </cell>
        </row>
        <row r="3563">
          <cell r="A3563" t="str">
            <v>York20231FMRMax</v>
          </cell>
          <cell r="B3563">
            <v>2023</v>
          </cell>
          <cell r="C3563" t="str">
            <v>FMR</v>
          </cell>
          <cell r="D3563" t="str">
            <v>York</v>
          </cell>
          <cell r="E3563">
            <v>1</v>
          </cell>
          <cell r="F3563">
            <v>1180</v>
          </cell>
          <cell r="G3563" t="str">
            <v>Max</v>
          </cell>
        </row>
        <row r="3564">
          <cell r="A3564" t="str">
            <v>Abbeville20232FMRMax</v>
          </cell>
          <cell r="B3564">
            <v>2023</v>
          </cell>
          <cell r="C3564" t="str">
            <v>FMR</v>
          </cell>
          <cell r="D3564" t="str">
            <v>Abbeville</v>
          </cell>
          <cell r="E3564">
            <v>2</v>
          </cell>
          <cell r="F3564">
            <v>780</v>
          </cell>
          <cell r="G3564" t="str">
            <v>Max</v>
          </cell>
        </row>
        <row r="3565">
          <cell r="A3565" t="str">
            <v>Aiken20232FMRMax</v>
          </cell>
          <cell r="B3565">
            <v>2023</v>
          </cell>
          <cell r="C3565" t="str">
            <v>FMR</v>
          </cell>
          <cell r="D3565" t="str">
            <v>Aiken</v>
          </cell>
          <cell r="E3565">
            <v>2</v>
          </cell>
          <cell r="F3565">
            <v>1017</v>
          </cell>
          <cell r="G3565" t="str">
            <v>Max</v>
          </cell>
        </row>
        <row r="3566">
          <cell r="A3566" t="str">
            <v>Allendale20232FMRMax</v>
          </cell>
          <cell r="B3566">
            <v>2023</v>
          </cell>
          <cell r="C3566" t="str">
            <v>FMR</v>
          </cell>
          <cell r="D3566" t="str">
            <v>Allendale</v>
          </cell>
          <cell r="E3566">
            <v>2</v>
          </cell>
          <cell r="F3566">
            <v>780</v>
          </cell>
          <cell r="G3566" t="str">
            <v>Max</v>
          </cell>
        </row>
        <row r="3567">
          <cell r="A3567" t="str">
            <v>Anderson20232FMRMax</v>
          </cell>
          <cell r="B3567">
            <v>2023</v>
          </cell>
          <cell r="C3567" t="str">
            <v>FMR</v>
          </cell>
          <cell r="D3567" t="str">
            <v>Anderson</v>
          </cell>
          <cell r="E3567">
            <v>2</v>
          </cell>
          <cell r="F3567">
            <v>892</v>
          </cell>
          <cell r="G3567" t="str">
            <v>Max</v>
          </cell>
        </row>
        <row r="3568">
          <cell r="A3568" t="str">
            <v>Bamberg20232FMRMax</v>
          </cell>
          <cell r="B3568">
            <v>2023</v>
          </cell>
          <cell r="C3568" t="str">
            <v>FMR</v>
          </cell>
          <cell r="D3568" t="str">
            <v>Bamberg</v>
          </cell>
          <cell r="E3568">
            <v>2</v>
          </cell>
          <cell r="F3568">
            <v>780</v>
          </cell>
          <cell r="G3568" t="str">
            <v>Max</v>
          </cell>
        </row>
        <row r="3569">
          <cell r="A3569" t="str">
            <v>Barnwell20232FMRMax</v>
          </cell>
          <cell r="B3569">
            <v>2023</v>
          </cell>
          <cell r="C3569" t="str">
            <v>FMR</v>
          </cell>
          <cell r="D3569" t="str">
            <v>Barnwell</v>
          </cell>
          <cell r="E3569">
            <v>2</v>
          </cell>
          <cell r="F3569">
            <v>780</v>
          </cell>
          <cell r="G3569" t="str">
            <v>Max</v>
          </cell>
        </row>
        <row r="3570">
          <cell r="A3570" t="str">
            <v>Beaufort20232FMRMax</v>
          </cell>
          <cell r="B3570">
            <v>2023</v>
          </cell>
          <cell r="C3570" t="str">
            <v>FMR</v>
          </cell>
          <cell r="D3570" t="str">
            <v>Beaufort</v>
          </cell>
          <cell r="E3570">
            <v>2</v>
          </cell>
          <cell r="F3570">
            <v>1463</v>
          </cell>
          <cell r="G3570" t="str">
            <v>Max</v>
          </cell>
        </row>
        <row r="3571">
          <cell r="A3571" t="str">
            <v>Berkeley20232FMRMax</v>
          </cell>
          <cell r="B3571">
            <v>2023</v>
          </cell>
          <cell r="C3571" t="str">
            <v>FMR</v>
          </cell>
          <cell r="D3571" t="str">
            <v>Berkeley</v>
          </cell>
          <cell r="E3571">
            <v>2</v>
          </cell>
          <cell r="F3571">
            <v>1533</v>
          </cell>
          <cell r="G3571" t="str">
            <v>Max</v>
          </cell>
        </row>
        <row r="3572">
          <cell r="A3572" t="str">
            <v>Calhoun20232FMRMax</v>
          </cell>
          <cell r="B3572">
            <v>2023</v>
          </cell>
          <cell r="C3572" t="str">
            <v>FMR</v>
          </cell>
          <cell r="D3572" t="str">
            <v>Calhoun</v>
          </cell>
          <cell r="E3572">
            <v>2</v>
          </cell>
          <cell r="F3572">
            <v>1125</v>
          </cell>
          <cell r="G3572" t="str">
            <v>Max</v>
          </cell>
        </row>
        <row r="3573">
          <cell r="A3573" t="str">
            <v>Charleston20232FMRMax</v>
          </cell>
          <cell r="B3573">
            <v>2023</v>
          </cell>
          <cell r="C3573" t="str">
            <v>FMR</v>
          </cell>
          <cell r="D3573" t="str">
            <v>Charleston</v>
          </cell>
          <cell r="E3573">
            <v>2</v>
          </cell>
          <cell r="F3573">
            <v>1533</v>
          </cell>
          <cell r="G3573" t="str">
            <v>Max</v>
          </cell>
        </row>
        <row r="3574">
          <cell r="A3574" t="str">
            <v>Cherokee20232FMRMax</v>
          </cell>
          <cell r="B3574">
            <v>2023</v>
          </cell>
          <cell r="C3574" t="str">
            <v>FMR</v>
          </cell>
          <cell r="D3574" t="str">
            <v>Cherokee</v>
          </cell>
          <cell r="E3574">
            <v>2</v>
          </cell>
          <cell r="F3574">
            <v>806</v>
          </cell>
          <cell r="G3574" t="str">
            <v>Max</v>
          </cell>
        </row>
        <row r="3575">
          <cell r="A3575" t="str">
            <v>Chester20232FMRMax</v>
          </cell>
          <cell r="B3575">
            <v>2023</v>
          </cell>
          <cell r="C3575" t="str">
            <v>FMR</v>
          </cell>
          <cell r="D3575" t="str">
            <v>Chester</v>
          </cell>
          <cell r="E3575">
            <v>2</v>
          </cell>
          <cell r="F3575">
            <v>791</v>
          </cell>
          <cell r="G3575" t="str">
            <v>Max</v>
          </cell>
        </row>
        <row r="3576">
          <cell r="A3576" t="str">
            <v>Chesterfield20232FMRMax</v>
          </cell>
          <cell r="B3576">
            <v>2023</v>
          </cell>
          <cell r="C3576" t="str">
            <v>FMR</v>
          </cell>
          <cell r="D3576" t="str">
            <v>Chesterfield</v>
          </cell>
          <cell r="E3576">
            <v>2</v>
          </cell>
          <cell r="F3576">
            <v>780</v>
          </cell>
          <cell r="G3576" t="str">
            <v>Max</v>
          </cell>
        </row>
        <row r="3577">
          <cell r="A3577" t="str">
            <v>Clarendon20232FMRMax</v>
          </cell>
          <cell r="B3577">
            <v>2023</v>
          </cell>
          <cell r="C3577" t="str">
            <v>FMR</v>
          </cell>
          <cell r="D3577" t="str">
            <v>Clarendon</v>
          </cell>
          <cell r="E3577">
            <v>2</v>
          </cell>
          <cell r="F3577">
            <v>796</v>
          </cell>
          <cell r="G3577" t="str">
            <v>Max</v>
          </cell>
        </row>
        <row r="3578">
          <cell r="A3578" t="str">
            <v>Colleton20232FMRMax</v>
          </cell>
          <cell r="B3578">
            <v>2023</v>
          </cell>
          <cell r="C3578" t="str">
            <v>FMR</v>
          </cell>
          <cell r="D3578" t="str">
            <v>Colleton</v>
          </cell>
          <cell r="E3578">
            <v>2</v>
          </cell>
          <cell r="F3578">
            <v>785</v>
          </cell>
          <cell r="G3578" t="str">
            <v>Max</v>
          </cell>
        </row>
        <row r="3579">
          <cell r="A3579" t="str">
            <v>Darlington20232FMRMax</v>
          </cell>
          <cell r="B3579">
            <v>2023</v>
          </cell>
          <cell r="C3579" t="str">
            <v>FMR</v>
          </cell>
          <cell r="D3579" t="str">
            <v>Darlington</v>
          </cell>
          <cell r="E3579">
            <v>2</v>
          </cell>
          <cell r="F3579">
            <v>807</v>
          </cell>
          <cell r="G3579" t="str">
            <v>Max</v>
          </cell>
        </row>
        <row r="3580">
          <cell r="A3580" t="str">
            <v>Dillon20232FMRMax</v>
          </cell>
          <cell r="B3580">
            <v>2023</v>
          </cell>
          <cell r="C3580" t="str">
            <v>FMR</v>
          </cell>
          <cell r="D3580" t="str">
            <v>Dillon</v>
          </cell>
          <cell r="E3580">
            <v>2</v>
          </cell>
          <cell r="F3580">
            <v>780</v>
          </cell>
          <cell r="G3580" t="str">
            <v>Max</v>
          </cell>
        </row>
        <row r="3581">
          <cell r="A3581" t="str">
            <v>Dorchester20232FMRMax</v>
          </cell>
          <cell r="B3581">
            <v>2023</v>
          </cell>
          <cell r="C3581" t="str">
            <v>FMR</v>
          </cell>
          <cell r="D3581" t="str">
            <v>Dorchester</v>
          </cell>
          <cell r="E3581">
            <v>2</v>
          </cell>
          <cell r="F3581">
            <v>1533</v>
          </cell>
          <cell r="G3581" t="str">
            <v>Max</v>
          </cell>
        </row>
        <row r="3582">
          <cell r="A3582" t="str">
            <v>Edgefield20232FMRMax</v>
          </cell>
          <cell r="B3582">
            <v>2023</v>
          </cell>
          <cell r="C3582" t="str">
            <v>FMR</v>
          </cell>
          <cell r="D3582" t="str">
            <v>Edgefield</v>
          </cell>
          <cell r="E3582">
            <v>2</v>
          </cell>
          <cell r="F3582">
            <v>1017</v>
          </cell>
          <cell r="G3582" t="str">
            <v>Max</v>
          </cell>
        </row>
        <row r="3583">
          <cell r="A3583" t="str">
            <v>Fairfield20232FMRMax</v>
          </cell>
          <cell r="B3583">
            <v>2023</v>
          </cell>
          <cell r="C3583" t="str">
            <v>FMR</v>
          </cell>
          <cell r="D3583" t="str">
            <v>Fairfield</v>
          </cell>
          <cell r="E3583">
            <v>2</v>
          </cell>
          <cell r="F3583">
            <v>1125</v>
          </cell>
          <cell r="G3583" t="str">
            <v>Max</v>
          </cell>
        </row>
        <row r="3584">
          <cell r="A3584" t="str">
            <v>Florence20232FMRMax</v>
          </cell>
          <cell r="B3584">
            <v>2023</v>
          </cell>
          <cell r="C3584" t="str">
            <v>FMR</v>
          </cell>
          <cell r="D3584" t="str">
            <v>Florence</v>
          </cell>
          <cell r="E3584">
            <v>2</v>
          </cell>
          <cell r="F3584">
            <v>927</v>
          </cell>
          <cell r="G3584" t="str">
            <v>Max</v>
          </cell>
        </row>
        <row r="3585">
          <cell r="A3585" t="str">
            <v>Georgetown20232FMRMax</v>
          </cell>
          <cell r="B3585">
            <v>2023</v>
          </cell>
          <cell r="C3585" t="str">
            <v>FMR</v>
          </cell>
          <cell r="D3585" t="str">
            <v>Georgetown</v>
          </cell>
          <cell r="E3585">
            <v>2</v>
          </cell>
          <cell r="F3585">
            <v>933</v>
          </cell>
          <cell r="G3585" t="str">
            <v>Max</v>
          </cell>
        </row>
        <row r="3586">
          <cell r="A3586" t="str">
            <v>Greenville20232FMRMax</v>
          </cell>
          <cell r="B3586">
            <v>2023</v>
          </cell>
          <cell r="C3586" t="str">
            <v>FMR</v>
          </cell>
          <cell r="D3586" t="str">
            <v>Greenville</v>
          </cell>
          <cell r="E3586">
            <v>2</v>
          </cell>
          <cell r="F3586">
            <v>1051</v>
          </cell>
          <cell r="G3586" t="str">
            <v>Max</v>
          </cell>
        </row>
        <row r="3587">
          <cell r="A3587" t="str">
            <v>Greenwood20232FMRMax</v>
          </cell>
          <cell r="B3587">
            <v>2023</v>
          </cell>
          <cell r="C3587" t="str">
            <v>FMR</v>
          </cell>
          <cell r="D3587" t="str">
            <v>Greenwood</v>
          </cell>
          <cell r="E3587">
            <v>2</v>
          </cell>
          <cell r="F3587">
            <v>845</v>
          </cell>
          <cell r="G3587" t="str">
            <v>Max</v>
          </cell>
        </row>
        <row r="3588">
          <cell r="A3588" t="str">
            <v>Hampton20232FMRMax</v>
          </cell>
          <cell r="B3588">
            <v>2023</v>
          </cell>
          <cell r="C3588" t="str">
            <v>FMR</v>
          </cell>
          <cell r="D3588" t="str">
            <v>Hampton</v>
          </cell>
          <cell r="E3588">
            <v>2</v>
          </cell>
          <cell r="F3588">
            <v>780</v>
          </cell>
          <cell r="G3588" t="str">
            <v>Max</v>
          </cell>
        </row>
        <row r="3589">
          <cell r="A3589" t="str">
            <v>Horry20232FMRMax</v>
          </cell>
          <cell r="B3589">
            <v>2023</v>
          </cell>
          <cell r="C3589" t="str">
            <v>FMR</v>
          </cell>
          <cell r="D3589" t="str">
            <v>Horry</v>
          </cell>
          <cell r="E3589">
            <v>2</v>
          </cell>
          <cell r="F3589">
            <v>1141</v>
          </cell>
          <cell r="G3589" t="str">
            <v>Max</v>
          </cell>
        </row>
        <row r="3590">
          <cell r="A3590" t="str">
            <v>Jasper20232FMRMax</v>
          </cell>
          <cell r="B3590">
            <v>2023</v>
          </cell>
          <cell r="C3590" t="str">
            <v>FMR</v>
          </cell>
          <cell r="D3590" t="str">
            <v>Jasper</v>
          </cell>
          <cell r="E3590">
            <v>2</v>
          </cell>
          <cell r="F3590">
            <v>1031</v>
          </cell>
          <cell r="G3590" t="str">
            <v>Max</v>
          </cell>
        </row>
        <row r="3591">
          <cell r="A3591" t="str">
            <v>Kershaw20232FMRMax</v>
          </cell>
          <cell r="B3591">
            <v>2023</v>
          </cell>
          <cell r="C3591" t="str">
            <v>FMR</v>
          </cell>
          <cell r="D3591" t="str">
            <v>Kershaw</v>
          </cell>
          <cell r="E3591">
            <v>2</v>
          </cell>
          <cell r="F3591">
            <v>895</v>
          </cell>
          <cell r="G3591" t="str">
            <v>Max</v>
          </cell>
        </row>
        <row r="3592">
          <cell r="A3592" t="str">
            <v>Lancaster20232FMRMax</v>
          </cell>
          <cell r="B3592">
            <v>2023</v>
          </cell>
          <cell r="C3592" t="str">
            <v>FMR</v>
          </cell>
          <cell r="D3592" t="str">
            <v>Lancaster</v>
          </cell>
          <cell r="E3592">
            <v>2</v>
          </cell>
          <cell r="F3592">
            <v>912</v>
          </cell>
          <cell r="G3592" t="str">
            <v>Max</v>
          </cell>
        </row>
        <row r="3593">
          <cell r="A3593" t="str">
            <v>Laurens20232FMRMax</v>
          </cell>
          <cell r="B3593">
            <v>2023</v>
          </cell>
          <cell r="C3593" t="str">
            <v>FMR</v>
          </cell>
          <cell r="D3593" t="str">
            <v>Laurens</v>
          </cell>
          <cell r="E3593">
            <v>2</v>
          </cell>
          <cell r="F3593">
            <v>864</v>
          </cell>
          <cell r="G3593" t="str">
            <v>Max</v>
          </cell>
        </row>
        <row r="3594">
          <cell r="A3594" t="str">
            <v>Lee20232FMRMax</v>
          </cell>
          <cell r="B3594">
            <v>2023</v>
          </cell>
          <cell r="C3594" t="str">
            <v>FMR</v>
          </cell>
          <cell r="D3594" t="str">
            <v>Lee</v>
          </cell>
          <cell r="E3594">
            <v>2</v>
          </cell>
          <cell r="F3594">
            <v>780</v>
          </cell>
          <cell r="G3594" t="str">
            <v>Max</v>
          </cell>
        </row>
        <row r="3595">
          <cell r="A3595" t="str">
            <v>Lexington20232FMRMax</v>
          </cell>
          <cell r="B3595">
            <v>2023</v>
          </cell>
          <cell r="C3595" t="str">
            <v>FMR</v>
          </cell>
          <cell r="D3595" t="str">
            <v>Lexington</v>
          </cell>
          <cell r="E3595">
            <v>2</v>
          </cell>
          <cell r="F3595">
            <v>1125</v>
          </cell>
          <cell r="G3595" t="str">
            <v>Max</v>
          </cell>
        </row>
        <row r="3596">
          <cell r="A3596" t="str">
            <v>Marion20232FMRMax</v>
          </cell>
          <cell r="B3596">
            <v>2023</v>
          </cell>
          <cell r="C3596" t="str">
            <v>FMR</v>
          </cell>
          <cell r="D3596" t="str">
            <v>Marion</v>
          </cell>
          <cell r="E3596">
            <v>2</v>
          </cell>
          <cell r="F3596">
            <v>780</v>
          </cell>
          <cell r="G3596" t="str">
            <v>Max</v>
          </cell>
        </row>
        <row r="3597">
          <cell r="A3597" t="str">
            <v>Marlboro20232FMRMax</v>
          </cell>
          <cell r="B3597">
            <v>2023</v>
          </cell>
          <cell r="C3597" t="str">
            <v>FMR</v>
          </cell>
          <cell r="D3597" t="str">
            <v>Marlboro</v>
          </cell>
          <cell r="E3597">
            <v>2</v>
          </cell>
          <cell r="F3597">
            <v>780</v>
          </cell>
          <cell r="G3597" t="str">
            <v>Max</v>
          </cell>
        </row>
        <row r="3598">
          <cell r="A3598" t="str">
            <v>McCormick20232FMRMax</v>
          </cell>
          <cell r="B3598">
            <v>2023</v>
          </cell>
          <cell r="C3598" t="str">
            <v>FMR</v>
          </cell>
          <cell r="D3598" t="str">
            <v>McCormick</v>
          </cell>
          <cell r="E3598">
            <v>2</v>
          </cell>
          <cell r="F3598">
            <v>796</v>
          </cell>
          <cell r="G3598" t="str">
            <v>Max</v>
          </cell>
        </row>
        <row r="3599">
          <cell r="A3599" t="str">
            <v>Newberry20232FMRMax</v>
          </cell>
          <cell r="B3599">
            <v>2023</v>
          </cell>
          <cell r="C3599" t="str">
            <v>FMR</v>
          </cell>
          <cell r="D3599" t="str">
            <v>Newberry</v>
          </cell>
          <cell r="E3599">
            <v>2</v>
          </cell>
          <cell r="F3599">
            <v>878</v>
          </cell>
          <cell r="G3599" t="str">
            <v>Max</v>
          </cell>
        </row>
        <row r="3600">
          <cell r="A3600" t="str">
            <v>Oconee20232FMRMax</v>
          </cell>
          <cell r="B3600">
            <v>2023</v>
          </cell>
          <cell r="C3600" t="str">
            <v>FMR</v>
          </cell>
          <cell r="D3600" t="str">
            <v>Oconee</v>
          </cell>
          <cell r="E3600">
            <v>2</v>
          </cell>
          <cell r="F3600">
            <v>835</v>
          </cell>
          <cell r="G3600" t="str">
            <v>Max</v>
          </cell>
        </row>
        <row r="3601">
          <cell r="A3601" t="str">
            <v>Orangeburg20232FMRMax</v>
          </cell>
          <cell r="B3601">
            <v>2023</v>
          </cell>
          <cell r="C3601" t="str">
            <v>FMR</v>
          </cell>
          <cell r="D3601" t="str">
            <v>Orangeburg</v>
          </cell>
          <cell r="E3601">
            <v>2</v>
          </cell>
          <cell r="F3601">
            <v>780</v>
          </cell>
          <cell r="G3601" t="str">
            <v>Max</v>
          </cell>
        </row>
        <row r="3602">
          <cell r="A3602" t="str">
            <v>Pickens20232FMRMax</v>
          </cell>
          <cell r="B3602">
            <v>2023</v>
          </cell>
          <cell r="C3602" t="str">
            <v>FMR</v>
          </cell>
          <cell r="D3602" t="str">
            <v>Pickens</v>
          </cell>
          <cell r="E3602">
            <v>2</v>
          </cell>
          <cell r="F3602">
            <v>1051</v>
          </cell>
          <cell r="G3602" t="str">
            <v>Max</v>
          </cell>
        </row>
        <row r="3603">
          <cell r="A3603" t="str">
            <v>Richland20232FMRMax</v>
          </cell>
          <cell r="B3603">
            <v>2023</v>
          </cell>
          <cell r="C3603" t="str">
            <v>FMR</v>
          </cell>
          <cell r="D3603" t="str">
            <v>Richland</v>
          </cell>
          <cell r="E3603">
            <v>2</v>
          </cell>
          <cell r="F3603">
            <v>1125</v>
          </cell>
          <cell r="G3603" t="str">
            <v>Max</v>
          </cell>
        </row>
        <row r="3604">
          <cell r="A3604" t="str">
            <v>Saluda20232FMRMax</v>
          </cell>
          <cell r="B3604">
            <v>2023</v>
          </cell>
          <cell r="C3604" t="str">
            <v>FMR</v>
          </cell>
          <cell r="D3604" t="str">
            <v>Saluda</v>
          </cell>
          <cell r="E3604">
            <v>2</v>
          </cell>
          <cell r="F3604">
            <v>1125</v>
          </cell>
          <cell r="G3604" t="str">
            <v>Max</v>
          </cell>
        </row>
        <row r="3605">
          <cell r="A3605" t="str">
            <v>Spartanburg20232FMRMax</v>
          </cell>
          <cell r="B3605">
            <v>2023</v>
          </cell>
          <cell r="C3605" t="str">
            <v>FMR</v>
          </cell>
          <cell r="D3605" t="str">
            <v>Spartanburg</v>
          </cell>
          <cell r="E3605">
            <v>2</v>
          </cell>
          <cell r="F3605">
            <v>965</v>
          </cell>
          <cell r="G3605" t="str">
            <v>Max</v>
          </cell>
        </row>
        <row r="3606">
          <cell r="A3606" t="str">
            <v>Sumter20232FMRMax</v>
          </cell>
          <cell r="B3606">
            <v>2023</v>
          </cell>
          <cell r="C3606" t="str">
            <v>FMR</v>
          </cell>
          <cell r="D3606" t="str">
            <v>Sumter</v>
          </cell>
          <cell r="E3606">
            <v>2</v>
          </cell>
          <cell r="F3606">
            <v>982</v>
          </cell>
          <cell r="G3606" t="str">
            <v>Max</v>
          </cell>
        </row>
        <row r="3607">
          <cell r="A3607" t="str">
            <v>Union20232FMRMax</v>
          </cell>
          <cell r="B3607">
            <v>2023</v>
          </cell>
          <cell r="C3607" t="str">
            <v>FMR</v>
          </cell>
          <cell r="D3607" t="str">
            <v>Union</v>
          </cell>
          <cell r="E3607">
            <v>2</v>
          </cell>
          <cell r="F3607">
            <v>780</v>
          </cell>
          <cell r="G3607" t="str">
            <v>Max</v>
          </cell>
        </row>
        <row r="3608">
          <cell r="A3608" t="str">
            <v>Williamsburg20232FMRMax</v>
          </cell>
          <cell r="B3608">
            <v>2023</v>
          </cell>
          <cell r="C3608" t="str">
            <v>FMR</v>
          </cell>
          <cell r="D3608" t="str">
            <v>Williamsburg</v>
          </cell>
          <cell r="E3608">
            <v>2</v>
          </cell>
          <cell r="F3608">
            <v>780</v>
          </cell>
          <cell r="G3608" t="str">
            <v>Max</v>
          </cell>
        </row>
        <row r="3609">
          <cell r="A3609" t="str">
            <v>York20232FMRMax</v>
          </cell>
          <cell r="B3609">
            <v>2023</v>
          </cell>
          <cell r="C3609" t="str">
            <v>FMR</v>
          </cell>
          <cell r="D3609" t="str">
            <v>York</v>
          </cell>
          <cell r="E3609">
            <v>2</v>
          </cell>
          <cell r="F3609">
            <v>1333</v>
          </cell>
          <cell r="G3609" t="str">
            <v>Max</v>
          </cell>
        </row>
        <row r="3610">
          <cell r="A3610" t="str">
            <v>Abbeville20233FMRMax</v>
          </cell>
          <cell r="B3610">
            <v>2023</v>
          </cell>
          <cell r="C3610" t="str">
            <v>FMR</v>
          </cell>
          <cell r="D3610" t="str">
            <v>Abbeville</v>
          </cell>
          <cell r="E3610">
            <v>3</v>
          </cell>
          <cell r="F3610">
            <v>1109</v>
          </cell>
          <cell r="G3610" t="str">
            <v>Max</v>
          </cell>
        </row>
        <row r="3611">
          <cell r="A3611" t="str">
            <v>Aiken20233FMRMax</v>
          </cell>
          <cell r="B3611">
            <v>2023</v>
          </cell>
          <cell r="C3611" t="str">
            <v>FMR</v>
          </cell>
          <cell r="D3611" t="str">
            <v>Aiken</v>
          </cell>
          <cell r="E3611">
            <v>3</v>
          </cell>
          <cell r="F3611">
            <v>1369</v>
          </cell>
          <cell r="G3611" t="str">
            <v>Max</v>
          </cell>
        </row>
        <row r="3612">
          <cell r="A3612" t="str">
            <v>Allendale20233FMRMax</v>
          </cell>
          <cell r="B3612">
            <v>2023</v>
          </cell>
          <cell r="C3612" t="str">
            <v>FMR</v>
          </cell>
          <cell r="D3612" t="str">
            <v>Allendale</v>
          </cell>
          <cell r="E3612">
            <v>3</v>
          </cell>
          <cell r="F3612">
            <v>1073</v>
          </cell>
          <cell r="G3612" t="str">
            <v>Max</v>
          </cell>
        </row>
        <row r="3613">
          <cell r="A3613" t="str">
            <v>Anderson20233FMRMax</v>
          </cell>
          <cell r="B3613">
            <v>2023</v>
          </cell>
          <cell r="C3613" t="str">
            <v>FMR</v>
          </cell>
          <cell r="D3613" t="str">
            <v>Anderson</v>
          </cell>
          <cell r="E3613">
            <v>3</v>
          </cell>
          <cell r="F3613">
            <v>1123</v>
          </cell>
          <cell r="G3613" t="str">
            <v>Max</v>
          </cell>
        </row>
        <row r="3614">
          <cell r="A3614" t="str">
            <v>Bamberg20233FMRMax</v>
          </cell>
          <cell r="B3614">
            <v>2023</v>
          </cell>
          <cell r="C3614" t="str">
            <v>FMR</v>
          </cell>
          <cell r="D3614" t="str">
            <v>Bamberg</v>
          </cell>
          <cell r="E3614">
            <v>3</v>
          </cell>
          <cell r="F3614">
            <v>1109</v>
          </cell>
          <cell r="G3614" t="str">
            <v>Max</v>
          </cell>
        </row>
        <row r="3615">
          <cell r="A3615" t="str">
            <v>Barnwell20233FMRMax</v>
          </cell>
          <cell r="B3615">
            <v>2023</v>
          </cell>
          <cell r="C3615" t="str">
            <v>FMR</v>
          </cell>
          <cell r="D3615" t="str">
            <v>Barnwell</v>
          </cell>
          <cell r="E3615">
            <v>3</v>
          </cell>
          <cell r="F3615">
            <v>1041</v>
          </cell>
          <cell r="G3615" t="str">
            <v>Max</v>
          </cell>
        </row>
        <row r="3616">
          <cell r="A3616" t="str">
            <v>Beaufort20233FMRMax</v>
          </cell>
          <cell r="B3616">
            <v>2023</v>
          </cell>
          <cell r="C3616" t="str">
            <v>FMR</v>
          </cell>
          <cell r="D3616" t="str">
            <v>Beaufort</v>
          </cell>
          <cell r="E3616">
            <v>3</v>
          </cell>
          <cell r="F3616">
            <v>1836</v>
          </cell>
          <cell r="G3616" t="str">
            <v>Max</v>
          </cell>
        </row>
        <row r="3617">
          <cell r="A3617" t="str">
            <v>Berkeley20233FMRMax</v>
          </cell>
          <cell r="B3617">
            <v>2023</v>
          </cell>
          <cell r="C3617" t="str">
            <v>FMR</v>
          </cell>
          <cell r="D3617" t="str">
            <v>Berkeley</v>
          </cell>
          <cell r="E3617">
            <v>3</v>
          </cell>
          <cell r="F3617">
            <v>1906</v>
          </cell>
          <cell r="G3617" t="str">
            <v>Max</v>
          </cell>
        </row>
        <row r="3618">
          <cell r="A3618" t="str">
            <v>Calhoun20233FMRMax</v>
          </cell>
          <cell r="B3618">
            <v>2023</v>
          </cell>
          <cell r="C3618" t="str">
            <v>FMR</v>
          </cell>
          <cell r="D3618" t="str">
            <v>Calhoun</v>
          </cell>
          <cell r="E3618">
            <v>3</v>
          </cell>
          <cell r="F3618">
            <v>1442</v>
          </cell>
          <cell r="G3618" t="str">
            <v>Max</v>
          </cell>
        </row>
        <row r="3619">
          <cell r="A3619" t="str">
            <v>Charleston20233FMRMax</v>
          </cell>
          <cell r="B3619">
            <v>2023</v>
          </cell>
          <cell r="C3619" t="str">
            <v>FMR</v>
          </cell>
          <cell r="D3619" t="str">
            <v>Charleston</v>
          </cell>
          <cell r="E3619">
            <v>3</v>
          </cell>
          <cell r="F3619">
            <v>1906</v>
          </cell>
          <cell r="G3619" t="str">
            <v>Max</v>
          </cell>
        </row>
        <row r="3620">
          <cell r="A3620" t="str">
            <v>Cherokee20233FMRMax</v>
          </cell>
          <cell r="B3620">
            <v>2023</v>
          </cell>
          <cell r="C3620" t="str">
            <v>FMR</v>
          </cell>
          <cell r="D3620" t="str">
            <v>Cherokee</v>
          </cell>
          <cell r="E3620">
            <v>3</v>
          </cell>
          <cell r="F3620">
            <v>1042</v>
          </cell>
          <cell r="G3620" t="str">
            <v>Max</v>
          </cell>
        </row>
        <row r="3621">
          <cell r="A3621" t="str">
            <v>Chester20233FMRMax</v>
          </cell>
          <cell r="B3621">
            <v>2023</v>
          </cell>
          <cell r="C3621" t="str">
            <v>FMR</v>
          </cell>
          <cell r="D3621" t="str">
            <v>Chester</v>
          </cell>
          <cell r="E3621">
            <v>3</v>
          </cell>
          <cell r="F3621">
            <v>1124</v>
          </cell>
          <cell r="G3621" t="str">
            <v>Max</v>
          </cell>
        </row>
        <row r="3622">
          <cell r="A3622" t="str">
            <v>Chesterfield20233FMRMax</v>
          </cell>
          <cell r="B3622">
            <v>2023</v>
          </cell>
          <cell r="C3622" t="str">
            <v>FMR</v>
          </cell>
          <cell r="D3622" t="str">
            <v>Chesterfield</v>
          </cell>
          <cell r="E3622">
            <v>3</v>
          </cell>
          <cell r="F3622">
            <v>1012</v>
          </cell>
          <cell r="G3622" t="str">
            <v>Max</v>
          </cell>
        </row>
        <row r="3623">
          <cell r="A3623" t="str">
            <v>Clarendon20233FMRMax</v>
          </cell>
          <cell r="B3623">
            <v>2023</v>
          </cell>
          <cell r="C3623" t="str">
            <v>FMR</v>
          </cell>
          <cell r="D3623" t="str">
            <v>Clarendon</v>
          </cell>
          <cell r="E3623">
            <v>3</v>
          </cell>
          <cell r="F3623">
            <v>975</v>
          </cell>
          <cell r="G3623" t="str">
            <v>Max</v>
          </cell>
        </row>
        <row r="3624">
          <cell r="A3624" t="str">
            <v>Colleton20233FMRMax</v>
          </cell>
          <cell r="B3624">
            <v>2023</v>
          </cell>
          <cell r="C3624" t="str">
            <v>FMR</v>
          </cell>
          <cell r="D3624" t="str">
            <v>Colleton</v>
          </cell>
          <cell r="E3624">
            <v>3</v>
          </cell>
          <cell r="F3624">
            <v>957</v>
          </cell>
          <cell r="G3624" t="str">
            <v>Max</v>
          </cell>
        </row>
        <row r="3625">
          <cell r="A3625" t="str">
            <v>Darlington20233FMRMax</v>
          </cell>
          <cell r="B3625">
            <v>2023</v>
          </cell>
          <cell r="C3625" t="str">
            <v>FMR</v>
          </cell>
          <cell r="D3625" t="str">
            <v>Darlington</v>
          </cell>
          <cell r="E3625">
            <v>3</v>
          </cell>
          <cell r="F3625">
            <v>1023</v>
          </cell>
          <cell r="G3625" t="str">
            <v>Max</v>
          </cell>
        </row>
        <row r="3626">
          <cell r="A3626" t="str">
            <v>Dillon20233FMRMax</v>
          </cell>
          <cell r="B3626">
            <v>2023</v>
          </cell>
          <cell r="C3626" t="str">
            <v>FMR</v>
          </cell>
          <cell r="D3626" t="str">
            <v>Dillon</v>
          </cell>
          <cell r="E3626">
            <v>3</v>
          </cell>
          <cell r="F3626">
            <v>959</v>
          </cell>
          <cell r="G3626" t="str">
            <v>Max</v>
          </cell>
        </row>
        <row r="3627">
          <cell r="A3627" t="str">
            <v>Dorchester20233FMRMax</v>
          </cell>
          <cell r="B3627">
            <v>2023</v>
          </cell>
          <cell r="C3627" t="str">
            <v>FMR</v>
          </cell>
          <cell r="D3627" t="str">
            <v>Dorchester</v>
          </cell>
          <cell r="E3627">
            <v>3</v>
          </cell>
          <cell r="F3627">
            <v>1906</v>
          </cell>
          <cell r="G3627" t="str">
            <v>Max</v>
          </cell>
        </row>
        <row r="3628">
          <cell r="A3628" t="str">
            <v>Edgefield20233FMRMax</v>
          </cell>
          <cell r="B3628">
            <v>2023</v>
          </cell>
          <cell r="C3628" t="str">
            <v>FMR</v>
          </cell>
          <cell r="D3628" t="str">
            <v>Edgefield</v>
          </cell>
          <cell r="E3628">
            <v>3</v>
          </cell>
          <cell r="F3628">
            <v>1369</v>
          </cell>
          <cell r="G3628" t="str">
            <v>Max</v>
          </cell>
        </row>
        <row r="3629">
          <cell r="A3629" t="str">
            <v>Fairfield20233FMRMax</v>
          </cell>
          <cell r="B3629">
            <v>2023</v>
          </cell>
          <cell r="C3629" t="str">
            <v>FMR</v>
          </cell>
          <cell r="D3629" t="str">
            <v>Fairfield</v>
          </cell>
          <cell r="E3629">
            <v>3</v>
          </cell>
          <cell r="F3629">
            <v>1442</v>
          </cell>
          <cell r="G3629" t="str">
            <v>Max</v>
          </cell>
        </row>
        <row r="3630">
          <cell r="A3630" t="str">
            <v>Florence20233FMRMax</v>
          </cell>
          <cell r="B3630">
            <v>2023</v>
          </cell>
          <cell r="C3630" t="str">
            <v>FMR</v>
          </cell>
          <cell r="D3630" t="str">
            <v>Florence</v>
          </cell>
          <cell r="E3630">
            <v>3</v>
          </cell>
          <cell r="F3630">
            <v>1173</v>
          </cell>
          <cell r="G3630" t="str">
            <v>Max</v>
          </cell>
        </row>
        <row r="3631">
          <cell r="A3631" t="str">
            <v>Georgetown20233FMRMax</v>
          </cell>
          <cell r="B3631">
            <v>2023</v>
          </cell>
          <cell r="C3631" t="str">
            <v>FMR</v>
          </cell>
          <cell r="D3631" t="str">
            <v>Georgetown</v>
          </cell>
          <cell r="E3631">
            <v>3</v>
          </cell>
          <cell r="F3631">
            <v>1326</v>
          </cell>
          <cell r="G3631" t="str">
            <v>Max</v>
          </cell>
        </row>
        <row r="3632">
          <cell r="A3632" t="str">
            <v>Greenville20233FMRMax</v>
          </cell>
          <cell r="B3632">
            <v>2023</v>
          </cell>
          <cell r="C3632" t="str">
            <v>FMR</v>
          </cell>
          <cell r="D3632" t="str">
            <v>Greenville</v>
          </cell>
          <cell r="E3632">
            <v>3</v>
          </cell>
          <cell r="F3632">
            <v>1344</v>
          </cell>
          <cell r="G3632" t="str">
            <v>Max</v>
          </cell>
        </row>
        <row r="3633">
          <cell r="A3633" t="str">
            <v>Greenwood20233FMRMax</v>
          </cell>
          <cell r="B3633">
            <v>2023</v>
          </cell>
          <cell r="C3633" t="str">
            <v>FMR</v>
          </cell>
          <cell r="D3633" t="str">
            <v>Greenwood</v>
          </cell>
          <cell r="E3633">
            <v>3</v>
          </cell>
          <cell r="F3633">
            <v>1046</v>
          </cell>
          <cell r="G3633" t="str">
            <v>Max</v>
          </cell>
        </row>
        <row r="3634">
          <cell r="A3634" t="str">
            <v>Hampton20233FMRMax</v>
          </cell>
          <cell r="B3634">
            <v>2023</v>
          </cell>
          <cell r="C3634" t="str">
            <v>FMR</v>
          </cell>
          <cell r="D3634" t="str">
            <v>Hampton</v>
          </cell>
          <cell r="E3634">
            <v>3</v>
          </cell>
          <cell r="F3634">
            <v>1093</v>
          </cell>
          <cell r="G3634" t="str">
            <v>Max</v>
          </cell>
        </row>
        <row r="3635">
          <cell r="A3635" t="str">
            <v>Horry20233FMRMax</v>
          </cell>
          <cell r="B3635">
            <v>2023</v>
          </cell>
          <cell r="C3635" t="str">
            <v>FMR</v>
          </cell>
          <cell r="D3635" t="str">
            <v>Horry</v>
          </cell>
          <cell r="E3635">
            <v>3</v>
          </cell>
          <cell r="F3635">
            <v>1455</v>
          </cell>
          <cell r="G3635" t="str">
            <v>Max</v>
          </cell>
        </row>
        <row r="3636">
          <cell r="A3636" t="str">
            <v>Jasper20233FMRMax</v>
          </cell>
          <cell r="B3636">
            <v>2023</v>
          </cell>
          <cell r="C3636" t="str">
            <v>FMR</v>
          </cell>
          <cell r="D3636" t="str">
            <v>Jasper</v>
          </cell>
          <cell r="E3636">
            <v>3</v>
          </cell>
          <cell r="F3636">
            <v>1438</v>
          </cell>
          <cell r="G3636" t="str">
            <v>Max</v>
          </cell>
        </row>
        <row r="3637">
          <cell r="A3637" t="str">
            <v>Kershaw20233FMRMax</v>
          </cell>
          <cell r="B3637">
            <v>2023</v>
          </cell>
          <cell r="C3637" t="str">
            <v>FMR</v>
          </cell>
          <cell r="D3637" t="str">
            <v>Kershaw</v>
          </cell>
          <cell r="E3637">
            <v>3</v>
          </cell>
          <cell r="F3637">
            <v>1183</v>
          </cell>
          <cell r="G3637" t="str">
            <v>Max</v>
          </cell>
        </row>
        <row r="3638">
          <cell r="A3638" t="str">
            <v>Lancaster20233FMRMax</v>
          </cell>
          <cell r="B3638">
            <v>2023</v>
          </cell>
          <cell r="C3638" t="str">
            <v>FMR</v>
          </cell>
          <cell r="D3638" t="str">
            <v>Lancaster</v>
          </cell>
          <cell r="E3638">
            <v>3</v>
          </cell>
          <cell r="F3638">
            <v>1212</v>
          </cell>
          <cell r="G3638" t="str">
            <v>Max</v>
          </cell>
        </row>
        <row r="3639">
          <cell r="A3639" t="str">
            <v>Laurens20233FMRMax</v>
          </cell>
          <cell r="B3639">
            <v>2023</v>
          </cell>
          <cell r="C3639" t="str">
            <v>FMR</v>
          </cell>
          <cell r="D3639" t="str">
            <v>Laurens</v>
          </cell>
          <cell r="E3639">
            <v>3</v>
          </cell>
          <cell r="F3639">
            <v>1056</v>
          </cell>
          <cell r="G3639" t="str">
            <v>Max</v>
          </cell>
        </row>
        <row r="3640">
          <cell r="A3640" t="str">
            <v>Lee20233FMRMax</v>
          </cell>
          <cell r="B3640">
            <v>2023</v>
          </cell>
          <cell r="C3640" t="str">
            <v>FMR</v>
          </cell>
          <cell r="D3640" t="str">
            <v>Lee</v>
          </cell>
          <cell r="E3640">
            <v>3</v>
          </cell>
          <cell r="F3640">
            <v>1109</v>
          </cell>
          <cell r="G3640" t="str">
            <v>Max</v>
          </cell>
        </row>
        <row r="3641">
          <cell r="A3641" t="str">
            <v>Lexington20233FMRMax</v>
          </cell>
          <cell r="B3641">
            <v>2023</v>
          </cell>
          <cell r="C3641" t="str">
            <v>FMR</v>
          </cell>
          <cell r="D3641" t="str">
            <v>Lexington</v>
          </cell>
          <cell r="E3641">
            <v>3</v>
          </cell>
          <cell r="F3641">
            <v>1442</v>
          </cell>
          <cell r="G3641" t="str">
            <v>Max</v>
          </cell>
        </row>
        <row r="3642">
          <cell r="A3642" t="str">
            <v>Marion20233FMRMax</v>
          </cell>
          <cell r="B3642">
            <v>2023</v>
          </cell>
          <cell r="C3642" t="str">
            <v>FMR</v>
          </cell>
          <cell r="D3642" t="str">
            <v>Marion</v>
          </cell>
          <cell r="E3642">
            <v>3</v>
          </cell>
          <cell r="F3642">
            <v>985</v>
          </cell>
          <cell r="G3642" t="str">
            <v>Max</v>
          </cell>
        </row>
        <row r="3643">
          <cell r="A3643" t="str">
            <v>Marlboro20233FMRMax</v>
          </cell>
          <cell r="B3643">
            <v>2023</v>
          </cell>
          <cell r="C3643" t="str">
            <v>FMR</v>
          </cell>
          <cell r="D3643" t="str">
            <v>Marlboro</v>
          </cell>
          <cell r="E3643">
            <v>3</v>
          </cell>
          <cell r="F3643">
            <v>982</v>
          </cell>
          <cell r="G3643" t="str">
            <v>Max</v>
          </cell>
        </row>
        <row r="3644">
          <cell r="A3644" t="str">
            <v>McCormick20233FMRMax</v>
          </cell>
          <cell r="B3644">
            <v>2023</v>
          </cell>
          <cell r="C3644" t="str">
            <v>FMR</v>
          </cell>
          <cell r="D3644" t="str">
            <v>McCormick</v>
          </cell>
          <cell r="E3644">
            <v>3</v>
          </cell>
          <cell r="F3644">
            <v>1131</v>
          </cell>
          <cell r="G3644" t="str">
            <v>Max</v>
          </cell>
        </row>
        <row r="3645">
          <cell r="A3645" t="str">
            <v>Newberry20233FMRMax</v>
          </cell>
          <cell r="B3645">
            <v>2023</v>
          </cell>
          <cell r="C3645" t="str">
            <v>FMR</v>
          </cell>
          <cell r="D3645" t="str">
            <v>Newberry</v>
          </cell>
          <cell r="E3645">
            <v>3</v>
          </cell>
          <cell r="F3645">
            <v>1078</v>
          </cell>
          <cell r="G3645" t="str">
            <v>Max</v>
          </cell>
        </row>
        <row r="3646">
          <cell r="A3646" t="str">
            <v>Oconee20233FMRMax</v>
          </cell>
          <cell r="B3646">
            <v>2023</v>
          </cell>
          <cell r="C3646" t="str">
            <v>FMR</v>
          </cell>
          <cell r="D3646" t="str">
            <v>Oconee</v>
          </cell>
          <cell r="E3646">
            <v>3</v>
          </cell>
          <cell r="F3646">
            <v>1055</v>
          </cell>
          <cell r="G3646" t="str">
            <v>Max</v>
          </cell>
        </row>
        <row r="3647">
          <cell r="A3647" t="str">
            <v>Orangeburg20233FMRMax</v>
          </cell>
          <cell r="B3647">
            <v>2023</v>
          </cell>
          <cell r="C3647" t="str">
            <v>FMR</v>
          </cell>
          <cell r="D3647" t="str">
            <v>Orangeburg</v>
          </cell>
          <cell r="E3647">
            <v>3</v>
          </cell>
          <cell r="F3647">
            <v>989</v>
          </cell>
          <cell r="G3647" t="str">
            <v>Max</v>
          </cell>
        </row>
        <row r="3648">
          <cell r="A3648" t="str">
            <v>Pickens20233FMRMax</v>
          </cell>
          <cell r="B3648">
            <v>2023</v>
          </cell>
          <cell r="C3648" t="str">
            <v>FMR</v>
          </cell>
          <cell r="D3648" t="str">
            <v>Pickens</v>
          </cell>
          <cell r="E3648">
            <v>3</v>
          </cell>
          <cell r="F3648">
            <v>1344</v>
          </cell>
          <cell r="G3648" t="str">
            <v>Max</v>
          </cell>
        </row>
        <row r="3649">
          <cell r="A3649" t="str">
            <v>Richland20233FMRMax</v>
          </cell>
          <cell r="B3649">
            <v>2023</v>
          </cell>
          <cell r="C3649" t="str">
            <v>FMR</v>
          </cell>
          <cell r="D3649" t="str">
            <v>Richland</v>
          </cell>
          <cell r="E3649">
            <v>3</v>
          </cell>
          <cell r="F3649">
            <v>1442</v>
          </cell>
          <cell r="G3649" t="str">
            <v>Max</v>
          </cell>
        </row>
        <row r="3650">
          <cell r="A3650" t="str">
            <v>Saluda20233FMRMax</v>
          </cell>
          <cell r="B3650">
            <v>2023</v>
          </cell>
          <cell r="C3650" t="str">
            <v>FMR</v>
          </cell>
          <cell r="D3650" t="str">
            <v>Saluda</v>
          </cell>
          <cell r="E3650">
            <v>3</v>
          </cell>
          <cell r="F3650">
            <v>1442</v>
          </cell>
          <cell r="G3650" t="str">
            <v>Max</v>
          </cell>
        </row>
        <row r="3651">
          <cell r="A3651" t="str">
            <v>Spartanburg20233FMRMax</v>
          </cell>
          <cell r="B3651">
            <v>2023</v>
          </cell>
          <cell r="C3651" t="str">
            <v>FMR</v>
          </cell>
          <cell r="D3651" t="str">
            <v>Spartanburg</v>
          </cell>
          <cell r="E3651">
            <v>3</v>
          </cell>
          <cell r="F3651">
            <v>1254</v>
          </cell>
          <cell r="G3651" t="str">
            <v>Max</v>
          </cell>
        </row>
        <row r="3652">
          <cell r="A3652" t="str">
            <v>Sumter20233FMRMax</v>
          </cell>
          <cell r="B3652">
            <v>2023</v>
          </cell>
          <cell r="C3652" t="str">
            <v>FMR</v>
          </cell>
          <cell r="D3652" t="str">
            <v>Sumter</v>
          </cell>
          <cell r="E3652">
            <v>3</v>
          </cell>
          <cell r="F3652">
            <v>1195</v>
          </cell>
          <cell r="G3652" t="str">
            <v>Max</v>
          </cell>
        </row>
        <row r="3653">
          <cell r="A3653" t="str">
            <v>Union20233FMRMax</v>
          </cell>
          <cell r="B3653">
            <v>2023</v>
          </cell>
          <cell r="C3653" t="str">
            <v>FMR</v>
          </cell>
          <cell r="D3653" t="str">
            <v>Union</v>
          </cell>
          <cell r="E3653">
            <v>3</v>
          </cell>
          <cell r="F3653">
            <v>1039</v>
          </cell>
          <cell r="G3653" t="str">
            <v>Max</v>
          </cell>
        </row>
        <row r="3654">
          <cell r="A3654" t="str">
            <v>Williamsburg20233FMRMax</v>
          </cell>
          <cell r="B3654">
            <v>2023</v>
          </cell>
          <cell r="C3654" t="str">
            <v>FMR</v>
          </cell>
          <cell r="D3654" t="str">
            <v>Williamsburg</v>
          </cell>
          <cell r="E3654">
            <v>3</v>
          </cell>
          <cell r="F3654">
            <v>962</v>
          </cell>
          <cell r="G3654" t="str">
            <v>Max</v>
          </cell>
        </row>
        <row r="3655">
          <cell r="A3655" t="str">
            <v>York20233FMRMax</v>
          </cell>
          <cell r="B3655">
            <v>2023</v>
          </cell>
          <cell r="C3655" t="str">
            <v>FMR</v>
          </cell>
          <cell r="D3655" t="str">
            <v>York</v>
          </cell>
          <cell r="E3655">
            <v>3</v>
          </cell>
          <cell r="F3655">
            <v>1691</v>
          </cell>
          <cell r="G3655" t="str">
            <v>Max</v>
          </cell>
        </row>
        <row r="3656">
          <cell r="A3656" t="str">
            <v>Abbeville20234FMRMax</v>
          </cell>
          <cell r="B3656">
            <v>2023</v>
          </cell>
          <cell r="C3656" t="str">
            <v>FMR</v>
          </cell>
          <cell r="D3656" t="str">
            <v>Abbeville</v>
          </cell>
          <cell r="E3656">
            <v>4</v>
          </cell>
          <cell r="F3656">
            <v>1329</v>
          </cell>
          <cell r="G3656" t="str">
            <v>Max</v>
          </cell>
        </row>
        <row r="3657">
          <cell r="A3657" t="str">
            <v>Aiken20234FMRMax</v>
          </cell>
          <cell r="B3657">
            <v>2023</v>
          </cell>
          <cell r="C3657" t="str">
            <v>FMR</v>
          </cell>
          <cell r="D3657" t="str">
            <v>Aiken</v>
          </cell>
          <cell r="E3657">
            <v>4</v>
          </cell>
          <cell r="F3657">
            <v>1675</v>
          </cell>
          <cell r="G3657" t="str">
            <v>Max</v>
          </cell>
        </row>
        <row r="3658">
          <cell r="A3658" t="str">
            <v>Allendale20234FMRMax</v>
          </cell>
          <cell r="B3658">
            <v>2023</v>
          </cell>
          <cell r="C3658" t="str">
            <v>FMR</v>
          </cell>
          <cell r="D3658" t="str">
            <v>Allendale</v>
          </cell>
          <cell r="E3658">
            <v>4</v>
          </cell>
          <cell r="F3658">
            <v>1115</v>
          </cell>
          <cell r="G3658" t="str">
            <v>Max</v>
          </cell>
        </row>
        <row r="3659">
          <cell r="A3659" t="str">
            <v>Anderson20234FMRMax</v>
          </cell>
          <cell r="B3659">
            <v>2023</v>
          </cell>
          <cell r="C3659" t="str">
            <v>FMR</v>
          </cell>
          <cell r="D3659" t="str">
            <v>Anderson</v>
          </cell>
          <cell r="E3659">
            <v>4</v>
          </cell>
          <cell r="F3659">
            <v>1519</v>
          </cell>
          <cell r="G3659" t="str">
            <v>Max</v>
          </cell>
        </row>
        <row r="3660">
          <cell r="A3660" t="str">
            <v>Bamberg20234FMRMax</v>
          </cell>
          <cell r="B3660">
            <v>2023</v>
          </cell>
          <cell r="C3660" t="str">
            <v>FMR</v>
          </cell>
          <cell r="D3660" t="str">
            <v>Bamberg</v>
          </cell>
          <cell r="E3660">
            <v>4</v>
          </cell>
          <cell r="F3660">
            <v>1217</v>
          </cell>
          <cell r="G3660" t="str">
            <v>Max</v>
          </cell>
        </row>
        <row r="3661">
          <cell r="A3661" t="str">
            <v>Barnwell20234FMRMax</v>
          </cell>
          <cell r="B3661">
            <v>2023</v>
          </cell>
          <cell r="C3661" t="str">
            <v>FMR</v>
          </cell>
          <cell r="D3661" t="str">
            <v>Barnwell</v>
          </cell>
          <cell r="E3661">
            <v>4</v>
          </cell>
          <cell r="F3661">
            <v>1088</v>
          </cell>
          <cell r="G3661" t="str">
            <v>Max</v>
          </cell>
        </row>
        <row r="3662">
          <cell r="A3662" t="str">
            <v>Beaufort20234FMRMax</v>
          </cell>
          <cell r="B3662">
            <v>2023</v>
          </cell>
          <cell r="C3662" t="str">
            <v>FMR</v>
          </cell>
          <cell r="D3662" t="str">
            <v>Beaufort</v>
          </cell>
          <cell r="E3662">
            <v>4</v>
          </cell>
          <cell r="F3662">
            <v>2399</v>
          </cell>
          <cell r="G3662" t="str">
            <v>Max</v>
          </cell>
        </row>
        <row r="3663">
          <cell r="A3663" t="str">
            <v>Berkeley20234FMRMax</v>
          </cell>
          <cell r="B3663">
            <v>2023</v>
          </cell>
          <cell r="C3663" t="str">
            <v>FMR</v>
          </cell>
          <cell r="D3663" t="str">
            <v>Berkeley</v>
          </cell>
          <cell r="E3663">
            <v>4</v>
          </cell>
          <cell r="F3663">
            <v>2397</v>
          </cell>
          <cell r="G3663" t="str">
            <v>Max</v>
          </cell>
        </row>
        <row r="3664">
          <cell r="A3664" t="str">
            <v>Calhoun20234FMRMax</v>
          </cell>
          <cell r="B3664">
            <v>2023</v>
          </cell>
          <cell r="C3664" t="str">
            <v>FMR</v>
          </cell>
          <cell r="D3664" t="str">
            <v>Calhoun</v>
          </cell>
          <cell r="E3664">
            <v>4</v>
          </cell>
          <cell r="F3664">
            <v>1724</v>
          </cell>
          <cell r="G3664" t="str">
            <v>Max</v>
          </cell>
        </row>
        <row r="3665">
          <cell r="A3665" t="str">
            <v>Charleston20234FMRMax</v>
          </cell>
          <cell r="B3665">
            <v>2023</v>
          </cell>
          <cell r="C3665" t="str">
            <v>FMR</v>
          </cell>
          <cell r="D3665" t="str">
            <v>Charleston</v>
          </cell>
          <cell r="E3665">
            <v>4</v>
          </cell>
          <cell r="F3665">
            <v>2397</v>
          </cell>
          <cell r="G3665" t="str">
            <v>Max</v>
          </cell>
        </row>
        <row r="3666">
          <cell r="A3666" t="str">
            <v>Cherokee20234FMRMax</v>
          </cell>
          <cell r="B3666">
            <v>2023</v>
          </cell>
          <cell r="C3666" t="str">
            <v>FMR</v>
          </cell>
          <cell r="D3666" t="str">
            <v>Cherokee</v>
          </cell>
          <cell r="E3666">
            <v>4</v>
          </cell>
          <cell r="F3666">
            <v>1175</v>
          </cell>
          <cell r="G3666" t="str">
            <v>Max</v>
          </cell>
        </row>
        <row r="3667">
          <cell r="A3667" t="str">
            <v>Chester20234FMRMax</v>
          </cell>
          <cell r="B3667">
            <v>2023</v>
          </cell>
          <cell r="C3667" t="str">
            <v>FMR</v>
          </cell>
          <cell r="D3667" t="str">
            <v>Chester</v>
          </cell>
          <cell r="E3667">
            <v>4</v>
          </cell>
          <cell r="F3667">
            <v>1264</v>
          </cell>
          <cell r="G3667" t="str">
            <v>Max</v>
          </cell>
        </row>
        <row r="3668">
          <cell r="A3668" t="str">
            <v>Chesterfield20234FMRMax</v>
          </cell>
          <cell r="B3668">
            <v>2023</v>
          </cell>
          <cell r="C3668" t="str">
            <v>FMR</v>
          </cell>
          <cell r="D3668" t="str">
            <v>Chesterfield</v>
          </cell>
          <cell r="E3668">
            <v>4</v>
          </cell>
          <cell r="F3668">
            <v>1071</v>
          </cell>
          <cell r="G3668" t="str">
            <v>Max</v>
          </cell>
        </row>
        <row r="3669">
          <cell r="A3669" t="str">
            <v>Clarendon20234FMRMax</v>
          </cell>
          <cell r="B3669">
            <v>2023</v>
          </cell>
          <cell r="C3669" t="str">
            <v>FMR</v>
          </cell>
          <cell r="D3669" t="str">
            <v>Clarendon</v>
          </cell>
          <cell r="E3669">
            <v>4</v>
          </cell>
          <cell r="F3669">
            <v>1182</v>
          </cell>
          <cell r="G3669" t="str">
            <v>Max</v>
          </cell>
        </row>
        <row r="3670">
          <cell r="A3670" t="str">
            <v>Colleton20234FMRMax</v>
          </cell>
          <cell r="B3670">
            <v>2023</v>
          </cell>
          <cell r="C3670" t="str">
            <v>FMR</v>
          </cell>
          <cell r="D3670" t="str">
            <v>Colleton</v>
          </cell>
          <cell r="E3670">
            <v>4</v>
          </cell>
          <cell r="F3670">
            <v>1146</v>
          </cell>
          <cell r="G3670" t="str">
            <v>Max</v>
          </cell>
        </row>
        <row r="3671">
          <cell r="A3671" t="str">
            <v>Darlington20234FMRMax</v>
          </cell>
          <cell r="B3671">
            <v>2023</v>
          </cell>
          <cell r="C3671" t="str">
            <v>FMR</v>
          </cell>
          <cell r="D3671" t="str">
            <v>Darlington</v>
          </cell>
          <cell r="E3671">
            <v>4</v>
          </cell>
          <cell r="F3671">
            <v>1173</v>
          </cell>
          <cell r="G3671" t="str">
            <v>Max</v>
          </cell>
        </row>
        <row r="3672">
          <cell r="A3672" t="str">
            <v>Dillon20234FMRMax</v>
          </cell>
          <cell r="B3672">
            <v>2023</v>
          </cell>
          <cell r="C3672" t="str">
            <v>FMR</v>
          </cell>
          <cell r="D3672" t="str">
            <v>Dillon</v>
          </cell>
          <cell r="E3672">
            <v>4</v>
          </cell>
          <cell r="F3672">
            <v>1234</v>
          </cell>
          <cell r="G3672" t="str">
            <v>Max</v>
          </cell>
        </row>
        <row r="3673">
          <cell r="A3673" t="str">
            <v>Dorchester20234FMRMax</v>
          </cell>
          <cell r="B3673">
            <v>2023</v>
          </cell>
          <cell r="C3673" t="str">
            <v>FMR</v>
          </cell>
          <cell r="D3673" t="str">
            <v>Dorchester</v>
          </cell>
          <cell r="E3673">
            <v>4</v>
          </cell>
          <cell r="F3673">
            <v>2397</v>
          </cell>
          <cell r="G3673" t="str">
            <v>Max</v>
          </cell>
        </row>
        <row r="3674">
          <cell r="A3674" t="str">
            <v>Edgefield20234FMRMax</v>
          </cell>
          <cell r="B3674">
            <v>2023</v>
          </cell>
          <cell r="C3674" t="str">
            <v>FMR</v>
          </cell>
          <cell r="D3674" t="str">
            <v>Edgefield</v>
          </cell>
          <cell r="E3674">
            <v>4</v>
          </cell>
          <cell r="F3674">
            <v>1675</v>
          </cell>
          <cell r="G3674" t="str">
            <v>Max</v>
          </cell>
        </row>
        <row r="3675">
          <cell r="A3675" t="str">
            <v>Fairfield20234FMRMax</v>
          </cell>
          <cell r="B3675">
            <v>2023</v>
          </cell>
          <cell r="C3675" t="str">
            <v>FMR</v>
          </cell>
          <cell r="D3675" t="str">
            <v>Fairfield</v>
          </cell>
          <cell r="E3675">
            <v>4</v>
          </cell>
          <cell r="F3675">
            <v>1724</v>
          </cell>
          <cell r="G3675" t="str">
            <v>Max</v>
          </cell>
        </row>
        <row r="3676">
          <cell r="A3676" t="str">
            <v>Florence20234FMRMax</v>
          </cell>
          <cell r="B3676">
            <v>2023</v>
          </cell>
          <cell r="C3676" t="str">
            <v>FMR</v>
          </cell>
          <cell r="D3676" t="str">
            <v>Florence</v>
          </cell>
          <cell r="E3676">
            <v>4</v>
          </cell>
          <cell r="F3676">
            <v>1247</v>
          </cell>
          <cell r="G3676" t="str">
            <v>Max</v>
          </cell>
        </row>
        <row r="3677">
          <cell r="A3677" t="str">
            <v>Georgetown20234FMRMax</v>
          </cell>
          <cell r="B3677">
            <v>2023</v>
          </cell>
          <cell r="C3677" t="str">
            <v>FMR</v>
          </cell>
          <cell r="D3677" t="str">
            <v>Georgetown</v>
          </cell>
          <cell r="E3677">
            <v>4</v>
          </cell>
          <cell r="F3677">
            <v>1337</v>
          </cell>
          <cell r="G3677" t="str">
            <v>Max</v>
          </cell>
        </row>
        <row r="3678">
          <cell r="A3678" t="str">
            <v>Greenville20234FMRMax</v>
          </cell>
          <cell r="B3678">
            <v>2023</v>
          </cell>
          <cell r="C3678" t="str">
            <v>FMR</v>
          </cell>
          <cell r="D3678" t="str">
            <v>Greenville</v>
          </cell>
          <cell r="E3678">
            <v>4</v>
          </cell>
          <cell r="F3678">
            <v>1628</v>
          </cell>
          <cell r="G3678" t="str">
            <v>Max</v>
          </cell>
        </row>
        <row r="3679">
          <cell r="A3679" t="str">
            <v>Greenwood20234FMRMax</v>
          </cell>
          <cell r="B3679">
            <v>2023</v>
          </cell>
          <cell r="C3679" t="str">
            <v>FMR</v>
          </cell>
          <cell r="D3679" t="str">
            <v>Greenwood</v>
          </cell>
          <cell r="E3679">
            <v>4</v>
          </cell>
          <cell r="F3679">
            <v>1135</v>
          </cell>
          <cell r="G3679" t="str">
            <v>Max</v>
          </cell>
        </row>
        <row r="3680">
          <cell r="A3680" t="str">
            <v>Hampton20234FMRMax</v>
          </cell>
          <cell r="B3680">
            <v>2023</v>
          </cell>
          <cell r="C3680" t="str">
            <v>FMR</v>
          </cell>
          <cell r="D3680" t="str">
            <v>Hampton</v>
          </cell>
          <cell r="E3680">
            <v>4</v>
          </cell>
          <cell r="F3680">
            <v>1329</v>
          </cell>
          <cell r="G3680" t="str">
            <v>Max</v>
          </cell>
        </row>
        <row r="3681">
          <cell r="A3681" t="str">
            <v>Horry20234FMRMax</v>
          </cell>
          <cell r="B3681">
            <v>2023</v>
          </cell>
          <cell r="C3681" t="str">
            <v>FMR</v>
          </cell>
          <cell r="D3681" t="str">
            <v>Horry</v>
          </cell>
          <cell r="E3681">
            <v>4</v>
          </cell>
          <cell r="F3681">
            <v>1642</v>
          </cell>
          <cell r="G3681" t="str">
            <v>Max</v>
          </cell>
        </row>
        <row r="3682">
          <cell r="A3682" t="str">
            <v>Jasper20234FMRMax</v>
          </cell>
          <cell r="B3682">
            <v>2023</v>
          </cell>
          <cell r="C3682" t="str">
            <v>FMR</v>
          </cell>
          <cell r="D3682" t="str">
            <v>Jasper</v>
          </cell>
          <cell r="E3682">
            <v>4</v>
          </cell>
          <cell r="F3682">
            <v>1707</v>
          </cell>
          <cell r="G3682" t="str">
            <v>Max</v>
          </cell>
        </row>
        <row r="3683">
          <cell r="A3683" t="str">
            <v>Kershaw20234FMRMax</v>
          </cell>
          <cell r="B3683">
            <v>2023</v>
          </cell>
          <cell r="C3683" t="str">
            <v>FMR</v>
          </cell>
          <cell r="D3683" t="str">
            <v>Kershaw</v>
          </cell>
          <cell r="E3683">
            <v>4</v>
          </cell>
          <cell r="F3683">
            <v>1428</v>
          </cell>
          <cell r="G3683" t="str">
            <v>Max</v>
          </cell>
        </row>
        <row r="3684">
          <cell r="A3684" t="str">
            <v>Lancaster20234FMRMax</v>
          </cell>
          <cell r="B3684">
            <v>2023</v>
          </cell>
          <cell r="C3684" t="str">
            <v>FMR</v>
          </cell>
          <cell r="D3684" t="str">
            <v>Lancaster</v>
          </cell>
          <cell r="E3684">
            <v>4</v>
          </cell>
          <cell r="F3684">
            <v>1263</v>
          </cell>
          <cell r="G3684" t="str">
            <v>Max</v>
          </cell>
        </row>
        <row r="3685">
          <cell r="A3685" t="str">
            <v>Laurens20234FMRMax</v>
          </cell>
          <cell r="B3685">
            <v>2023</v>
          </cell>
          <cell r="C3685" t="str">
            <v>FMR</v>
          </cell>
          <cell r="D3685" t="str">
            <v>Laurens</v>
          </cell>
          <cell r="E3685">
            <v>4</v>
          </cell>
          <cell r="F3685">
            <v>1161</v>
          </cell>
          <cell r="G3685" t="str">
            <v>Max</v>
          </cell>
        </row>
        <row r="3686">
          <cell r="A3686" t="str">
            <v>Lee20234FMRMax</v>
          </cell>
          <cell r="B3686">
            <v>2023</v>
          </cell>
          <cell r="C3686" t="str">
            <v>FMR</v>
          </cell>
          <cell r="D3686" t="str">
            <v>Lee</v>
          </cell>
          <cell r="E3686">
            <v>4</v>
          </cell>
          <cell r="F3686">
            <v>1304</v>
          </cell>
          <cell r="G3686" t="str">
            <v>Max</v>
          </cell>
        </row>
        <row r="3687">
          <cell r="A3687" t="str">
            <v>Lexington20234FMRMax</v>
          </cell>
          <cell r="B3687">
            <v>2023</v>
          </cell>
          <cell r="C3687" t="str">
            <v>FMR</v>
          </cell>
          <cell r="D3687" t="str">
            <v>Lexington</v>
          </cell>
          <cell r="E3687">
            <v>4</v>
          </cell>
          <cell r="F3687">
            <v>1724</v>
          </cell>
          <cell r="G3687" t="str">
            <v>Max</v>
          </cell>
        </row>
        <row r="3688">
          <cell r="A3688" t="str">
            <v>Marion20234FMRMax</v>
          </cell>
          <cell r="B3688">
            <v>2023</v>
          </cell>
          <cell r="C3688" t="str">
            <v>FMR</v>
          </cell>
          <cell r="D3688" t="str">
            <v>Marion</v>
          </cell>
          <cell r="E3688">
            <v>4</v>
          </cell>
          <cell r="F3688">
            <v>1329</v>
          </cell>
          <cell r="G3688" t="str">
            <v>Max</v>
          </cell>
        </row>
        <row r="3689">
          <cell r="A3689" t="str">
            <v>Marlboro20234FMRMax</v>
          </cell>
          <cell r="B3689">
            <v>2023</v>
          </cell>
          <cell r="C3689" t="str">
            <v>FMR</v>
          </cell>
          <cell r="D3689" t="str">
            <v>Marlboro</v>
          </cell>
          <cell r="E3689">
            <v>4</v>
          </cell>
          <cell r="F3689">
            <v>1072</v>
          </cell>
          <cell r="G3689" t="str">
            <v>Max</v>
          </cell>
        </row>
        <row r="3690">
          <cell r="A3690" t="str">
            <v>McCormick20234FMRMax</v>
          </cell>
          <cell r="B3690">
            <v>2023</v>
          </cell>
          <cell r="C3690" t="str">
            <v>FMR</v>
          </cell>
          <cell r="D3690" t="str">
            <v>McCormick</v>
          </cell>
          <cell r="E3690">
            <v>4</v>
          </cell>
          <cell r="F3690">
            <v>1138</v>
          </cell>
          <cell r="G3690" t="str">
            <v>Max</v>
          </cell>
        </row>
        <row r="3691">
          <cell r="A3691" t="str">
            <v>Newberry20234FMRMax</v>
          </cell>
          <cell r="B3691">
            <v>2023</v>
          </cell>
          <cell r="C3691" t="str">
            <v>FMR</v>
          </cell>
          <cell r="D3691" t="str">
            <v>Newberry</v>
          </cell>
          <cell r="E3691">
            <v>4</v>
          </cell>
          <cell r="F3691">
            <v>1284</v>
          </cell>
          <cell r="G3691" t="str">
            <v>Max</v>
          </cell>
        </row>
        <row r="3692">
          <cell r="A3692" t="str">
            <v>Oconee20234FMRMax</v>
          </cell>
          <cell r="B3692">
            <v>2023</v>
          </cell>
          <cell r="C3692" t="str">
            <v>FMR</v>
          </cell>
          <cell r="D3692" t="str">
            <v>Oconee</v>
          </cell>
          <cell r="E3692">
            <v>4</v>
          </cell>
          <cell r="F3692">
            <v>1122</v>
          </cell>
          <cell r="G3692" t="str">
            <v>Max</v>
          </cell>
        </row>
        <row r="3693">
          <cell r="A3693" t="str">
            <v>Orangeburg20234FMRMax</v>
          </cell>
          <cell r="B3693">
            <v>2023</v>
          </cell>
          <cell r="C3693" t="str">
            <v>FMR</v>
          </cell>
          <cell r="D3693" t="str">
            <v>Orangeburg</v>
          </cell>
          <cell r="E3693">
            <v>4</v>
          </cell>
          <cell r="F3693">
            <v>1212</v>
          </cell>
          <cell r="G3693" t="str">
            <v>Max</v>
          </cell>
        </row>
        <row r="3694">
          <cell r="A3694" t="str">
            <v>Pickens20234FMRMax</v>
          </cell>
          <cell r="B3694">
            <v>2023</v>
          </cell>
          <cell r="C3694" t="str">
            <v>FMR</v>
          </cell>
          <cell r="D3694" t="str">
            <v>Pickens</v>
          </cell>
          <cell r="E3694">
            <v>4</v>
          </cell>
          <cell r="F3694">
            <v>1628</v>
          </cell>
          <cell r="G3694" t="str">
            <v>Max</v>
          </cell>
        </row>
        <row r="3695">
          <cell r="A3695" t="str">
            <v>Richland20234FMRMax</v>
          </cell>
          <cell r="B3695">
            <v>2023</v>
          </cell>
          <cell r="C3695" t="str">
            <v>FMR</v>
          </cell>
          <cell r="D3695" t="str">
            <v>Richland</v>
          </cell>
          <cell r="E3695">
            <v>4</v>
          </cell>
          <cell r="F3695">
            <v>1724</v>
          </cell>
          <cell r="G3695" t="str">
            <v>Max</v>
          </cell>
        </row>
        <row r="3696">
          <cell r="A3696" t="str">
            <v>Saluda20234FMRMax</v>
          </cell>
          <cell r="B3696">
            <v>2023</v>
          </cell>
          <cell r="C3696" t="str">
            <v>FMR</v>
          </cell>
          <cell r="D3696" t="str">
            <v>Saluda</v>
          </cell>
          <cell r="E3696">
            <v>4</v>
          </cell>
          <cell r="F3696">
            <v>1724</v>
          </cell>
          <cell r="G3696" t="str">
            <v>Max</v>
          </cell>
        </row>
        <row r="3697">
          <cell r="A3697" t="str">
            <v>Spartanburg20234FMRMax</v>
          </cell>
          <cell r="B3697">
            <v>2023</v>
          </cell>
          <cell r="C3697" t="str">
            <v>FMR</v>
          </cell>
          <cell r="D3697" t="str">
            <v>Spartanburg</v>
          </cell>
          <cell r="E3697">
            <v>4</v>
          </cell>
          <cell r="F3697">
            <v>1296</v>
          </cell>
          <cell r="G3697" t="str">
            <v>Max</v>
          </cell>
        </row>
        <row r="3698">
          <cell r="A3698" t="str">
            <v>Sumter20234FMRMax</v>
          </cell>
          <cell r="B3698">
            <v>2023</v>
          </cell>
          <cell r="C3698" t="str">
            <v>FMR</v>
          </cell>
          <cell r="D3698" t="str">
            <v>Sumter</v>
          </cell>
          <cell r="E3698">
            <v>4</v>
          </cell>
          <cell r="F3698">
            <v>1343</v>
          </cell>
          <cell r="G3698" t="str">
            <v>Max</v>
          </cell>
        </row>
        <row r="3699">
          <cell r="A3699" t="str">
            <v>Union20234FMRMax</v>
          </cell>
          <cell r="B3699">
            <v>2023</v>
          </cell>
          <cell r="C3699" t="str">
            <v>FMR</v>
          </cell>
          <cell r="D3699" t="str">
            <v>Union</v>
          </cell>
          <cell r="E3699">
            <v>4</v>
          </cell>
          <cell r="F3699">
            <v>1069</v>
          </cell>
          <cell r="G3699" t="str">
            <v>Max</v>
          </cell>
        </row>
        <row r="3700">
          <cell r="A3700" t="str">
            <v>Williamsburg20234FMRMax</v>
          </cell>
          <cell r="B3700">
            <v>2023</v>
          </cell>
          <cell r="C3700" t="str">
            <v>FMR</v>
          </cell>
          <cell r="D3700" t="str">
            <v>Williamsburg</v>
          </cell>
          <cell r="E3700">
            <v>4</v>
          </cell>
          <cell r="F3700">
            <v>1235</v>
          </cell>
          <cell r="G3700" t="str">
            <v>Max</v>
          </cell>
        </row>
        <row r="3701">
          <cell r="A3701" t="str">
            <v>York20234FMRMax</v>
          </cell>
          <cell r="B3701">
            <v>2023</v>
          </cell>
          <cell r="C3701" t="str">
            <v>FMR</v>
          </cell>
          <cell r="D3701" t="str">
            <v>York</v>
          </cell>
          <cell r="E3701">
            <v>4</v>
          </cell>
          <cell r="F3701">
            <v>2183</v>
          </cell>
          <cell r="G3701" t="str">
            <v>Max</v>
          </cell>
        </row>
        <row r="3702">
          <cell r="A3702" t="str">
            <v>202200.5NNM</v>
          </cell>
          <cell r="B3702">
            <v>2022</v>
          </cell>
          <cell r="C3702">
            <v>0.5</v>
          </cell>
          <cell r="E3702">
            <v>0</v>
          </cell>
          <cell r="F3702">
            <v>623</v>
          </cell>
          <cell r="G3702" t="str">
            <v>NNM</v>
          </cell>
        </row>
        <row r="3703">
          <cell r="A3703" t="str">
            <v>202210.5NNM</v>
          </cell>
          <cell r="B3703">
            <v>2022</v>
          </cell>
          <cell r="C3703">
            <v>0.5</v>
          </cell>
          <cell r="E3703">
            <v>1</v>
          </cell>
          <cell r="F3703">
            <v>668</v>
          </cell>
          <cell r="G3703" t="str">
            <v>NNM</v>
          </cell>
        </row>
        <row r="3704">
          <cell r="A3704" t="str">
            <v>202220.5NNM</v>
          </cell>
          <cell r="B3704">
            <v>2022</v>
          </cell>
          <cell r="C3704">
            <v>0.5</v>
          </cell>
          <cell r="E3704">
            <v>2</v>
          </cell>
          <cell r="F3704">
            <v>802</v>
          </cell>
          <cell r="G3704" t="str">
            <v>NNM</v>
          </cell>
        </row>
        <row r="3705">
          <cell r="A3705" t="str">
            <v>202230.5NNM</v>
          </cell>
          <cell r="B3705">
            <v>2022</v>
          </cell>
          <cell r="C3705">
            <v>0.5</v>
          </cell>
          <cell r="E3705">
            <v>3</v>
          </cell>
          <cell r="F3705">
            <v>926</v>
          </cell>
          <cell r="G3705" t="str">
            <v>NNM</v>
          </cell>
        </row>
        <row r="3706">
          <cell r="A3706" t="str">
            <v>202240.5NNM</v>
          </cell>
          <cell r="B3706">
            <v>2022</v>
          </cell>
          <cell r="C3706">
            <v>0.5</v>
          </cell>
          <cell r="E3706">
            <v>4</v>
          </cell>
          <cell r="F3706">
            <v>1033</v>
          </cell>
          <cell r="G3706" t="str">
            <v>NNM</v>
          </cell>
        </row>
        <row r="3707">
          <cell r="A3707" t="str">
            <v>202200.6NNM</v>
          </cell>
          <cell r="B3707">
            <v>2022</v>
          </cell>
          <cell r="C3707">
            <v>0.6</v>
          </cell>
          <cell r="E3707">
            <v>0</v>
          </cell>
          <cell r="F3707">
            <v>748</v>
          </cell>
          <cell r="G3707" t="str">
            <v>NNM</v>
          </cell>
        </row>
        <row r="3708">
          <cell r="A3708" t="str">
            <v>202210.6NNM</v>
          </cell>
          <cell r="B3708">
            <v>2022</v>
          </cell>
          <cell r="C3708">
            <v>0.6</v>
          </cell>
          <cell r="E3708">
            <v>1</v>
          </cell>
          <cell r="F3708">
            <v>801</v>
          </cell>
          <cell r="G3708" t="str">
            <v>NNM</v>
          </cell>
        </row>
        <row r="3709">
          <cell r="A3709" t="str">
            <v>202220.6NNM</v>
          </cell>
          <cell r="B3709">
            <v>2022</v>
          </cell>
          <cell r="C3709">
            <v>0.6</v>
          </cell>
          <cell r="E3709">
            <v>2</v>
          </cell>
          <cell r="F3709">
            <v>963</v>
          </cell>
          <cell r="G3709" t="str">
            <v>NNM</v>
          </cell>
        </row>
        <row r="3710">
          <cell r="A3710" t="str">
            <v>202230.6NNM</v>
          </cell>
          <cell r="B3710">
            <v>2022</v>
          </cell>
          <cell r="C3710">
            <v>0.6</v>
          </cell>
          <cell r="E3710">
            <v>3</v>
          </cell>
          <cell r="F3710">
            <v>1112</v>
          </cell>
          <cell r="G3710" t="str">
            <v>NNM</v>
          </cell>
        </row>
        <row r="3711">
          <cell r="A3711" t="str">
            <v>202240.6NNM</v>
          </cell>
          <cell r="B3711">
            <v>2022</v>
          </cell>
          <cell r="C3711">
            <v>0.6</v>
          </cell>
          <cell r="E3711">
            <v>4</v>
          </cell>
          <cell r="F3711">
            <v>1240</v>
          </cell>
          <cell r="G3711" t="str">
            <v>NNM</v>
          </cell>
        </row>
        <row r="3712">
          <cell r="A3712" t="str">
            <v>Abbeville202200.2Max</v>
          </cell>
          <cell r="B3712">
            <v>2022</v>
          </cell>
          <cell r="C3712">
            <v>0.2</v>
          </cell>
          <cell r="D3712" t="str">
            <v>Abbeville</v>
          </cell>
          <cell r="E3712">
            <v>0</v>
          </cell>
          <cell r="F3712">
            <v>206</v>
          </cell>
          <cell r="G3712" t="str">
            <v>Max</v>
          </cell>
        </row>
        <row r="3713">
          <cell r="A3713" t="str">
            <v>Aiken202200.2Max</v>
          </cell>
          <cell r="B3713">
            <v>2022</v>
          </cell>
          <cell r="C3713">
            <v>0.2</v>
          </cell>
          <cell r="D3713" t="str">
            <v>Aiken</v>
          </cell>
          <cell r="E3713">
            <v>0</v>
          </cell>
          <cell r="F3713">
            <v>259</v>
          </cell>
          <cell r="G3713" t="str">
            <v>Max</v>
          </cell>
        </row>
        <row r="3714">
          <cell r="A3714" t="str">
            <v>Allendale202200.2Max</v>
          </cell>
          <cell r="B3714">
            <v>2022</v>
          </cell>
          <cell r="C3714">
            <v>0.2</v>
          </cell>
          <cell r="D3714" t="str">
            <v>Allendale</v>
          </cell>
          <cell r="E3714">
            <v>0</v>
          </cell>
          <cell r="F3714">
            <v>206</v>
          </cell>
          <cell r="G3714" t="str">
            <v>Max</v>
          </cell>
        </row>
        <row r="3715">
          <cell r="A3715" t="str">
            <v>Anderson202200.2Max</v>
          </cell>
          <cell r="B3715">
            <v>2022</v>
          </cell>
          <cell r="C3715">
            <v>0.2</v>
          </cell>
          <cell r="D3715" t="str">
            <v>Anderson</v>
          </cell>
          <cell r="E3715">
            <v>0</v>
          </cell>
          <cell r="F3715">
            <v>257</v>
          </cell>
          <cell r="G3715" t="str">
            <v>Max</v>
          </cell>
        </row>
        <row r="3716">
          <cell r="A3716" t="str">
            <v>Bamberg202200.2Max</v>
          </cell>
          <cell r="B3716">
            <v>2022</v>
          </cell>
          <cell r="C3716">
            <v>0.2</v>
          </cell>
          <cell r="D3716" t="str">
            <v>Bamberg</v>
          </cell>
          <cell r="E3716">
            <v>0</v>
          </cell>
          <cell r="F3716">
            <v>206</v>
          </cell>
          <cell r="G3716" t="str">
            <v>Max</v>
          </cell>
        </row>
        <row r="3717">
          <cell r="A3717" t="str">
            <v>Barnwell202200.2Max</v>
          </cell>
          <cell r="B3717">
            <v>2022</v>
          </cell>
          <cell r="C3717">
            <v>0.2</v>
          </cell>
          <cell r="D3717" t="str">
            <v>Barnwell</v>
          </cell>
          <cell r="E3717">
            <v>0</v>
          </cell>
          <cell r="F3717">
            <v>206</v>
          </cell>
          <cell r="G3717" t="str">
            <v>Max</v>
          </cell>
        </row>
        <row r="3718">
          <cell r="A3718" t="str">
            <v>Beaufort202200.2Max</v>
          </cell>
          <cell r="B3718">
            <v>2022</v>
          </cell>
          <cell r="C3718">
            <v>0.2</v>
          </cell>
          <cell r="D3718" t="str">
            <v>Beaufort</v>
          </cell>
          <cell r="E3718">
            <v>0</v>
          </cell>
          <cell r="F3718">
            <v>303</v>
          </cell>
          <cell r="G3718" t="str">
            <v>Max</v>
          </cell>
        </row>
        <row r="3719">
          <cell r="A3719" t="str">
            <v>Berkeley202200.2Max</v>
          </cell>
          <cell r="B3719">
            <v>2022</v>
          </cell>
          <cell r="C3719">
            <v>0.2</v>
          </cell>
          <cell r="D3719" t="str">
            <v>Berkeley</v>
          </cell>
          <cell r="E3719">
            <v>0</v>
          </cell>
          <cell r="F3719">
            <v>321</v>
          </cell>
          <cell r="G3719" t="str">
            <v>Max</v>
          </cell>
        </row>
        <row r="3720">
          <cell r="A3720" t="str">
            <v>Calhoun202200.2Max</v>
          </cell>
          <cell r="B3720">
            <v>2022</v>
          </cell>
          <cell r="C3720">
            <v>0.2</v>
          </cell>
          <cell r="D3720" t="str">
            <v>Calhoun</v>
          </cell>
          <cell r="E3720">
            <v>0</v>
          </cell>
          <cell r="F3720">
            <v>282</v>
          </cell>
          <cell r="G3720" t="str">
            <v>Max</v>
          </cell>
        </row>
        <row r="3721">
          <cell r="A3721" t="str">
            <v>Charleston202200.2Max</v>
          </cell>
          <cell r="B3721">
            <v>2022</v>
          </cell>
          <cell r="C3721">
            <v>0.2</v>
          </cell>
          <cell r="D3721" t="str">
            <v>Charleston</v>
          </cell>
          <cell r="E3721">
            <v>0</v>
          </cell>
          <cell r="F3721">
            <v>321</v>
          </cell>
          <cell r="G3721" t="str">
            <v>Max</v>
          </cell>
        </row>
        <row r="3722">
          <cell r="A3722" t="str">
            <v>Cherokee202200.2Max</v>
          </cell>
          <cell r="B3722">
            <v>2022</v>
          </cell>
          <cell r="C3722">
            <v>0.2</v>
          </cell>
          <cell r="D3722" t="str">
            <v>Cherokee</v>
          </cell>
          <cell r="E3722">
            <v>0</v>
          </cell>
          <cell r="F3722">
            <v>206</v>
          </cell>
          <cell r="G3722" t="str">
            <v>Max</v>
          </cell>
        </row>
        <row r="3723">
          <cell r="A3723" t="str">
            <v>Chester202200.2Max</v>
          </cell>
          <cell r="B3723">
            <v>2022</v>
          </cell>
          <cell r="C3723">
            <v>0.2</v>
          </cell>
          <cell r="D3723" t="str">
            <v>Chester</v>
          </cell>
          <cell r="E3723">
            <v>0</v>
          </cell>
          <cell r="F3723">
            <v>214</v>
          </cell>
          <cell r="G3723" t="str">
            <v>Max</v>
          </cell>
        </row>
        <row r="3724">
          <cell r="A3724" t="str">
            <v>Chesterfield202200.2Max</v>
          </cell>
          <cell r="B3724">
            <v>2022</v>
          </cell>
          <cell r="C3724">
            <v>0.2</v>
          </cell>
          <cell r="D3724" t="str">
            <v>Chesterfield</v>
          </cell>
          <cell r="E3724">
            <v>0</v>
          </cell>
          <cell r="F3724">
            <v>206</v>
          </cell>
          <cell r="G3724" t="str">
            <v>Max</v>
          </cell>
        </row>
        <row r="3725">
          <cell r="A3725" t="str">
            <v>Clarendon202200.2Max</v>
          </cell>
          <cell r="B3725">
            <v>2022</v>
          </cell>
          <cell r="C3725">
            <v>0.2</v>
          </cell>
          <cell r="D3725" t="str">
            <v>Clarendon</v>
          </cell>
          <cell r="E3725">
            <v>0</v>
          </cell>
          <cell r="F3725">
            <v>209</v>
          </cell>
          <cell r="G3725" t="str">
            <v>Max</v>
          </cell>
        </row>
        <row r="3726">
          <cell r="A3726" t="str">
            <v>Colleton202200.2Max</v>
          </cell>
          <cell r="B3726">
            <v>2022</v>
          </cell>
          <cell r="C3726">
            <v>0.2</v>
          </cell>
          <cell r="D3726" t="str">
            <v>Colleton</v>
          </cell>
          <cell r="E3726">
            <v>0</v>
          </cell>
          <cell r="F3726">
            <v>206</v>
          </cell>
          <cell r="G3726" t="str">
            <v>Max</v>
          </cell>
        </row>
        <row r="3727">
          <cell r="A3727" t="str">
            <v>Darlington202200.2Max</v>
          </cell>
          <cell r="B3727">
            <v>2022</v>
          </cell>
          <cell r="C3727">
            <v>0.2</v>
          </cell>
          <cell r="D3727" t="str">
            <v>Darlington</v>
          </cell>
          <cell r="E3727">
            <v>0</v>
          </cell>
          <cell r="F3727">
            <v>208</v>
          </cell>
          <cell r="G3727" t="str">
            <v>Max</v>
          </cell>
        </row>
        <row r="3728">
          <cell r="A3728" t="str">
            <v>Dillon202200.2Max</v>
          </cell>
          <cell r="B3728">
            <v>2022</v>
          </cell>
          <cell r="C3728">
            <v>0.2</v>
          </cell>
          <cell r="D3728" t="str">
            <v>Dillon</v>
          </cell>
          <cell r="E3728">
            <v>0</v>
          </cell>
          <cell r="F3728">
            <v>206</v>
          </cell>
          <cell r="G3728" t="str">
            <v>Max</v>
          </cell>
        </row>
        <row r="3729">
          <cell r="A3729" t="str">
            <v>Dorchester202200.2Max</v>
          </cell>
          <cell r="B3729">
            <v>2022</v>
          </cell>
          <cell r="C3729">
            <v>0.2</v>
          </cell>
          <cell r="D3729" t="str">
            <v>Dorchester</v>
          </cell>
          <cell r="E3729">
            <v>0</v>
          </cell>
          <cell r="F3729">
            <v>321</v>
          </cell>
          <cell r="G3729" t="str">
            <v>Max</v>
          </cell>
        </row>
        <row r="3730">
          <cell r="A3730" t="str">
            <v>Edgefield202200.2Max</v>
          </cell>
          <cell r="B3730">
            <v>2022</v>
          </cell>
          <cell r="C3730">
            <v>0.2</v>
          </cell>
          <cell r="D3730" t="str">
            <v>Edgefield</v>
          </cell>
          <cell r="E3730">
            <v>0</v>
          </cell>
          <cell r="F3730">
            <v>259</v>
          </cell>
          <cell r="G3730" t="str">
            <v>Max</v>
          </cell>
        </row>
        <row r="3731">
          <cell r="A3731" t="str">
            <v>Fairfield202200.2Max</v>
          </cell>
          <cell r="B3731">
            <v>2022</v>
          </cell>
          <cell r="C3731">
            <v>0.2</v>
          </cell>
          <cell r="D3731" t="str">
            <v>Fairfield</v>
          </cell>
          <cell r="E3731">
            <v>0</v>
          </cell>
          <cell r="F3731">
            <v>282</v>
          </cell>
          <cell r="G3731" t="str">
            <v>Max</v>
          </cell>
        </row>
        <row r="3732">
          <cell r="A3732" t="str">
            <v>Florence202200.2Max</v>
          </cell>
          <cell r="B3732">
            <v>2022</v>
          </cell>
          <cell r="C3732">
            <v>0.2</v>
          </cell>
          <cell r="D3732" t="str">
            <v>Florence</v>
          </cell>
          <cell r="E3732">
            <v>0</v>
          </cell>
          <cell r="F3732">
            <v>232</v>
          </cell>
          <cell r="G3732" t="str">
            <v>Max</v>
          </cell>
        </row>
        <row r="3733">
          <cell r="A3733" t="str">
            <v>Georgetown202200.2Max</v>
          </cell>
          <cell r="B3733">
            <v>2022</v>
          </cell>
          <cell r="C3733">
            <v>0.2</v>
          </cell>
          <cell r="D3733" t="str">
            <v>Georgetown</v>
          </cell>
          <cell r="E3733">
            <v>0</v>
          </cell>
          <cell r="F3733">
            <v>244</v>
          </cell>
          <cell r="G3733" t="str">
            <v>Max</v>
          </cell>
        </row>
        <row r="3734">
          <cell r="A3734" t="str">
            <v>Greenville202200.2Max</v>
          </cell>
          <cell r="B3734">
            <v>2022</v>
          </cell>
          <cell r="C3734">
            <v>0.2</v>
          </cell>
          <cell r="D3734" t="str">
            <v>Greenville</v>
          </cell>
          <cell r="E3734">
            <v>0</v>
          </cell>
          <cell r="F3734">
            <v>298</v>
          </cell>
          <cell r="G3734" t="str">
            <v>Max</v>
          </cell>
        </row>
        <row r="3735">
          <cell r="A3735" t="str">
            <v>Greenwood202200.2Max</v>
          </cell>
          <cell r="B3735">
            <v>2022</v>
          </cell>
          <cell r="C3735">
            <v>0.2</v>
          </cell>
          <cell r="D3735" t="str">
            <v>Greenwood</v>
          </cell>
          <cell r="E3735">
            <v>0</v>
          </cell>
          <cell r="F3735">
            <v>206</v>
          </cell>
          <cell r="G3735" t="str">
            <v>Max</v>
          </cell>
        </row>
        <row r="3736">
          <cell r="A3736" t="str">
            <v>Hampton202200.2Max</v>
          </cell>
          <cell r="B3736">
            <v>2022</v>
          </cell>
          <cell r="C3736">
            <v>0.2</v>
          </cell>
          <cell r="D3736" t="str">
            <v>Hampton</v>
          </cell>
          <cell r="E3736">
            <v>0</v>
          </cell>
          <cell r="F3736">
            <v>206</v>
          </cell>
          <cell r="G3736" t="str">
            <v>Max</v>
          </cell>
        </row>
        <row r="3737">
          <cell r="A3737" t="str">
            <v>Horry202200.2Max</v>
          </cell>
          <cell r="B3737">
            <v>2022</v>
          </cell>
          <cell r="C3737">
            <v>0.2</v>
          </cell>
          <cell r="D3737" t="str">
            <v>Horry</v>
          </cell>
          <cell r="E3737">
            <v>0</v>
          </cell>
          <cell r="F3737">
            <v>239</v>
          </cell>
          <cell r="G3737" t="str">
            <v>Max</v>
          </cell>
        </row>
        <row r="3738">
          <cell r="A3738" t="str">
            <v>Jasper202200.2Max</v>
          </cell>
          <cell r="B3738">
            <v>2022</v>
          </cell>
          <cell r="C3738">
            <v>0.2</v>
          </cell>
          <cell r="D3738" t="str">
            <v>Jasper</v>
          </cell>
          <cell r="E3738">
            <v>0</v>
          </cell>
          <cell r="F3738">
            <v>209</v>
          </cell>
          <cell r="G3738" t="str">
            <v>Max</v>
          </cell>
        </row>
        <row r="3739">
          <cell r="A3739" t="str">
            <v>Kershaw202200.2Max</v>
          </cell>
          <cell r="B3739">
            <v>2022</v>
          </cell>
          <cell r="C3739">
            <v>0.2</v>
          </cell>
          <cell r="D3739" t="str">
            <v>Kershaw</v>
          </cell>
          <cell r="E3739">
            <v>0</v>
          </cell>
          <cell r="F3739">
            <v>238</v>
          </cell>
          <cell r="G3739" t="str">
            <v>Max</v>
          </cell>
        </row>
        <row r="3740">
          <cell r="A3740" t="str">
            <v>Lancaster202200.2Max</v>
          </cell>
          <cell r="B3740">
            <v>2022</v>
          </cell>
          <cell r="C3740">
            <v>0.2</v>
          </cell>
          <cell r="D3740" t="str">
            <v>Lancaster</v>
          </cell>
          <cell r="E3740">
            <v>0</v>
          </cell>
          <cell r="F3740">
            <v>271</v>
          </cell>
          <cell r="G3740" t="str">
            <v>Max</v>
          </cell>
        </row>
        <row r="3741">
          <cell r="A3741" t="str">
            <v>Laurens202200.2Max</v>
          </cell>
          <cell r="B3741">
            <v>2022</v>
          </cell>
          <cell r="C3741">
            <v>0.2</v>
          </cell>
          <cell r="D3741" t="str">
            <v>Laurens</v>
          </cell>
          <cell r="E3741">
            <v>0</v>
          </cell>
          <cell r="F3741">
            <v>210</v>
          </cell>
          <cell r="G3741" t="str">
            <v>Max</v>
          </cell>
        </row>
        <row r="3742">
          <cell r="A3742" t="str">
            <v>Lee202200.2Max</v>
          </cell>
          <cell r="B3742">
            <v>2022</v>
          </cell>
          <cell r="C3742">
            <v>0.2</v>
          </cell>
          <cell r="D3742" t="str">
            <v>Lee</v>
          </cell>
          <cell r="E3742">
            <v>0</v>
          </cell>
          <cell r="F3742">
            <v>206</v>
          </cell>
          <cell r="G3742" t="str">
            <v>Max</v>
          </cell>
        </row>
        <row r="3743">
          <cell r="A3743" t="str">
            <v>Lexington202200.2Max</v>
          </cell>
          <cell r="B3743">
            <v>2022</v>
          </cell>
          <cell r="C3743">
            <v>0.2</v>
          </cell>
          <cell r="D3743" t="str">
            <v>Lexington</v>
          </cell>
          <cell r="E3743">
            <v>0</v>
          </cell>
          <cell r="F3743">
            <v>282</v>
          </cell>
          <cell r="G3743" t="str">
            <v>Max</v>
          </cell>
        </row>
        <row r="3744">
          <cell r="A3744" t="str">
            <v>Marion202200.2Max</v>
          </cell>
          <cell r="B3744">
            <v>2022</v>
          </cell>
          <cell r="C3744">
            <v>0.2</v>
          </cell>
          <cell r="D3744" t="str">
            <v>Marion</v>
          </cell>
          <cell r="E3744">
            <v>0</v>
          </cell>
          <cell r="F3744">
            <v>206</v>
          </cell>
          <cell r="G3744" t="str">
            <v>Max</v>
          </cell>
        </row>
        <row r="3745">
          <cell r="A3745" t="str">
            <v>Marlboro202200.2Max</v>
          </cell>
          <cell r="B3745">
            <v>2022</v>
          </cell>
          <cell r="C3745">
            <v>0.2</v>
          </cell>
          <cell r="D3745" t="str">
            <v>Marlboro</v>
          </cell>
          <cell r="E3745">
            <v>0</v>
          </cell>
          <cell r="F3745">
            <v>206</v>
          </cell>
          <cell r="G3745" t="str">
            <v>Max</v>
          </cell>
        </row>
        <row r="3746">
          <cell r="A3746" t="str">
            <v>McCormick202200.2Max</v>
          </cell>
          <cell r="B3746">
            <v>2022</v>
          </cell>
          <cell r="C3746">
            <v>0.2</v>
          </cell>
          <cell r="D3746" t="str">
            <v>McCormick</v>
          </cell>
          <cell r="E3746">
            <v>0</v>
          </cell>
          <cell r="F3746">
            <v>223</v>
          </cell>
          <cell r="G3746" t="str">
            <v>Max</v>
          </cell>
        </row>
        <row r="3747">
          <cell r="A3747" t="str">
            <v>Newberry202200.2Max</v>
          </cell>
          <cell r="B3747">
            <v>2022</v>
          </cell>
          <cell r="C3747">
            <v>0.2</v>
          </cell>
          <cell r="D3747" t="str">
            <v>Newberry</v>
          </cell>
          <cell r="E3747">
            <v>0</v>
          </cell>
          <cell r="F3747">
            <v>215</v>
          </cell>
          <cell r="G3747" t="str">
            <v>Max</v>
          </cell>
        </row>
        <row r="3748">
          <cell r="A3748" t="str">
            <v>Oconee202200.2Max</v>
          </cell>
          <cell r="B3748">
            <v>2022</v>
          </cell>
          <cell r="C3748">
            <v>0.2</v>
          </cell>
          <cell r="D3748" t="str">
            <v>Oconee</v>
          </cell>
          <cell r="E3748">
            <v>0</v>
          </cell>
          <cell r="F3748">
            <v>248</v>
          </cell>
          <cell r="G3748" t="str">
            <v>Max</v>
          </cell>
        </row>
        <row r="3749">
          <cell r="A3749" t="str">
            <v>Orangeburg202200.2Max</v>
          </cell>
          <cell r="B3749">
            <v>2022</v>
          </cell>
          <cell r="C3749">
            <v>0.2</v>
          </cell>
          <cell r="D3749" t="str">
            <v>Orangeburg</v>
          </cell>
          <cell r="E3749">
            <v>0</v>
          </cell>
          <cell r="F3749">
            <v>206</v>
          </cell>
          <cell r="G3749" t="str">
            <v>Max</v>
          </cell>
        </row>
        <row r="3750">
          <cell r="A3750" t="str">
            <v>Pickens202200.2Max</v>
          </cell>
          <cell r="B3750">
            <v>2022</v>
          </cell>
          <cell r="C3750">
            <v>0.2</v>
          </cell>
          <cell r="D3750" t="str">
            <v>Pickens</v>
          </cell>
          <cell r="E3750">
            <v>0</v>
          </cell>
          <cell r="F3750">
            <v>298</v>
          </cell>
          <cell r="G3750" t="str">
            <v>Max</v>
          </cell>
        </row>
        <row r="3751">
          <cell r="A3751" t="str">
            <v>Richland202200.2Max</v>
          </cell>
          <cell r="B3751">
            <v>2022</v>
          </cell>
          <cell r="C3751">
            <v>0.2</v>
          </cell>
          <cell r="D3751" t="str">
            <v>Richland</v>
          </cell>
          <cell r="E3751">
            <v>0</v>
          </cell>
          <cell r="F3751">
            <v>282</v>
          </cell>
          <cell r="G3751" t="str">
            <v>Max</v>
          </cell>
        </row>
        <row r="3752">
          <cell r="A3752" t="str">
            <v>Saluda202200.2Max</v>
          </cell>
          <cell r="B3752">
            <v>2022</v>
          </cell>
          <cell r="C3752">
            <v>0.2</v>
          </cell>
          <cell r="D3752" t="str">
            <v>Saluda</v>
          </cell>
          <cell r="E3752">
            <v>0</v>
          </cell>
          <cell r="F3752">
            <v>282</v>
          </cell>
          <cell r="G3752" t="str">
            <v>Max</v>
          </cell>
        </row>
        <row r="3753">
          <cell r="A3753" t="str">
            <v>Spartanburg202200.2Max</v>
          </cell>
          <cell r="B3753">
            <v>2022</v>
          </cell>
          <cell r="C3753">
            <v>0.2</v>
          </cell>
          <cell r="D3753" t="str">
            <v>Spartanburg</v>
          </cell>
          <cell r="E3753">
            <v>0</v>
          </cell>
          <cell r="F3753">
            <v>261</v>
          </cell>
          <cell r="G3753" t="str">
            <v>Max</v>
          </cell>
        </row>
        <row r="3754">
          <cell r="A3754" t="str">
            <v>Sumter202200.2Max</v>
          </cell>
          <cell r="B3754">
            <v>2022</v>
          </cell>
          <cell r="C3754">
            <v>0.2</v>
          </cell>
          <cell r="D3754" t="str">
            <v>Sumter</v>
          </cell>
          <cell r="E3754">
            <v>0</v>
          </cell>
          <cell r="F3754">
            <v>212</v>
          </cell>
          <cell r="G3754" t="str">
            <v>Max</v>
          </cell>
        </row>
        <row r="3755">
          <cell r="A3755" t="str">
            <v>Union202200.2Max</v>
          </cell>
          <cell r="B3755">
            <v>2022</v>
          </cell>
          <cell r="C3755">
            <v>0.2</v>
          </cell>
          <cell r="D3755" t="str">
            <v>Union</v>
          </cell>
          <cell r="E3755">
            <v>0</v>
          </cell>
          <cell r="F3755">
            <v>206</v>
          </cell>
          <cell r="G3755" t="str">
            <v>Max</v>
          </cell>
        </row>
        <row r="3756">
          <cell r="A3756" t="str">
            <v>Williamsburg202200.2Max</v>
          </cell>
          <cell r="B3756">
            <v>2022</v>
          </cell>
          <cell r="C3756">
            <v>0.2</v>
          </cell>
          <cell r="D3756" t="str">
            <v>Williamsburg</v>
          </cell>
          <cell r="E3756">
            <v>0</v>
          </cell>
          <cell r="F3756">
            <v>206</v>
          </cell>
          <cell r="G3756" t="str">
            <v>Max</v>
          </cell>
        </row>
        <row r="3757">
          <cell r="A3757" t="str">
            <v>York202200.2Max</v>
          </cell>
          <cell r="B3757">
            <v>2022</v>
          </cell>
          <cell r="C3757">
            <v>0.2</v>
          </cell>
          <cell r="D3757" t="str">
            <v>York</v>
          </cell>
          <cell r="E3757">
            <v>0</v>
          </cell>
          <cell r="F3757">
            <v>330</v>
          </cell>
          <cell r="G3757" t="str">
            <v>Max</v>
          </cell>
        </row>
        <row r="3758">
          <cell r="A3758" t="str">
            <v>Abbeville202210.2Max</v>
          </cell>
          <cell r="B3758">
            <v>2022</v>
          </cell>
          <cell r="C3758">
            <v>0.2</v>
          </cell>
          <cell r="D3758" t="str">
            <v>Abbeville</v>
          </cell>
          <cell r="E3758">
            <v>1</v>
          </cell>
          <cell r="F3758">
            <v>220</v>
          </cell>
          <cell r="G3758" t="str">
            <v>Max</v>
          </cell>
        </row>
        <row r="3759">
          <cell r="A3759" t="str">
            <v>Aiken202210.2Max</v>
          </cell>
          <cell r="B3759">
            <v>2022</v>
          </cell>
          <cell r="C3759">
            <v>0.2</v>
          </cell>
          <cell r="D3759" t="str">
            <v>Aiken</v>
          </cell>
          <cell r="E3759">
            <v>1</v>
          </cell>
          <cell r="F3759">
            <v>278</v>
          </cell>
          <cell r="G3759" t="str">
            <v>Max</v>
          </cell>
        </row>
        <row r="3760">
          <cell r="A3760" t="str">
            <v>Allendale202210.2Max</v>
          </cell>
          <cell r="B3760">
            <v>2022</v>
          </cell>
          <cell r="C3760">
            <v>0.2</v>
          </cell>
          <cell r="D3760" t="str">
            <v>Allendale</v>
          </cell>
          <cell r="E3760">
            <v>1</v>
          </cell>
          <cell r="F3760">
            <v>220</v>
          </cell>
          <cell r="G3760" t="str">
            <v>Max</v>
          </cell>
        </row>
        <row r="3761">
          <cell r="A3761" t="str">
            <v>Anderson202210.2Max</v>
          </cell>
          <cell r="B3761">
            <v>2022</v>
          </cell>
          <cell r="C3761">
            <v>0.2</v>
          </cell>
          <cell r="D3761" t="str">
            <v>Anderson</v>
          </cell>
          <cell r="E3761">
            <v>1</v>
          </cell>
          <cell r="F3761">
            <v>275</v>
          </cell>
          <cell r="G3761" t="str">
            <v>Max</v>
          </cell>
        </row>
        <row r="3762">
          <cell r="A3762" t="str">
            <v>Bamberg202210.2Max</v>
          </cell>
          <cell r="B3762">
            <v>2022</v>
          </cell>
          <cell r="C3762">
            <v>0.2</v>
          </cell>
          <cell r="D3762" t="str">
            <v>Bamberg</v>
          </cell>
          <cell r="E3762">
            <v>1</v>
          </cell>
          <cell r="F3762">
            <v>220</v>
          </cell>
          <cell r="G3762" t="str">
            <v>Max</v>
          </cell>
        </row>
        <row r="3763">
          <cell r="A3763" t="str">
            <v>Barnwell202210.2Max</v>
          </cell>
          <cell r="B3763">
            <v>2022</v>
          </cell>
          <cell r="C3763">
            <v>0.2</v>
          </cell>
          <cell r="D3763" t="str">
            <v>Barnwell</v>
          </cell>
          <cell r="E3763">
            <v>1</v>
          </cell>
          <cell r="F3763">
            <v>220</v>
          </cell>
          <cell r="G3763" t="str">
            <v>Max</v>
          </cell>
        </row>
        <row r="3764">
          <cell r="A3764" t="str">
            <v>Beaufort202210.2Max</v>
          </cell>
          <cell r="B3764">
            <v>2022</v>
          </cell>
          <cell r="C3764">
            <v>0.2</v>
          </cell>
          <cell r="D3764" t="str">
            <v>Beaufort</v>
          </cell>
          <cell r="E3764">
            <v>1</v>
          </cell>
          <cell r="F3764">
            <v>325</v>
          </cell>
          <cell r="G3764" t="str">
            <v>Max</v>
          </cell>
        </row>
        <row r="3765">
          <cell r="A3765" t="str">
            <v>Berkeley202210.2Max</v>
          </cell>
          <cell r="B3765">
            <v>2022</v>
          </cell>
          <cell r="C3765">
            <v>0.2</v>
          </cell>
          <cell r="D3765" t="str">
            <v>Berkeley</v>
          </cell>
          <cell r="E3765">
            <v>1</v>
          </cell>
          <cell r="F3765">
            <v>344</v>
          </cell>
          <cell r="G3765" t="str">
            <v>Max</v>
          </cell>
        </row>
        <row r="3766">
          <cell r="A3766" t="str">
            <v>Calhoun202210.2Max</v>
          </cell>
          <cell r="B3766">
            <v>2022</v>
          </cell>
          <cell r="C3766">
            <v>0.2</v>
          </cell>
          <cell r="D3766" t="str">
            <v>Calhoun</v>
          </cell>
          <cell r="E3766">
            <v>1</v>
          </cell>
          <cell r="F3766">
            <v>302</v>
          </cell>
          <cell r="G3766" t="str">
            <v>Max</v>
          </cell>
        </row>
        <row r="3767">
          <cell r="A3767" t="str">
            <v>Charleston202210.2Max</v>
          </cell>
          <cell r="B3767">
            <v>2022</v>
          </cell>
          <cell r="C3767">
            <v>0.2</v>
          </cell>
          <cell r="D3767" t="str">
            <v>Charleston</v>
          </cell>
          <cell r="E3767">
            <v>1</v>
          </cell>
          <cell r="F3767">
            <v>344</v>
          </cell>
          <cell r="G3767" t="str">
            <v>Max</v>
          </cell>
        </row>
        <row r="3768">
          <cell r="A3768" t="str">
            <v>Cherokee202210.2Max</v>
          </cell>
          <cell r="B3768">
            <v>2022</v>
          </cell>
          <cell r="C3768">
            <v>0.2</v>
          </cell>
          <cell r="D3768" t="str">
            <v>Cherokee</v>
          </cell>
          <cell r="E3768">
            <v>1</v>
          </cell>
          <cell r="F3768">
            <v>220</v>
          </cell>
          <cell r="G3768" t="str">
            <v>Max</v>
          </cell>
        </row>
        <row r="3769">
          <cell r="A3769" t="str">
            <v>Chester202210.2Max</v>
          </cell>
          <cell r="B3769">
            <v>2022</v>
          </cell>
          <cell r="C3769">
            <v>0.2</v>
          </cell>
          <cell r="D3769" t="str">
            <v>Chester</v>
          </cell>
          <cell r="E3769">
            <v>1</v>
          </cell>
          <cell r="F3769">
            <v>229</v>
          </cell>
          <cell r="G3769" t="str">
            <v>Max</v>
          </cell>
        </row>
        <row r="3770">
          <cell r="A3770" t="str">
            <v>Chesterfield202210.2Max</v>
          </cell>
          <cell r="B3770">
            <v>2022</v>
          </cell>
          <cell r="C3770">
            <v>0.2</v>
          </cell>
          <cell r="D3770" t="str">
            <v>Chesterfield</v>
          </cell>
          <cell r="E3770">
            <v>1</v>
          </cell>
          <cell r="F3770">
            <v>220</v>
          </cell>
          <cell r="G3770" t="str">
            <v>Max</v>
          </cell>
        </row>
        <row r="3771">
          <cell r="A3771" t="str">
            <v>Clarendon202210.2Max</v>
          </cell>
          <cell r="B3771">
            <v>2022</v>
          </cell>
          <cell r="C3771">
            <v>0.2</v>
          </cell>
          <cell r="D3771" t="str">
            <v>Clarendon</v>
          </cell>
          <cell r="E3771">
            <v>1</v>
          </cell>
          <cell r="F3771">
            <v>224</v>
          </cell>
          <cell r="G3771" t="str">
            <v>Max</v>
          </cell>
        </row>
        <row r="3772">
          <cell r="A3772" t="str">
            <v>Colleton202210.2Max</v>
          </cell>
          <cell r="B3772">
            <v>2022</v>
          </cell>
          <cell r="C3772">
            <v>0.2</v>
          </cell>
          <cell r="D3772" t="str">
            <v>Colleton</v>
          </cell>
          <cell r="E3772">
            <v>1</v>
          </cell>
          <cell r="F3772">
            <v>220</v>
          </cell>
          <cell r="G3772" t="str">
            <v>Max</v>
          </cell>
        </row>
        <row r="3773">
          <cell r="A3773" t="str">
            <v>Darlington202210.2Max</v>
          </cell>
          <cell r="B3773">
            <v>2022</v>
          </cell>
          <cell r="C3773">
            <v>0.2</v>
          </cell>
          <cell r="D3773" t="str">
            <v>Darlington</v>
          </cell>
          <cell r="E3773">
            <v>1</v>
          </cell>
          <cell r="F3773">
            <v>223</v>
          </cell>
          <cell r="G3773" t="str">
            <v>Max</v>
          </cell>
        </row>
        <row r="3774">
          <cell r="A3774" t="str">
            <v>Dillon202210.2Max</v>
          </cell>
          <cell r="B3774">
            <v>2022</v>
          </cell>
          <cell r="C3774">
            <v>0.2</v>
          </cell>
          <cell r="D3774" t="str">
            <v>Dillon</v>
          </cell>
          <cell r="E3774">
            <v>1</v>
          </cell>
          <cell r="F3774">
            <v>220</v>
          </cell>
          <cell r="G3774" t="str">
            <v>Max</v>
          </cell>
        </row>
        <row r="3775">
          <cell r="A3775" t="str">
            <v>Dorchester202210.2Max</v>
          </cell>
          <cell r="B3775">
            <v>2022</v>
          </cell>
          <cell r="C3775">
            <v>0.2</v>
          </cell>
          <cell r="D3775" t="str">
            <v>Dorchester</v>
          </cell>
          <cell r="E3775">
            <v>1</v>
          </cell>
          <cell r="F3775">
            <v>344</v>
          </cell>
          <cell r="G3775" t="str">
            <v>Max</v>
          </cell>
        </row>
        <row r="3776">
          <cell r="A3776" t="str">
            <v>Edgefield202210.2Max</v>
          </cell>
          <cell r="B3776">
            <v>2022</v>
          </cell>
          <cell r="C3776">
            <v>0.2</v>
          </cell>
          <cell r="D3776" t="str">
            <v>Edgefield</v>
          </cell>
          <cell r="E3776">
            <v>1</v>
          </cell>
          <cell r="F3776">
            <v>278</v>
          </cell>
          <cell r="G3776" t="str">
            <v>Max</v>
          </cell>
        </row>
        <row r="3777">
          <cell r="A3777" t="str">
            <v>Fairfield202210.2Max</v>
          </cell>
          <cell r="B3777">
            <v>2022</v>
          </cell>
          <cell r="C3777">
            <v>0.2</v>
          </cell>
          <cell r="D3777" t="str">
            <v>Fairfield</v>
          </cell>
          <cell r="E3777">
            <v>1</v>
          </cell>
          <cell r="F3777">
            <v>302</v>
          </cell>
          <cell r="G3777" t="str">
            <v>Max</v>
          </cell>
        </row>
        <row r="3778">
          <cell r="A3778" t="str">
            <v>Florence202210.2Max</v>
          </cell>
          <cell r="B3778">
            <v>2022</v>
          </cell>
          <cell r="C3778">
            <v>0.2</v>
          </cell>
          <cell r="D3778" t="str">
            <v>Florence</v>
          </cell>
          <cell r="E3778">
            <v>1</v>
          </cell>
          <cell r="F3778">
            <v>249</v>
          </cell>
          <cell r="G3778" t="str">
            <v>Max</v>
          </cell>
        </row>
        <row r="3779">
          <cell r="A3779" t="str">
            <v>Georgetown202210.2Max</v>
          </cell>
          <cell r="B3779">
            <v>2022</v>
          </cell>
          <cell r="C3779">
            <v>0.2</v>
          </cell>
          <cell r="D3779" t="str">
            <v>Georgetown</v>
          </cell>
          <cell r="E3779">
            <v>1</v>
          </cell>
          <cell r="F3779">
            <v>262</v>
          </cell>
          <cell r="G3779" t="str">
            <v>Max</v>
          </cell>
        </row>
        <row r="3780">
          <cell r="A3780" t="str">
            <v>Greenville202210.2Max</v>
          </cell>
          <cell r="B3780">
            <v>2022</v>
          </cell>
          <cell r="C3780">
            <v>0.2</v>
          </cell>
          <cell r="D3780" t="str">
            <v>Greenville</v>
          </cell>
          <cell r="E3780">
            <v>1</v>
          </cell>
          <cell r="F3780">
            <v>319</v>
          </cell>
          <cell r="G3780" t="str">
            <v>Max</v>
          </cell>
        </row>
        <row r="3781">
          <cell r="A3781" t="str">
            <v>Greenwood202210.2Max</v>
          </cell>
          <cell r="B3781">
            <v>2022</v>
          </cell>
          <cell r="C3781">
            <v>0.2</v>
          </cell>
          <cell r="D3781" t="str">
            <v>Greenwood</v>
          </cell>
          <cell r="E3781">
            <v>1</v>
          </cell>
          <cell r="F3781">
            <v>220</v>
          </cell>
          <cell r="G3781" t="str">
            <v>Max</v>
          </cell>
        </row>
        <row r="3782">
          <cell r="A3782" t="str">
            <v>Hampton202210.2Max</v>
          </cell>
          <cell r="B3782">
            <v>2022</v>
          </cell>
          <cell r="C3782">
            <v>0.2</v>
          </cell>
          <cell r="D3782" t="str">
            <v>Hampton</v>
          </cell>
          <cell r="E3782">
            <v>1</v>
          </cell>
          <cell r="F3782">
            <v>220</v>
          </cell>
          <cell r="G3782" t="str">
            <v>Max</v>
          </cell>
        </row>
        <row r="3783">
          <cell r="A3783" t="str">
            <v>Horry202210.2Max</v>
          </cell>
          <cell r="B3783">
            <v>2022</v>
          </cell>
          <cell r="C3783">
            <v>0.2</v>
          </cell>
          <cell r="D3783" t="str">
            <v>Horry</v>
          </cell>
          <cell r="E3783">
            <v>1</v>
          </cell>
          <cell r="F3783">
            <v>256</v>
          </cell>
          <cell r="G3783" t="str">
            <v>Max</v>
          </cell>
        </row>
        <row r="3784">
          <cell r="A3784" t="str">
            <v>Jasper202210.2Max</v>
          </cell>
          <cell r="B3784">
            <v>2022</v>
          </cell>
          <cell r="C3784">
            <v>0.2</v>
          </cell>
          <cell r="D3784" t="str">
            <v>Jasper</v>
          </cell>
          <cell r="E3784">
            <v>1</v>
          </cell>
          <cell r="F3784">
            <v>224</v>
          </cell>
          <cell r="G3784" t="str">
            <v>Max</v>
          </cell>
        </row>
        <row r="3785">
          <cell r="A3785" t="str">
            <v>Kershaw202210.2Max</v>
          </cell>
          <cell r="B3785">
            <v>2022</v>
          </cell>
          <cell r="C3785">
            <v>0.2</v>
          </cell>
          <cell r="D3785" t="str">
            <v>Kershaw</v>
          </cell>
          <cell r="E3785">
            <v>1</v>
          </cell>
          <cell r="F3785">
            <v>255</v>
          </cell>
          <cell r="G3785" t="str">
            <v>Max</v>
          </cell>
        </row>
        <row r="3786">
          <cell r="A3786" t="str">
            <v>Lancaster202210.2Max</v>
          </cell>
          <cell r="B3786">
            <v>2022</v>
          </cell>
          <cell r="C3786">
            <v>0.2</v>
          </cell>
          <cell r="D3786" t="str">
            <v>Lancaster</v>
          </cell>
          <cell r="E3786">
            <v>1</v>
          </cell>
          <cell r="F3786">
            <v>290</v>
          </cell>
          <cell r="G3786" t="str">
            <v>Max</v>
          </cell>
        </row>
        <row r="3787">
          <cell r="A3787" t="str">
            <v>Laurens202210.2Max</v>
          </cell>
          <cell r="B3787">
            <v>2022</v>
          </cell>
          <cell r="C3787">
            <v>0.2</v>
          </cell>
          <cell r="D3787" t="str">
            <v>Laurens</v>
          </cell>
          <cell r="E3787">
            <v>1</v>
          </cell>
          <cell r="F3787">
            <v>225</v>
          </cell>
          <cell r="G3787" t="str">
            <v>Max</v>
          </cell>
        </row>
        <row r="3788">
          <cell r="A3788" t="str">
            <v>Lee202210.2Max</v>
          </cell>
          <cell r="B3788">
            <v>2022</v>
          </cell>
          <cell r="C3788">
            <v>0.2</v>
          </cell>
          <cell r="D3788" t="str">
            <v>Lee</v>
          </cell>
          <cell r="E3788">
            <v>1</v>
          </cell>
          <cell r="F3788">
            <v>220</v>
          </cell>
          <cell r="G3788" t="str">
            <v>Max</v>
          </cell>
        </row>
        <row r="3789">
          <cell r="A3789" t="str">
            <v>Lexington202210.2Max</v>
          </cell>
          <cell r="B3789">
            <v>2022</v>
          </cell>
          <cell r="C3789">
            <v>0.2</v>
          </cell>
          <cell r="D3789" t="str">
            <v>Lexington</v>
          </cell>
          <cell r="E3789">
            <v>1</v>
          </cell>
          <cell r="F3789">
            <v>302</v>
          </cell>
          <cell r="G3789" t="str">
            <v>Max</v>
          </cell>
        </row>
        <row r="3790">
          <cell r="A3790" t="str">
            <v>Marion202210.2Max</v>
          </cell>
          <cell r="B3790">
            <v>2022</v>
          </cell>
          <cell r="C3790">
            <v>0.2</v>
          </cell>
          <cell r="D3790" t="str">
            <v>Marion</v>
          </cell>
          <cell r="E3790">
            <v>1</v>
          </cell>
          <cell r="F3790">
            <v>220</v>
          </cell>
          <cell r="G3790" t="str">
            <v>Max</v>
          </cell>
        </row>
        <row r="3791">
          <cell r="A3791" t="str">
            <v>Marlboro202210.2Max</v>
          </cell>
          <cell r="B3791">
            <v>2022</v>
          </cell>
          <cell r="C3791">
            <v>0.2</v>
          </cell>
          <cell r="D3791" t="str">
            <v>Marlboro</v>
          </cell>
          <cell r="E3791">
            <v>1</v>
          </cell>
          <cell r="F3791">
            <v>220</v>
          </cell>
          <cell r="G3791" t="str">
            <v>Max</v>
          </cell>
        </row>
        <row r="3792">
          <cell r="A3792" t="str">
            <v>McCormick202210.2Max</v>
          </cell>
          <cell r="B3792">
            <v>2022</v>
          </cell>
          <cell r="C3792">
            <v>0.2</v>
          </cell>
          <cell r="D3792" t="str">
            <v>McCormick</v>
          </cell>
          <cell r="E3792">
            <v>1</v>
          </cell>
          <cell r="F3792">
            <v>239</v>
          </cell>
          <cell r="G3792" t="str">
            <v>Max</v>
          </cell>
        </row>
        <row r="3793">
          <cell r="A3793" t="str">
            <v>Newberry202210.2Max</v>
          </cell>
          <cell r="B3793">
            <v>2022</v>
          </cell>
          <cell r="C3793">
            <v>0.2</v>
          </cell>
          <cell r="D3793" t="str">
            <v>Newberry</v>
          </cell>
          <cell r="E3793">
            <v>1</v>
          </cell>
          <cell r="F3793">
            <v>230</v>
          </cell>
          <cell r="G3793" t="str">
            <v>Max</v>
          </cell>
        </row>
        <row r="3794">
          <cell r="A3794" t="str">
            <v>Oconee202210.2Max</v>
          </cell>
          <cell r="B3794">
            <v>2022</v>
          </cell>
          <cell r="C3794">
            <v>0.2</v>
          </cell>
          <cell r="D3794" t="str">
            <v>Oconee</v>
          </cell>
          <cell r="E3794">
            <v>1</v>
          </cell>
          <cell r="F3794">
            <v>266</v>
          </cell>
          <cell r="G3794" t="str">
            <v>Max</v>
          </cell>
        </row>
        <row r="3795">
          <cell r="A3795" t="str">
            <v>Orangeburg202210.2Max</v>
          </cell>
          <cell r="B3795">
            <v>2022</v>
          </cell>
          <cell r="C3795">
            <v>0.2</v>
          </cell>
          <cell r="D3795" t="str">
            <v>Orangeburg</v>
          </cell>
          <cell r="E3795">
            <v>1</v>
          </cell>
          <cell r="F3795">
            <v>220</v>
          </cell>
          <cell r="G3795" t="str">
            <v>Max</v>
          </cell>
        </row>
        <row r="3796">
          <cell r="A3796" t="str">
            <v>Pickens202210.2Max</v>
          </cell>
          <cell r="B3796">
            <v>2022</v>
          </cell>
          <cell r="C3796">
            <v>0.2</v>
          </cell>
          <cell r="D3796" t="str">
            <v>Pickens</v>
          </cell>
          <cell r="E3796">
            <v>1</v>
          </cell>
          <cell r="F3796">
            <v>319</v>
          </cell>
          <cell r="G3796" t="str">
            <v>Max</v>
          </cell>
        </row>
        <row r="3797">
          <cell r="A3797" t="str">
            <v>Richland202210.2Max</v>
          </cell>
          <cell r="B3797">
            <v>2022</v>
          </cell>
          <cell r="C3797">
            <v>0.2</v>
          </cell>
          <cell r="D3797" t="str">
            <v>Richland</v>
          </cell>
          <cell r="E3797">
            <v>1</v>
          </cell>
          <cell r="F3797">
            <v>302</v>
          </cell>
          <cell r="G3797" t="str">
            <v>Max</v>
          </cell>
        </row>
        <row r="3798">
          <cell r="A3798" t="str">
            <v>Saluda202210.2Max</v>
          </cell>
          <cell r="B3798">
            <v>2022</v>
          </cell>
          <cell r="C3798">
            <v>0.2</v>
          </cell>
          <cell r="D3798" t="str">
            <v>Saluda</v>
          </cell>
          <cell r="E3798">
            <v>1</v>
          </cell>
          <cell r="F3798">
            <v>302</v>
          </cell>
          <cell r="G3798" t="str">
            <v>Max</v>
          </cell>
        </row>
        <row r="3799">
          <cell r="A3799" t="str">
            <v>Spartanburg202210.2Max</v>
          </cell>
          <cell r="B3799">
            <v>2022</v>
          </cell>
          <cell r="C3799">
            <v>0.2</v>
          </cell>
          <cell r="D3799" t="str">
            <v>Spartanburg</v>
          </cell>
          <cell r="E3799">
            <v>1</v>
          </cell>
          <cell r="F3799">
            <v>280</v>
          </cell>
          <cell r="G3799" t="str">
            <v>Max</v>
          </cell>
        </row>
        <row r="3800">
          <cell r="A3800" t="str">
            <v>Sumter202210.2Max</v>
          </cell>
          <cell r="B3800">
            <v>2022</v>
          </cell>
          <cell r="C3800">
            <v>0.2</v>
          </cell>
          <cell r="D3800" t="str">
            <v>Sumter</v>
          </cell>
          <cell r="E3800">
            <v>1</v>
          </cell>
          <cell r="F3800">
            <v>227</v>
          </cell>
          <cell r="G3800" t="str">
            <v>Max</v>
          </cell>
        </row>
        <row r="3801">
          <cell r="A3801" t="str">
            <v>Union202210.2Max</v>
          </cell>
          <cell r="B3801">
            <v>2022</v>
          </cell>
          <cell r="C3801">
            <v>0.2</v>
          </cell>
          <cell r="D3801" t="str">
            <v>Union</v>
          </cell>
          <cell r="E3801">
            <v>1</v>
          </cell>
          <cell r="F3801">
            <v>220</v>
          </cell>
          <cell r="G3801" t="str">
            <v>Max</v>
          </cell>
        </row>
        <row r="3802">
          <cell r="A3802" t="str">
            <v>Williamsburg202210.2Max</v>
          </cell>
          <cell r="B3802">
            <v>2022</v>
          </cell>
          <cell r="C3802">
            <v>0.2</v>
          </cell>
          <cell r="D3802" t="str">
            <v>Williamsburg</v>
          </cell>
          <cell r="E3802">
            <v>1</v>
          </cell>
          <cell r="F3802">
            <v>220</v>
          </cell>
          <cell r="G3802" t="str">
            <v>Max</v>
          </cell>
        </row>
        <row r="3803">
          <cell r="A3803" t="str">
            <v>York202210.2Max</v>
          </cell>
          <cell r="B3803">
            <v>2022</v>
          </cell>
          <cell r="C3803">
            <v>0.2</v>
          </cell>
          <cell r="D3803" t="str">
            <v>York</v>
          </cell>
          <cell r="E3803">
            <v>1</v>
          </cell>
          <cell r="F3803">
            <v>353</v>
          </cell>
          <cell r="G3803" t="str">
            <v>Max</v>
          </cell>
        </row>
        <row r="3804">
          <cell r="A3804" t="str">
            <v>Abbeville202220.2Max</v>
          </cell>
          <cell r="B3804">
            <v>2022</v>
          </cell>
          <cell r="C3804">
            <v>0.2</v>
          </cell>
          <cell r="D3804" t="str">
            <v>Abbeville</v>
          </cell>
          <cell r="E3804">
            <v>2</v>
          </cell>
          <cell r="F3804">
            <v>265</v>
          </cell>
          <cell r="G3804" t="str">
            <v>Max</v>
          </cell>
        </row>
        <row r="3805">
          <cell r="A3805" t="str">
            <v>Aiken202220.2Max</v>
          </cell>
          <cell r="B3805">
            <v>2022</v>
          </cell>
          <cell r="C3805">
            <v>0.2</v>
          </cell>
          <cell r="D3805" t="str">
            <v>Aiken</v>
          </cell>
          <cell r="E3805">
            <v>2</v>
          </cell>
          <cell r="F3805">
            <v>333</v>
          </cell>
          <cell r="G3805" t="str">
            <v>Max</v>
          </cell>
        </row>
        <row r="3806">
          <cell r="A3806" t="str">
            <v>Allendale202220.2Max</v>
          </cell>
          <cell r="B3806">
            <v>2022</v>
          </cell>
          <cell r="C3806">
            <v>0.2</v>
          </cell>
          <cell r="D3806" t="str">
            <v>Allendale</v>
          </cell>
          <cell r="E3806">
            <v>2</v>
          </cell>
          <cell r="F3806">
            <v>265</v>
          </cell>
          <cell r="G3806" t="str">
            <v>Max</v>
          </cell>
        </row>
        <row r="3807">
          <cell r="A3807" t="str">
            <v>Anderson202220.2Max</v>
          </cell>
          <cell r="B3807">
            <v>2022</v>
          </cell>
          <cell r="C3807">
            <v>0.2</v>
          </cell>
          <cell r="D3807" t="str">
            <v>Anderson</v>
          </cell>
          <cell r="E3807">
            <v>2</v>
          </cell>
          <cell r="F3807">
            <v>330</v>
          </cell>
          <cell r="G3807" t="str">
            <v>Max</v>
          </cell>
        </row>
        <row r="3808">
          <cell r="A3808" t="str">
            <v>Bamberg202220.2Max</v>
          </cell>
          <cell r="B3808">
            <v>2022</v>
          </cell>
          <cell r="C3808">
            <v>0.2</v>
          </cell>
          <cell r="D3808" t="str">
            <v>Bamberg</v>
          </cell>
          <cell r="E3808">
            <v>2</v>
          </cell>
          <cell r="F3808">
            <v>265</v>
          </cell>
          <cell r="G3808" t="str">
            <v>Max</v>
          </cell>
        </row>
        <row r="3809">
          <cell r="A3809" t="str">
            <v>Barnwell202220.2Max</v>
          </cell>
          <cell r="B3809">
            <v>2022</v>
          </cell>
          <cell r="C3809">
            <v>0.2</v>
          </cell>
          <cell r="D3809" t="str">
            <v>Barnwell</v>
          </cell>
          <cell r="E3809">
            <v>2</v>
          </cell>
          <cell r="F3809">
            <v>265</v>
          </cell>
          <cell r="G3809" t="str">
            <v>Max</v>
          </cell>
        </row>
        <row r="3810">
          <cell r="A3810" t="str">
            <v>Beaufort202220.2Max</v>
          </cell>
          <cell r="B3810">
            <v>2022</v>
          </cell>
          <cell r="C3810">
            <v>0.2</v>
          </cell>
          <cell r="D3810" t="str">
            <v>Beaufort</v>
          </cell>
          <cell r="E3810">
            <v>2</v>
          </cell>
          <cell r="F3810">
            <v>390</v>
          </cell>
          <cell r="G3810" t="str">
            <v>Max</v>
          </cell>
        </row>
        <row r="3811">
          <cell r="A3811" t="str">
            <v>Berkeley202220.2Max</v>
          </cell>
          <cell r="B3811">
            <v>2022</v>
          </cell>
          <cell r="C3811">
            <v>0.2</v>
          </cell>
          <cell r="D3811" t="str">
            <v>Berkeley</v>
          </cell>
          <cell r="E3811">
            <v>2</v>
          </cell>
          <cell r="F3811">
            <v>413</v>
          </cell>
          <cell r="G3811" t="str">
            <v>Max</v>
          </cell>
        </row>
        <row r="3812">
          <cell r="A3812" t="str">
            <v>Calhoun202220.2Max</v>
          </cell>
          <cell r="B3812">
            <v>2022</v>
          </cell>
          <cell r="C3812">
            <v>0.2</v>
          </cell>
          <cell r="D3812" t="str">
            <v>Calhoun</v>
          </cell>
          <cell r="E3812">
            <v>2</v>
          </cell>
          <cell r="F3812">
            <v>363</v>
          </cell>
          <cell r="G3812" t="str">
            <v>Max</v>
          </cell>
        </row>
        <row r="3813">
          <cell r="A3813" t="str">
            <v>Charleston202220.2Max</v>
          </cell>
          <cell r="B3813">
            <v>2022</v>
          </cell>
          <cell r="C3813">
            <v>0.2</v>
          </cell>
          <cell r="D3813" t="str">
            <v>Charleston</v>
          </cell>
          <cell r="E3813">
            <v>2</v>
          </cell>
          <cell r="F3813">
            <v>413</v>
          </cell>
          <cell r="G3813" t="str">
            <v>Max</v>
          </cell>
        </row>
        <row r="3814">
          <cell r="A3814" t="str">
            <v>Cherokee202220.2Max</v>
          </cell>
          <cell r="B3814">
            <v>2022</v>
          </cell>
          <cell r="C3814">
            <v>0.2</v>
          </cell>
          <cell r="D3814" t="str">
            <v>Cherokee</v>
          </cell>
          <cell r="E3814">
            <v>2</v>
          </cell>
          <cell r="F3814">
            <v>265</v>
          </cell>
          <cell r="G3814" t="str">
            <v>Max</v>
          </cell>
        </row>
        <row r="3815">
          <cell r="A3815" t="str">
            <v>Chester202220.2Max</v>
          </cell>
          <cell r="B3815">
            <v>2022</v>
          </cell>
          <cell r="C3815">
            <v>0.2</v>
          </cell>
          <cell r="D3815" t="str">
            <v>Chester</v>
          </cell>
          <cell r="E3815">
            <v>2</v>
          </cell>
          <cell r="F3815">
            <v>275</v>
          </cell>
          <cell r="G3815" t="str">
            <v>Max</v>
          </cell>
        </row>
        <row r="3816">
          <cell r="A3816" t="str">
            <v>Chesterfield202220.2Max</v>
          </cell>
          <cell r="B3816">
            <v>2022</v>
          </cell>
          <cell r="C3816">
            <v>0.2</v>
          </cell>
          <cell r="D3816" t="str">
            <v>Chesterfield</v>
          </cell>
          <cell r="E3816">
            <v>2</v>
          </cell>
          <cell r="F3816">
            <v>265</v>
          </cell>
          <cell r="G3816" t="str">
            <v>Max</v>
          </cell>
        </row>
        <row r="3817">
          <cell r="A3817" t="str">
            <v>Clarendon202220.2Max</v>
          </cell>
          <cell r="B3817">
            <v>2022</v>
          </cell>
          <cell r="C3817">
            <v>0.2</v>
          </cell>
          <cell r="D3817" t="str">
            <v>Clarendon</v>
          </cell>
          <cell r="E3817">
            <v>2</v>
          </cell>
          <cell r="F3817">
            <v>269</v>
          </cell>
          <cell r="G3817" t="str">
            <v>Max</v>
          </cell>
        </row>
        <row r="3818">
          <cell r="A3818" t="str">
            <v>Colleton202220.2Max</v>
          </cell>
          <cell r="B3818">
            <v>2022</v>
          </cell>
          <cell r="C3818">
            <v>0.2</v>
          </cell>
          <cell r="D3818" t="str">
            <v>Colleton</v>
          </cell>
          <cell r="E3818">
            <v>2</v>
          </cell>
          <cell r="F3818">
            <v>265</v>
          </cell>
          <cell r="G3818" t="str">
            <v>Max</v>
          </cell>
        </row>
        <row r="3819">
          <cell r="A3819" t="str">
            <v>Darlington202220.2Max</v>
          </cell>
          <cell r="B3819">
            <v>2022</v>
          </cell>
          <cell r="C3819">
            <v>0.2</v>
          </cell>
          <cell r="D3819" t="str">
            <v>Darlington</v>
          </cell>
          <cell r="E3819">
            <v>2</v>
          </cell>
          <cell r="F3819">
            <v>268</v>
          </cell>
          <cell r="G3819" t="str">
            <v>Max</v>
          </cell>
        </row>
        <row r="3820">
          <cell r="A3820" t="str">
            <v>Dillon202220.2Max</v>
          </cell>
          <cell r="B3820">
            <v>2022</v>
          </cell>
          <cell r="C3820">
            <v>0.2</v>
          </cell>
          <cell r="D3820" t="str">
            <v>Dillon</v>
          </cell>
          <cell r="E3820">
            <v>2</v>
          </cell>
          <cell r="F3820">
            <v>265</v>
          </cell>
          <cell r="G3820" t="str">
            <v>Max</v>
          </cell>
        </row>
        <row r="3821">
          <cell r="A3821" t="str">
            <v>Dorchester202220.2Max</v>
          </cell>
          <cell r="B3821">
            <v>2022</v>
          </cell>
          <cell r="C3821">
            <v>0.2</v>
          </cell>
          <cell r="D3821" t="str">
            <v>Dorchester</v>
          </cell>
          <cell r="E3821">
            <v>2</v>
          </cell>
          <cell r="F3821">
            <v>413</v>
          </cell>
          <cell r="G3821" t="str">
            <v>Max</v>
          </cell>
        </row>
        <row r="3822">
          <cell r="A3822" t="str">
            <v>Edgefield202220.2Max</v>
          </cell>
          <cell r="B3822">
            <v>2022</v>
          </cell>
          <cell r="C3822">
            <v>0.2</v>
          </cell>
          <cell r="D3822" t="str">
            <v>Edgefield</v>
          </cell>
          <cell r="E3822">
            <v>2</v>
          </cell>
          <cell r="F3822">
            <v>333</v>
          </cell>
          <cell r="G3822" t="str">
            <v>Max</v>
          </cell>
        </row>
        <row r="3823">
          <cell r="A3823" t="str">
            <v>Fairfield202220.2Max</v>
          </cell>
          <cell r="B3823">
            <v>2022</v>
          </cell>
          <cell r="C3823">
            <v>0.2</v>
          </cell>
          <cell r="D3823" t="str">
            <v>Fairfield</v>
          </cell>
          <cell r="E3823">
            <v>2</v>
          </cell>
          <cell r="F3823">
            <v>363</v>
          </cell>
          <cell r="G3823" t="str">
            <v>Max</v>
          </cell>
        </row>
        <row r="3824">
          <cell r="A3824" t="str">
            <v>Florence202220.2Max</v>
          </cell>
          <cell r="B3824">
            <v>2022</v>
          </cell>
          <cell r="C3824">
            <v>0.2</v>
          </cell>
          <cell r="D3824" t="str">
            <v>Florence</v>
          </cell>
          <cell r="E3824">
            <v>2</v>
          </cell>
          <cell r="F3824">
            <v>299</v>
          </cell>
          <cell r="G3824" t="str">
            <v>Max</v>
          </cell>
        </row>
        <row r="3825">
          <cell r="A3825" t="str">
            <v>Georgetown202220.2Max</v>
          </cell>
          <cell r="B3825">
            <v>2022</v>
          </cell>
          <cell r="C3825">
            <v>0.2</v>
          </cell>
          <cell r="D3825" t="str">
            <v>Georgetown</v>
          </cell>
          <cell r="E3825">
            <v>2</v>
          </cell>
          <cell r="F3825">
            <v>314</v>
          </cell>
          <cell r="G3825" t="str">
            <v>Max</v>
          </cell>
        </row>
        <row r="3826">
          <cell r="A3826" t="str">
            <v>Greenville202220.2Max</v>
          </cell>
          <cell r="B3826">
            <v>2022</v>
          </cell>
          <cell r="C3826">
            <v>0.2</v>
          </cell>
          <cell r="D3826" t="str">
            <v>Greenville</v>
          </cell>
          <cell r="E3826">
            <v>2</v>
          </cell>
          <cell r="F3826">
            <v>383</v>
          </cell>
          <cell r="G3826" t="str">
            <v>Max</v>
          </cell>
        </row>
        <row r="3827">
          <cell r="A3827" t="str">
            <v>Greenwood202220.2Max</v>
          </cell>
          <cell r="B3827">
            <v>2022</v>
          </cell>
          <cell r="C3827">
            <v>0.2</v>
          </cell>
          <cell r="D3827" t="str">
            <v>Greenwood</v>
          </cell>
          <cell r="E3827">
            <v>2</v>
          </cell>
          <cell r="F3827">
            <v>265</v>
          </cell>
          <cell r="G3827" t="str">
            <v>Max</v>
          </cell>
        </row>
        <row r="3828">
          <cell r="A3828" t="str">
            <v>Hampton202220.2Max</v>
          </cell>
          <cell r="B3828">
            <v>2022</v>
          </cell>
          <cell r="C3828">
            <v>0.2</v>
          </cell>
          <cell r="D3828" t="str">
            <v>Hampton</v>
          </cell>
          <cell r="E3828">
            <v>2</v>
          </cell>
          <cell r="F3828">
            <v>265</v>
          </cell>
          <cell r="G3828" t="str">
            <v>Max</v>
          </cell>
        </row>
        <row r="3829">
          <cell r="A3829" t="str">
            <v>Horry202220.2Max</v>
          </cell>
          <cell r="B3829">
            <v>2022</v>
          </cell>
          <cell r="C3829">
            <v>0.2</v>
          </cell>
          <cell r="D3829" t="str">
            <v>Horry</v>
          </cell>
          <cell r="E3829">
            <v>2</v>
          </cell>
          <cell r="F3829">
            <v>307</v>
          </cell>
          <cell r="G3829" t="str">
            <v>Max</v>
          </cell>
        </row>
        <row r="3830">
          <cell r="A3830" t="str">
            <v>Jasper202220.2Max</v>
          </cell>
          <cell r="B3830">
            <v>2022</v>
          </cell>
          <cell r="C3830">
            <v>0.2</v>
          </cell>
          <cell r="D3830" t="str">
            <v>Jasper</v>
          </cell>
          <cell r="E3830">
            <v>2</v>
          </cell>
          <cell r="F3830">
            <v>269</v>
          </cell>
          <cell r="G3830" t="str">
            <v>Max</v>
          </cell>
        </row>
        <row r="3831">
          <cell r="A3831" t="str">
            <v>Kershaw202220.2Max</v>
          </cell>
          <cell r="B3831">
            <v>2022</v>
          </cell>
          <cell r="C3831">
            <v>0.2</v>
          </cell>
          <cell r="D3831" t="str">
            <v>Kershaw</v>
          </cell>
          <cell r="E3831">
            <v>2</v>
          </cell>
          <cell r="F3831">
            <v>306</v>
          </cell>
          <cell r="G3831" t="str">
            <v>Max</v>
          </cell>
        </row>
        <row r="3832">
          <cell r="A3832" t="str">
            <v>Lancaster202220.2Max</v>
          </cell>
          <cell r="B3832">
            <v>2022</v>
          </cell>
          <cell r="C3832">
            <v>0.2</v>
          </cell>
          <cell r="D3832" t="str">
            <v>Lancaster</v>
          </cell>
          <cell r="E3832">
            <v>2</v>
          </cell>
          <cell r="F3832">
            <v>348</v>
          </cell>
          <cell r="G3832" t="str">
            <v>Max</v>
          </cell>
        </row>
        <row r="3833">
          <cell r="A3833" t="str">
            <v>Laurens202220.2Max</v>
          </cell>
          <cell r="B3833">
            <v>2022</v>
          </cell>
          <cell r="C3833">
            <v>0.2</v>
          </cell>
          <cell r="D3833" t="str">
            <v>Laurens</v>
          </cell>
          <cell r="E3833">
            <v>2</v>
          </cell>
          <cell r="F3833">
            <v>270</v>
          </cell>
          <cell r="G3833" t="str">
            <v>Max</v>
          </cell>
        </row>
        <row r="3834">
          <cell r="A3834" t="str">
            <v>Lee202220.2Max</v>
          </cell>
          <cell r="B3834">
            <v>2022</v>
          </cell>
          <cell r="C3834">
            <v>0.2</v>
          </cell>
          <cell r="D3834" t="str">
            <v>Lee</v>
          </cell>
          <cell r="E3834">
            <v>2</v>
          </cell>
          <cell r="F3834">
            <v>265</v>
          </cell>
          <cell r="G3834" t="str">
            <v>Max</v>
          </cell>
        </row>
        <row r="3835">
          <cell r="A3835" t="str">
            <v>Lexington202220.2Max</v>
          </cell>
          <cell r="B3835">
            <v>2022</v>
          </cell>
          <cell r="C3835">
            <v>0.2</v>
          </cell>
          <cell r="D3835" t="str">
            <v>Lexington</v>
          </cell>
          <cell r="E3835">
            <v>2</v>
          </cell>
          <cell r="F3835">
            <v>363</v>
          </cell>
          <cell r="G3835" t="str">
            <v>Max</v>
          </cell>
        </row>
        <row r="3836">
          <cell r="A3836" t="str">
            <v>Marion202220.2Max</v>
          </cell>
          <cell r="B3836">
            <v>2022</v>
          </cell>
          <cell r="C3836">
            <v>0.2</v>
          </cell>
          <cell r="D3836" t="str">
            <v>Marion</v>
          </cell>
          <cell r="E3836">
            <v>2</v>
          </cell>
          <cell r="F3836">
            <v>265</v>
          </cell>
          <cell r="G3836" t="str">
            <v>Max</v>
          </cell>
        </row>
        <row r="3837">
          <cell r="A3837" t="str">
            <v>Marlboro202220.2Max</v>
          </cell>
          <cell r="B3837">
            <v>2022</v>
          </cell>
          <cell r="C3837">
            <v>0.2</v>
          </cell>
          <cell r="D3837" t="str">
            <v>Marlboro</v>
          </cell>
          <cell r="E3837">
            <v>2</v>
          </cell>
          <cell r="F3837">
            <v>265</v>
          </cell>
          <cell r="G3837" t="str">
            <v>Max</v>
          </cell>
        </row>
        <row r="3838">
          <cell r="A3838" t="str">
            <v>McCormick202220.2Max</v>
          </cell>
          <cell r="B3838">
            <v>2022</v>
          </cell>
          <cell r="C3838">
            <v>0.2</v>
          </cell>
          <cell r="D3838" t="str">
            <v>McCormick</v>
          </cell>
          <cell r="E3838">
            <v>2</v>
          </cell>
          <cell r="F3838">
            <v>287</v>
          </cell>
          <cell r="G3838" t="str">
            <v>Max</v>
          </cell>
        </row>
        <row r="3839">
          <cell r="A3839" t="str">
            <v>Newberry202220.2Max</v>
          </cell>
          <cell r="B3839">
            <v>2022</v>
          </cell>
          <cell r="C3839">
            <v>0.2</v>
          </cell>
          <cell r="D3839" t="str">
            <v>Newberry</v>
          </cell>
          <cell r="E3839">
            <v>2</v>
          </cell>
          <cell r="F3839">
            <v>276</v>
          </cell>
          <cell r="G3839" t="str">
            <v>Max</v>
          </cell>
        </row>
        <row r="3840">
          <cell r="A3840" t="str">
            <v>Oconee202220.2Max</v>
          </cell>
          <cell r="B3840">
            <v>2022</v>
          </cell>
          <cell r="C3840">
            <v>0.2</v>
          </cell>
          <cell r="D3840" t="str">
            <v>Oconee</v>
          </cell>
          <cell r="E3840">
            <v>2</v>
          </cell>
          <cell r="F3840">
            <v>319</v>
          </cell>
          <cell r="G3840" t="str">
            <v>Max</v>
          </cell>
        </row>
        <row r="3841">
          <cell r="A3841" t="str">
            <v>Orangeburg202220.2Max</v>
          </cell>
          <cell r="B3841">
            <v>2022</v>
          </cell>
          <cell r="C3841">
            <v>0.2</v>
          </cell>
          <cell r="D3841" t="str">
            <v>Orangeburg</v>
          </cell>
          <cell r="E3841">
            <v>2</v>
          </cell>
          <cell r="F3841">
            <v>265</v>
          </cell>
          <cell r="G3841" t="str">
            <v>Max</v>
          </cell>
        </row>
        <row r="3842">
          <cell r="A3842" t="str">
            <v>Pickens202220.2Max</v>
          </cell>
          <cell r="B3842">
            <v>2022</v>
          </cell>
          <cell r="C3842">
            <v>0.2</v>
          </cell>
          <cell r="D3842" t="str">
            <v>Pickens</v>
          </cell>
          <cell r="E3842">
            <v>2</v>
          </cell>
          <cell r="F3842">
            <v>383</v>
          </cell>
          <cell r="G3842" t="str">
            <v>Max</v>
          </cell>
        </row>
        <row r="3843">
          <cell r="A3843" t="str">
            <v>Richland202220.2Max</v>
          </cell>
          <cell r="B3843">
            <v>2022</v>
          </cell>
          <cell r="C3843">
            <v>0.2</v>
          </cell>
          <cell r="D3843" t="str">
            <v>Richland</v>
          </cell>
          <cell r="E3843">
            <v>2</v>
          </cell>
          <cell r="F3843">
            <v>363</v>
          </cell>
          <cell r="G3843" t="str">
            <v>Max</v>
          </cell>
        </row>
        <row r="3844">
          <cell r="A3844" t="str">
            <v>Saluda202220.2Max</v>
          </cell>
          <cell r="B3844">
            <v>2022</v>
          </cell>
          <cell r="C3844">
            <v>0.2</v>
          </cell>
          <cell r="D3844" t="str">
            <v>Saluda</v>
          </cell>
          <cell r="E3844">
            <v>2</v>
          </cell>
          <cell r="F3844">
            <v>363</v>
          </cell>
          <cell r="G3844" t="str">
            <v>Max</v>
          </cell>
        </row>
        <row r="3845">
          <cell r="A3845" t="str">
            <v>Spartanburg202220.2Max</v>
          </cell>
          <cell r="B3845">
            <v>2022</v>
          </cell>
          <cell r="C3845">
            <v>0.2</v>
          </cell>
          <cell r="D3845" t="str">
            <v>Spartanburg</v>
          </cell>
          <cell r="E3845">
            <v>2</v>
          </cell>
          <cell r="F3845">
            <v>336</v>
          </cell>
          <cell r="G3845" t="str">
            <v>Max</v>
          </cell>
        </row>
        <row r="3846">
          <cell r="A3846" t="str">
            <v>Sumter202220.2Max</v>
          </cell>
          <cell r="B3846">
            <v>2022</v>
          </cell>
          <cell r="C3846">
            <v>0.2</v>
          </cell>
          <cell r="D3846" t="str">
            <v>Sumter</v>
          </cell>
          <cell r="E3846">
            <v>2</v>
          </cell>
          <cell r="F3846">
            <v>273</v>
          </cell>
          <cell r="G3846" t="str">
            <v>Max</v>
          </cell>
        </row>
        <row r="3847">
          <cell r="A3847" t="str">
            <v>Union202220.2Max</v>
          </cell>
          <cell r="B3847">
            <v>2022</v>
          </cell>
          <cell r="C3847">
            <v>0.2</v>
          </cell>
          <cell r="D3847" t="str">
            <v>Union</v>
          </cell>
          <cell r="E3847">
            <v>2</v>
          </cell>
          <cell r="F3847">
            <v>265</v>
          </cell>
          <cell r="G3847" t="str">
            <v>Max</v>
          </cell>
        </row>
        <row r="3848">
          <cell r="A3848" t="str">
            <v>Williamsburg202220.2Max</v>
          </cell>
          <cell r="B3848">
            <v>2022</v>
          </cell>
          <cell r="C3848">
            <v>0.2</v>
          </cell>
          <cell r="D3848" t="str">
            <v>Williamsburg</v>
          </cell>
          <cell r="E3848">
            <v>2</v>
          </cell>
          <cell r="F3848">
            <v>265</v>
          </cell>
          <cell r="G3848" t="str">
            <v>Max</v>
          </cell>
        </row>
        <row r="3849">
          <cell r="A3849" t="str">
            <v>York202220.2Max</v>
          </cell>
          <cell r="B3849">
            <v>2022</v>
          </cell>
          <cell r="C3849">
            <v>0.2</v>
          </cell>
          <cell r="D3849" t="str">
            <v>York</v>
          </cell>
          <cell r="E3849">
            <v>2</v>
          </cell>
          <cell r="F3849">
            <v>424</v>
          </cell>
          <cell r="G3849" t="str">
            <v>Max</v>
          </cell>
        </row>
        <row r="3850">
          <cell r="A3850" t="str">
            <v>Abbeville202230.2Max</v>
          </cell>
          <cell r="B3850">
            <v>2022</v>
          </cell>
          <cell r="C3850">
            <v>0.2</v>
          </cell>
          <cell r="D3850" t="str">
            <v>Abbeville</v>
          </cell>
          <cell r="E3850">
            <v>3</v>
          </cell>
          <cell r="F3850">
            <v>306</v>
          </cell>
          <cell r="G3850" t="str">
            <v>Max</v>
          </cell>
        </row>
        <row r="3851">
          <cell r="A3851" t="str">
            <v>Aiken202230.2Max</v>
          </cell>
          <cell r="B3851">
            <v>2022</v>
          </cell>
          <cell r="C3851">
            <v>0.2</v>
          </cell>
          <cell r="D3851" t="str">
            <v>Aiken</v>
          </cell>
          <cell r="E3851">
            <v>3</v>
          </cell>
          <cell r="F3851">
            <v>385</v>
          </cell>
          <cell r="G3851" t="str">
            <v>Max</v>
          </cell>
        </row>
        <row r="3852">
          <cell r="A3852" t="str">
            <v>Allendale202230.2Max</v>
          </cell>
          <cell r="B3852">
            <v>2022</v>
          </cell>
          <cell r="C3852">
            <v>0.2</v>
          </cell>
          <cell r="D3852" t="str">
            <v>Allendale</v>
          </cell>
          <cell r="E3852">
            <v>3</v>
          </cell>
          <cell r="F3852">
            <v>306</v>
          </cell>
          <cell r="G3852" t="str">
            <v>Max</v>
          </cell>
        </row>
        <row r="3853">
          <cell r="A3853" t="str">
            <v>Anderson202230.2Max</v>
          </cell>
          <cell r="B3853">
            <v>2022</v>
          </cell>
          <cell r="C3853">
            <v>0.2</v>
          </cell>
          <cell r="D3853" t="str">
            <v>Anderson</v>
          </cell>
          <cell r="E3853">
            <v>3</v>
          </cell>
          <cell r="F3853">
            <v>381</v>
          </cell>
          <cell r="G3853" t="str">
            <v>Max</v>
          </cell>
        </row>
        <row r="3854">
          <cell r="A3854" t="str">
            <v>Bamberg202230.2Max</v>
          </cell>
          <cell r="B3854">
            <v>2022</v>
          </cell>
          <cell r="C3854">
            <v>0.2</v>
          </cell>
          <cell r="D3854" t="str">
            <v>Bamberg</v>
          </cell>
          <cell r="E3854">
            <v>3</v>
          </cell>
          <cell r="F3854">
            <v>306</v>
          </cell>
          <cell r="G3854" t="str">
            <v>Max</v>
          </cell>
        </row>
        <row r="3855">
          <cell r="A3855" t="str">
            <v>Barnwell202230.2Max</v>
          </cell>
          <cell r="B3855">
            <v>2022</v>
          </cell>
          <cell r="C3855">
            <v>0.2</v>
          </cell>
          <cell r="D3855" t="str">
            <v>Barnwell</v>
          </cell>
          <cell r="E3855">
            <v>3</v>
          </cell>
          <cell r="F3855">
            <v>306</v>
          </cell>
          <cell r="G3855" t="str">
            <v>Max</v>
          </cell>
        </row>
        <row r="3856">
          <cell r="A3856" t="str">
            <v>Beaufort202230.2Max</v>
          </cell>
          <cell r="B3856">
            <v>2022</v>
          </cell>
          <cell r="C3856">
            <v>0.2</v>
          </cell>
          <cell r="D3856" t="str">
            <v>Beaufort</v>
          </cell>
          <cell r="E3856">
            <v>3</v>
          </cell>
          <cell r="F3856">
            <v>451</v>
          </cell>
          <cell r="G3856" t="str">
            <v>Max</v>
          </cell>
        </row>
        <row r="3857">
          <cell r="A3857" t="str">
            <v>Berkeley202230.2Max</v>
          </cell>
          <cell r="B3857">
            <v>2022</v>
          </cell>
          <cell r="C3857">
            <v>0.2</v>
          </cell>
          <cell r="D3857" t="str">
            <v>Berkeley</v>
          </cell>
          <cell r="E3857">
            <v>3</v>
          </cell>
          <cell r="F3857">
            <v>477</v>
          </cell>
          <cell r="G3857" t="str">
            <v>Max</v>
          </cell>
        </row>
        <row r="3858">
          <cell r="A3858" t="str">
            <v>Calhoun202230.2Max</v>
          </cell>
          <cell r="B3858">
            <v>2022</v>
          </cell>
          <cell r="C3858">
            <v>0.2</v>
          </cell>
          <cell r="D3858" t="str">
            <v>Calhoun</v>
          </cell>
          <cell r="E3858">
            <v>3</v>
          </cell>
          <cell r="F3858">
            <v>419</v>
          </cell>
          <cell r="G3858" t="str">
            <v>Max</v>
          </cell>
        </row>
        <row r="3859">
          <cell r="A3859" t="str">
            <v>Charleston202230.2Max</v>
          </cell>
          <cell r="B3859">
            <v>2022</v>
          </cell>
          <cell r="C3859">
            <v>0.2</v>
          </cell>
          <cell r="D3859" t="str">
            <v>Charleston</v>
          </cell>
          <cell r="E3859">
            <v>3</v>
          </cell>
          <cell r="F3859">
            <v>477</v>
          </cell>
          <cell r="G3859" t="str">
            <v>Max</v>
          </cell>
        </row>
        <row r="3860">
          <cell r="A3860" t="str">
            <v>Cherokee202230.2Max</v>
          </cell>
          <cell r="B3860">
            <v>2022</v>
          </cell>
          <cell r="C3860">
            <v>0.2</v>
          </cell>
          <cell r="D3860" t="str">
            <v>Cherokee</v>
          </cell>
          <cell r="E3860">
            <v>3</v>
          </cell>
          <cell r="F3860">
            <v>306</v>
          </cell>
          <cell r="G3860" t="str">
            <v>Max</v>
          </cell>
        </row>
        <row r="3861">
          <cell r="A3861" t="str">
            <v>Chester202230.2Max</v>
          </cell>
          <cell r="B3861">
            <v>2022</v>
          </cell>
          <cell r="C3861">
            <v>0.2</v>
          </cell>
          <cell r="D3861" t="str">
            <v>Chester</v>
          </cell>
          <cell r="E3861">
            <v>3</v>
          </cell>
          <cell r="F3861">
            <v>317</v>
          </cell>
          <cell r="G3861" t="str">
            <v>Max</v>
          </cell>
        </row>
        <row r="3862">
          <cell r="A3862" t="str">
            <v>Chesterfield202230.2Max</v>
          </cell>
          <cell r="B3862">
            <v>2022</v>
          </cell>
          <cell r="C3862">
            <v>0.2</v>
          </cell>
          <cell r="D3862" t="str">
            <v>Chesterfield</v>
          </cell>
          <cell r="E3862">
            <v>3</v>
          </cell>
          <cell r="F3862">
            <v>306</v>
          </cell>
          <cell r="G3862" t="str">
            <v>Max</v>
          </cell>
        </row>
        <row r="3863">
          <cell r="A3863" t="str">
            <v>Clarendon202230.2Max</v>
          </cell>
          <cell r="B3863">
            <v>2022</v>
          </cell>
          <cell r="C3863">
            <v>0.2</v>
          </cell>
          <cell r="D3863" t="str">
            <v>Clarendon</v>
          </cell>
          <cell r="E3863">
            <v>3</v>
          </cell>
          <cell r="F3863">
            <v>310</v>
          </cell>
          <cell r="G3863" t="str">
            <v>Max</v>
          </cell>
        </row>
        <row r="3864">
          <cell r="A3864" t="str">
            <v>Colleton202230.2Max</v>
          </cell>
          <cell r="B3864">
            <v>2022</v>
          </cell>
          <cell r="C3864">
            <v>0.2</v>
          </cell>
          <cell r="D3864" t="str">
            <v>Colleton</v>
          </cell>
          <cell r="E3864">
            <v>3</v>
          </cell>
          <cell r="F3864">
            <v>306</v>
          </cell>
          <cell r="G3864" t="str">
            <v>Max</v>
          </cell>
        </row>
        <row r="3865">
          <cell r="A3865" t="str">
            <v>Darlington202230.2Max</v>
          </cell>
          <cell r="B3865">
            <v>2022</v>
          </cell>
          <cell r="C3865">
            <v>0.2</v>
          </cell>
          <cell r="D3865" t="str">
            <v>Darlington</v>
          </cell>
          <cell r="E3865">
            <v>3</v>
          </cell>
          <cell r="F3865">
            <v>309</v>
          </cell>
          <cell r="G3865" t="str">
            <v>Max</v>
          </cell>
        </row>
        <row r="3866">
          <cell r="A3866" t="str">
            <v>Dillon202230.2Max</v>
          </cell>
          <cell r="B3866">
            <v>2022</v>
          </cell>
          <cell r="C3866">
            <v>0.2</v>
          </cell>
          <cell r="D3866" t="str">
            <v>Dillon</v>
          </cell>
          <cell r="E3866">
            <v>3</v>
          </cell>
          <cell r="F3866">
            <v>306</v>
          </cell>
          <cell r="G3866" t="str">
            <v>Max</v>
          </cell>
        </row>
        <row r="3867">
          <cell r="A3867" t="str">
            <v>Dorchester202230.2Max</v>
          </cell>
          <cell r="B3867">
            <v>2022</v>
          </cell>
          <cell r="C3867">
            <v>0.2</v>
          </cell>
          <cell r="D3867" t="str">
            <v>Dorchester</v>
          </cell>
          <cell r="E3867">
            <v>3</v>
          </cell>
          <cell r="F3867">
            <v>477</v>
          </cell>
          <cell r="G3867" t="str">
            <v>Max</v>
          </cell>
        </row>
        <row r="3868">
          <cell r="A3868" t="str">
            <v>Edgefield202230.2Max</v>
          </cell>
          <cell r="B3868">
            <v>2022</v>
          </cell>
          <cell r="C3868">
            <v>0.2</v>
          </cell>
          <cell r="D3868" t="str">
            <v>Edgefield</v>
          </cell>
          <cell r="E3868">
            <v>3</v>
          </cell>
          <cell r="F3868">
            <v>385</v>
          </cell>
          <cell r="G3868" t="str">
            <v>Max</v>
          </cell>
        </row>
        <row r="3869">
          <cell r="A3869" t="str">
            <v>Fairfield202230.2Max</v>
          </cell>
          <cell r="B3869">
            <v>2022</v>
          </cell>
          <cell r="C3869">
            <v>0.2</v>
          </cell>
          <cell r="D3869" t="str">
            <v>Fairfield</v>
          </cell>
          <cell r="E3869">
            <v>3</v>
          </cell>
          <cell r="F3869">
            <v>419</v>
          </cell>
          <cell r="G3869" t="str">
            <v>Max</v>
          </cell>
        </row>
        <row r="3870">
          <cell r="A3870" t="str">
            <v>Florence202230.2Max</v>
          </cell>
          <cell r="B3870">
            <v>2022</v>
          </cell>
          <cell r="C3870">
            <v>0.2</v>
          </cell>
          <cell r="D3870" t="str">
            <v>Florence</v>
          </cell>
          <cell r="E3870">
            <v>3</v>
          </cell>
          <cell r="F3870">
            <v>345</v>
          </cell>
          <cell r="G3870" t="str">
            <v>Max</v>
          </cell>
        </row>
        <row r="3871">
          <cell r="A3871" t="str">
            <v>Georgetown202230.2Max</v>
          </cell>
          <cell r="B3871">
            <v>2022</v>
          </cell>
          <cell r="C3871">
            <v>0.2</v>
          </cell>
          <cell r="D3871" t="str">
            <v>Georgetown</v>
          </cell>
          <cell r="E3871">
            <v>3</v>
          </cell>
          <cell r="F3871">
            <v>363</v>
          </cell>
          <cell r="G3871" t="str">
            <v>Max</v>
          </cell>
        </row>
        <row r="3872">
          <cell r="A3872" t="str">
            <v>Greenville202230.2Max</v>
          </cell>
          <cell r="B3872">
            <v>2022</v>
          </cell>
          <cell r="C3872">
            <v>0.2</v>
          </cell>
          <cell r="D3872" t="str">
            <v>Greenville</v>
          </cell>
          <cell r="E3872">
            <v>3</v>
          </cell>
          <cell r="F3872">
            <v>443</v>
          </cell>
          <cell r="G3872" t="str">
            <v>Max</v>
          </cell>
        </row>
        <row r="3873">
          <cell r="A3873" t="str">
            <v>Greenwood202230.2Max</v>
          </cell>
          <cell r="B3873">
            <v>2022</v>
          </cell>
          <cell r="C3873">
            <v>0.2</v>
          </cell>
          <cell r="D3873" t="str">
            <v>Greenwood</v>
          </cell>
          <cell r="E3873">
            <v>3</v>
          </cell>
          <cell r="F3873">
            <v>306</v>
          </cell>
          <cell r="G3873" t="str">
            <v>Max</v>
          </cell>
        </row>
        <row r="3874">
          <cell r="A3874" t="str">
            <v>Hampton202230.2Max</v>
          </cell>
          <cell r="B3874">
            <v>2022</v>
          </cell>
          <cell r="C3874">
            <v>0.2</v>
          </cell>
          <cell r="D3874" t="str">
            <v>Hampton</v>
          </cell>
          <cell r="E3874">
            <v>3</v>
          </cell>
          <cell r="F3874">
            <v>306</v>
          </cell>
          <cell r="G3874" t="str">
            <v>Max</v>
          </cell>
        </row>
        <row r="3875">
          <cell r="A3875" t="str">
            <v>Horry202230.2Max</v>
          </cell>
          <cell r="B3875">
            <v>2022</v>
          </cell>
          <cell r="C3875">
            <v>0.2</v>
          </cell>
          <cell r="D3875" t="str">
            <v>Horry</v>
          </cell>
          <cell r="E3875">
            <v>3</v>
          </cell>
          <cell r="F3875">
            <v>355</v>
          </cell>
          <cell r="G3875" t="str">
            <v>Max</v>
          </cell>
        </row>
        <row r="3876">
          <cell r="A3876" t="str">
            <v>Jasper202230.2Max</v>
          </cell>
          <cell r="B3876">
            <v>2022</v>
          </cell>
          <cell r="C3876">
            <v>0.2</v>
          </cell>
          <cell r="D3876" t="str">
            <v>Jasper</v>
          </cell>
          <cell r="E3876">
            <v>3</v>
          </cell>
          <cell r="F3876">
            <v>311</v>
          </cell>
          <cell r="G3876" t="str">
            <v>Max</v>
          </cell>
        </row>
        <row r="3877">
          <cell r="A3877" t="str">
            <v>Kershaw202230.2Max</v>
          </cell>
          <cell r="B3877">
            <v>2022</v>
          </cell>
          <cell r="C3877">
            <v>0.2</v>
          </cell>
          <cell r="D3877" t="str">
            <v>Kershaw</v>
          </cell>
          <cell r="E3877">
            <v>3</v>
          </cell>
          <cell r="F3877">
            <v>354</v>
          </cell>
          <cell r="G3877" t="str">
            <v>Max</v>
          </cell>
        </row>
        <row r="3878">
          <cell r="A3878" t="str">
            <v>Lancaster202230.2Max</v>
          </cell>
          <cell r="B3878">
            <v>2022</v>
          </cell>
          <cell r="C3878">
            <v>0.2</v>
          </cell>
          <cell r="D3878" t="str">
            <v>Lancaster</v>
          </cell>
          <cell r="E3878">
            <v>3</v>
          </cell>
          <cell r="F3878">
            <v>402</v>
          </cell>
          <cell r="G3878" t="str">
            <v>Max</v>
          </cell>
        </row>
        <row r="3879">
          <cell r="A3879" t="str">
            <v>Laurens202230.2Max</v>
          </cell>
          <cell r="B3879">
            <v>2022</v>
          </cell>
          <cell r="C3879">
            <v>0.2</v>
          </cell>
          <cell r="D3879" t="str">
            <v>Laurens</v>
          </cell>
          <cell r="E3879">
            <v>3</v>
          </cell>
          <cell r="F3879">
            <v>311</v>
          </cell>
          <cell r="G3879" t="str">
            <v>Max</v>
          </cell>
        </row>
        <row r="3880">
          <cell r="A3880" t="str">
            <v>Lee202230.2Max</v>
          </cell>
          <cell r="B3880">
            <v>2022</v>
          </cell>
          <cell r="C3880">
            <v>0.2</v>
          </cell>
          <cell r="D3880" t="str">
            <v>Lee</v>
          </cell>
          <cell r="E3880">
            <v>3</v>
          </cell>
          <cell r="F3880">
            <v>306</v>
          </cell>
          <cell r="G3880" t="str">
            <v>Max</v>
          </cell>
        </row>
        <row r="3881">
          <cell r="A3881" t="str">
            <v>Lexington202230.2Max</v>
          </cell>
          <cell r="B3881">
            <v>2022</v>
          </cell>
          <cell r="C3881">
            <v>0.2</v>
          </cell>
          <cell r="D3881" t="str">
            <v>Lexington</v>
          </cell>
          <cell r="E3881">
            <v>3</v>
          </cell>
          <cell r="F3881">
            <v>419</v>
          </cell>
          <cell r="G3881" t="str">
            <v>Max</v>
          </cell>
        </row>
        <row r="3882">
          <cell r="A3882" t="str">
            <v>Marion202230.2Max</v>
          </cell>
          <cell r="B3882">
            <v>2022</v>
          </cell>
          <cell r="C3882">
            <v>0.2</v>
          </cell>
          <cell r="D3882" t="str">
            <v>Marion</v>
          </cell>
          <cell r="E3882">
            <v>3</v>
          </cell>
          <cell r="F3882">
            <v>306</v>
          </cell>
          <cell r="G3882" t="str">
            <v>Max</v>
          </cell>
        </row>
        <row r="3883">
          <cell r="A3883" t="str">
            <v>Marlboro202230.2Max</v>
          </cell>
          <cell r="B3883">
            <v>2022</v>
          </cell>
          <cell r="C3883">
            <v>0.2</v>
          </cell>
          <cell r="D3883" t="str">
            <v>Marlboro</v>
          </cell>
          <cell r="E3883">
            <v>3</v>
          </cell>
          <cell r="F3883">
            <v>306</v>
          </cell>
          <cell r="G3883" t="str">
            <v>Max</v>
          </cell>
        </row>
        <row r="3884">
          <cell r="A3884" t="str">
            <v>McCormick202230.2Max</v>
          </cell>
          <cell r="B3884">
            <v>2022</v>
          </cell>
          <cell r="C3884">
            <v>0.2</v>
          </cell>
          <cell r="D3884" t="str">
            <v>McCormick</v>
          </cell>
          <cell r="E3884">
            <v>3</v>
          </cell>
          <cell r="F3884">
            <v>332</v>
          </cell>
          <cell r="G3884" t="str">
            <v>Max</v>
          </cell>
        </row>
        <row r="3885">
          <cell r="A3885" t="str">
            <v>Newberry202230.2Max</v>
          </cell>
          <cell r="B3885">
            <v>2022</v>
          </cell>
          <cell r="C3885">
            <v>0.2</v>
          </cell>
          <cell r="D3885" t="str">
            <v>Newberry</v>
          </cell>
          <cell r="E3885">
            <v>3</v>
          </cell>
          <cell r="F3885">
            <v>319</v>
          </cell>
          <cell r="G3885" t="str">
            <v>Max</v>
          </cell>
        </row>
        <row r="3886">
          <cell r="A3886" t="str">
            <v>Oconee202230.2Max</v>
          </cell>
          <cell r="B3886">
            <v>2022</v>
          </cell>
          <cell r="C3886">
            <v>0.2</v>
          </cell>
          <cell r="D3886" t="str">
            <v>Oconee</v>
          </cell>
          <cell r="E3886">
            <v>3</v>
          </cell>
          <cell r="F3886">
            <v>369</v>
          </cell>
          <cell r="G3886" t="str">
            <v>Max</v>
          </cell>
        </row>
        <row r="3887">
          <cell r="A3887" t="str">
            <v>Orangeburg202230.2Max</v>
          </cell>
          <cell r="B3887">
            <v>2022</v>
          </cell>
          <cell r="C3887">
            <v>0.2</v>
          </cell>
          <cell r="D3887" t="str">
            <v>Orangeburg</v>
          </cell>
          <cell r="E3887">
            <v>3</v>
          </cell>
          <cell r="F3887">
            <v>306</v>
          </cell>
          <cell r="G3887" t="str">
            <v>Max</v>
          </cell>
        </row>
        <row r="3888">
          <cell r="A3888" t="str">
            <v>Pickens202230.2Max</v>
          </cell>
          <cell r="B3888">
            <v>2022</v>
          </cell>
          <cell r="C3888">
            <v>0.2</v>
          </cell>
          <cell r="D3888" t="str">
            <v>Pickens</v>
          </cell>
          <cell r="E3888">
            <v>3</v>
          </cell>
          <cell r="F3888">
            <v>443</v>
          </cell>
          <cell r="G3888" t="str">
            <v>Max</v>
          </cell>
        </row>
        <row r="3889">
          <cell r="A3889" t="str">
            <v>Richland202230.2Max</v>
          </cell>
          <cell r="B3889">
            <v>2022</v>
          </cell>
          <cell r="C3889">
            <v>0.2</v>
          </cell>
          <cell r="D3889" t="str">
            <v>Richland</v>
          </cell>
          <cell r="E3889">
            <v>3</v>
          </cell>
          <cell r="F3889">
            <v>419</v>
          </cell>
          <cell r="G3889" t="str">
            <v>Max</v>
          </cell>
        </row>
        <row r="3890">
          <cell r="A3890" t="str">
            <v>Saluda202230.2Max</v>
          </cell>
          <cell r="B3890">
            <v>2022</v>
          </cell>
          <cell r="C3890">
            <v>0.2</v>
          </cell>
          <cell r="D3890" t="str">
            <v>Saluda</v>
          </cell>
          <cell r="E3890">
            <v>3</v>
          </cell>
          <cell r="F3890">
            <v>419</v>
          </cell>
          <cell r="G3890" t="str">
            <v>Max</v>
          </cell>
        </row>
        <row r="3891">
          <cell r="A3891" t="str">
            <v>Spartanburg202230.2Max</v>
          </cell>
          <cell r="B3891">
            <v>2022</v>
          </cell>
          <cell r="C3891">
            <v>0.2</v>
          </cell>
          <cell r="D3891" t="str">
            <v>Spartanburg</v>
          </cell>
          <cell r="E3891">
            <v>3</v>
          </cell>
          <cell r="F3891">
            <v>388</v>
          </cell>
          <cell r="G3891" t="str">
            <v>Max</v>
          </cell>
        </row>
        <row r="3892">
          <cell r="A3892" t="str">
            <v>Sumter202230.2Max</v>
          </cell>
          <cell r="B3892">
            <v>2022</v>
          </cell>
          <cell r="C3892">
            <v>0.2</v>
          </cell>
          <cell r="D3892" t="str">
            <v>Sumter</v>
          </cell>
          <cell r="E3892">
            <v>3</v>
          </cell>
          <cell r="F3892">
            <v>315</v>
          </cell>
          <cell r="G3892" t="str">
            <v>Max</v>
          </cell>
        </row>
        <row r="3893">
          <cell r="A3893" t="str">
            <v>Union202230.2Max</v>
          </cell>
          <cell r="B3893">
            <v>2022</v>
          </cell>
          <cell r="C3893">
            <v>0.2</v>
          </cell>
          <cell r="D3893" t="str">
            <v>Union</v>
          </cell>
          <cell r="E3893">
            <v>3</v>
          </cell>
          <cell r="F3893">
            <v>306</v>
          </cell>
          <cell r="G3893" t="str">
            <v>Max</v>
          </cell>
        </row>
        <row r="3894">
          <cell r="A3894" t="str">
            <v>Williamsburg202230.2Max</v>
          </cell>
          <cell r="B3894">
            <v>2022</v>
          </cell>
          <cell r="C3894">
            <v>0.2</v>
          </cell>
          <cell r="D3894" t="str">
            <v>Williamsburg</v>
          </cell>
          <cell r="E3894">
            <v>3</v>
          </cell>
          <cell r="F3894">
            <v>306</v>
          </cell>
          <cell r="G3894" t="str">
            <v>Max</v>
          </cell>
        </row>
        <row r="3895">
          <cell r="A3895" t="str">
            <v>York202230.2Max</v>
          </cell>
          <cell r="B3895">
            <v>2022</v>
          </cell>
          <cell r="C3895">
            <v>0.2</v>
          </cell>
          <cell r="D3895" t="str">
            <v>York</v>
          </cell>
          <cell r="E3895">
            <v>3</v>
          </cell>
          <cell r="F3895">
            <v>490</v>
          </cell>
          <cell r="G3895" t="str">
            <v>Max</v>
          </cell>
        </row>
        <row r="3896">
          <cell r="A3896" t="str">
            <v>Abbeville202240.2Max</v>
          </cell>
          <cell r="B3896">
            <v>2022</v>
          </cell>
          <cell r="C3896">
            <v>0.2</v>
          </cell>
          <cell r="D3896" t="str">
            <v>Abbeville</v>
          </cell>
          <cell r="E3896">
            <v>4</v>
          </cell>
          <cell r="F3896">
            <v>341</v>
          </cell>
          <cell r="G3896" t="str">
            <v>Max</v>
          </cell>
        </row>
        <row r="3897">
          <cell r="A3897" t="str">
            <v>Aiken202240.2Max</v>
          </cell>
          <cell r="B3897">
            <v>2022</v>
          </cell>
          <cell r="C3897">
            <v>0.2</v>
          </cell>
          <cell r="D3897" t="str">
            <v>Aiken</v>
          </cell>
          <cell r="E3897">
            <v>4</v>
          </cell>
          <cell r="F3897">
            <v>430</v>
          </cell>
          <cell r="G3897" t="str">
            <v>Max</v>
          </cell>
        </row>
        <row r="3898">
          <cell r="A3898" t="str">
            <v>Allendale202240.2Max</v>
          </cell>
          <cell r="B3898">
            <v>2022</v>
          </cell>
          <cell r="C3898">
            <v>0.2</v>
          </cell>
          <cell r="D3898" t="str">
            <v>Allendale</v>
          </cell>
          <cell r="E3898">
            <v>4</v>
          </cell>
          <cell r="F3898">
            <v>341</v>
          </cell>
          <cell r="G3898" t="str">
            <v>Max</v>
          </cell>
        </row>
        <row r="3899">
          <cell r="A3899" t="str">
            <v>Anderson202240.2Max</v>
          </cell>
          <cell r="B3899">
            <v>2022</v>
          </cell>
          <cell r="C3899">
            <v>0.2</v>
          </cell>
          <cell r="D3899" t="str">
            <v>Anderson</v>
          </cell>
          <cell r="E3899">
            <v>4</v>
          </cell>
          <cell r="F3899">
            <v>425</v>
          </cell>
          <cell r="G3899" t="str">
            <v>Max</v>
          </cell>
        </row>
        <row r="3900">
          <cell r="A3900" t="str">
            <v>Bamberg202240.2Max</v>
          </cell>
          <cell r="B3900">
            <v>2022</v>
          </cell>
          <cell r="C3900">
            <v>0.2</v>
          </cell>
          <cell r="D3900" t="str">
            <v>Bamberg</v>
          </cell>
          <cell r="E3900">
            <v>4</v>
          </cell>
          <cell r="F3900">
            <v>341</v>
          </cell>
          <cell r="G3900" t="str">
            <v>Max</v>
          </cell>
        </row>
        <row r="3901">
          <cell r="A3901" t="str">
            <v>Barnwell202240.2Max</v>
          </cell>
          <cell r="B3901">
            <v>2022</v>
          </cell>
          <cell r="C3901">
            <v>0.2</v>
          </cell>
          <cell r="D3901" t="str">
            <v>Barnwell</v>
          </cell>
          <cell r="E3901">
            <v>4</v>
          </cell>
          <cell r="F3901">
            <v>341</v>
          </cell>
          <cell r="G3901" t="str">
            <v>Max</v>
          </cell>
        </row>
        <row r="3902">
          <cell r="A3902" t="str">
            <v>Beaufort202240.2Max</v>
          </cell>
          <cell r="B3902">
            <v>2022</v>
          </cell>
          <cell r="C3902">
            <v>0.2</v>
          </cell>
          <cell r="D3902" t="str">
            <v>Beaufort</v>
          </cell>
          <cell r="E3902">
            <v>4</v>
          </cell>
          <cell r="F3902">
            <v>503</v>
          </cell>
          <cell r="G3902" t="str">
            <v>Max</v>
          </cell>
        </row>
        <row r="3903">
          <cell r="A3903" t="str">
            <v>Berkeley202240.2Max</v>
          </cell>
          <cell r="B3903">
            <v>2022</v>
          </cell>
          <cell r="C3903">
            <v>0.2</v>
          </cell>
          <cell r="D3903" t="str">
            <v>Berkeley</v>
          </cell>
          <cell r="E3903">
            <v>4</v>
          </cell>
          <cell r="F3903">
            <v>532</v>
          </cell>
          <cell r="G3903" t="str">
            <v>Max</v>
          </cell>
        </row>
        <row r="3904">
          <cell r="A3904" t="str">
            <v>Calhoun202240.2Max</v>
          </cell>
          <cell r="B3904">
            <v>2022</v>
          </cell>
          <cell r="C3904">
            <v>0.2</v>
          </cell>
          <cell r="D3904" t="str">
            <v>Calhoun</v>
          </cell>
          <cell r="E3904">
            <v>4</v>
          </cell>
          <cell r="F3904">
            <v>467</v>
          </cell>
          <cell r="G3904" t="str">
            <v>Max</v>
          </cell>
        </row>
        <row r="3905">
          <cell r="A3905" t="str">
            <v>Charleston202240.2Max</v>
          </cell>
          <cell r="B3905">
            <v>2022</v>
          </cell>
          <cell r="C3905">
            <v>0.2</v>
          </cell>
          <cell r="D3905" t="str">
            <v>Charleston</v>
          </cell>
          <cell r="E3905">
            <v>4</v>
          </cell>
          <cell r="F3905">
            <v>532</v>
          </cell>
          <cell r="G3905" t="str">
            <v>Max</v>
          </cell>
        </row>
        <row r="3906">
          <cell r="A3906" t="str">
            <v>Cherokee202240.2Max</v>
          </cell>
          <cell r="B3906">
            <v>2022</v>
          </cell>
          <cell r="C3906">
            <v>0.2</v>
          </cell>
          <cell r="D3906" t="str">
            <v>Cherokee</v>
          </cell>
          <cell r="E3906">
            <v>4</v>
          </cell>
          <cell r="F3906">
            <v>341</v>
          </cell>
          <cell r="G3906" t="str">
            <v>Max</v>
          </cell>
        </row>
        <row r="3907">
          <cell r="A3907" t="str">
            <v>Chester202240.2Max</v>
          </cell>
          <cell r="B3907">
            <v>2022</v>
          </cell>
          <cell r="C3907">
            <v>0.2</v>
          </cell>
          <cell r="D3907" t="str">
            <v>Chester</v>
          </cell>
          <cell r="E3907">
            <v>4</v>
          </cell>
          <cell r="F3907">
            <v>354</v>
          </cell>
          <cell r="G3907" t="str">
            <v>Max</v>
          </cell>
        </row>
        <row r="3908">
          <cell r="A3908" t="str">
            <v>Chesterfield202240.2Max</v>
          </cell>
          <cell r="B3908">
            <v>2022</v>
          </cell>
          <cell r="C3908">
            <v>0.2</v>
          </cell>
          <cell r="D3908" t="str">
            <v>Chesterfield</v>
          </cell>
          <cell r="E3908">
            <v>4</v>
          </cell>
          <cell r="F3908">
            <v>341</v>
          </cell>
          <cell r="G3908" t="str">
            <v>Max</v>
          </cell>
        </row>
        <row r="3909">
          <cell r="A3909" t="str">
            <v>Clarendon202240.2Max</v>
          </cell>
          <cell r="B3909">
            <v>2022</v>
          </cell>
          <cell r="C3909">
            <v>0.2</v>
          </cell>
          <cell r="D3909" t="str">
            <v>Clarendon</v>
          </cell>
          <cell r="E3909">
            <v>4</v>
          </cell>
          <cell r="F3909">
            <v>346</v>
          </cell>
          <cell r="G3909" t="str">
            <v>Max</v>
          </cell>
        </row>
        <row r="3910">
          <cell r="A3910" t="str">
            <v>Colleton202240.2Max</v>
          </cell>
          <cell r="B3910">
            <v>2022</v>
          </cell>
          <cell r="C3910">
            <v>0.2</v>
          </cell>
          <cell r="D3910" t="str">
            <v>Colleton</v>
          </cell>
          <cell r="E3910">
            <v>4</v>
          </cell>
          <cell r="F3910">
            <v>341</v>
          </cell>
          <cell r="G3910" t="str">
            <v>Max</v>
          </cell>
        </row>
        <row r="3911">
          <cell r="A3911" t="str">
            <v>Darlington202240.2Max</v>
          </cell>
          <cell r="B3911">
            <v>2022</v>
          </cell>
          <cell r="C3911">
            <v>0.2</v>
          </cell>
          <cell r="D3911" t="str">
            <v>Darlington</v>
          </cell>
          <cell r="E3911">
            <v>4</v>
          </cell>
          <cell r="F3911">
            <v>345</v>
          </cell>
          <cell r="G3911" t="str">
            <v>Max</v>
          </cell>
        </row>
        <row r="3912">
          <cell r="A3912" t="str">
            <v>Dillon202240.2Max</v>
          </cell>
          <cell r="B3912">
            <v>2022</v>
          </cell>
          <cell r="C3912">
            <v>0.2</v>
          </cell>
          <cell r="D3912" t="str">
            <v>Dillon</v>
          </cell>
          <cell r="E3912">
            <v>4</v>
          </cell>
          <cell r="F3912">
            <v>341</v>
          </cell>
          <cell r="G3912" t="str">
            <v>Max</v>
          </cell>
        </row>
        <row r="3913">
          <cell r="A3913" t="str">
            <v>Dorchester202240.2Max</v>
          </cell>
          <cell r="B3913">
            <v>2022</v>
          </cell>
          <cell r="C3913">
            <v>0.2</v>
          </cell>
          <cell r="D3913" t="str">
            <v>Dorchester</v>
          </cell>
          <cell r="E3913">
            <v>4</v>
          </cell>
          <cell r="F3913">
            <v>532</v>
          </cell>
          <cell r="G3913" t="str">
            <v>Max</v>
          </cell>
        </row>
        <row r="3914">
          <cell r="A3914" t="str">
            <v>Edgefield202240.2Max</v>
          </cell>
          <cell r="B3914">
            <v>2022</v>
          </cell>
          <cell r="C3914">
            <v>0.2</v>
          </cell>
          <cell r="D3914" t="str">
            <v>Edgefield</v>
          </cell>
          <cell r="E3914">
            <v>4</v>
          </cell>
          <cell r="F3914">
            <v>430</v>
          </cell>
          <cell r="G3914" t="str">
            <v>Max</v>
          </cell>
        </row>
        <row r="3915">
          <cell r="A3915" t="str">
            <v>Fairfield202240.2Max</v>
          </cell>
          <cell r="B3915">
            <v>2022</v>
          </cell>
          <cell r="C3915">
            <v>0.2</v>
          </cell>
          <cell r="D3915" t="str">
            <v>Fairfield</v>
          </cell>
          <cell r="E3915">
            <v>4</v>
          </cell>
          <cell r="F3915">
            <v>467</v>
          </cell>
          <cell r="G3915" t="str">
            <v>Max</v>
          </cell>
        </row>
        <row r="3916">
          <cell r="A3916" t="str">
            <v>Florence202240.2Max</v>
          </cell>
          <cell r="B3916">
            <v>2022</v>
          </cell>
          <cell r="C3916">
            <v>0.2</v>
          </cell>
          <cell r="D3916" t="str">
            <v>Florence</v>
          </cell>
          <cell r="E3916">
            <v>4</v>
          </cell>
          <cell r="F3916">
            <v>385</v>
          </cell>
          <cell r="G3916" t="str">
            <v>Max</v>
          </cell>
        </row>
        <row r="3917">
          <cell r="A3917" t="str">
            <v>Georgetown202240.2Max</v>
          </cell>
          <cell r="B3917">
            <v>2022</v>
          </cell>
          <cell r="C3917">
            <v>0.2</v>
          </cell>
          <cell r="D3917" t="str">
            <v>Georgetown</v>
          </cell>
          <cell r="E3917">
            <v>4</v>
          </cell>
          <cell r="F3917">
            <v>405</v>
          </cell>
          <cell r="G3917" t="str">
            <v>Max</v>
          </cell>
        </row>
        <row r="3918">
          <cell r="A3918" t="str">
            <v>Greenville202240.2Max</v>
          </cell>
          <cell r="B3918">
            <v>2022</v>
          </cell>
          <cell r="C3918">
            <v>0.2</v>
          </cell>
          <cell r="D3918" t="str">
            <v>Greenville</v>
          </cell>
          <cell r="E3918">
            <v>4</v>
          </cell>
          <cell r="F3918">
            <v>494</v>
          </cell>
          <cell r="G3918" t="str">
            <v>Max</v>
          </cell>
        </row>
        <row r="3919">
          <cell r="A3919" t="str">
            <v>Greenwood202240.2Max</v>
          </cell>
          <cell r="B3919">
            <v>2022</v>
          </cell>
          <cell r="C3919">
            <v>0.2</v>
          </cell>
          <cell r="D3919" t="str">
            <v>Greenwood</v>
          </cell>
          <cell r="E3919">
            <v>4</v>
          </cell>
          <cell r="F3919">
            <v>341</v>
          </cell>
          <cell r="G3919" t="str">
            <v>Max</v>
          </cell>
        </row>
        <row r="3920">
          <cell r="A3920" t="str">
            <v>Hampton202240.2Max</v>
          </cell>
          <cell r="B3920">
            <v>2022</v>
          </cell>
          <cell r="C3920">
            <v>0.2</v>
          </cell>
          <cell r="D3920" t="str">
            <v>Hampton</v>
          </cell>
          <cell r="E3920">
            <v>4</v>
          </cell>
          <cell r="F3920">
            <v>341</v>
          </cell>
          <cell r="G3920" t="str">
            <v>Max</v>
          </cell>
        </row>
        <row r="3921">
          <cell r="A3921" t="str">
            <v>Horry202240.2Max</v>
          </cell>
          <cell r="B3921">
            <v>2022</v>
          </cell>
          <cell r="C3921">
            <v>0.2</v>
          </cell>
          <cell r="D3921" t="str">
            <v>Horry</v>
          </cell>
          <cell r="E3921">
            <v>4</v>
          </cell>
          <cell r="F3921">
            <v>396</v>
          </cell>
          <cell r="G3921" t="str">
            <v>Max</v>
          </cell>
        </row>
        <row r="3922">
          <cell r="A3922" t="str">
            <v>Jasper202240.2Max</v>
          </cell>
          <cell r="B3922">
            <v>2022</v>
          </cell>
          <cell r="C3922">
            <v>0.2</v>
          </cell>
          <cell r="D3922" t="str">
            <v>Jasper</v>
          </cell>
          <cell r="E3922">
            <v>4</v>
          </cell>
          <cell r="F3922">
            <v>347</v>
          </cell>
          <cell r="G3922" t="str">
            <v>Max</v>
          </cell>
        </row>
        <row r="3923">
          <cell r="A3923" t="str">
            <v>Kershaw202240.2Max</v>
          </cell>
          <cell r="B3923">
            <v>2022</v>
          </cell>
          <cell r="C3923">
            <v>0.2</v>
          </cell>
          <cell r="D3923" t="str">
            <v>Kershaw</v>
          </cell>
          <cell r="E3923">
            <v>4</v>
          </cell>
          <cell r="F3923">
            <v>395</v>
          </cell>
          <cell r="G3923" t="str">
            <v>Max</v>
          </cell>
        </row>
        <row r="3924">
          <cell r="A3924" t="str">
            <v>Lancaster202240.2Max</v>
          </cell>
          <cell r="B3924">
            <v>2022</v>
          </cell>
          <cell r="C3924">
            <v>0.2</v>
          </cell>
          <cell r="D3924" t="str">
            <v>Lancaster</v>
          </cell>
          <cell r="E3924">
            <v>4</v>
          </cell>
          <cell r="F3924">
            <v>448</v>
          </cell>
          <cell r="G3924" t="str">
            <v>Max</v>
          </cell>
        </row>
        <row r="3925">
          <cell r="A3925" t="str">
            <v>Laurens202240.2Max</v>
          </cell>
          <cell r="B3925">
            <v>2022</v>
          </cell>
          <cell r="C3925">
            <v>0.2</v>
          </cell>
          <cell r="D3925" t="str">
            <v>Laurens</v>
          </cell>
          <cell r="E3925">
            <v>4</v>
          </cell>
          <cell r="F3925">
            <v>347</v>
          </cell>
          <cell r="G3925" t="str">
            <v>Max</v>
          </cell>
        </row>
        <row r="3926">
          <cell r="A3926" t="str">
            <v>Lee202240.2Max</v>
          </cell>
          <cell r="B3926">
            <v>2022</v>
          </cell>
          <cell r="C3926">
            <v>0.2</v>
          </cell>
          <cell r="D3926" t="str">
            <v>Lee</v>
          </cell>
          <cell r="E3926">
            <v>4</v>
          </cell>
          <cell r="F3926">
            <v>341</v>
          </cell>
          <cell r="G3926" t="str">
            <v>Max</v>
          </cell>
        </row>
        <row r="3927">
          <cell r="A3927" t="str">
            <v>Lexington202240.2Max</v>
          </cell>
          <cell r="B3927">
            <v>2022</v>
          </cell>
          <cell r="C3927">
            <v>0.2</v>
          </cell>
          <cell r="D3927" t="str">
            <v>Lexington</v>
          </cell>
          <cell r="E3927">
            <v>4</v>
          </cell>
          <cell r="F3927">
            <v>467</v>
          </cell>
          <cell r="G3927" t="str">
            <v>Max</v>
          </cell>
        </row>
        <row r="3928">
          <cell r="A3928" t="str">
            <v>Marion202240.2Max</v>
          </cell>
          <cell r="B3928">
            <v>2022</v>
          </cell>
          <cell r="C3928">
            <v>0.2</v>
          </cell>
          <cell r="D3928" t="str">
            <v>Marion</v>
          </cell>
          <cell r="E3928">
            <v>4</v>
          </cell>
          <cell r="F3928">
            <v>341</v>
          </cell>
          <cell r="G3928" t="str">
            <v>Max</v>
          </cell>
        </row>
        <row r="3929">
          <cell r="A3929" t="str">
            <v>Marlboro202240.2Max</v>
          </cell>
          <cell r="B3929">
            <v>2022</v>
          </cell>
          <cell r="C3929">
            <v>0.2</v>
          </cell>
          <cell r="D3929" t="str">
            <v>Marlboro</v>
          </cell>
          <cell r="E3929">
            <v>4</v>
          </cell>
          <cell r="F3929">
            <v>341</v>
          </cell>
          <cell r="G3929" t="str">
            <v>Max</v>
          </cell>
        </row>
        <row r="3930">
          <cell r="A3930" t="str">
            <v>McCormick202240.2Max</v>
          </cell>
          <cell r="B3930">
            <v>2022</v>
          </cell>
          <cell r="C3930">
            <v>0.2</v>
          </cell>
          <cell r="D3930" t="str">
            <v>McCormick</v>
          </cell>
          <cell r="E3930">
            <v>4</v>
          </cell>
          <cell r="F3930">
            <v>370</v>
          </cell>
          <cell r="G3930" t="str">
            <v>Max</v>
          </cell>
        </row>
        <row r="3931">
          <cell r="A3931" t="str">
            <v>Newberry202240.2Max</v>
          </cell>
          <cell r="B3931">
            <v>2022</v>
          </cell>
          <cell r="C3931">
            <v>0.2</v>
          </cell>
          <cell r="D3931" t="str">
            <v>Newberry</v>
          </cell>
          <cell r="E3931">
            <v>4</v>
          </cell>
          <cell r="F3931">
            <v>356</v>
          </cell>
          <cell r="G3931" t="str">
            <v>Max</v>
          </cell>
        </row>
        <row r="3932">
          <cell r="A3932" t="str">
            <v>Oconee202240.2Max</v>
          </cell>
          <cell r="B3932">
            <v>2022</v>
          </cell>
          <cell r="C3932">
            <v>0.2</v>
          </cell>
          <cell r="D3932" t="str">
            <v>Oconee</v>
          </cell>
          <cell r="E3932">
            <v>4</v>
          </cell>
          <cell r="F3932">
            <v>412</v>
          </cell>
          <cell r="G3932" t="str">
            <v>Max</v>
          </cell>
        </row>
        <row r="3933">
          <cell r="A3933" t="str">
            <v>Orangeburg202240.2Max</v>
          </cell>
          <cell r="B3933">
            <v>2022</v>
          </cell>
          <cell r="C3933">
            <v>0.2</v>
          </cell>
          <cell r="D3933" t="str">
            <v>Orangeburg</v>
          </cell>
          <cell r="E3933">
            <v>4</v>
          </cell>
          <cell r="F3933">
            <v>341</v>
          </cell>
          <cell r="G3933" t="str">
            <v>Max</v>
          </cell>
        </row>
        <row r="3934">
          <cell r="A3934" t="str">
            <v>Pickens202240.2Max</v>
          </cell>
          <cell r="B3934">
            <v>2022</v>
          </cell>
          <cell r="C3934">
            <v>0.2</v>
          </cell>
          <cell r="D3934" t="str">
            <v>Pickens</v>
          </cell>
          <cell r="E3934">
            <v>4</v>
          </cell>
          <cell r="F3934">
            <v>494</v>
          </cell>
          <cell r="G3934" t="str">
            <v>Max</v>
          </cell>
        </row>
        <row r="3935">
          <cell r="A3935" t="str">
            <v>Richland202240.2Max</v>
          </cell>
          <cell r="B3935">
            <v>2022</v>
          </cell>
          <cell r="C3935">
            <v>0.2</v>
          </cell>
          <cell r="D3935" t="str">
            <v>Richland</v>
          </cell>
          <cell r="E3935">
            <v>4</v>
          </cell>
          <cell r="F3935">
            <v>467</v>
          </cell>
          <cell r="G3935" t="str">
            <v>Max</v>
          </cell>
        </row>
        <row r="3936">
          <cell r="A3936" t="str">
            <v>Saluda202240.2Max</v>
          </cell>
          <cell r="B3936">
            <v>2022</v>
          </cell>
          <cell r="C3936">
            <v>0.2</v>
          </cell>
          <cell r="D3936" t="str">
            <v>Saluda</v>
          </cell>
          <cell r="E3936">
            <v>4</v>
          </cell>
          <cell r="F3936">
            <v>467</v>
          </cell>
          <cell r="G3936" t="str">
            <v>Max</v>
          </cell>
        </row>
        <row r="3937">
          <cell r="A3937" t="str">
            <v>Spartanburg202240.2Max</v>
          </cell>
          <cell r="B3937">
            <v>2022</v>
          </cell>
          <cell r="C3937">
            <v>0.2</v>
          </cell>
          <cell r="D3937" t="str">
            <v>Spartanburg</v>
          </cell>
          <cell r="E3937">
            <v>4</v>
          </cell>
          <cell r="F3937">
            <v>433</v>
          </cell>
          <cell r="G3937" t="str">
            <v>Max</v>
          </cell>
        </row>
        <row r="3938">
          <cell r="A3938" t="str">
            <v>Sumter202240.2Max</v>
          </cell>
          <cell r="B3938">
            <v>2022</v>
          </cell>
          <cell r="C3938">
            <v>0.2</v>
          </cell>
          <cell r="D3938" t="str">
            <v>Sumter</v>
          </cell>
          <cell r="E3938">
            <v>4</v>
          </cell>
          <cell r="F3938">
            <v>352</v>
          </cell>
          <cell r="G3938" t="str">
            <v>Max</v>
          </cell>
        </row>
        <row r="3939">
          <cell r="A3939" t="str">
            <v>Union202240.2Max</v>
          </cell>
          <cell r="B3939">
            <v>2022</v>
          </cell>
          <cell r="C3939">
            <v>0.2</v>
          </cell>
          <cell r="D3939" t="str">
            <v>Union</v>
          </cell>
          <cell r="E3939">
            <v>4</v>
          </cell>
          <cell r="F3939">
            <v>341</v>
          </cell>
          <cell r="G3939" t="str">
            <v>Max</v>
          </cell>
        </row>
        <row r="3940">
          <cell r="A3940" t="str">
            <v>Williamsburg202240.2Max</v>
          </cell>
          <cell r="B3940">
            <v>2022</v>
          </cell>
          <cell r="C3940">
            <v>0.2</v>
          </cell>
          <cell r="D3940" t="str">
            <v>Williamsburg</v>
          </cell>
          <cell r="E3940">
            <v>4</v>
          </cell>
          <cell r="F3940">
            <v>341</v>
          </cell>
          <cell r="G3940" t="str">
            <v>Max</v>
          </cell>
        </row>
        <row r="3941">
          <cell r="A3941" t="str">
            <v>York202240.2Max</v>
          </cell>
          <cell r="B3941">
            <v>2022</v>
          </cell>
          <cell r="C3941">
            <v>0.2</v>
          </cell>
          <cell r="D3941" t="str">
            <v>York</v>
          </cell>
          <cell r="E3941">
            <v>4</v>
          </cell>
          <cell r="F3941">
            <v>546</v>
          </cell>
          <cell r="G3941" t="str">
            <v>Max</v>
          </cell>
        </row>
        <row r="3942">
          <cell r="A3942" t="str">
            <v>Abbeville202200.3Max</v>
          </cell>
          <cell r="B3942">
            <v>2022</v>
          </cell>
          <cell r="C3942">
            <v>0.3</v>
          </cell>
          <cell r="D3942" t="str">
            <v>Abbeville</v>
          </cell>
          <cell r="E3942">
            <v>0</v>
          </cell>
          <cell r="F3942">
            <v>309</v>
          </cell>
          <cell r="G3942" t="str">
            <v>Max</v>
          </cell>
        </row>
        <row r="3943">
          <cell r="A3943" t="str">
            <v>Aiken202200.3Max</v>
          </cell>
          <cell r="B3943">
            <v>2022</v>
          </cell>
          <cell r="C3943">
            <v>0.3</v>
          </cell>
          <cell r="D3943" t="str">
            <v>Aiken</v>
          </cell>
          <cell r="E3943">
            <v>0</v>
          </cell>
          <cell r="F3943">
            <v>389</v>
          </cell>
          <cell r="G3943" t="str">
            <v>Max</v>
          </cell>
        </row>
        <row r="3944">
          <cell r="A3944" t="str">
            <v>Allendale202200.3Max</v>
          </cell>
          <cell r="B3944">
            <v>2022</v>
          </cell>
          <cell r="C3944">
            <v>0.3</v>
          </cell>
          <cell r="D3944" t="str">
            <v>Allendale</v>
          </cell>
          <cell r="E3944">
            <v>0</v>
          </cell>
          <cell r="F3944">
            <v>309</v>
          </cell>
          <cell r="G3944" t="str">
            <v>Max</v>
          </cell>
        </row>
        <row r="3945">
          <cell r="A3945" t="str">
            <v>Anderson202200.3Max</v>
          </cell>
          <cell r="B3945">
            <v>2022</v>
          </cell>
          <cell r="C3945">
            <v>0.3</v>
          </cell>
          <cell r="D3945" t="str">
            <v>Anderson</v>
          </cell>
          <cell r="E3945">
            <v>0</v>
          </cell>
          <cell r="F3945">
            <v>385</v>
          </cell>
          <cell r="G3945" t="str">
            <v>Max</v>
          </cell>
        </row>
        <row r="3946">
          <cell r="A3946" t="str">
            <v>Bamberg202200.3Max</v>
          </cell>
          <cell r="B3946">
            <v>2022</v>
          </cell>
          <cell r="C3946">
            <v>0.3</v>
          </cell>
          <cell r="D3946" t="str">
            <v>Bamberg</v>
          </cell>
          <cell r="E3946">
            <v>0</v>
          </cell>
          <cell r="F3946">
            <v>309</v>
          </cell>
          <cell r="G3946" t="str">
            <v>Max</v>
          </cell>
        </row>
        <row r="3947">
          <cell r="A3947" t="str">
            <v>Barnwell202200.3Max</v>
          </cell>
          <cell r="B3947">
            <v>2022</v>
          </cell>
          <cell r="C3947">
            <v>0.3</v>
          </cell>
          <cell r="D3947" t="str">
            <v>Barnwell</v>
          </cell>
          <cell r="E3947">
            <v>0</v>
          </cell>
          <cell r="F3947">
            <v>309</v>
          </cell>
          <cell r="G3947" t="str">
            <v>Max</v>
          </cell>
        </row>
        <row r="3948">
          <cell r="A3948" t="str">
            <v>Beaufort202200.3Max</v>
          </cell>
          <cell r="B3948">
            <v>2022</v>
          </cell>
          <cell r="C3948">
            <v>0.3</v>
          </cell>
          <cell r="D3948" t="str">
            <v>Beaufort</v>
          </cell>
          <cell r="E3948">
            <v>0</v>
          </cell>
          <cell r="F3948">
            <v>455</v>
          </cell>
          <cell r="G3948" t="str">
            <v>Max</v>
          </cell>
        </row>
        <row r="3949">
          <cell r="A3949" t="str">
            <v>Berkeley202200.3Max</v>
          </cell>
          <cell r="B3949">
            <v>2022</v>
          </cell>
          <cell r="C3949">
            <v>0.3</v>
          </cell>
          <cell r="D3949" t="str">
            <v>Berkeley</v>
          </cell>
          <cell r="E3949">
            <v>0</v>
          </cell>
          <cell r="F3949">
            <v>482</v>
          </cell>
          <cell r="G3949" t="str">
            <v>Max</v>
          </cell>
        </row>
        <row r="3950">
          <cell r="A3950" t="str">
            <v>Calhoun202200.3Max</v>
          </cell>
          <cell r="B3950">
            <v>2022</v>
          </cell>
          <cell r="C3950">
            <v>0.3</v>
          </cell>
          <cell r="D3950" t="str">
            <v>Calhoun</v>
          </cell>
          <cell r="E3950">
            <v>0</v>
          </cell>
          <cell r="F3950">
            <v>423</v>
          </cell>
          <cell r="G3950" t="str">
            <v>Max</v>
          </cell>
        </row>
        <row r="3951">
          <cell r="A3951" t="str">
            <v>Charleston202200.3Max</v>
          </cell>
          <cell r="B3951">
            <v>2022</v>
          </cell>
          <cell r="C3951">
            <v>0.3</v>
          </cell>
          <cell r="D3951" t="str">
            <v>Charleston</v>
          </cell>
          <cell r="E3951">
            <v>0</v>
          </cell>
          <cell r="F3951">
            <v>482</v>
          </cell>
          <cell r="G3951" t="str">
            <v>Max</v>
          </cell>
        </row>
        <row r="3952">
          <cell r="A3952" t="str">
            <v>Cherokee202200.3Max</v>
          </cell>
          <cell r="B3952">
            <v>2022</v>
          </cell>
          <cell r="C3952">
            <v>0.3</v>
          </cell>
          <cell r="D3952" t="str">
            <v>Cherokee</v>
          </cell>
          <cell r="E3952">
            <v>0</v>
          </cell>
          <cell r="F3952">
            <v>309</v>
          </cell>
          <cell r="G3952" t="str">
            <v>Max</v>
          </cell>
        </row>
        <row r="3953">
          <cell r="A3953" t="str">
            <v>Chester202200.3Max</v>
          </cell>
          <cell r="B3953">
            <v>2022</v>
          </cell>
          <cell r="C3953">
            <v>0.3</v>
          </cell>
          <cell r="D3953" t="str">
            <v>Chester</v>
          </cell>
          <cell r="E3953">
            <v>0</v>
          </cell>
          <cell r="F3953">
            <v>321</v>
          </cell>
          <cell r="G3953" t="str">
            <v>Max</v>
          </cell>
        </row>
        <row r="3954">
          <cell r="A3954" t="str">
            <v>Chesterfield202200.3Max</v>
          </cell>
          <cell r="B3954">
            <v>2022</v>
          </cell>
          <cell r="C3954">
            <v>0.3</v>
          </cell>
          <cell r="D3954" t="str">
            <v>Chesterfield</v>
          </cell>
          <cell r="E3954">
            <v>0</v>
          </cell>
          <cell r="F3954">
            <v>309</v>
          </cell>
          <cell r="G3954" t="str">
            <v>Max</v>
          </cell>
        </row>
        <row r="3955">
          <cell r="A3955" t="str">
            <v>Clarendon202200.3Max</v>
          </cell>
          <cell r="B3955">
            <v>2022</v>
          </cell>
          <cell r="C3955">
            <v>0.3</v>
          </cell>
          <cell r="D3955" t="str">
            <v>Clarendon</v>
          </cell>
          <cell r="E3955">
            <v>0</v>
          </cell>
          <cell r="F3955">
            <v>313</v>
          </cell>
          <cell r="G3955" t="str">
            <v>Max</v>
          </cell>
        </row>
        <row r="3956">
          <cell r="A3956" t="str">
            <v>Colleton202200.3Max</v>
          </cell>
          <cell r="B3956">
            <v>2022</v>
          </cell>
          <cell r="C3956">
            <v>0.3</v>
          </cell>
          <cell r="D3956" t="str">
            <v>Colleton</v>
          </cell>
          <cell r="E3956">
            <v>0</v>
          </cell>
          <cell r="F3956">
            <v>309</v>
          </cell>
          <cell r="G3956" t="str">
            <v>Max</v>
          </cell>
        </row>
        <row r="3957">
          <cell r="A3957" t="str">
            <v>Darlington202200.3Max</v>
          </cell>
          <cell r="B3957">
            <v>2022</v>
          </cell>
          <cell r="C3957">
            <v>0.3</v>
          </cell>
          <cell r="D3957" t="str">
            <v>Darlington</v>
          </cell>
          <cell r="E3957">
            <v>0</v>
          </cell>
          <cell r="F3957">
            <v>312</v>
          </cell>
          <cell r="G3957" t="str">
            <v>Max</v>
          </cell>
        </row>
        <row r="3958">
          <cell r="A3958" t="str">
            <v>Dillon202200.3Max</v>
          </cell>
          <cell r="B3958">
            <v>2022</v>
          </cell>
          <cell r="C3958">
            <v>0.3</v>
          </cell>
          <cell r="D3958" t="str">
            <v>Dillon</v>
          </cell>
          <cell r="E3958">
            <v>0</v>
          </cell>
          <cell r="F3958">
            <v>309</v>
          </cell>
          <cell r="G3958" t="str">
            <v>Max</v>
          </cell>
        </row>
        <row r="3959">
          <cell r="A3959" t="str">
            <v>Dorchester202200.3Max</v>
          </cell>
          <cell r="B3959">
            <v>2022</v>
          </cell>
          <cell r="C3959">
            <v>0.3</v>
          </cell>
          <cell r="D3959" t="str">
            <v>Dorchester</v>
          </cell>
          <cell r="E3959">
            <v>0</v>
          </cell>
          <cell r="F3959">
            <v>482</v>
          </cell>
          <cell r="G3959" t="str">
            <v>Max</v>
          </cell>
        </row>
        <row r="3960">
          <cell r="A3960" t="str">
            <v>Edgefield202200.3Max</v>
          </cell>
          <cell r="B3960">
            <v>2022</v>
          </cell>
          <cell r="C3960">
            <v>0.3</v>
          </cell>
          <cell r="D3960" t="str">
            <v>Edgefield</v>
          </cell>
          <cell r="E3960">
            <v>0</v>
          </cell>
          <cell r="F3960">
            <v>389</v>
          </cell>
          <cell r="G3960" t="str">
            <v>Max</v>
          </cell>
        </row>
        <row r="3961">
          <cell r="A3961" t="str">
            <v>Fairfield202200.3Max</v>
          </cell>
          <cell r="B3961">
            <v>2022</v>
          </cell>
          <cell r="C3961">
            <v>0.3</v>
          </cell>
          <cell r="D3961" t="str">
            <v>Fairfield</v>
          </cell>
          <cell r="E3961">
            <v>0</v>
          </cell>
          <cell r="F3961">
            <v>423</v>
          </cell>
          <cell r="G3961" t="str">
            <v>Max</v>
          </cell>
        </row>
        <row r="3962">
          <cell r="A3962" t="str">
            <v>Florence202200.3Max</v>
          </cell>
          <cell r="B3962">
            <v>2022</v>
          </cell>
          <cell r="C3962">
            <v>0.3</v>
          </cell>
          <cell r="D3962" t="str">
            <v>Florence</v>
          </cell>
          <cell r="E3962">
            <v>0</v>
          </cell>
          <cell r="F3962">
            <v>348</v>
          </cell>
          <cell r="G3962" t="str">
            <v>Max</v>
          </cell>
        </row>
        <row r="3963">
          <cell r="A3963" t="str">
            <v>Georgetown202200.3Max</v>
          </cell>
          <cell r="B3963">
            <v>2022</v>
          </cell>
          <cell r="C3963">
            <v>0.3</v>
          </cell>
          <cell r="D3963" t="str">
            <v>Georgetown</v>
          </cell>
          <cell r="E3963">
            <v>0</v>
          </cell>
          <cell r="F3963">
            <v>366</v>
          </cell>
          <cell r="G3963" t="str">
            <v>Max</v>
          </cell>
        </row>
        <row r="3964">
          <cell r="A3964" t="str">
            <v>Greenville202200.3Max</v>
          </cell>
          <cell r="B3964">
            <v>2022</v>
          </cell>
          <cell r="C3964">
            <v>0.3</v>
          </cell>
          <cell r="D3964" t="str">
            <v>Greenville</v>
          </cell>
          <cell r="E3964">
            <v>0</v>
          </cell>
          <cell r="F3964">
            <v>447</v>
          </cell>
          <cell r="G3964" t="str">
            <v>Max</v>
          </cell>
        </row>
        <row r="3965">
          <cell r="A3965" t="str">
            <v>Greenwood202200.3Max</v>
          </cell>
          <cell r="B3965">
            <v>2022</v>
          </cell>
          <cell r="C3965">
            <v>0.3</v>
          </cell>
          <cell r="D3965" t="str">
            <v>Greenwood</v>
          </cell>
          <cell r="E3965">
            <v>0</v>
          </cell>
          <cell r="F3965">
            <v>309</v>
          </cell>
          <cell r="G3965" t="str">
            <v>Max</v>
          </cell>
        </row>
        <row r="3966">
          <cell r="A3966" t="str">
            <v>Hampton202200.3Max</v>
          </cell>
          <cell r="B3966">
            <v>2022</v>
          </cell>
          <cell r="C3966">
            <v>0.3</v>
          </cell>
          <cell r="D3966" t="str">
            <v>Hampton</v>
          </cell>
          <cell r="E3966">
            <v>0</v>
          </cell>
          <cell r="F3966">
            <v>309</v>
          </cell>
          <cell r="G3966" t="str">
            <v>Max</v>
          </cell>
        </row>
        <row r="3967">
          <cell r="A3967" t="str">
            <v>Horry202200.3Max</v>
          </cell>
          <cell r="B3967">
            <v>2022</v>
          </cell>
          <cell r="C3967">
            <v>0.3</v>
          </cell>
          <cell r="D3967" t="str">
            <v>Horry</v>
          </cell>
          <cell r="E3967">
            <v>0</v>
          </cell>
          <cell r="F3967">
            <v>359</v>
          </cell>
          <cell r="G3967" t="str">
            <v>Max</v>
          </cell>
        </row>
        <row r="3968">
          <cell r="A3968" t="str">
            <v>Jasper202200.3Max</v>
          </cell>
          <cell r="B3968">
            <v>2022</v>
          </cell>
          <cell r="C3968">
            <v>0.3</v>
          </cell>
          <cell r="D3968" t="str">
            <v>Jasper</v>
          </cell>
          <cell r="E3968">
            <v>0</v>
          </cell>
          <cell r="F3968">
            <v>314</v>
          </cell>
          <cell r="G3968" t="str">
            <v>Max</v>
          </cell>
        </row>
        <row r="3969">
          <cell r="A3969" t="str">
            <v>Kershaw202200.3Max</v>
          </cell>
          <cell r="B3969">
            <v>2022</v>
          </cell>
          <cell r="C3969">
            <v>0.3</v>
          </cell>
          <cell r="D3969" t="str">
            <v>Kershaw</v>
          </cell>
          <cell r="E3969">
            <v>0</v>
          </cell>
          <cell r="F3969">
            <v>357</v>
          </cell>
          <cell r="G3969" t="str">
            <v>Max</v>
          </cell>
        </row>
        <row r="3970">
          <cell r="A3970" t="str">
            <v>Lancaster202200.3Max</v>
          </cell>
          <cell r="B3970">
            <v>2022</v>
          </cell>
          <cell r="C3970">
            <v>0.3</v>
          </cell>
          <cell r="D3970" t="str">
            <v>Lancaster</v>
          </cell>
          <cell r="E3970">
            <v>0</v>
          </cell>
          <cell r="F3970">
            <v>406</v>
          </cell>
          <cell r="G3970" t="str">
            <v>Max</v>
          </cell>
        </row>
        <row r="3971">
          <cell r="A3971" t="str">
            <v>Laurens202200.3Max</v>
          </cell>
          <cell r="B3971">
            <v>2022</v>
          </cell>
          <cell r="C3971">
            <v>0.3</v>
          </cell>
          <cell r="D3971" t="str">
            <v>Laurens</v>
          </cell>
          <cell r="E3971">
            <v>0</v>
          </cell>
          <cell r="F3971">
            <v>315</v>
          </cell>
          <cell r="G3971" t="str">
            <v>Max</v>
          </cell>
        </row>
        <row r="3972">
          <cell r="A3972" t="str">
            <v>Lee202200.3Max</v>
          </cell>
          <cell r="B3972">
            <v>2022</v>
          </cell>
          <cell r="C3972">
            <v>0.3</v>
          </cell>
          <cell r="D3972" t="str">
            <v>Lee</v>
          </cell>
          <cell r="E3972">
            <v>0</v>
          </cell>
          <cell r="F3972">
            <v>309</v>
          </cell>
          <cell r="G3972" t="str">
            <v>Max</v>
          </cell>
        </row>
        <row r="3973">
          <cell r="A3973" t="str">
            <v>Lexington202200.3Max</v>
          </cell>
          <cell r="B3973">
            <v>2022</v>
          </cell>
          <cell r="C3973">
            <v>0.3</v>
          </cell>
          <cell r="D3973" t="str">
            <v>Lexington</v>
          </cell>
          <cell r="E3973">
            <v>0</v>
          </cell>
          <cell r="F3973">
            <v>423</v>
          </cell>
          <cell r="G3973" t="str">
            <v>Max</v>
          </cell>
        </row>
        <row r="3974">
          <cell r="A3974" t="str">
            <v>Marion202200.3Max</v>
          </cell>
          <cell r="B3974">
            <v>2022</v>
          </cell>
          <cell r="C3974">
            <v>0.3</v>
          </cell>
          <cell r="D3974" t="str">
            <v>Marion</v>
          </cell>
          <cell r="E3974">
            <v>0</v>
          </cell>
          <cell r="F3974">
            <v>309</v>
          </cell>
          <cell r="G3974" t="str">
            <v>Max</v>
          </cell>
        </row>
        <row r="3975">
          <cell r="A3975" t="str">
            <v>Marlboro202200.3Max</v>
          </cell>
          <cell r="B3975">
            <v>2022</v>
          </cell>
          <cell r="C3975">
            <v>0.3</v>
          </cell>
          <cell r="D3975" t="str">
            <v>Marlboro</v>
          </cell>
          <cell r="E3975">
            <v>0</v>
          </cell>
          <cell r="F3975">
            <v>309</v>
          </cell>
          <cell r="G3975" t="str">
            <v>Max</v>
          </cell>
        </row>
        <row r="3976">
          <cell r="A3976" t="str">
            <v>McCormick202200.3Max</v>
          </cell>
          <cell r="B3976">
            <v>2022</v>
          </cell>
          <cell r="C3976">
            <v>0.3</v>
          </cell>
          <cell r="D3976" t="str">
            <v>McCormick</v>
          </cell>
          <cell r="E3976">
            <v>0</v>
          </cell>
          <cell r="F3976">
            <v>335</v>
          </cell>
          <cell r="G3976" t="str">
            <v>Max</v>
          </cell>
        </row>
        <row r="3977">
          <cell r="A3977" t="str">
            <v>Newberry202200.3Max</v>
          </cell>
          <cell r="B3977">
            <v>2022</v>
          </cell>
          <cell r="C3977">
            <v>0.3</v>
          </cell>
          <cell r="D3977" t="str">
            <v>Newberry</v>
          </cell>
          <cell r="E3977">
            <v>0</v>
          </cell>
          <cell r="F3977">
            <v>322</v>
          </cell>
          <cell r="G3977" t="str">
            <v>Max</v>
          </cell>
        </row>
        <row r="3978">
          <cell r="A3978" t="str">
            <v>Oconee202200.3Max</v>
          </cell>
          <cell r="B3978">
            <v>2022</v>
          </cell>
          <cell r="C3978">
            <v>0.3</v>
          </cell>
          <cell r="D3978" t="str">
            <v>Oconee</v>
          </cell>
          <cell r="E3978">
            <v>0</v>
          </cell>
          <cell r="F3978">
            <v>372</v>
          </cell>
          <cell r="G3978" t="str">
            <v>Max</v>
          </cell>
        </row>
        <row r="3979">
          <cell r="A3979" t="str">
            <v>Orangeburg202200.3Max</v>
          </cell>
          <cell r="B3979">
            <v>2022</v>
          </cell>
          <cell r="C3979">
            <v>0.3</v>
          </cell>
          <cell r="D3979" t="str">
            <v>Orangeburg</v>
          </cell>
          <cell r="E3979">
            <v>0</v>
          </cell>
          <cell r="F3979">
            <v>309</v>
          </cell>
          <cell r="G3979" t="str">
            <v>Max</v>
          </cell>
        </row>
        <row r="3980">
          <cell r="A3980" t="str">
            <v>Pickens202200.3Max</v>
          </cell>
          <cell r="B3980">
            <v>2022</v>
          </cell>
          <cell r="C3980">
            <v>0.3</v>
          </cell>
          <cell r="D3980" t="str">
            <v>Pickens</v>
          </cell>
          <cell r="E3980">
            <v>0</v>
          </cell>
          <cell r="F3980">
            <v>447</v>
          </cell>
          <cell r="G3980" t="str">
            <v>Max</v>
          </cell>
        </row>
        <row r="3981">
          <cell r="A3981" t="str">
            <v>Richland202200.3Max</v>
          </cell>
          <cell r="B3981">
            <v>2022</v>
          </cell>
          <cell r="C3981">
            <v>0.3</v>
          </cell>
          <cell r="D3981" t="str">
            <v>Richland</v>
          </cell>
          <cell r="E3981">
            <v>0</v>
          </cell>
          <cell r="F3981">
            <v>423</v>
          </cell>
          <cell r="G3981" t="str">
            <v>Max</v>
          </cell>
        </row>
        <row r="3982">
          <cell r="A3982" t="str">
            <v>Saluda202200.3Max</v>
          </cell>
          <cell r="B3982">
            <v>2022</v>
          </cell>
          <cell r="C3982">
            <v>0.3</v>
          </cell>
          <cell r="D3982" t="str">
            <v>Saluda</v>
          </cell>
          <cell r="E3982">
            <v>0</v>
          </cell>
          <cell r="F3982">
            <v>423</v>
          </cell>
          <cell r="G3982" t="str">
            <v>Max</v>
          </cell>
        </row>
        <row r="3983">
          <cell r="A3983" t="str">
            <v>Spartanburg202200.3Max</v>
          </cell>
          <cell r="B3983">
            <v>2022</v>
          </cell>
          <cell r="C3983">
            <v>0.3</v>
          </cell>
          <cell r="D3983" t="str">
            <v>Spartanburg</v>
          </cell>
          <cell r="E3983">
            <v>0</v>
          </cell>
          <cell r="F3983">
            <v>392</v>
          </cell>
          <cell r="G3983" t="str">
            <v>Max</v>
          </cell>
        </row>
        <row r="3984">
          <cell r="A3984" t="str">
            <v>Sumter202200.3Max</v>
          </cell>
          <cell r="B3984">
            <v>2022</v>
          </cell>
          <cell r="C3984">
            <v>0.3</v>
          </cell>
          <cell r="D3984" t="str">
            <v>Sumter</v>
          </cell>
          <cell r="E3984">
            <v>0</v>
          </cell>
          <cell r="F3984">
            <v>318</v>
          </cell>
          <cell r="G3984" t="str">
            <v>Max</v>
          </cell>
        </row>
        <row r="3985">
          <cell r="A3985" t="str">
            <v>Union202200.3Max</v>
          </cell>
          <cell r="B3985">
            <v>2022</v>
          </cell>
          <cell r="C3985">
            <v>0.3</v>
          </cell>
          <cell r="D3985" t="str">
            <v>Union</v>
          </cell>
          <cell r="E3985">
            <v>0</v>
          </cell>
          <cell r="F3985">
            <v>309</v>
          </cell>
          <cell r="G3985" t="str">
            <v>Max</v>
          </cell>
        </row>
        <row r="3986">
          <cell r="A3986" t="str">
            <v>Williamsburg202200.3Max</v>
          </cell>
          <cell r="B3986">
            <v>2022</v>
          </cell>
          <cell r="C3986">
            <v>0.3</v>
          </cell>
          <cell r="D3986" t="str">
            <v>Williamsburg</v>
          </cell>
          <cell r="E3986">
            <v>0</v>
          </cell>
          <cell r="F3986">
            <v>309</v>
          </cell>
          <cell r="G3986" t="str">
            <v>Max</v>
          </cell>
        </row>
        <row r="3987">
          <cell r="A3987" t="str">
            <v>York202200.3Max</v>
          </cell>
          <cell r="B3987">
            <v>2022</v>
          </cell>
          <cell r="C3987">
            <v>0.3</v>
          </cell>
          <cell r="D3987" t="str">
            <v>York</v>
          </cell>
          <cell r="E3987">
            <v>0</v>
          </cell>
          <cell r="F3987">
            <v>495</v>
          </cell>
          <cell r="G3987" t="str">
            <v>Max</v>
          </cell>
        </row>
        <row r="3988">
          <cell r="A3988" t="str">
            <v>Abbeville202210.3Max</v>
          </cell>
          <cell r="B3988">
            <v>2022</v>
          </cell>
          <cell r="C3988">
            <v>0.3</v>
          </cell>
          <cell r="D3988" t="str">
            <v>Abbeville</v>
          </cell>
          <cell r="E3988">
            <v>1</v>
          </cell>
          <cell r="F3988">
            <v>331</v>
          </cell>
          <cell r="G3988" t="str">
            <v>Max</v>
          </cell>
        </row>
        <row r="3989">
          <cell r="A3989" t="str">
            <v>Aiken202210.3Max</v>
          </cell>
          <cell r="B3989">
            <v>2022</v>
          </cell>
          <cell r="C3989">
            <v>0.3</v>
          </cell>
          <cell r="D3989" t="str">
            <v>Aiken</v>
          </cell>
          <cell r="E3989">
            <v>1</v>
          </cell>
          <cell r="F3989">
            <v>417</v>
          </cell>
          <cell r="G3989" t="str">
            <v>Max</v>
          </cell>
        </row>
        <row r="3990">
          <cell r="A3990" t="str">
            <v>Allendale202210.3Max</v>
          </cell>
          <cell r="B3990">
            <v>2022</v>
          </cell>
          <cell r="C3990">
            <v>0.3</v>
          </cell>
          <cell r="D3990" t="str">
            <v>Allendale</v>
          </cell>
          <cell r="E3990">
            <v>1</v>
          </cell>
          <cell r="F3990">
            <v>331</v>
          </cell>
          <cell r="G3990" t="str">
            <v>Max</v>
          </cell>
        </row>
        <row r="3991">
          <cell r="A3991" t="str">
            <v>Anderson202210.3Max</v>
          </cell>
          <cell r="B3991">
            <v>2022</v>
          </cell>
          <cell r="C3991">
            <v>0.3</v>
          </cell>
          <cell r="D3991" t="str">
            <v>Anderson</v>
          </cell>
          <cell r="E3991">
            <v>1</v>
          </cell>
          <cell r="F3991">
            <v>412</v>
          </cell>
          <cell r="G3991" t="str">
            <v>Max</v>
          </cell>
        </row>
        <row r="3992">
          <cell r="A3992" t="str">
            <v>Bamberg202210.3Max</v>
          </cell>
          <cell r="B3992">
            <v>2022</v>
          </cell>
          <cell r="C3992">
            <v>0.3</v>
          </cell>
          <cell r="D3992" t="str">
            <v>Bamberg</v>
          </cell>
          <cell r="E3992">
            <v>1</v>
          </cell>
          <cell r="F3992">
            <v>331</v>
          </cell>
          <cell r="G3992" t="str">
            <v>Max</v>
          </cell>
        </row>
        <row r="3993">
          <cell r="A3993" t="str">
            <v>Barnwell202210.3Max</v>
          </cell>
          <cell r="B3993">
            <v>2022</v>
          </cell>
          <cell r="C3993">
            <v>0.3</v>
          </cell>
          <cell r="D3993" t="str">
            <v>Barnwell</v>
          </cell>
          <cell r="E3993">
            <v>1</v>
          </cell>
          <cell r="F3993">
            <v>331</v>
          </cell>
          <cell r="G3993" t="str">
            <v>Max</v>
          </cell>
        </row>
        <row r="3994">
          <cell r="A3994" t="str">
            <v>Beaufort202210.3Max</v>
          </cell>
          <cell r="B3994">
            <v>2022</v>
          </cell>
          <cell r="C3994">
            <v>0.3</v>
          </cell>
          <cell r="D3994" t="str">
            <v>Beaufort</v>
          </cell>
          <cell r="E3994">
            <v>1</v>
          </cell>
          <cell r="F3994">
            <v>487</v>
          </cell>
          <cell r="G3994" t="str">
            <v>Max</v>
          </cell>
        </row>
        <row r="3995">
          <cell r="A3995" t="str">
            <v>Berkeley202210.3Max</v>
          </cell>
          <cell r="B3995">
            <v>2022</v>
          </cell>
          <cell r="C3995">
            <v>0.3</v>
          </cell>
          <cell r="D3995" t="str">
            <v>Berkeley</v>
          </cell>
          <cell r="E3995">
            <v>1</v>
          </cell>
          <cell r="F3995">
            <v>516</v>
          </cell>
          <cell r="G3995" t="str">
            <v>Max</v>
          </cell>
        </row>
        <row r="3996">
          <cell r="A3996" t="str">
            <v>Calhoun202210.3Max</v>
          </cell>
          <cell r="B3996">
            <v>2022</v>
          </cell>
          <cell r="C3996">
            <v>0.3</v>
          </cell>
          <cell r="D3996" t="str">
            <v>Calhoun</v>
          </cell>
          <cell r="E3996">
            <v>1</v>
          </cell>
          <cell r="F3996">
            <v>453</v>
          </cell>
          <cell r="G3996" t="str">
            <v>Max</v>
          </cell>
        </row>
        <row r="3997">
          <cell r="A3997" t="str">
            <v>Charleston202210.3Max</v>
          </cell>
          <cell r="B3997">
            <v>2022</v>
          </cell>
          <cell r="C3997">
            <v>0.3</v>
          </cell>
          <cell r="D3997" t="str">
            <v>Charleston</v>
          </cell>
          <cell r="E3997">
            <v>1</v>
          </cell>
          <cell r="F3997">
            <v>516</v>
          </cell>
          <cell r="G3997" t="str">
            <v>Max</v>
          </cell>
        </row>
        <row r="3998">
          <cell r="A3998" t="str">
            <v>Cherokee202210.3Max</v>
          </cell>
          <cell r="B3998">
            <v>2022</v>
          </cell>
          <cell r="C3998">
            <v>0.3</v>
          </cell>
          <cell r="D3998" t="str">
            <v>Cherokee</v>
          </cell>
          <cell r="E3998">
            <v>1</v>
          </cell>
          <cell r="F3998">
            <v>331</v>
          </cell>
          <cell r="G3998" t="str">
            <v>Max</v>
          </cell>
        </row>
        <row r="3999">
          <cell r="A3999" t="str">
            <v>Chester202210.3Max</v>
          </cell>
          <cell r="B3999">
            <v>2022</v>
          </cell>
          <cell r="C3999">
            <v>0.3</v>
          </cell>
          <cell r="D3999" t="str">
            <v>Chester</v>
          </cell>
          <cell r="E3999">
            <v>1</v>
          </cell>
          <cell r="F3999">
            <v>343</v>
          </cell>
          <cell r="G3999" t="str">
            <v>Max</v>
          </cell>
        </row>
        <row r="4000">
          <cell r="A4000" t="str">
            <v>Chesterfield202210.3Max</v>
          </cell>
          <cell r="B4000">
            <v>2022</v>
          </cell>
          <cell r="C4000">
            <v>0.3</v>
          </cell>
          <cell r="D4000" t="str">
            <v>Chesterfield</v>
          </cell>
          <cell r="E4000">
            <v>1</v>
          </cell>
          <cell r="F4000">
            <v>331</v>
          </cell>
          <cell r="G4000" t="str">
            <v>Max</v>
          </cell>
        </row>
        <row r="4001">
          <cell r="A4001" t="str">
            <v>Clarendon202210.3Max</v>
          </cell>
          <cell r="B4001">
            <v>2022</v>
          </cell>
          <cell r="C4001">
            <v>0.3</v>
          </cell>
          <cell r="D4001" t="str">
            <v>Clarendon</v>
          </cell>
          <cell r="E4001">
            <v>1</v>
          </cell>
          <cell r="F4001">
            <v>336</v>
          </cell>
          <cell r="G4001" t="str">
            <v>Max</v>
          </cell>
        </row>
        <row r="4002">
          <cell r="A4002" t="str">
            <v>Colleton202210.3Max</v>
          </cell>
          <cell r="B4002">
            <v>2022</v>
          </cell>
          <cell r="C4002">
            <v>0.3</v>
          </cell>
          <cell r="D4002" t="str">
            <v>Colleton</v>
          </cell>
          <cell r="E4002">
            <v>1</v>
          </cell>
          <cell r="F4002">
            <v>331</v>
          </cell>
          <cell r="G4002" t="str">
            <v>Max</v>
          </cell>
        </row>
        <row r="4003">
          <cell r="A4003" t="str">
            <v>Darlington202210.3Max</v>
          </cell>
          <cell r="B4003">
            <v>2022</v>
          </cell>
          <cell r="C4003">
            <v>0.3</v>
          </cell>
          <cell r="D4003" t="str">
            <v>Darlington</v>
          </cell>
          <cell r="E4003">
            <v>1</v>
          </cell>
          <cell r="F4003">
            <v>334</v>
          </cell>
          <cell r="G4003" t="str">
            <v>Max</v>
          </cell>
        </row>
        <row r="4004">
          <cell r="A4004" t="str">
            <v>Dillon202210.3Max</v>
          </cell>
          <cell r="B4004">
            <v>2022</v>
          </cell>
          <cell r="C4004">
            <v>0.3</v>
          </cell>
          <cell r="D4004" t="str">
            <v>Dillon</v>
          </cell>
          <cell r="E4004">
            <v>1</v>
          </cell>
          <cell r="F4004">
            <v>331</v>
          </cell>
          <cell r="G4004" t="str">
            <v>Max</v>
          </cell>
        </row>
        <row r="4005">
          <cell r="A4005" t="str">
            <v>Dorchester202210.3Max</v>
          </cell>
          <cell r="B4005">
            <v>2022</v>
          </cell>
          <cell r="C4005">
            <v>0.3</v>
          </cell>
          <cell r="D4005" t="str">
            <v>Dorchester</v>
          </cell>
          <cell r="E4005">
            <v>1</v>
          </cell>
          <cell r="F4005">
            <v>516</v>
          </cell>
          <cell r="G4005" t="str">
            <v>Max</v>
          </cell>
        </row>
        <row r="4006">
          <cell r="A4006" t="str">
            <v>Edgefield202210.3Max</v>
          </cell>
          <cell r="B4006">
            <v>2022</v>
          </cell>
          <cell r="C4006">
            <v>0.3</v>
          </cell>
          <cell r="D4006" t="str">
            <v>Edgefield</v>
          </cell>
          <cell r="E4006">
            <v>1</v>
          </cell>
          <cell r="F4006">
            <v>417</v>
          </cell>
          <cell r="G4006" t="str">
            <v>Max</v>
          </cell>
        </row>
        <row r="4007">
          <cell r="A4007" t="str">
            <v>Fairfield202210.3Max</v>
          </cell>
          <cell r="B4007">
            <v>2022</v>
          </cell>
          <cell r="C4007">
            <v>0.3</v>
          </cell>
          <cell r="D4007" t="str">
            <v>Fairfield</v>
          </cell>
          <cell r="E4007">
            <v>1</v>
          </cell>
          <cell r="F4007">
            <v>453</v>
          </cell>
          <cell r="G4007" t="str">
            <v>Max</v>
          </cell>
        </row>
        <row r="4008">
          <cell r="A4008" t="str">
            <v>Florence202210.3Max</v>
          </cell>
          <cell r="B4008">
            <v>2022</v>
          </cell>
          <cell r="C4008">
            <v>0.3</v>
          </cell>
          <cell r="D4008" t="str">
            <v>Florence</v>
          </cell>
          <cell r="E4008">
            <v>1</v>
          </cell>
          <cell r="F4008">
            <v>373</v>
          </cell>
          <cell r="G4008" t="str">
            <v>Max</v>
          </cell>
        </row>
        <row r="4009">
          <cell r="A4009" t="str">
            <v>Georgetown202210.3Max</v>
          </cell>
          <cell r="B4009">
            <v>2022</v>
          </cell>
          <cell r="C4009">
            <v>0.3</v>
          </cell>
          <cell r="D4009" t="str">
            <v>Georgetown</v>
          </cell>
          <cell r="E4009">
            <v>1</v>
          </cell>
          <cell r="F4009">
            <v>393</v>
          </cell>
          <cell r="G4009" t="str">
            <v>Max</v>
          </cell>
        </row>
        <row r="4010">
          <cell r="A4010" t="str">
            <v>Greenville202210.3Max</v>
          </cell>
          <cell r="B4010">
            <v>2022</v>
          </cell>
          <cell r="C4010">
            <v>0.3</v>
          </cell>
          <cell r="D4010" t="str">
            <v>Greenville</v>
          </cell>
          <cell r="E4010">
            <v>1</v>
          </cell>
          <cell r="F4010">
            <v>479</v>
          </cell>
          <cell r="G4010" t="str">
            <v>Max</v>
          </cell>
        </row>
        <row r="4011">
          <cell r="A4011" t="str">
            <v>Greenwood202210.3Max</v>
          </cell>
          <cell r="B4011">
            <v>2022</v>
          </cell>
          <cell r="C4011">
            <v>0.3</v>
          </cell>
          <cell r="D4011" t="str">
            <v>Greenwood</v>
          </cell>
          <cell r="E4011">
            <v>1</v>
          </cell>
          <cell r="F4011">
            <v>331</v>
          </cell>
          <cell r="G4011" t="str">
            <v>Max</v>
          </cell>
        </row>
        <row r="4012">
          <cell r="A4012" t="str">
            <v>Hampton202210.3Max</v>
          </cell>
          <cell r="B4012">
            <v>2022</v>
          </cell>
          <cell r="C4012">
            <v>0.3</v>
          </cell>
          <cell r="D4012" t="str">
            <v>Hampton</v>
          </cell>
          <cell r="E4012">
            <v>1</v>
          </cell>
          <cell r="F4012">
            <v>331</v>
          </cell>
          <cell r="G4012" t="str">
            <v>Max</v>
          </cell>
        </row>
        <row r="4013">
          <cell r="A4013" t="str">
            <v>Horry202210.3Max</v>
          </cell>
          <cell r="B4013">
            <v>2022</v>
          </cell>
          <cell r="C4013">
            <v>0.3</v>
          </cell>
          <cell r="D4013" t="str">
            <v>Horry</v>
          </cell>
          <cell r="E4013">
            <v>1</v>
          </cell>
          <cell r="F4013">
            <v>384</v>
          </cell>
          <cell r="G4013" t="str">
            <v>Max</v>
          </cell>
        </row>
        <row r="4014">
          <cell r="A4014" t="str">
            <v>Jasper202210.3Max</v>
          </cell>
          <cell r="B4014">
            <v>2022</v>
          </cell>
          <cell r="C4014">
            <v>0.3</v>
          </cell>
          <cell r="D4014" t="str">
            <v>Jasper</v>
          </cell>
          <cell r="E4014">
            <v>1</v>
          </cell>
          <cell r="F4014">
            <v>336</v>
          </cell>
          <cell r="G4014" t="str">
            <v>Max</v>
          </cell>
        </row>
        <row r="4015">
          <cell r="A4015" t="str">
            <v>Kershaw202210.3Max</v>
          </cell>
          <cell r="B4015">
            <v>2022</v>
          </cell>
          <cell r="C4015">
            <v>0.3</v>
          </cell>
          <cell r="D4015" t="str">
            <v>Kershaw</v>
          </cell>
          <cell r="E4015">
            <v>1</v>
          </cell>
          <cell r="F4015">
            <v>383</v>
          </cell>
          <cell r="G4015" t="str">
            <v>Max</v>
          </cell>
        </row>
        <row r="4016">
          <cell r="A4016" t="str">
            <v>Lancaster202210.3Max</v>
          </cell>
          <cell r="B4016">
            <v>2022</v>
          </cell>
          <cell r="C4016">
            <v>0.3</v>
          </cell>
          <cell r="D4016" t="str">
            <v>Lancaster</v>
          </cell>
          <cell r="E4016">
            <v>1</v>
          </cell>
          <cell r="F4016">
            <v>435</v>
          </cell>
          <cell r="G4016" t="str">
            <v>Max</v>
          </cell>
        </row>
        <row r="4017">
          <cell r="A4017" t="str">
            <v>Laurens202210.3Max</v>
          </cell>
          <cell r="B4017">
            <v>2022</v>
          </cell>
          <cell r="C4017">
            <v>0.3</v>
          </cell>
          <cell r="D4017" t="str">
            <v>Laurens</v>
          </cell>
          <cell r="E4017">
            <v>1</v>
          </cell>
          <cell r="F4017">
            <v>337</v>
          </cell>
          <cell r="G4017" t="str">
            <v>Max</v>
          </cell>
        </row>
        <row r="4018">
          <cell r="A4018" t="str">
            <v>Lee202210.3Max</v>
          </cell>
          <cell r="B4018">
            <v>2022</v>
          </cell>
          <cell r="C4018">
            <v>0.3</v>
          </cell>
          <cell r="D4018" t="str">
            <v>Lee</v>
          </cell>
          <cell r="E4018">
            <v>1</v>
          </cell>
          <cell r="F4018">
            <v>331</v>
          </cell>
          <cell r="G4018" t="str">
            <v>Max</v>
          </cell>
        </row>
        <row r="4019">
          <cell r="A4019" t="str">
            <v>Lexington202210.3Max</v>
          </cell>
          <cell r="B4019">
            <v>2022</v>
          </cell>
          <cell r="C4019">
            <v>0.3</v>
          </cell>
          <cell r="D4019" t="str">
            <v>Lexington</v>
          </cell>
          <cell r="E4019">
            <v>1</v>
          </cell>
          <cell r="F4019">
            <v>453</v>
          </cell>
          <cell r="G4019" t="str">
            <v>Max</v>
          </cell>
        </row>
        <row r="4020">
          <cell r="A4020" t="str">
            <v>Marion202210.3Max</v>
          </cell>
          <cell r="B4020">
            <v>2022</v>
          </cell>
          <cell r="C4020">
            <v>0.3</v>
          </cell>
          <cell r="D4020" t="str">
            <v>Marion</v>
          </cell>
          <cell r="E4020">
            <v>1</v>
          </cell>
          <cell r="F4020">
            <v>331</v>
          </cell>
          <cell r="G4020" t="str">
            <v>Max</v>
          </cell>
        </row>
        <row r="4021">
          <cell r="A4021" t="str">
            <v>Marlboro202210.3Max</v>
          </cell>
          <cell r="B4021">
            <v>2022</v>
          </cell>
          <cell r="C4021">
            <v>0.3</v>
          </cell>
          <cell r="D4021" t="str">
            <v>Marlboro</v>
          </cell>
          <cell r="E4021">
            <v>1</v>
          </cell>
          <cell r="F4021">
            <v>331</v>
          </cell>
          <cell r="G4021" t="str">
            <v>Max</v>
          </cell>
        </row>
        <row r="4022">
          <cell r="A4022" t="str">
            <v>McCormick202210.3Max</v>
          </cell>
          <cell r="B4022">
            <v>2022</v>
          </cell>
          <cell r="C4022">
            <v>0.3</v>
          </cell>
          <cell r="D4022" t="str">
            <v>McCormick</v>
          </cell>
          <cell r="E4022">
            <v>1</v>
          </cell>
          <cell r="F4022">
            <v>359</v>
          </cell>
          <cell r="G4022" t="str">
            <v>Max</v>
          </cell>
        </row>
        <row r="4023">
          <cell r="A4023" t="str">
            <v>Newberry202210.3Max</v>
          </cell>
          <cell r="B4023">
            <v>2022</v>
          </cell>
          <cell r="C4023">
            <v>0.3</v>
          </cell>
          <cell r="D4023" t="str">
            <v>Newberry</v>
          </cell>
          <cell r="E4023">
            <v>1</v>
          </cell>
          <cell r="F4023">
            <v>345</v>
          </cell>
          <cell r="G4023" t="str">
            <v>Max</v>
          </cell>
        </row>
        <row r="4024">
          <cell r="A4024" t="str">
            <v>Oconee202210.3Max</v>
          </cell>
          <cell r="B4024">
            <v>2022</v>
          </cell>
          <cell r="C4024">
            <v>0.3</v>
          </cell>
          <cell r="D4024" t="str">
            <v>Oconee</v>
          </cell>
          <cell r="E4024">
            <v>1</v>
          </cell>
          <cell r="F4024">
            <v>399</v>
          </cell>
          <cell r="G4024" t="str">
            <v>Max</v>
          </cell>
        </row>
        <row r="4025">
          <cell r="A4025" t="str">
            <v>Orangeburg202210.3Max</v>
          </cell>
          <cell r="B4025">
            <v>2022</v>
          </cell>
          <cell r="C4025">
            <v>0.3</v>
          </cell>
          <cell r="D4025" t="str">
            <v>Orangeburg</v>
          </cell>
          <cell r="E4025">
            <v>1</v>
          </cell>
          <cell r="F4025">
            <v>331</v>
          </cell>
          <cell r="G4025" t="str">
            <v>Max</v>
          </cell>
        </row>
        <row r="4026">
          <cell r="A4026" t="str">
            <v>Pickens202210.3Max</v>
          </cell>
          <cell r="B4026">
            <v>2022</v>
          </cell>
          <cell r="C4026">
            <v>0.3</v>
          </cell>
          <cell r="D4026" t="str">
            <v>Pickens</v>
          </cell>
          <cell r="E4026">
            <v>1</v>
          </cell>
          <cell r="F4026">
            <v>479</v>
          </cell>
          <cell r="G4026" t="str">
            <v>Max</v>
          </cell>
        </row>
        <row r="4027">
          <cell r="A4027" t="str">
            <v>Richland202210.3Max</v>
          </cell>
          <cell r="B4027">
            <v>2022</v>
          </cell>
          <cell r="C4027">
            <v>0.3</v>
          </cell>
          <cell r="D4027" t="str">
            <v>Richland</v>
          </cell>
          <cell r="E4027">
            <v>1</v>
          </cell>
          <cell r="F4027">
            <v>453</v>
          </cell>
          <cell r="G4027" t="str">
            <v>Max</v>
          </cell>
        </row>
        <row r="4028">
          <cell r="A4028" t="str">
            <v>Saluda202210.3Max</v>
          </cell>
          <cell r="B4028">
            <v>2022</v>
          </cell>
          <cell r="C4028">
            <v>0.3</v>
          </cell>
          <cell r="D4028" t="str">
            <v>Saluda</v>
          </cell>
          <cell r="E4028">
            <v>1</v>
          </cell>
          <cell r="F4028">
            <v>453</v>
          </cell>
          <cell r="G4028" t="str">
            <v>Max</v>
          </cell>
        </row>
        <row r="4029">
          <cell r="A4029" t="str">
            <v>Spartanburg202210.3Max</v>
          </cell>
          <cell r="B4029">
            <v>2022</v>
          </cell>
          <cell r="C4029">
            <v>0.3</v>
          </cell>
          <cell r="D4029" t="str">
            <v>Spartanburg</v>
          </cell>
          <cell r="E4029">
            <v>1</v>
          </cell>
          <cell r="F4029">
            <v>420</v>
          </cell>
          <cell r="G4029" t="str">
            <v>Max</v>
          </cell>
        </row>
        <row r="4030">
          <cell r="A4030" t="str">
            <v>Sumter202210.3Max</v>
          </cell>
          <cell r="B4030">
            <v>2022</v>
          </cell>
          <cell r="C4030">
            <v>0.3</v>
          </cell>
          <cell r="D4030" t="str">
            <v>Sumter</v>
          </cell>
          <cell r="E4030">
            <v>1</v>
          </cell>
          <cell r="F4030">
            <v>341</v>
          </cell>
          <cell r="G4030" t="str">
            <v>Max</v>
          </cell>
        </row>
        <row r="4031">
          <cell r="A4031" t="str">
            <v>Union202210.3Max</v>
          </cell>
          <cell r="B4031">
            <v>2022</v>
          </cell>
          <cell r="C4031">
            <v>0.3</v>
          </cell>
          <cell r="D4031" t="str">
            <v>Union</v>
          </cell>
          <cell r="E4031">
            <v>1</v>
          </cell>
          <cell r="F4031">
            <v>331</v>
          </cell>
          <cell r="G4031" t="str">
            <v>Max</v>
          </cell>
        </row>
        <row r="4032">
          <cell r="A4032" t="str">
            <v>Williamsburg202210.3Max</v>
          </cell>
          <cell r="B4032">
            <v>2022</v>
          </cell>
          <cell r="C4032">
            <v>0.3</v>
          </cell>
          <cell r="D4032" t="str">
            <v>Williamsburg</v>
          </cell>
          <cell r="E4032">
            <v>1</v>
          </cell>
          <cell r="F4032">
            <v>331</v>
          </cell>
          <cell r="G4032" t="str">
            <v>Max</v>
          </cell>
        </row>
        <row r="4033">
          <cell r="A4033" t="str">
            <v>York202210.3Max</v>
          </cell>
          <cell r="B4033">
            <v>2022</v>
          </cell>
          <cell r="C4033">
            <v>0.3</v>
          </cell>
          <cell r="D4033" t="str">
            <v>York</v>
          </cell>
          <cell r="E4033">
            <v>1</v>
          </cell>
          <cell r="F4033">
            <v>530</v>
          </cell>
          <cell r="G4033" t="str">
            <v>Max</v>
          </cell>
        </row>
        <row r="4034">
          <cell r="A4034" t="str">
            <v>Abbeville202220.3Max</v>
          </cell>
          <cell r="B4034">
            <v>2022</v>
          </cell>
          <cell r="C4034">
            <v>0.3</v>
          </cell>
          <cell r="D4034" t="str">
            <v>Abbeville</v>
          </cell>
          <cell r="E4034">
            <v>2</v>
          </cell>
          <cell r="F4034">
            <v>397</v>
          </cell>
          <cell r="G4034" t="str">
            <v>Max</v>
          </cell>
        </row>
        <row r="4035">
          <cell r="A4035" t="str">
            <v>Aiken202220.3Max</v>
          </cell>
          <cell r="B4035">
            <v>2022</v>
          </cell>
          <cell r="C4035">
            <v>0.3</v>
          </cell>
          <cell r="D4035" t="str">
            <v>Aiken</v>
          </cell>
          <cell r="E4035">
            <v>2</v>
          </cell>
          <cell r="F4035">
            <v>500</v>
          </cell>
          <cell r="G4035" t="str">
            <v>Max</v>
          </cell>
        </row>
        <row r="4036">
          <cell r="A4036" t="str">
            <v>Allendale202220.3Max</v>
          </cell>
          <cell r="B4036">
            <v>2022</v>
          </cell>
          <cell r="C4036">
            <v>0.3</v>
          </cell>
          <cell r="D4036" t="str">
            <v>Allendale</v>
          </cell>
          <cell r="E4036">
            <v>2</v>
          </cell>
          <cell r="F4036">
            <v>397</v>
          </cell>
          <cell r="G4036" t="str">
            <v>Max</v>
          </cell>
        </row>
        <row r="4037">
          <cell r="A4037" t="str">
            <v>Anderson202220.3Max</v>
          </cell>
          <cell r="B4037">
            <v>2022</v>
          </cell>
          <cell r="C4037">
            <v>0.3</v>
          </cell>
          <cell r="D4037" t="str">
            <v>Anderson</v>
          </cell>
          <cell r="E4037">
            <v>2</v>
          </cell>
          <cell r="F4037">
            <v>495</v>
          </cell>
          <cell r="G4037" t="str">
            <v>Max</v>
          </cell>
        </row>
        <row r="4038">
          <cell r="A4038" t="str">
            <v>Bamberg202220.3Max</v>
          </cell>
          <cell r="B4038">
            <v>2022</v>
          </cell>
          <cell r="C4038">
            <v>0.3</v>
          </cell>
          <cell r="D4038" t="str">
            <v>Bamberg</v>
          </cell>
          <cell r="E4038">
            <v>2</v>
          </cell>
          <cell r="F4038">
            <v>397</v>
          </cell>
          <cell r="G4038" t="str">
            <v>Max</v>
          </cell>
        </row>
        <row r="4039">
          <cell r="A4039" t="str">
            <v>Barnwell202220.3Max</v>
          </cell>
          <cell r="B4039">
            <v>2022</v>
          </cell>
          <cell r="C4039">
            <v>0.3</v>
          </cell>
          <cell r="D4039" t="str">
            <v>Barnwell</v>
          </cell>
          <cell r="E4039">
            <v>2</v>
          </cell>
          <cell r="F4039">
            <v>397</v>
          </cell>
          <cell r="G4039" t="str">
            <v>Max</v>
          </cell>
        </row>
        <row r="4040">
          <cell r="A4040" t="str">
            <v>Beaufort202220.3Max</v>
          </cell>
          <cell r="B4040">
            <v>2022</v>
          </cell>
          <cell r="C4040">
            <v>0.3</v>
          </cell>
          <cell r="D4040" t="str">
            <v>Beaufort</v>
          </cell>
          <cell r="E4040">
            <v>2</v>
          </cell>
          <cell r="F4040">
            <v>585</v>
          </cell>
          <cell r="G4040" t="str">
            <v>Max</v>
          </cell>
        </row>
        <row r="4041">
          <cell r="A4041" t="str">
            <v>Berkeley202220.3Max</v>
          </cell>
          <cell r="B4041">
            <v>2022</v>
          </cell>
          <cell r="C4041">
            <v>0.3</v>
          </cell>
          <cell r="D4041" t="str">
            <v>Berkeley</v>
          </cell>
          <cell r="E4041">
            <v>2</v>
          </cell>
          <cell r="F4041">
            <v>620</v>
          </cell>
          <cell r="G4041" t="str">
            <v>Max</v>
          </cell>
        </row>
        <row r="4042">
          <cell r="A4042" t="str">
            <v>Calhoun202220.3Max</v>
          </cell>
          <cell r="B4042">
            <v>2022</v>
          </cell>
          <cell r="C4042">
            <v>0.3</v>
          </cell>
          <cell r="D4042" t="str">
            <v>Calhoun</v>
          </cell>
          <cell r="E4042">
            <v>2</v>
          </cell>
          <cell r="F4042">
            <v>544</v>
          </cell>
          <cell r="G4042" t="str">
            <v>Max</v>
          </cell>
        </row>
        <row r="4043">
          <cell r="A4043" t="str">
            <v>Charleston202220.3Max</v>
          </cell>
          <cell r="B4043">
            <v>2022</v>
          </cell>
          <cell r="C4043">
            <v>0.3</v>
          </cell>
          <cell r="D4043" t="str">
            <v>Charleston</v>
          </cell>
          <cell r="E4043">
            <v>2</v>
          </cell>
          <cell r="F4043">
            <v>620</v>
          </cell>
          <cell r="G4043" t="str">
            <v>Max</v>
          </cell>
        </row>
        <row r="4044">
          <cell r="A4044" t="str">
            <v>Cherokee202220.3Max</v>
          </cell>
          <cell r="B4044">
            <v>2022</v>
          </cell>
          <cell r="C4044">
            <v>0.3</v>
          </cell>
          <cell r="D4044" t="str">
            <v>Cherokee</v>
          </cell>
          <cell r="E4044">
            <v>2</v>
          </cell>
          <cell r="F4044">
            <v>397</v>
          </cell>
          <cell r="G4044" t="str">
            <v>Max</v>
          </cell>
        </row>
        <row r="4045">
          <cell r="A4045" t="str">
            <v>Chester202220.3Max</v>
          </cell>
          <cell r="B4045">
            <v>2022</v>
          </cell>
          <cell r="C4045">
            <v>0.3</v>
          </cell>
          <cell r="D4045" t="str">
            <v>Chester</v>
          </cell>
          <cell r="E4045">
            <v>2</v>
          </cell>
          <cell r="F4045">
            <v>412</v>
          </cell>
          <cell r="G4045" t="str">
            <v>Max</v>
          </cell>
        </row>
        <row r="4046">
          <cell r="A4046" t="str">
            <v>Chesterfield202220.3Max</v>
          </cell>
          <cell r="B4046">
            <v>2022</v>
          </cell>
          <cell r="C4046">
            <v>0.3</v>
          </cell>
          <cell r="D4046" t="str">
            <v>Chesterfield</v>
          </cell>
          <cell r="E4046">
            <v>2</v>
          </cell>
          <cell r="F4046">
            <v>397</v>
          </cell>
          <cell r="G4046" t="str">
            <v>Max</v>
          </cell>
        </row>
        <row r="4047">
          <cell r="A4047" t="str">
            <v>Clarendon202220.3Max</v>
          </cell>
          <cell r="B4047">
            <v>2022</v>
          </cell>
          <cell r="C4047">
            <v>0.3</v>
          </cell>
          <cell r="D4047" t="str">
            <v>Clarendon</v>
          </cell>
          <cell r="E4047">
            <v>2</v>
          </cell>
          <cell r="F4047">
            <v>403</v>
          </cell>
          <cell r="G4047" t="str">
            <v>Max</v>
          </cell>
        </row>
        <row r="4048">
          <cell r="A4048" t="str">
            <v>Colleton202220.3Max</v>
          </cell>
          <cell r="B4048">
            <v>2022</v>
          </cell>
          <cell r="C4048">
            <v>0.3</v>
          </cell>
          <cell r="D4048" t="str">
            <v>Colleton</v>
          </cell>
          <cell r="E4048">
            <v>2</v>
          </cell>
          <cell r="F4048">
            <v>397</v>
          </cell>
          <cell r="G4048" t="str">
            <v>Max</v>
          </cell>
        </row>
        <row r="4049">
          <cell r="A4049" t="str">
            <v>Darlington202220.3Max</v>
          </cell>
          <cell r="B4049">
            <v>2022</v>
          </cell>
          <cell r="C4049">
            <v>0.3</v>
          </cell>
          <cell r="D4049" t="str">
            <v>Darlington</v>
          </cell>
          <cell r="E4049">
            <v>2</v>
          </cell>
          <cell r="F4049">
            <v>402</v>
          </cell>
          <cell r="G4049" t="str">
            <v>Max</v>
          </cell>
        </row>
        <row r="4050">
          <cell r="A4050" t="str">
            <v>Dillon202220.3Max</v>
          </cell>
          <cell r="B4050">
            <v>2022</v>
          </cell>
          <cell r="C4050">
            <v>0.3</v>
          </cell>
          <cell r="D4050" t="str">
            <v>Dillon</v>
          </cell>
          <cell r="E4050">
            <v>2</v>
          </cell>
          <cell r="F4050">
            <v>397</v>
          </cell>
          <cell r="G4050" t="str">
            <v>Max</v>
          </cell>
        </row>
        <row r="4051">
          <cell r="A4051" t="str">
            <v>Dorchester202220.3Max</v>
          </cell>
          <cell r="B4051">
            <v>2022</v>
          </cell>
          <cell r="C4051">
            <v>0.3</v>
          </cell>
          <cell r="D4051" t="str">
            <v>Dorchester</v>
          </cell>
          <cell r="E4051">
            <v>2</v>
          </cell>
          <cell r="F4051">
            <v>620</v>
          </cell>
          <cell r="G4051" t="str">
            <v>Max</v>
          </cell>
        </row>
        <row r="4052">
          <cell r="A4052" t="str">
            <v>Edgefield202220.3Max</v>
          </cell>
          <cell r="B4052">
            <v>2022</v>
          </cell>
          <cell r="C4052">
            <v>0.3</v>
          </cell>
          <cell r="D4052" t="str">
            <v>Edgefield</v>
          </cell>
          <cell r="E4052">
            <v>2</v>
          </cell>
          <cell r="F4052">
            <v>500</v>
          </cell>
          <cell r="G4052" t="str">
            <v>Max</v>
          </cell>
        </row>
        <row r="4053">
          <cell r="A4053" t="str">
            <v>Fairfield202220.3Max</v>
          </cell>
          <cell r="B4053">
            <v>2022</v>
          </cell>
          <cell r="C4053">
            <v>0.3</v>
          </cell>
          <cell r="D4053" t="str">
            <v>Fairfield</v>
          </cell>
          <cell r="E4053">
            <v>2</v>
          </cell>
          <cell r="F4053">
            <v>544</v>
          </cell>
          <cell r="G4053" t="str">
            <v>Max</v>
          </cell>
        </row>
        <row r="4054">
          <cell r="A4054" t="str">
            <v>Florence202220.3Max</v>
          </cell>
          <cell r="B4054">
            <v>2022</v>
          </cell>
          <cell r="C4054">
            <v>0.3</v>
          </cell>
          <cell r="D4054" t="str">
            <v>Florence</v>
          </cell>
          <cell r="E4054">
            <v>2</v>
          </cell>
          <cell r="F4054">
            <v>448</v>
          </cell>
          <cell r="G4054" t="str">
            <v>Max</v>
          </cell>
        </row>
        <row r="4055">
          <cell r="A4055" t="str">
            <v>Georgetown202220.3Max</v>
          </cell>
          <cell r="B4055">
            <v>2022</v>
          </cell>
          <cell r="C4055">
            <v>0.3</v>
          </cell>
          <cell r="D4055" t="str">
            <v>Georgetown</v>
          </cell>
          <cell r="E4055">
            <v>2</v>
          </cell>
          <cell r="F4055">
            <v>471</v>
          </cell>
          <cell r="G4055" t="str">
            <v>Max</v>
          </cell>
        </row>
        <row r="4056">
          <cell r="A4056" t="str">
            <v>Greenville202220.3Max</v>
          </cell>
          <cell r="B4056">
            <v>2022</v>
          </cell>
          <cell r="C4056">
            <v>0.3</v>
          </cell>
          <cell r="D4056" t="str">
            <v>Greenville</v>
          </cell>
          <cell r="E4056">
            <v>2</v>
          </cell>
          <cell r="F4056">
            <v>575</v>
          </cell>
          <cell r="G4056" t="str">
            <v>Max</v>
          </cell>
        </row>
        <row r="4057">
          <cell r="A4057" t="str">
            <v>Greenwood202220.3Max</v>
          </cell>
          <cell r="B4057">
            <v>2022</v>
          </cell>
          <cell r="C4057">
            <v>0.3</v>
          </cell>
          <cell r="D4057" t="str">
            <v>Greenwood</v>
          </cell>
          <cell r="E4057">
            <v>2</v>
          </cell>
          <cell r="F4057">
            <v>397</v>
          </cell>
          <cell r="G4057" t="str">
            <v>Max</v>
          </cell>
        </row>
        <row r="4058">
          <cell r="A4058" t="str">
            <v>Hampton202220.3Max</v>
          </cell>
          <cell r="B4058">
            <v>2022</v>
          </cell>
          <cell r="C4058">
            <v>0.3</v>
          </cell>
          <cell r="D4058" t="str">
            <v>Hampton</v>
          </cell>
          <cell r="E4058">
            <v>2</v>
          </cell>
          <cell r="F4058">
            <v>397</v>
          </cell>
          <cell r="G4058" t="str">
            <v>Max</v>
          </cell>
        </row>
        <row r="4059">
          <cell r="A4059" t="str">
            <v>Horry202220.3Max</v>
          </cell>
          <cell r="B4059">
            <v>2022</v>
          </cell>
          <cell r="C4059">
            <v>0.3</v>
          </cell>
          <cell r="D4059" t="str">
            <v>Horry</v>
          </cell>
          <cell r="E4059">
            <v>2</v>
          </cell>
          <cell r="F4059">
            <v>461</v>
          </cell>
          <cell r="G4059" t="str">
            <v>Max</v>
          </cell>
        </row>
        <row r="4060">
          <cell r="A4060" t="str">
            <v>Jasper202220.3Max</v>
          </cell>
          <cell r="B4060">
            <v>2022</v>
          </cell>
          <cell r="C4060">
            <v>0.3</v>
          </cell>
          <cell r="D4060" t="str">
            <v>Jasper</v>
          </cell>
          <cell r="E4060">
            <v>2</v>
          </cell>
          <cell r="F4060">
            <v>404</v>
          </cell>
          <cell r="G4060" t="str">
            <v>Max</v>
          </cell>
        </row>
        <row r="4061">
          <cell r="A4061" t="str">
            <v>Kershaw202220.3Max</v>
          </cell>
          <cell r="B4061">
            <v>2022</v>
          </cell>
          <cell r="C4061">
            <v>0.3</v>
          </cell>
          <cell r="D4061" t="str">
            <v>Kershaw</v>
          </cell>
          <cell r="E4061">
            <v>2</v>
          </cell>
          <cell r="F4061">
            <v>459</v>
          </cell>
          <cell r="G4061" t="str">
            <v>Max</v>
          </cell>
        </row>
        <row r="4062">
          <cell r="A4062" t="str">
            <v>Lancaster202220.3Max</v>
          </cell>
          <cell r="B4062">
            <v>2022</v>
          </cell>
          <cell r="C4062">
            <v>0.3</v>
          </cell>
          <cell r="D4062" t="str">
            <v>Lancaster</v>
          </cell>
          <cell r="E4062">
            <v>2</v>
          </cell>
          <cell r="F4062">
            <v>522</v>
          </cell>
          <cell r="G4062" t="str">
            <v>Max</v>
          </cell>
        </row>
        <row r="4063">
          <cell r="A4063" t="str">
            <v>Laurens202220.3Max</v>
          </cell>
          <cell r="B4063">
            <v>2022</v>
          </cell>
          <cell r="C4063">
            <v>0.3</v>
          </cell>
          <cell r="D4063" t="str">
            <v>Laurens</v>
          </cell>
          <cell r="E4063">
            <v>2</v>
          </cell>
          <cell r="F4063">
            <v>405</v>
          </cell>
          <cell r="G4063" t="str">
            <v>Max</v>
          </cell>
        </row>
        <row r="4064">
          <cell r="A4064" t="str">
            <v>Lee202220.3Max</v>
          </cell>
          <cell r="B4064">
            <v>2022</v>
          </cell>
          <cell r="C4064">
            <v>0.3</v>
          </cell>
          <cell r="D4064" t="str">
            <v>Lee</v>
          </cell>
          <cell r="E4064">
            <v>2</v>
          </cell>
          <cell r="F4064">
            <v>397</v>
          </cell>
          <cell r="G4064" t="str">
            <v>Max</v>
          </cell>
        </row>
        <row r="4065">
          <cell r="A4065" t="str">
            <v>Lexington202220.3Max</v>
          </cell>
          <cell r="B4065">
            <v>2022</v>
          </cell>
          <cell r="C4065">
            <v>0.3</v>
          </cell>
          <cell r="D4065" t="str">
            <v>Lexington</v>
          </cell>
          <cell r="E4065">
            <v>2</v>
          </cell>
          <cell r="F4065">
            <v>544</v>
          </cell>
          <cell r="G4065" t="str">
            <v>Max</v>
          </cell>
        </row>
        <row r="4066">
          <cell r="A4066" t="str">
            <v>Marion202220.3Max</v>
          </cell>
          <cell r="B4066">
            <v>2022</v>
          </cell>
          <cell r="C4066">
            <v>0.3</v>
          </cell>
          <cell r="D4066" t="str">
            <v>Marion</v>
          </cell>
          <cell r="E4066">
            <v>2</v>
          </cell>
          <cell r="F4066">
            <v>397</v>
          </cell>
          <cell r="G4066" t="str">
            <v>Max</v>
          </cell>
        </row>
        <row r="4067">
          <cell r="A4067" t="str">
            <v>Marlboro202220.3Max</v>
          </cell>
          <cell r="B4067">
            <v>2022</v>
          </cell>
          <cell r="C4067">
            <v>0.3</v>
          </cell>
          <cell r="D4067" t="str">
            <v>Marlboro</v>
          </cell>
          <cell r="E4067">
            <v>2</v>
          </cell>
          <cell r="F4067">
            <v>397</v>
          </cell>
          <cell r="G4067" t="str">
            <v>Max</v>
          </cell>
        </row>
        <row r="4068">
          <cell r="A4068" t="str">
            <v>McCormick202220.3Max</v>
          </cell>
          <cell r="B4068">
            <v>2022</v>
          </cell>
          <cell r="C4068">
            <v>0.3</v>
          </cell>
          <cell r="D4068" t="str">
            <v>McCormick</v>
          </cell>
          <cell r="E4068">
            <v>2</v>
          </cell>
          <cell r="F4068">
            <v>431</v>
          </cell>
          <cell r="G4068" t="str">
            <v>Max</v>
          </cell>
        </row>
        <row r="4069">
          <cell r="A4069" t="str">
            <v>Newberry202220.3Max</v>
          </cell>
          <cell r="B4069">
            <v>2022</v>
          </cell>
          <cell r="C4069">
            <v>0.3</v>
          </cell>
          <cell r="D4069" t="str">
            <v>Newberry</v>
          </cell>
          <cell r="E4069">
            <v>2</v>
          </cell>
          <cell r="F4069">
            <v>414</v>
          </cell>
          <cell r="G4069" t="str">
            <v>Max</v>
          </cell>
        </row>
        <row r="4070">
          <cell r="A4070" t="str">
            <v>Oconee202220.3Max</v>
          </cell>
          <cell r="B4070">
            <v>2022</v>
          </cell>
          <cell r="C4070">
            <v>0.3</v>
          </cell>
          <cell r="D4070" t="str">
            <v>Oconee</v>
          </cell>
          <cell r="E4070">
            <v>2</v>
          </cell>
          <cell r="F4070">
            <v>479</v>
          </cell>
          <cell r="G4070" t="str">
            <v>Max</v>
          </cell>
        </row>
        <row r="4071">
          <cell r="A4071" t="str">
            <v>Orangeburg202220.3Max</v>
          </cell>
          <cell r="B4071">
            <v>2022</v>
          </cell>
          <cell r="C4071">
            <v>0.3</v>
          </cell>
          <cell r="D4071" t="str">
            <v>Orangeburg</v>
          </cell>
          <cell r="E4071">
            <v>2</v>
          </cell>
          <cell r="F4071">
            <v>397</v>
          </cell>
          <cell r="G4071" t="str">
            <v>Max</v>
          </cell>
        </row>
        <row r="4072">
          <cell r="A4072" t="str">
            <v>Pickens202220.3Max</v>
          </cell>
          <cell r="B4072">
            <v>2022</v>
          </cell>
          <cell r="C4072">
            <v>0.3</v>
          </cell>
          <cell r="D4072" t="str">
            <v>Pickens</v>
          </cell>
          <cell r="E4072">
            <v>2</v>
          </cell>
          <cell r="F4072">
            <v>575</v>
          </cell>
          <cell r="G4072" t="str">
            <v>Max</v>
          </cell>
        </row>
        <row r="4073">
          <cell r="A4073" t="str">
            <v>Richland202220.3Max</v>
          </cell>
          <cell r="B4073">
            <v>2022</v>
          </cell>
          <cell r="C4073">
            <v>0.3</v>
          </cell>
          <cell r="D4073" t="str">
            <v>Richland</v>
          </cell>
          <cell r="E4073">
            <v>2</v>
          </cell>
          <cell r="F4073">
            <v>544</v>
          </cell>
          <cell r="G4073" t="str">
            <v>Max</v>
          </cell>
        </row>
        <row r="4074">
          <cell r="A4074" t="str">
            <v>Saluda202220.3Max</v>
          </cell>
          <cell r="B4074">
            <v>2022</v>
          </cell>
          <cell r="C4074">
            <v>0.3</v>
          </cell>
          <cell r="D4074" t="str">
            <v>Saluda</v>
          </cell>
          <cell r="E4074">
            <v>2</v>
          </cell>
          <cell r="F4074">
            <v>544</v>
          </cell>
          <cell r="G4074" t="str">
            <v>Max</v>
          </cell>
        </row>
        <row r="4075">
          <cell r="A4075" t="str">
            <v>Spartanburg202220.3Max</v>
          </cell>
          <cell r="B4075">
            <v>2022</v>
          </cell>
          <cell r="C4075">
            <v>0.3</v>
          </cell>
          <cell r="D4075" t="str">
            <v>Spartanburg</v>
          </cell>
          <cell r="E4075">
            <v>2</v>
          </cell>
          <cell r="F4075">
            <v>504</v>
          </cell>
          <cell r="G4075" t="str">
            <v>Max</v>
          </cell>
        </row>
        <row r="4076">
          <cell r="A4076" t="str">
            <v>Sumter202220.3Max</v>
          </cell>
          <cell r="B4076">
            <v>2022</v>
          </cell>
          <cell r="C4076">
            <v>0.3</v>
          </cell>
          <cell r="D4076" t="str">
            <v>Sumter</v>
          </cell>
          <cell r="E4076">
            <v>2</v>
          </cell>
          <cell r="F4076">
            <v>410</v>
          </cell>
          <cell r="G4076" t="str">
            <v>Max</v>
          </cell>
        </row>
        <row r="4077">
          <cell r="A4077" t="str">
            <v>Union202220.3Max</v>
          </cell>
          <cell r="B4077">
            <v>2022</v>
          </cell>
          <cell r="C4077">
            <v>0.3</v>
          </cell>
          <cell r="D4077" t="str">
            <v>Union</v>
          </cell>
          <cell r="E4077">
            <v>2</v>
          </cell>
          <cell r="F4077">
            <v>397</v>
          </cell>
          <cell r="G4077" t="str">
            <v>Max</v>
          </cell>
        </row>
        <row r="4078">
          <cell r="A4078" t="str">
            <v>Williamsburg202220.3Max</v>
          </cell>
          <cell r="B4078">
            <v>2022</v>
          </cell>
          <cell r="C4078">
            <v>0.3</v>
          </cell>
          <cell r="D4078" t="str">
            <v>Williamsburg</v>
          </cell>
          <cell r="E4078">
            <v>2</v>
          </cell>
          <cell r="F4078">
            <v>397</v>
          </cell>
          <cell r="G4078" t="str">
            <v>Max</v>
          </cell>
        </row>
        <row r="4079">
          <cell r="A4079" t="str">
            <v>York202220.3Max</v>
          </cell>
          <cell r="B4079">
            <v>2022</v>
          </cell>
          <cell r="C4079">
            <v>0.3</v>
          </cell>
          <cell r="D4079" t="str">
            <v>York</v>
          </cell>
          <cell r="E4079">
            <v>2</v>
          </cell>
          <cell r="F4079">
            <v>636</v>
          </cell>
          <cell r="G4079" t="str">
            <v>Max</v>
          </cell>
        </row>
        <row r="4080">
          <cell r="A4080" t="str">
            <v>Abbeville202230.3Max</v>
          </cell>
          <cell r="B4080">
            <v>2022</v>
          </cell>
          <cell r="C4080">
            <v>0.3</v>
          </cell>
          <cell r="D4080" t="str">
            <v>Abbeville</v>
          </cell>
          <cell r="E4080">
            <v>3</v>
          </cell>
          <cell r="F4080">
            <v>459</v>
          </cell>
          <cell r="G4080" t="str">
            <v>Max</v>
          </cell>
        </row>
        <row r="4081">
          <cell r="A4081" t="str">
            <v>Aiken202230.3Max</v>
          </cell>
          <cell r="B4081">
            <v>2022</v>
          </cell>
          <cell r="C4081">
            <v>0.3</v>
          </cell>
          <cell r="D4081" t="str">
            <v>Aiken</v>
          </cell>
          <cell r="E4081">
            <v>3</v>
          </cell>
          <cell r="F4081">
            <v>578</v>
          </cell>
          <cell r="G4081" t="str">
            <v>Max</v>
          </cell>
        </row>
        <row r="4082">
          <cell r="A4082" t="str">
            <v>Allendale202230.3Max</v>
          </cell>
          <cell r="B4082">
            <v>2022</v>
          </cell>
          <cell r="C4082">
            <v>0.3</v>
          </cell>
          <cell r="D4082" t="str">
            <v>Allendale</v>
          </cell>
          <cell r="E4082">
            <v>3</v>
          </cell>
          <cell r="F4082">
            <v>459</v>
          </cell>
          <cell r="G4082" t="str">
            <v>Max</v>
          </cell>
        </row>
        <row r="4083">
          <cell r="A4083" t="str">
            <v>Anderson202230.3Max</v>
          </cell>
          <cell r="B4083">
            <v>2022</v>
          </cell>
          <cell r="C4083">
            <v>0.3</v>
          </cell>
          <cell r="D4083" t="str">
            <v>Anderson</v>
          </cell>
          <cell r="E4083">
            <v>3</v>
          </cell>
          <cell r="F4083">
            <v>571</v>
          </cell>
          <cell r="G4083" t="str">
            <v>Max</v>
          </cell>
        </row>
        <row r="4084">
          <cell r="A4084" t="str">
            <v>Bamberg202230.3Max</v>
          </cell>
          <cell r="B4084">
            <v>2022</v>
          </cell>
          <cell r="C4084">
            <v>0.3</v>
          </cell>
          <cell r="D4084" t="str">
            <v>Bamberg</v>
          </cell>
          <cell r="E4084">
            <v>3</v>
          </cell>
          <cell r="F4084">
            <v>459</v>
          </cell>
          <cell r="G4084" t="str">
            <v>Max</v>
          </cell>
        </row>
        <row r="4085">
          <cell r="A4085" t="str">
            <v>Barnwell202230.3Max</v>
          </cell>
          <cell r="B4085">
            <v>2022</v>
          </cell>
          <cell r="C4085">
            <v>0.3</v>
          </cell>
          <cell r="D4085" t="str">
            <v>Barnwell</v>
          </cell>
          <cell r="E4085">
            <v>3</v>
          </cell>
          <cell r="F4085">
            <v>459</v>
          </cell>
          <cell r="G4085" t="str">
            <v>Max</v>
          </cell>
        </row>
        <row r="4086">
          <cell r="A4086" t="str">
            <v>Beaufort202230.3Max</v>
          </cell>
          <cell r="B4086">
            <v>2022</v>
          </cell>
          <cell r="C4086">
            <v>0.3</v>
          </cell>
          <cell r="D4086" t="str">
            <v>Beaufort</v>
          </cell>
          <cell r="E4086">
            <v>3</v>
          </cell>
          <cell r="F4086">
            <v>676</v>
          </cell>
          <cell r="G4086" t="str">
            <v>Max</v>
          </cell>
        </row>
        <row r="4087">
          <cell r="A4087" t="str">
            <v>Berkeley202230.3Max</v>
          </cell>
          <cell r="B4087">
            <v>2022</v>
          </cell>
          <cell r="C4087">
            <v>0.3</v>
          </cell>
          <cell r="D4087" t="str">
            <v>Berkeley</v>
          </cell>
          <cell r="E4087">
            <v>3</v>
          </cell>
          <cell r="F4087">
            <v>716</v>
          </cell>
          <cell r="G4087" t="str">
            <v>Max</v>
          </cell>
        </row>
        <row r="4088">
          <cell r="A4088" t="str">
            <v>Calhoun202230.3Max</v>
          </cell>
          <cell r="B4088">
            <v>2022</v>
          </cell>
          <cell r="C4088">
            <v>0.3</v>
          </cell>
          <cell r="D4088" t="str">
            <v>Calhoun</v>
          </cell>
          <cell r="E4088">
            <v>3</v>
          </cell>
          <cell r="F4088">
            <v>628</v>
          </cell>
          <cell r="G4088" t="str">
            <v>Max</v>
          </cell>
        </row>
        <row r="4089">
          <cell r="A4089" t="str">
            <v>Charleston202230.3Max</v>
          </cell>
          <cell r="B4089">
            <v>2022</v>
          </cell>
          <cell r="C4089">
            <v>0.3</v>
          </cell>
          <cell r="D4089" t="str">
            <v>Charleston</v>
          </cell>
          <cell r="E4089">
            <v>3</v>
          </cell>
          <cell r="F4089">
            <v>716</v>
          </cell>
          <cell r="G4089" t="str">
            <v>Max</v>
          </cell>
        </row>
        <row r="4090">
          <cell r="A4090" t="str">
            <v>Cherokee202230.3Max</v>
          </cell>
          <cell r="B4090">
            <v>2022</v>
          </cell>
          <cell r="C4090">
            <v>0.3</v>
          </cell>
          <cell r="D4090" t="str">
            <v>Cherokee</v>
          </cell>
          <cell r="E4090">
            <v>3</v>
          </cell>
          <cell r="F4090">
            <v>459</v>
          </cell>
          <cell r="G4090" t="str">
            <v>Max</v>
          </cell>
        </row>
        <row r="4091">
          <cell r="A4091" t="str">
            <v>Chester202230.3Max</v>
          </cell>
          <cell r="B4091">
            <v>2022</v>
          </cell>
          <cell r="C4091">
            <v>0.3</v>
          </cell>
          <cell r="D4091" t="str">
            <v>Chester</v>
          </cell>
          <cell r="E4091">
            <v>3</v>
          </cell>
          <cell r="F4091">
            <v>476</v>
          </cell>
          <cell r="G4091" t="str">
            <v>Max</v>
          </cell>
        </row>
        <row r="4092">
          <cell r="A4092" t="str">
            <v>Chesterfield202230.3Max</v>
          </cell>
          <cell r="B4092">
            <v>2022</v>
          </cell>
          <cell r="C4092">
            <v>0.3</v>
          </cell>
          <cell r="D4092" t="str">
            <v>Chesterfield</v>
          </cell>
          <cell r="E4092">
            <v>3</v>
          </cell>
          <cell r="F4092">
            <v>459</v>
          </cell>
          <cell r="G4092" t="str">
            <v>Max</v>
          </cell>
        </row>
        <row r="4093">
          <cell r="A4093" t="str">
            <v>Clarendon202230.3Max</v>
          </cell>
          <cell r="B4093">
            <v>2022</v>
          </cell>
          <cell r="C4093">
            <v>0.3</v>
          </cell>
          <cell r="D4093" t="str">
            <v>Clarendon</v>
          </cell>
          <cell r="E4093">
            <v>3</v>
          </cell>
          <cell r="F4093">
            <v>465</v>
          </cell>
          <cell r="G4093" t="str">
            <v>Max</v>
          </cell>
        </row>
        <row r="4094">
          <cell r="A4094" t="str">
            <v>Colleton202230.3Max</v>
          </cell>
          <cell r="B4094">
            <v>2022</v>
          </cell>
          <cell r="C4094">
            <v>0.3</v>
          </cell>
          <cell r="D4094" t="str">
            <v>Colleton</v>
          </cell>
          <cell r="E4094">
            <v>3</v>
          </cell>
          <cell r="F4094">
            <v>459</v>
          </cell>
          <cell r="G4094" t="str">
            <v>Max</v>
          </cell>
        </row>
        <row r="4095">
          <cell r="A4095" t="str">
            <v>Darlington202230.3Max</v>
          </cell>
          <cell r="B4095">
            <v>2022</v>
          </cell>
          <cell r="C4095">
            <v>0.3</v>
          </cell>
          <cell r="D4095" t="str">
            <v>Darlington</v>
          </cell>
          <cell r="E4095">
            <v>3</v>
          </cell>
          <cell r="F4095">
            <v>464</v>
          </cell>
          <cell r="G4095" t="str">
            <v>Max</v>
          </cell>
        </row>
        <row r="4096">
          <cell r="A4096" t="str">
            <v>Dillon202230.3Max</v>
          </cell>
          <cell r="B4096">
            <v>2022</v>
          </cell>
          <cell r="C4096">
            <v>0.3</v>
          </cell>
          <cell r="D4096" t="str">
            <v>Dillon</v>
          </cell>
          <cell r="E4096">
            <v>3</v>
          </cell>
          <cell r="F4096">
            <v>459</v>
          </cell>
          <cell r="G4096" t="str">
            <v>Max</v>
          </cell>
        </row>
        <row r="4097">
          <cell r="A4097" t="str">
            <v>Dorchester202230.3Max</v>
          </cell>
          <cell r="B4097">
            <v>2022</v>
          </cell>
          <cell r="C4097">
            <v>0.3</v>
          </cell>
          <cell r="D4097" t="str">
            <v>Dorchester</v>
          </cell>
          <cell r="E4097">
            <v>3</v>
          </cell>
          <cell r="F4097">
            <v>716</v>
          </cell>
          <cell r="G4097" t="str">
            <v>Max</v>
          </cell>
        </row>
        <row r="4098">
          <cell r="A4098" t="str">
            <v>Edgefield202230.3Max</v>
          </cell>
          <cell r="B4098">
            <v>2022</v>
          </cell>
          <cell r="C4098">
            <v>0.3</v>
          </cell>
          <cell r="D4098" t="str">
            <v>Edgefield</v>
          </cell>
          <cell r="E4098">
            <v>3</v>
          </cell>
          <cell r="F4098">
            <v>578</v>
          </cell>
          <cell r="G4098" t="str">
            <v>Max</v>
          </cell>
        </row>
        <row r="4099">
          <cell r="A4099" t="str">
            <v>Fairfield202230.3Max</v>
          </cell>
          <cell r="B4099">
            <v>2022</v>
          </cell>
          <cell r="C4099">
            <v>0.3</v>
          </cell>
          <cell r="D4099" t="str">
            <v>Fairfield</v>
          </cell>
          <cell r="E4099">
            <v>3</v>
          </cell>
          <cell r="F4099">
            <v>628</v>
          </cell>
          <cell r="G4099" t="str">
            <v>Max</v>
          </cell>
        </row>
        <row r="4100">
          <cell r="A4100" t="str">
            <v>Florence202230.3Max</v>
          </cell>
          <cell r="B4100">
            <v>2022</v>
          </cell>
          <cell r="C4100">
            <v>0.3</v>
          </cell>
          <cell r="D4100" t="str">
            <v>Florence</v>
          </cell>
          <cell r="E4100">
            <v>3</v>
          </cell>
          <cell r="F4100">
            <v>518</v>
          </cell>
          <cell r="G4100" t="str">
            <v>Max</v>
          </cell>
        </row>
        <row r="4101">
          <cell r="A4101" t="str">
            <v>Georgetown202230.3Max</v>
          </cell>
          <cell r="B4101">
            <v>2022</v>
          </cell>
          <cell r="C4101">
            <v>0.3</v>
          </cell>
          <cell r="D4101" t="str">
            <v>Georgetown</v>
          </cell>
          <cell r="E4101">
            <v>3</v>
          </cell>
          <cell r="F4101">
            <v>544</v>
          </cell>
          <cell r="G4101" t="str">
            <v>Max</v>
          </cell>
        </row>
        <row r="4102">
          <cell r="A4102" t="str">
            <v>Greenville202230.3Max</v>
          </cell>
          <cell r="B4102">
            <v>2022</v>
          </cell>
          <cell r="C4102">
            <v>0.3</v>
          </cell>
          <cell r="D4102" t="str">
            <v>Greenville</v>
          </cell>
          <cell r="E4102">
            <v>3</v>
          </cell>
          <cell r="F4102">
            <v>664</v>
          </cell>
          <cell r="G4102" t="str">
            <v>Max</v>
          </cell>
        </row>
        <row r="4103">
          <cell r="A4103" t="str">
            <v>Greenwood202230.3Max</v>
          </cell>
          <cell r="B4103">
            <v>2022</v>
          </cell>
          <cell r="C4103">
            <v>0.3</v>
          </cell>
          <cell r="D4103" t="str">
            <v>Greenwood</v>
          </cell>
          <cell r="E4103">
            <v>3</v>
          </cell>
          <cell r="F4103">
            <v>459</v>
          </cell>
          <cell r="G4103" t="str">
            <v>Max</v>
          </cell>
        </row>
        <row r="4104">
          <cell r="A4104" t="str">
            <v>Hampton202230.3Max</v>
          </cell>
          <cell r="B4104">
            <v>2022</v>
          </cell>
          <cell r="C4104">
            <v>0.3</v>
          </cell>
          <cell r="D4104" t="str">
            <v>Hampton</v>
          </cell>
          <cell r="E4104">
            <v>3</v>
          </cell>
          <cell r="F4104">
            <v>459</v>
          </cell>
          <cell r="G4104" t="str">
            <v>Max</v>
          </cell>
        </row>
        <row r="4105">
          <cell r="A4105" t="str">
            <v>Horry202230.3Max</v>
          </cell>
          <cell r="B4105">
            <v>2022</v>
          </cell>
          <cell r="C4105">
            <v>0.3</v>
          </cell>
          <cell r="D4105" t="str">
            <v>Horry</v>
          </cell>
          <cell r="E4105">
            <v>3</v>
          </cell>
          <cell r="F4105">
            <v>532</v>
          </cell>
          <cell r="G4105" t="str">
            <v>Max</v>
          </cell>
        </row>
        <row r="4106">
          <cell r="A4106" t="str">
            <v>Jasper202230.3Max</v>
          </cell>
          <cell r="B4106">
            <v>2022</v>
          </cell>
          <cell r="C4106">
            <v>0.3</v>
          </cell>
          <cell r="D4106" t="str">
            <v>Jasper</v>
          </cell>
          <cell r="E4106">
            <v>3</v>
          </cell>
          <cell r="F4106">
            <v>466</v>
          </cell>
          <cell r="G4106" t="str">
            <v>Max</v>
          </cell>
        </row>
        <row r="4107">
          <cell r="A4107" t="str">
            <v>Kershaw202230.3Max</v>
          </cell>
          <cell r="B4107">
            <v>2022</v>
          </cell>
          <cell r="C4107">
            <v>0.3</v>
          </cell>
          <cell r="D4107" t="str">
            <v>Kershaw</v>
          </cell>
          <cell r="E4107">
            <v>3</v>
          </cell>
          <cell r="F4107">
            <v>531</v>
          </cell>
          <cell r="G4107" t="str">
            <v>Max</v>
          </cell>
        </row>
        <row r="4108">
          <cell r="A4108" t="str">
            <v>Lancaster202230.3Max</v>
          </cell>
          <cell r="B4108">
            <v>2022</v>
          </cell>
          <cell r="C4108">
            <v>0.3</v>
          </cell>
          <cell r="D4108" t="str">
            <v>Lancaster</v>
          </cell>
          <cell r="E4108">
            <v>3</v>
          </cell>
          <cell r="F4108">
            <v>603</v>
          </cell>
          <cell r="G4108" t="str">
            <v>Max</v>
          </cell>
        </row>
        <row r="4109">
          <cell r="A4109" t="str">
            <v>Laurens202230.3Max</v>
          </cell>
          <cell r="B4109">
            <v>2022</v>
          </cell>
          <cell r="C4109">
            <v>0.3</v>
          </cell>
          <cell r="D4109" t="str">
            <v>Laurens</v>
          </cell>
          <cell r="E4109">
            <v>3</v>
          </cell>
          <cell r="F4109">
            <v>467</v>
          </cell>
          <cell r="G4109" t="str">
            <v>Max</v>
          </cell>
        </row>
        <row r="4110">
          <cell r="A4110" t="str">
            <v>Lee202230.3Max</v>
          </cell>
          <cell r="B4110">
            <v>2022</v>
          </cell>
          <cell r="C4110">
            <v>0.3</v>
          </cell>
          <cell r="D4110" t="str">
            <v>Lee</v>
          </cell>
          <cell r="E4110">
            <v>3</v>
          </cell>
          <cell r="F4110">
            <v>459</v>
          </cell>
          <cell r="G4110" t="str">
            <v>Max</v>
          </cell>
        </row>
        <row r="4111">
          <cell r="A4111" t="str">
            <v>Lexington202230.3Max</v>
          </cell>
          <cell r="B4111">
            <v>2022</v>
          </cell>
          <cell r="C4111">
            <v>0.3</v>
          </cell>
          <cell r="D4111" t="str">
            <v>Lexington</v>
          </cell>
          <cell r="E4111">
            <v>3</v>
          </cell>
          <cell r="F4111">
            <v>628</v>
          </cell>
          <cell r="G4111" t="str">
            <v>Max</v>
          </cell>
        </row>
        <row r="4112">
          <cell r="A4112" t="str">
            <v>Marion202230.3Max</v>
          </cell>
          <cell r="B4112">
            <v>2022</v>
          </cell>
          <cell r="C4112">
            <v>0.3</v>
          </cell>
          <cell r="D4112" t="str">
            <v>Marion</v>
          </cell>
          <cell r="E4112">
            <v>3</v>
          </cell>
          <cell r="F4112">
            <v>459</v>
          </cell>
          <cell r="G4112" t="str">
            <v>Max</v>
          </cell>
        </row>
        <row r="4113">
          <cell r="A4113" t="str">
            <v>Marlboro202230.3Max</v>
          </cell>
          <cell r="B4113">
            <v>2022</v>
          </cell>
          <cell r="C4113">
            <v>0.3</v>
          </cell>
          <cell r="D4113" t="str">
            <v>Marlboro</v>
          </cell>
          <cell r="E4113">
            <v>3</v>
          </cell>
          <cell r="F4113">
            <v>459</v>
          </cell>
          <cell r="G4113" t="str">
            <v>Max</v>
          </cell>
        </row>
        <row r="4114">
          <cell r="A4114" t="str">
            <v>McCormick202230.3Max</v>
          </cell>
          <cell r="B4114">
            <v>2022</v>
          </cell>
          <cell r="C4114">
            <v>0.3</v>
          </cell>
          <cell r="D4114" t="str">
            <v>McCormick</v>
          </cell>
          <cell r="E4114">
            <v>3</v>
          </cell>
          <cell r="F4114">
            <v>498</v>
          </cell>
          <cell r="G4114" t="str">
            <v>Max</v>
          </cell>
        </row>
        <row r="4115">
          <cell r="A4115" t="str">
            <v>Newberry202230.3Max</v>
          </cell>
          <cell r="B4115">
            <v>2022</v>
          </cell>
          <cell r="C4115">
            <v>0.3</v>
          </cell>
          <cell r="D4115" t="str">
            <v>Newberry</v>
          </cell>
          <cell r="E4115">
            <v>3</v>
          </cell>
          <cell r="F4115">
            <v>479</v>
          </cell>
          <cell r="G4115" t="str">
            <v>Max</v>
          </cell>
        </row>
        <row r="4116">
          <cell r="A4116" t="str">
            <v>Oconee202230.3Max</v>
          </cell>
          <cell r="B4116">
            <v>2022</v>
          </cell>
          <cell r="C4116">
            <v>0.3</v>
          </cell>
          <cell r="D4116" t="str">
            <v>Oconee</v>
          </cell>
          <cell r="E4116">
            <v>3</v>
          </cell>
          <cell r="F4116">
            <v>553</v>
          </cell>
          <cell r="G4116" t="str">
            <v>Max</v>
          </cell>
        </row>
        <row r="4117">
          <cell r="A4117" t="str">
            <v>Orangeburg202230.3Max</v>
          </cell>
          <cell r="B4117">
            <v>2022</v>
          </cell>
          <cell r="C4117">
            <v>0.3</v>
          </cell>
          <cell r="D4117" t="str">
            <v>Orangeburg</v>
          </cell>
          <cell r="E4117">
            <v>3</v>
          </cell>
          <cell r="F4117">
            <v>459</v>
          </cell>
          <cell r="G4117" t="str">
            <v>Max</v>
          </cell>
        </row>
        <row r="4118">
          <cell r="A4118" t="str">
            <v>Pickens202230.3Max</v>
          </cell>
          <cell r="B4118">
            <v>2022</v>
          </cell>
          <cell r="C4118">
            <v>0.3</v>
          </cell>
          <cell r="D4118" t="str">
            <v>Pickens</v>
          </cell>
          <cell r="E4118">
            <v>3</v>
          </cell>
          <cell r="F4118">
            <v>664</v>
          </cell>
          <cell r="G4118" t="str">
            <v>Max</v>
          </cell>
        </row>
        <row r="4119">
          <cell r="A4119" t="str">
            <v>Richland202230.3Max</v>
          </cell>
          <cell r="B4119">
            <v>2022</v>
          </cell>
          <cell r="C4119">
            <v>0.3</v>
          </cell>
          <cell r="D4119" t="str">
            <v>Richland</v>
          </cell>
          <cell r="E4119">
            <v>3</v>
          </cell>
          <cell r="F4119">
            <v>628</v>
          </cell>
          <cell r="G4119" t="str">
            <v>Max</v>
          </cell>
        </row>
        <row r="4120">
          <cell r="A4120" t="str">
            <v>Saluda202230.3Max</v>
          </cell>
          <cell r="B4120">
            <v>2022</v>
          </cell>
          <cell r="C4120">
            <v>0.3</v>
          </cell>
          <cell r="D4120" t="str">
            <v>Saluda</v>
          </cell>
          <cell r="E4120">
            <v>3</v>
          </cell>
          <cell r="F4120">
            <v>628</v>
          </cell>
          <cell r="G4120" t="str">
            <v>Max</v>
          </cell>
        </row>
        <row r="4121">
          <cell r="A4121" t="str">
            <v>Spartanburg202230.3Max</v>
          </cell>
          <cell r="B4121">
            <v>2022</v>
          </cell>
          <cell r="C4121">
            <v>0.3</v>
          </cell>
          <cell r="D4121" t="str">
            <v>Spartanburg</v>
          </cell>
          <cell r="E4121">
            <v>3</v>
          </cell>
          <cell r="F4121">
            <v>582</v>
          </cell>
          <cell r="G4121" t="str">
            <v>Max</v>
          </cell>
        </row>
        <row r="4122">
          <cell r="A4122" t="str">
            <v>Sumter202230.3Max</v>
          </cell>
          <cell r="B4122">
            <v>2022</v>
          </cell>
          <cell r="C4122">
            <v>0.3</v>
          </cell>
          <cell r="D4122" t="str">
            <v>Sumter</v>
          </cell>
          <cell r="E4122">
            <v>3</v>
          </cell>
          <cell r="F4122">
            <v>473</v>
          </cell>
          <cell r="G4122" t="str">
            <v>Max</v>
          </cell>
        </row>
        <row r="4123">
          <cell r="A4123" t="str">
            <v>Union202230.3Max</v>
          </cell>
          <cell r="B4123">
            <v>2022</v>
          </cell>
          <cell r="C4123">
            <v>0.3</v>
          </cell>
          <cell r="D4123" t="str">
            <v>Union</v>
          </cell>
          <cell r="E4123">
            <v>3</v>
          </cell>
          <cell r="F4123">
            <v>459</v>
          </cell>
          <cell r="G4123" t="str">
            <v>Max</v>
          </cell>
        </row>
        <row r="4124">
          <cell r="A4124" t="str">
            <v>Williamsburg202230.3Max</v>
          </cell>
          <cell r="B4124">
            <v>2022</v>
          </cell>
          <cell r="C4124">
            <v>0.3</v>
          </cell>
          <cell r="D4124" t="str">
            <v>Williamsburg</v>
          </cell>
          <cell r="E4124">
            <v>3</v>
          </cell>
          <cell r="F4124">
            <v>459</v>
          </cell>
          <cell r="G4124" t="str">
            <v>Max</v>
          </cell>
        </row>
        <row r="4125">
          <cell r="A4125" t="str">
            <v>York202230.3Max</v>
          </cell>
          <cell r="B4125">
            <v>2022</v>
          </cell>
          <cell r="C4125">
            <v>0.3</v>
          </cell>
          <cell r="D4125" t="str">
            <v>York</v>
          </cell>
          <cell r="E4125">
            <v>3</v>
          </cell>
          <cell r="F4125">
            <v>735</v>
          </cell>
          <cell r="G4125" t="str">
            <v>Max</v>
          </cell>
        </row>
        <row r="4126">
          <cell r="A4126" t="str">
            <v>Abbeville202240.3Max</v>
          </cell>
          <cell r="B4126">
            <v>2022</v>
          </cell>
          <cell r="C4126">
            <v>0.3</v>
          </cell>
          <cell r="D4126" t="str">
            <v>Abbeville</v>
          </cell>
          <cell r="E4126">
            <v>4</v>
          </cell>
          <cell r="F4126">
            <v>512</v>
          </cell>
          <cell r="G4126" t="str">
            <v>Max</v>
          </cell>
        </row>
        <row r="4127">
          <cell r="A4127" t="str">
            <v>Aiken202240.3Max</v>
          </cell>
          <cell r="B4127">
            <v>2022</v>
          </cell>
          <cell r="C4127">
            <v>0.3</v>
          </cell>
          <cell r="D4127" t="str">
            <v>Aiken</v>
          </cell>
          <cell r="E4127">
            <v>4</v>
          </cell>
          <cell r="F4127">
            <v>645</v>
          </cell>
          <cell r="G4127" t="str">
            <v>Max</v>
          </cell>
        </row>
        <row r="4128">
          <cell r="A4128" t="str">
            <v>Allendale202240.3Max</v>
          </cell>
          <cell r="B4128">
            <v>2022</v>
          </cell>
          <cell r="C4128">
            <v>0.3</v>
          </cell>
          <cell r="D4128" t="str">
            <v>Allendale</v>
          </cell>
          <cell r="E4128">
            <v>4</v>
          </cell>
          <cell r="F4128">
            <v>512</v>
          </cell>
          <cell r="G4128" t="str">
            <v>Max</v>
          </cell>
        </row>
        <row r="4129">
          <cell r="A4129" t="str">
            <v>Anderson202240.3Max</v>
          </cell>
          <cell r="B4129">
            <v>2022</v>
          </cell>
          <cell r="C4129">
            <v>0.3</v>
          </cell>
          <cell r="D4129" t="str">
            <v>Anderson</v>
          </cell>
          <cell r="E4129">
            <v>4</v>
          </cell>
          <cell r="F4129">
            <v>638</v>
          </cell>
          <cell r="G4129" t="str">
            <v>Max</v>
          </cell>
        </row>
        <row r="4130">
          <cell r="A4130" t="str">
            <v>Bamberg202240.3Max</v>
          </cell>
          <cell r="B4130">
            <v>2022</v>
          </cell>
          <cell r="C4130">
            <v>0.3</v>
          </cell>
          <cell r="D4130" t="str">
            <v>Bamberg</v>
          </cell>
          <cell r="E4130">
            <v>4</v>
          </cell>
          <cell r="F4130">
            <v>512</v>
          </cell>
          <cell r="G4130" t="str">
            <v>Max</v>
          </cell>
        </row>
        <row r="4131">
          <cell r="A4131" t="str">
            <v>Barnwell202240.3Max</v>
          </cell>
          <cell r="B4131">
            <v>2022</v>
          </cell>
          <cell r="C4131">
            <v>0.3</v>
          </cell>
          <cell r="D4131" t="str">
            <v>Barnwell</v>
          </cell>
          <cell r="E4131">
            <v>4</v>
          </cell>
          <cell r="F4131">
            <v>512</v>
          </cell>
          <cell r="G4131" t="str">
            <v>Max</v>
          </cell>
        </row>
        <row r="4132">
          <cell r="A4132" t="str">
            <v>Beaufort202240.3Max</v>
          </cell>
          <cell r="B4132">
            <v>2022</v>
          </cell>
          <cell r="C4132">
            <v>0.3</v>
          </cell>
          <cell r="D4132" t="str">
            <v>Beaufort</v>
          </cell>
          <cell r="E4132">
            <v>4</v>
          </cell>
          <cell r="F4132">
            <v>754</v>
          </cell>
          <cell r="G4132" t="str">
            <v>Max</v>
          </cell>
        </row>
        <row r="4133">
          <cell r="A4133" t="str">
            <v>Berkeley202240.3Max</v>
          </cell>
          <cell r="B4133">
            <v>2022</v>
          </cell>
          <cell r="C4133">
            <v>0.3</v>
          </cell>
          <cell r="D4133" t="str">
            <v>Berkeley</v>
          </cell>
          <cell r="E4133">
            <v>4</v>
          </cell>
          <cell r="F4133">
            <v>798</v>
          </cell>
          <cell r="G4133" t="str">
            <v>Max</v>
          </cell>
        </row>
        <row r="4134">
          <cell r="A4134" t="str">
            <v>Calhoun202240.3Max</v>
          </cell>
          <cell r="B4134">
            <v>2022</v>
          </cell>
          <cell r="C4134">
            <v>0.3</v>
          </cell>
          <cell r="D4134" t="str">
            <v>Calhoun</v>
          </cell>
          <cell r="E4134">
            <v>4</v>
          </cell>
          <cell r="F4134">
            <v>701</v>
          </cell>
          <cell r="G4134" t="str">
            <v>Max</v>
          </cell>
        </row>
        <row r="4135">
          <cell r="A4135" t="str">
            <v>Charleston202240.3Max</v>
          </cell>
          <cell r="B4135">
            <v>2022</v>
          </cell>
          <cell r="C4135">
            <v>0.3</v>
          </cell>
          <cell r="D4135" t="str">
            <v>Charleston</v>
          </cell>
          <cell r="E4135">
            <v>4</v>
          </cell>
          <cell r="F4135">
            <v>798</v>
          </cell>
          <cell r="G4135" t="str">
            <v>Max</v>
          </cell>
        </row>
        <row r="4136">
          <cell r="A4136" t="str">
            <v>Cherokee202240.3Max</v>
          </cell>
          <cell r="B4136">
            <v>2022</v>
          </cell>
          <cell r="C4136">
            <v>0.3</v>
          </cell>
          <cell r="D4136" t="str">
            <v>Cherokee</v>
          </cell>
          <cell r="E4136">
            <v>4</v>
          </cell>
          <cell r="F4136">
            <v>512</v>
          </cell>
          <cell r="G4136" t="str">
            <v>Max</v>
          </cell>
        </row>
        <row r="4137">
          <cell r="A4137" t="str">
            <v>Chester202240.3Max</v>
          </cell>
          <cell r="B4137">
            <v>2022</v>
          </cell>
          <cell r="C4137">
            <v>0.3</v>
          </cell>
          <cell r="D4137" t="str">
            <v>Chester</v>
          </cell>
          <cell r="E4137">
            <v>4</v>
          </cell>
          <cell r="F4137">
            <v>531</v>
          </cell>
          <cell r="G4137" t="str">
            <v>Max</v>
          </cell>
        </row>
        <row r="4138">
          <cell r="A4138" t="str">
            <v>Chesterfield202240.3Max</v>
          </cell>
          <cell r="B4138">
            <v>2022</v>
          </cell>
          <cell r="C4138">
            <v>0.3</v>
          </cell>
          <cell r="D4138" t="str">
            <v>Chesterfield</v>
          </cell>
          <cell r="E4138">
            <v>4</v>
          </cell>
          <cell r="F4138">
            <v>512</v>
          </cell>
          <cell r="G4138" t="str">
            <v>Max</v>
          </cell>
        </row>
        <row r="4139">
          <cell r="A4139" t="str">
            <v>Clarendon202240.3Max</v>
          </cell>
          <cell r="B4139">
            <v>2022</v>
          </cell>
          <cell r="C4139">
            <v>0.3</v>
          </cell>
          <cell r="D4139" t="str">
            <v>Clarendon</v>
          </cell>
          <cell r="E4139">
            <v>4</v>
          </cell>
          <cell r="F4139">
            <v>519</v>
          </cell>
          <cell r="G4139" t="str">
            <v>Max</v>
          </cell>
        </row>
        <row r="4140">
          <cell r="A4140" t="str">
            <v>Colleton202240.3Max</v>
          </cell>
          <cell r="B4140">
            <v>2022</v>
          </cell>
          <cell r="C4140">
            <v>0.3</v>
          </cell>
          <cell r="D4140" t="str">
            <v>Colleton</v>
          </cell>
          <cell r="E4140">
            <v>4</v>
          </cell>
          <cell r="F4140">
            <v>512</v>
          </cell>
          <cell r="G4140" t="str">
            <v>Max</v>
          </cell>
        </row>
        <row r="4141">
          <cell r="A4141" t="str">
            <v>Darlington202240.3Max</v>
          </cell>
          <cell r="B4141">
            <v>2022</v>
          </cell>
          <cell r="C4141">
            <v>0.3</v>
          </cell>
          <cell r="D4141" t="str">
            <v>Darlington</v>
          </cell>
          <cell r="E4141">
            <v>4</v>
          </cell>
          <cell r="F4141">
            <v>518</v>
          </cell>
          <cell r="G4141" t="str">
            <v>Max</v>
          </cell>
        </row>
        <row r="4142">
          <cell r="A4142" t="str">
            <v>Dillon202240.3Max</v>
          </cell>
          <cell r="B4142">
            <v>2022</v>
          </cell>
          <cell r="C4142">
            <v>0.3</v>
          </cell>
          <cell r="D4142" t="str">
            <v>Dillon</v>
          </cell>
          <cell r="E4142">
            <v>4</v>
          </cell>
          <cell r="F4142">
            <v>512</v>
          </cell>
          <cell r="G4142" t="str">
            <v>Max</v>
          </cell>
        </row>
        <row r="4143">
          <cell r="A4143" t="str">
            <v>Dorchester202240.3Max</v>
          </cell>
          <cell r="B4143">
            <v>2022</v>
          </cell>
          <cell r="C4143">
            <v>0.3</v>
          </cell>
          <cell r="D4143" t="str">
            <v>Dorchester</v>
          </cell>
          <cell r="E4143">
            <v>4</v>
          </cell>
          <cell r="F4143">
            <v>798</v>
          </cell>
          <cell r="G4143" t="str">
            <v>Max</v>
          </cell>
        </row>
        <row r="4144">
          <cell r="A4144" t="str">
            <v>Edgefield202240.3Max</v>
          </cell>
          <cell r="B4144">
            <v>2022</v>
          </cell>
          <cell r="C4144">
            <v>0.3</v>
          </cell>
          <cell r="D4144" t="str">
            <v>Edgefield</v>
          </cell>
          <cell r="E4144">
            <v>4</v>
          </cell>
          <cell r="F4144">
            <v>645</v>
          </cell>
          <cell r="G4144" t="str">
            <v>Max</v>
          </cell>
        </row>
        <row r="4145">
          <cell r="A4145" t="str">
            <v>Fairfield202240.3Max</v>
          </cell>
          <cell r="B4145">
            <v>2022</v>
          </cell>
          <cell r="C4145">
            <v>0.3</v>
          </cell>
          <cell r="D4145" t="str">
            <v>Fairfield</v>
          </cell>
          <cell r="E4145">
            <v>4</v>
          </cell>
          <cell r="F4145">
            <v>701</v>
          </cell>
          <cell r="G4145" t="str">
            <v>Max</v>
          </cell>
        </row>
        <row r="4146">
          <cell r="A4146" t="str">
            <v>Florence202240.3Max</v>
          </cell>
          <cell r="B4146">
            <v>2022</v>
          </cell>
          <cell r="C4146">
            <v>0.3</v>
          </cell>
          <cell r="D4146" t="str">
            <v>Florence</v>
          </cell>
          <cell r="E4146">
            <v>4</v>
          </cell>
          <cell r="F4146">
            <v>578</v>
          </cell>
          <cell r="G4146" t="str">
            <v>Max</v>
          </cell>
        </row>
        <row r="4147">
          <cell r="A4147" t="str">
            <v>Georgetown202240.3Max</v>
          </cell>
          <cell r="B4147">
            <v>2022</v>
          </cell>
          <cell r="C4147">
            <v>0.3</v>
          </cell>
          <cell r="D4147" t="str">
            <v>Georgetown</v>
          </cell>
          <cell r="E4147">
            <v>4</v>
          </cell>
          <cell r="F4147">
            <v>607</v>
          </cell>
          <cell r="G4147" t="str">
            <v>Max</v>
          </cell>
        </row>
        <row r="4148">
          <cell r="A4148" t="str">
            <v>Greenville202240.3Max</v>
          </cell>
          <cell r="B4148">
            <v>2022</v>
          </cell>
          <cell r="C4148">
            <v>0.3</v>
          </cell>
          <cell r="D4148" t="str">
            <v>Greenville</v>
          </cell>
          <cell r="E4148">
            <v>4</v>
          </cell>
          <cell r="F4148">
            <v>741</v>
          </cell>
          <cell r="G4148" t="str">
            <v>Max</v>
          </cell>
        </row>
        <row r="4149">
          <cell r="A4149" t="str">
            <v>Greenwood202240.3Max</v>
          </cell>
          <cell r="B4149">
            <v>2022</v>
          </cell>
          <cell r="C4149">
            <v>0.3</v>
          </cell>
          <cell r="D4149" t="str">
            <v>Greenwood</v>
          </cell>
          <cell r="E4149">
            <v>4</v>
          </cell>
          <cell r="F4149">
            <v>512</v>
          </cell>
          <cell r="G4149" t="str">
            <v>Max</v>
          </cell>
        </row>
        <row r="4150">
          <cell r="A4150" t="str">
            <v>Hampton202240.3Max</v>
          </cell>
          <cell r="B4150">
            <v>2022</v>
          </cell>
          <cell r="C4150">
            <v>0.3</v>
          </cell>
          <cell r="D4150" t="str">
            <v>Hampton</v>
          </cell>
          <cell r="E4150">
            <v>4</v>
          </cell>
          <cell r="F4150">
            <v>512</v>
          </cell>
          <cell r="G4150" t="str">
            <v>Max</v>
          </cell>
        </row>
        <row r="4151">
          <cell r="A4151" t="str">
            <v>Horry202240.3Max</v>
          </cell>
          <cell r="B4151">
            <v>2022</v>
          </cell>
          <cell r="C4151">
            <v>0.3</v>
          </cell>
          <cell r="D4151" t="str">
            <v>Horry</v>
          </cell>
          <cell r="E4151">
            <v>4</v>
          </cell>
          <cell r="F4151">
            <v>594</v>
          </cell>
          <cell r="G4151" t="str">
            <v>Max</v>
          </cell>
        </row>
        <row r="4152">
          <cell r="A4152" t="str">
            <v>Jasper202240.3Max</v>
          </cell>
          <cell r="B4152">
            <v>2022</v>
          </cell>
          <cell r="C4152">
            <v>0.3</v>
          </cell>
          <cell r="D4152" t="str">
            <v>Jasper</v>
          </cell>
          <cell r="E4152">
            <v>4</v>
          </cell>
          <cell r="F4152">
            <v>520</v>
          </cell>
          <cell r="G4152" t="str">
            <v>Max</v>
          </cell>
        </row>
        <row r="4153">
          <cell r="A4153" t="str">
            <v>Kershaw202240.3Max</v>
          </cell>
          <cell r="B4153">
            <v>2022</v>
          </cell>
          <cell r="C4153">
            <v>0.3</v>
          </cell>
          <cell r="D4153" t="str">
            <v>Kershaw</v>
          </cell>
          <cell r="E4153">
            <v>4</v>
          </cell>
          <cell r="F4153">
            <v>592</v>
          </cell>
          <cell r="G4153" t="str">
            <v>Max</v>
          </cell>
        </row>
        <row r="4154">
          <cell r="A4154" t="str">
            <v>Lancaster202240.3Max</v>
          </cell>
          <cell r="B4154">
            <v>2022</v>
          </cell>
          <cell r="C4154">
            <v>0.3</v>
          </cell>
          <cell r="D4154" t="str">
            <v>Lancaster</v>
          </cell>
          <cell r="E4154">
            <v>4</v>
          </cell>
          <cell r="F4154">
            <v>672</v>
          </cell>
          <cell r="G4154" t="str">
            <v>Max</v>
          </cell>
        </row>
        <row r="4155">
          <cell r="A4155" t="str">
            <v>Laurens202240.3Max</v>
          </cell>
          <cell r="B4155">
            <v>2022</v>
          </cell>
          <cell r="C4155">
            <v>0.3</v>
          </cell>
          <cell r="D4155" t="str">
            <v>Laurens</v>
          </cell>
          <cell r="E4155">
            <v>4</v>
          </cell>
          <cell r="F4155">
            <v>521</v>
          </cell>
          <cell r="G4155" t="str">
            <v>Max</v>
          </cell>
        </row>
        <row r="4156">
          <cell r="A4156" t="str">
            <v>Lee202240.3Max</v>
          </cell>
          <cell r="B4156">
            <v>2022</v>
          </cell>
          <cell r="C4156">
            <v>0.3</v>
          </cell>
          <cell r="D4156" t="str">
            <v>Lee</v>
          </cell>
          <cell r="E4156">
            <v>4</v>
          </cell>
          <cell r="F4156">
            <v>512</v>
          </cell>
          <cell r="G4156" t="str">
            <v>Max</v>
          </cell>
        </row>
        <row r="4157">
          <cell r="A4157" t="str">
            <v>Lexington202240.3Max</v>
          </cell>
          <cell r="B4157">
            <v>2022</v>
          </cell>
          <cell r="C4157">
            <v>0.3</v>
          </cell>
          <cell r="D4157" t="str">
            <v>Lexington</v>
          </cell>
          <cell r="E4157">
            <v>4</v>
          </cell>
          <cell r="F4157">
            <v>701</v>
          </cell>
          <cell r="G4157" t="str">
            <v>Max</v>
          </cell>
        </row>
        <row r="4158">
          <cell r="A4158" t="str">
            <v>Marion202240.3Max</v>
          </cell>
          <cell r="B4158">
            <v>2022</v>
          </cell>
          <cell r="C4158">
            <v>0.3</v>
          </cell>
          <cell r="D4158" t="str">
            <v>Marion</v>
          </cell>
          <cell r="E4158">
            <v>4</v>
          </cell>
          <cell r="F4158">
            <v>512</v>
          </cell>
          <cell r="G4158" t="str">
            <v>Max</v>
          </cell>
        </row>
        <row r="4159">
          <cell r="A4159" t="str">
            <v>Marlboro202240.3Max</v>
          </cell>
          <cell r="B4159">
            <v>2022</v>
          </cell>
          <cell r="C4159">
            <v>0.3</v>
          </cell>
          <cell r="D4159" t="str">
            <v>Marlboro</v>
          </cell>
          <cell r="E4159">
            <v>4</v>
          </cell>
          <cell r="F4159">
            <v>512</v>
          </cell>
          <cell r="G4159" t="str">
            <v>Max</v>
          </cell>
        </row>
        <row r="4160">
          <cell r="A4160" t="str">
            <v>McCormick202240.3Max</v>
          </cell>
          <cell r="B4160">
            <v>2022</v>
          </cell>
          <cell r="C4160">
            <v>0.3</v>
          </cell>
          <cell r="D4160" t="str">
            <v>McCormick</v>
          </cell>
          <cell r="E4160">
            <v>4</v>
          </cell>
          <cell r="F4160">
            <v>555</v>
          </cell>
          <cell r="G4160" t="str">
            <v>Max</v>
          </cell>
        </row>
        <row r="4161">
          <cell r="A4161" t="str">
            <v>Newberry202240.3Max</v>
          </cell>
          <cell r="B4161">
            <v>2022</v>
          </cell>
          <cell r="C4161">
            <v>0.3</v>
          </cell>
          <cell r="D4161" t="str">
            <v>Newberry</v>
          </cell>
          <cell r="E4161">
            <v>4</v>
          </cell>
          <cell r="F4161">
            <v>534</v>
          </cell>
          <cell r="G4161" t="str">
            <v>Max</v>
          </cell>
        </row>
        <row r="4162">
          <cell r="A4162" t="str">
            <v>Oconee202240.3Max</v>
          </cell>
          <cell r="B4162">
            <v>2022</v>
          </cell>
          <cell r="C4162">
            <v>0.3</v>
          </cell>
          <cell r="D4162" t="str">
            <v>Oconee</v>
          </cell>
          <cell r="E4162">
            <v>4</v>
          </cell>
          <cell r="F4162">
            <v>618</v>
          </cell>
          <cell r="G4162" t="str">
            <v>Max</v>
          </cell>
        </row>
        <row r="4163">
          <cell r="A4163" t="str">
            <v>Orangeburg202240.3Max</v>
          </cell>
          <cell r="B4163">
            <v>2022</v>
          </cell>
          <cell r="C4163">
            <v>0.3</v>
          </cell>
          <cell r="D4163" t="str">
            <v>Orangeburg</v>
          </cell>
          <cell r="E4163">
            <v>4</v>
          </cell>
          <cell r="F4163">
            <v>512</v>
          </cell>
          <cell r="G4163" t="str">
            <v>Max</v>
          </cell>
        </row>
        <row r="4164">
          <cell r="A4164" t="str">
            <v>Pickens202240.3Max</v>
          </cell>
          <cell r="B4164">
            <v>2022</v>
          </cell>
          <cell r="C4164">
            <v>0.3</v>
          </cell>
          <cell r="D4164" t="str">
            <v>Pickens</v>
          </cell>
          <cell r="E4164">
            <v>4</v>
          </cell>
          <cell r="F4164">
            <v>741</v>
          </cell>
          <cell r="G4164" t="str">
            <v>Max</v>
          </cell>
        </row>
        <row r="4165">
          <cell r="A4165" t="str">
            <v>Richland202240.3Max</v>
          </cell>
          <cell r="B4165">
            <v>2022</v>
          </cell>
          <cell r="C4165">
            <v>0.3</v>
          </cell>
          <cell r="D4165" t="str">
            <v>Richland</v>
          </cell>
          <cell r="E4165">
            <v>4</v>
          </cell>
          <cell r="F4165">
            <v>701</v>
          </cell>
          <cell r="G4165" t="str">
            <v>Max</v>
          </cell>
        </row>
        <row r="4166">
          <cell r="A4166" t="str">
            <v>Saluda202240.3Max</v>
          </cell>
          <cell r="B4166">
            <v>2022</v>
          </cell>
          <cell r="C4166">
            <v>0.3</v>
          </cell>
          <cell r="D4166" t="str">
            <v>Saluda</v>
          </cell>
          <cell r="E4166">
            <v>4</v>
          </cell>
          <cell r="F4166">
            <v>701</v>
          </cell>
          <cell r="G4166" t="str">
            <v>Max</v>
          </cell>
        </row>
        <row r="4167">
          <cell r="A4167" t="str">
            <v>Spartanburg202240.3Max</v>
          </cell>
          <cell r="B4167">
            <v>2022</v>
          </cell>
          <cell r="C4167">
            <v>0.3</v>
          </cell>
          <cell r="D4167" t="str">
            <v>Spartanburg</v>
          </cell>
          <cell r="E4167">
            <v>4</v>
          </cell>
          <cell r="F4167">
            <v>650</v>
          </cell>
          <cell r="G4167" t="str">
            <v>Max</v>
          </cell>
        </row>
        <row r="4168">
          <cell r="A4168" t="str">
            <v>Sumter202240.3Max</v>
          </cell>
          <cell r="B4168">
            <v>2022</v>
          </cell>
          <cell r="C4168">
            <v>0.3</v>
          </cell>
          <cell r="D4168" t="str">
            <v>Sumter</v>
          </cell>
          <cell r="E4168">
            <v>4</v>
          </cell>
          <cell r="F4168">
            <v>528</v>
          </cell>
          <cell r="G4168" t="str">
            <v>Max</v>
          </cell>
        </row>
        <row r="4169">
          <cell r="A4169" t="str">
            <v>Union202240.3Max</v>
          </cell>
          <cell r="B4169">
            <v>2022</v>
          </cell>
          <cell r="C4169">
            <v>0.3</v>
          </cell>
          <cell r="D4169" t="str">
            <v>Union</v>
          </cell>
          <cell r="E4169">
            <v>4</v>
          </cell>
          <cell r="F4169">
            <v>512</v>
          </cell>
          <cell r="G4169" t="str">
            <v>Max</v>
          </cell>
        </row>
        <row r="4170">
          <cell r="A4170" t="str">
            <v>Williamsburg202240.3Max</v>
          </cell>
          <cell r="B4170">
            <v>2022</v>
          </cell>
          <cell r="C4170">
            <v>0.3</v>
          </cell>
          <cell r="D4170" t="str">
            <v>Williamsburg</v>
          </cell>
          <cell r="E4170">
            <v>4</v>
          </cell>
          <cell r="F4170">
            <v>512</v>
          </cell>
          <cell r="G4170" t="str">
            <v>Max</v>
          </cell>
        </row>
        <row r="4171">
          <cell r="A4171" t="str">
            <v>York202240.3Max</v>
          </cell>
          <cell r="B4171">
            <v>2022</v>
          </cell>
          <cell r="C4171">
            <v>0.3</v>
          </cell>
          <cell r="D4171" t="str">
            <v>York</v>
          </cell>
          <cell r="E4171">
            <v>4</v>
          </cell>
          <cell r="F4171">
            <v>819</v>
          </cell>
          <cell r="G4171" t="str">
            <v>Max</v>
          </cell>
        </row>
        <row r="4172">
          <cell r="A4172" t="str">
            <v>Abbeville202200.4Max</v>
          </cell>
          <cell r="B4172">
            <v>2022</v>
          </cell>
          <cell r="C4172">
            <v>0.4</v>
          </cell>
          <cell r="D4172" t="str">
            <v>Abbeville</v>
          </cell>
          <cell r="E4172">
            <v>0</v>
          </cell>
          <cell r="F4172">
            <v>412</v>
          </cell>
          <cell r="G4172" t="str">
            <v>Max</v>
          </cell>
        </row>
        <row r="4173">
          <cell r="A4173" t="str">
            <v>Aiken202200.4Max</v>
          </cell>
          <cell r="B4173">
            <v>2022</v>
          </cell>
          <cell r="C4173">
            <v>0.4</v>
          </cell>
          <cell r="D4173" t="str">
            <v>Aiken</v>
          </cell>
          <cell r="E4173">
            <v>0</v>
          </cell>
          <cell r="F4173">
            <v>519</v>
          </cell>
          <cell r="G4173" t="str">
            <v>Max</v>
          </cell>
        </row>
        <row r="4174">
          <cell r="A4174" t="str">
            <v>Allendale202200.4Max</v>
          </cell>
          <cell r="B4174">
            <v>2022</v>
          </cell>
          <cell r="C4174">
            <v>0.4</v>
          </cell>
          <cell r="D4174" t="str">
            <v>Allendale</v>
          </cell>
          <cell r="E4174">
            <v>0</v>
          </cell>
          <cell r="F4174">
            <v>412</v>
          </cell>
          <cell r="G4174" t="str">
            <v>Max</v>
          </cell>
        </row>
        <row r="4175">
          <cell r="A4175" t="str">
            <v>Anderson202200.4Max</v>
          </cell>
          <cell r="B4175">
            <v>2022</v>
          </cell>
          <cell r="C4175">
            <v>0.4</v>
          </cell>
          <cell r="D4175" t="str">
            <v>Anderson</v>
          </cell>
          <cell r="E4175">
            <v>0</v>
          </cell>
          <cell r="F4175">
            <v>514</v>
          </cell>
          <cell r="G4175" t="str">
            <v>Max</v>
          </cell>
        </row>
        <row r="4176">
          <cell r="A4176" t="str">
            <v>Bamberg202200.4Max</v>
          </cell>
          <cell r="B4176">
            <v>2022</v>
          </cell>
          <cell r="C4176">
            <v>0.4</v>
          </cell>
          <cell r="D4176" t="str">
            <v>Bamberg</v>
          </cell>
          <cell r="E4176">
            <v>0</v>
          </cell>
          <cell r="F4176">
            <v>412</v>
          </cell>
          <cell r="G4176" t="str">
            <v>Max</v>
          </cell>
        </row>
        <row r="4177">
          <cell r="A4177" t="str">
            <v>Barnwell202200.4Max</v>
          </cell>
          <cell r="B4177">
            <v>2022</v>
          </cell>
          <cell r="C4177">
            <v>0.4</v>
          </cell>
          <cell r="D4177" t="str">
            <v>Barnwell</v>
          </cell>
          <cell r="E4177">
            <v>0</v>
          </cell>
          <cell r="F4177">
            <v>412</v>
          </cell>
          <cell r="G4177" t="str">
            <v>Max</v>
          </cell>
        </row>
        <row r="4178">
          <cell r="A4178" t="str">
            <v>Beaufort202200.4Max</v>
          </cell>
          <cell r="B4178">
            <v>2022</v>
          </cell>
          <cell r="C4178">
            <v>0.4</v>
          </cell>
          <cell r="D4178" t="str">
            <v>Beaufort</v>
          </cell>
          <cell r="E4178">
            <v>0</v>
          </cell>
          <cell r="F4178">
            <v>607</v>
          </cell>
          <cell r="G4178" t="str">
            <v>Max</v>
          </cell>
        </row>
        <row r="4179">
          <cell r="A4179" t="str">
            <v>Berkeley202200.4Max</v>
          </cell>
          <cell r="B4179">
            <v>2022</v>
          </cell>
          <cell r="C4179">
            <v>0.4</v>
          </cell>
          <cell r="D4179" t="str">
            <v>Berkeley</v>
          </cell>
          <cell r="E4179">
            <v>0</v>
          </cell>
          <cell r="F4179">
            <v>643</v>
          </cell>
          <cell r="G4179" t="str">
            <v>Max</v>
          </cell>
        </row>
        <row r="4180">
          <cell r="A4180" t="str">
            <v>Calhoun202200.4Max</v>
          </cell>
          <cell r="B4180">
            <v>2022</v>
          </cell>
          <cell r="C4180">
            <v>0.4</v>
          </cell>
          <cell r="D4180" t="str">
            <v>Calhoun</v>
          </cell>
          <cell r="E4180">
            <v>0</v>
          </cell>
          <cell r="F4180">
            <v>565</v>
          </cell>
          <cell r="G4180" t="str">
            <v>Max</v>
          </cell>
        </row>
        <row r="4181">
          <cell r="A4181" t="str">
            <v>Charleston202200.4Max</v>
          </cell>
          <cell r="B4181">
            <v>2022</v>
          </cell>
          <cell r="C4181">
            <v>0.4</v>
          </cell>
          <cell r="D4181" t="str">
            <v>Charleston</v>
          </cell>
          <cell r="E4181">
            <v>0</v>
          </cell>
          <cell r="F4181">
            <v>643</v>
          </cell>
          <cell r="G4181" t="str">
            <v>Max</v>
          </cell>
        </row>
        <row r="4182">
          <cell r="A4182" t="str">
            <v>Cherokee202200.4Max</v>
          </cell>
          <cell r="B4182">
            <v>2022</v>
          </cell>
          <cell r="C4182">
            <v>0.4</v>
          </cell>
          <cell r="D4182" t="str">
            <v>Cherokee</v>
          </cell>
          <cell r="E4182">
            <v>0</v>
          </cell>
          <cell r="F4182">
            <v>412</v>
          </cell>
          <cell r="G4182" t="str">
            <v>Max</v>
          </cell>
        </row>
        <row r="4183">
          <cell r="A4183" t="str">
            <v>Chester202200.4Max</v>
          </cell>
          <cell r="B4183">
            <v>2022</v>
          </cell>
          <cell r="C4183">
            <v>0.4</v>
          </cell>
          <cell r="D4183" t="str">
            <v>Chester</v>
          </cell>
          <cell r="E4183">
            <v>0</v>
          </cell>
          <cell r="F4183">
            <v>428</v>
          </cell>
          <cell r="G4183" t="str">
            <v>Max</v>
          </cell>
        </row>
        <row r="4184">
          <cell r="A4184" t="str">
            <v>Chesterfield202200.4Max</v>
          </cell>
          <cell r="B4184">
            <v>2022</v>
          </cell>
          <cell r="C4184">
            <v>0.4</v>
          </cell>
          <cell r="D4184" t="str">
            <v>Chesterfield</v>
          </cell>
          <cell r="E4184">
            <v>0</v>
          </cell>
          <cell r="F4184">
            <v>412</v>
          </cell>
          <cell r="G4184" t="str">
            <v>Max</v>
          </cell>
        </row>
        <row r="4185">
          <cell r="A4185" t="str">
            <v>Clarendon202200.4Max</v>
          </cell>
          <cell r="B4185">
            <v>2022</v>
          </cell>
          <cell r="C4185">
            <v>0.4</v>
          </cell>
          <cell r="D4185" t="str">
            <v>Clarendon</v>
          </cell>
          <cell r="E4185">
            <v>0</v>
          </cell>
          <cell r="F4185">
            <v>418</v>
          </cell>
          <cell r="G4185" t="str">
            <v>Max</v>
          </cell>
        </row>
        <row r="4186">
          <cell r="A4186" t="str">
            <v>Colleton202200.4Max</v>
          </cell>
          <cell r="B4186">
            <v>2022</v>
          </cell>
          <cell r="C4186">
            <v>0.4</v>
          </cell>
          <cell r="D4186" t="str">
            <v>Colleton</v>
          </cell>
          <cell r="E4186">
            <v>0</v>
          </cell>
          <cell r="F4186">
            <v>412</v>
          </cell>
          <cell r="G4186" t="str">
            <v>Max</v>
          </cell>
        </row>
        <row r="4187">
          <cell r="A4187" t="str">
            <v>Darlington202200.4Max</v>
          </cell>
          <cell r="B4187">
            <v>2022</v>
          </cell>
          <cell r="C4187">
            <v>0.4</v>
          </cell>
          <cell r="D4187" t="str">
            <v>Darlington</v>
          </cell>
          <cell r="E4187">
            <v>0</v>
          </cell>
          <cell r="F4187">
            <v>417</v>
          </cell>
          <cell r="G4187" t="str">
            <v>Max</v>
          </cell>
        </row>
        <row r="4188">
          <cell r="A4188" t="str">
            <v>Dillon202200.4Max</v>
          </cell>
          <cell r="B4188">
            <v>2022</v>
          </cell>
          <cell r="C4188">
            <v>0.4</v>
          </cell>
          <cell r="D4188" t="str">
            <v>Dillon</v>
          </cell>
          <cell r="E4188">
            <v>0</v>
          </cell>
          <cell r="F4188">
            <v>412</v>
          </cell>
          <cell r="G4188" t="str">
            <v>Max</v>
          </cell>
        </row>
        <row r="4189">
          <cell r="A4189" t="str">
            <v>Dorchester202200.4Max</v>
          </cell>
          <cell r="B4189">
            <v>2022</v>
          </cell>
          <cell r="C4189">
            <v>0.4</v>
          </cell>
          <cell r="D4189" t="str">
            <v>Dorchester</v>
          </cell>
          <cell r="E4189">
            <v>0</v>
          </cell>
          <cell r="F4189">
            <v>643</v>
          </cell>
          <cell r="G4189" t="str">
            <v>Max</v>
          </cell>
        </row>
        <row r="4190">
          <cell r="A4190" t="str">
            <v>Edgefield202200.4Max</v>
          </cell>
          <cell r="B4190">
            <v>2022</v>
          </cell>
          <cell r="C4190">
            <v>0.4</v>
          </cell>
          <cell r="D4190" t="str">
            <v>Edgefield</v>
          </cell>
          <cell r="E4190">
            <v>0</v>
          </cell>
          <cell r="F4190">
            <v>519</v>
          </cell>
          <cell r="G4190" t="str">
            <v>Max</v>
          </cell>
        </row>
        <row r="4191">
          <cell r="A4191" t="str">
            <v>Fairfield202200.4Max</v>
          </cell>
          <cell r="B4191">
            <v>2022</v>
          </cell>
          <cell r="C4191">
            <v>0.4</v>
          </cell>
          <cell r="D4191" t="str">
            <v>Fairfield</v>
          </cell>
          <cell r="E4191">
            <v>0</v>
          </cell>
          <cell r="F4191">
            <v>565</v>
          </cell>
          <cell r="G4191" t="str">
            <v>Max</v>
          </cell>
        </row>
        <row r="4192">
          <cell r="A4192" t="str">
            <v>Florence202200.4Max</v>
          </cell>
          <cell r="B4192">
            <v>2022</v>
          </cell>
          <cell r="C4192">
            <v>0.4</v>
          </cell>
          <cell r="D4192" t="str">
            <v>Florence</v>
          </cell>
          <cell r="E4192">
            <v>0</v>
          </cell>
          <cell r="F4192">
            <v>465</v>
          </cell>
          <cell r="G4192" t="str">
            <v>Max</v>
          </cell>
        </row>
        <row r="4193">
          <cell r="A4193" t="str">
            <v>Georgetown202200.4Max</v>
          </cell>
          <cell r="B4193">
            <v>2022</v>
          </cell>
          <cell r="C4193">
            <v>0.4</v>
          </cell>
          <cell r="D4193" t="str">
            <v>Georgetown</v>
          </cell>
          <cell r="E4193">
            <v>0</v>
          </cell>
          <cell r="F4193">
            <v>489</v>
          </cell>
          <cell r="G4193" t="str">
            <v>Max</v>
          </cell>
        </row>
        <row r="4194">
          <cell r="A4194" t="str">
            <v>Greenville202200.4Max</v>
          </cell>
          <cell r="B4194">
            <v>2022</v>
          </cell>
          <cell r="C4194">
            <v>0.4</v>
          </cell>
          <cell r="D4194" t="str">
            <v>Greenville</v>
          </cell>
          <cell r="E4194">
            <v>0</v>
          </cell>
          <cell r="F4194">
            <v>597</v>
          </cell>
          <cell r="G4194" t="str">
            <v>Max</v>
          </cell>
        </row>
        <row r="4195">
          <cell r="A4195" t="str">
            <v>Greenwood202200.4Max</v>
          </cell>
          <cell r="B4195">
            <v>2022</v>
          </cell>
          <cell r="C4195">
            <v>0.4</v>
          </cell>
          <cell r="D4195" t="str">
            <v>Greenwood</v>
          </cell>
          <cell r="E4195">
            <v>0</v>
          </cell>
          <cell r="F4195">
            <v>412</v>
          </cell>
          <cell r="G4195" t="str">
            <v>Max</v>
          </cell>
        </row>
        <row r="4196">
          <cell r="A4196" t="str">
            <v>Hampton202200.4Max</v>
          </cell>
          <cell r="B4196">
            <v>2022</v>
          </cell>
          <cell r="C4196">
            <v>0.4</v>
          </cell>
          <cell r="D4196" t="str">
            <v>Hampton</v>
          </cell>
          <cell r="E4196">
            <v>0</v>
          </cell>
          <cell r="F4196">
            <v>412</v>
          </cell>
          <cell r="G4196" t="str">
            <v>Max</v>
          </cell>
        </row>
        <row r="4197">
          <cell r="A4197" t="str">
            <v>Horry202200.4Max</v>
          </cell>
          <cell r="B4197">
            <v>2022</v>
          </cell>
          <cell r="C4197">
            <v>0.4</v>
          </cell>
          <cell r="D4197" t="str">
            <v>Horry</v>
          </cell>
          <cell r="E4197">
            <v>0</v>
          </cell>
          <cell r="F4197">
            <v>479</v>
          </cell>
          <cell r="G4197" t="str">
            <v>Max</v>
          </cell>
        </row>
        <row r="4198">
          <cell r="A4198" t="str">
            <v>Jasper202200.4Max</v>
          </cell>
          <cell r="B4198">
            <v>2022</v>
          </cell>
          <cell r="C4198">
            <v>0.4</v>
          </cell>
          <cell r="D4198" t="str">
            <v>Jasper</v>
          </cell>
          <cell r="E4198">
            <v>0</v>
          </cell>
          <cell r="F4198">
            <v>419</v>
          </cell>
          <cell r="G4198" t="str">
            <v>Max</v>
          </cell>
        </row>
        <row r="4199">
          <cell r="A4199" t="str">
            <v>Kershaw202200.4Max</v>
          </cell>
          <cell r="B4199">
            <v>2022</v>
          </cell>
          <cell r="C4199">
            <v>0.4</v>
          </cell>
          <cell r="D4199" t="str">
            <v>Kershaw</v>
          </cell>
          <cell r="E4199">
            <v>0</v>
          </cell>
          <cell r="F4199">
            <v>477</v>
          </cell>
          <cell r="G4199" t="str">
            <v>Max</v>
          </cell>
        </row>
        <row r="4200">
          <cell r="A4200" t="str">
            <v>Lancaster202200.4Max</v>
          </cell>
          <cell r="B4200">
            <v>2022</v>
          </cell>
          <cell r="C4200">
            <v>0.4</v>
          </cell>
          <cell r="D4200" t="str">
            <v>Lancaster</v>
          </cell>
          <cell r="E4200">
            <v>0</v>
          </cell>
          <cell r="F4200">
            <v>542</v>
          </cell>
          <cell r="G4200" t="str">
            <v>Max</v>
          </cell>
        </row>
        <row r="4201">
          <cell r="A4201" t="str">
            <v>Laurens202200.4Max</v>
          </cell>
          <cell r="B4201">
            <v>2022</v>
          </cell>
          <cell r="C4201">
            <v>0.4</v>
          </cell>
          <cell r="D4201" t="str">
            <v>Laurens</v>
          </cell>
          <cell r="E4201">
            <v>0</v>
          </cell>
          <cell r="F4201">
            <v>420</v>
          </cell>
          <cell r="G4201" t="str">
            <v>Max</v>
          </cell>
        </row>
        <row r="4202">
          <cell r="A4202" t="str">
            <v>Lee202200.4Max</v>
          </cell>
          <cell r="B4202">
            <v>2022</v>
          </cell>
          <cell r="C4202">
            <v>0.4</v>
          </cell>
          <cell r="D4202" t="str">
            <v>Lee</v>
          </cell>
          <cell r="E4202">
            <v>0</v>
          </cell>
          <cell r="F4202">
            <v>412</v>
          </cell>
          <cell r="G4202" t="str">
            <v>Max</v>
          </cell>
        </row>
        <row r="4203">
          <cell r="A4203" t="str">
            <v>Lexington202200.4Max</v>
          </cell>
          <cell r="B4203">
            <v>2022</v>
          </cell>
          <cell r="C4203">
            <v>0.4</v>
          </cell>
          <cell r="D4203" t="str">
            <v>Lexington</v>
          </cell>
          <cell r="E4203">
            <v>0</v>
          </cell>
          <cell r="F4203">
            <v>565</v>
          </cell>
          <cell r="G4203" t="str">
            <v>Max</v>
          </cell>
        </row>
        <row r="4204">
          <cell r="A4204" t="str">
            <v>Marion202200.4Max</v>
          </cell>
          <cell r="B4204">
            <v>2022</v>
          </cell>
          <cell r="C4204">
            <v>0.4</v>
          </cell>
          <cell r="D4204" t="str">
            <v>Marion</v>
          </cell>
          <cell r="E4204">
            <v>0</v>
          </cell>
          <cell r="F4204">
            <v>412</v>
          </cell>
          <cell r="G4204" t="str">
            <v>Max</v>
          </cell>
        </row>
        <row r="4205">
          <cell r="A4205" t="str">
            <v>Marlboro202200.4Max</v>
          </cell>
          <cell r="B4205">
            <v>2022</v>
          </cell>
          <cell r="C4205">
            <v>0.4</v>
          </cell>
          <cell r="D4205" t="str">
            <v>Marlboro</v>
          </cell>
          <cell r="E4205">
            <v>0</v>
          </cell>
          <cell r="F4205">
            <v>412</v>
          </cell>
          <cell r="G4205" t="str">
            <v>Max</v>
          </cell>
        </row>
        <row r="4206">
          <cell r="A4206" t="str">
            <v>McCormick202200.4Max</v>
          </cell>
          <cell r="B4206">
            <v>2022</v>
          </cell>
          <cell r="C4206">
            <v>0.4</v>
          </cell>
          <cell r="D4206" t="str">
            <v>McCormick</v>
          </cell>
          <cell r="E4206">
            <v>0</v>
          </cell>
          <cell r="F4206">
            <v>447</v>
          </cell>
          <cell r="G4206" t="str">
            <v>Max</v>
          </cell>
        </row>
        <row r="4207">
          <cell r="A4207" t="str">
            <v>Newberry202200.4Max</v>
          </cell>
          <cell r="B4207">
            <v>2022</v>
          </cell>
          <cell r="C4207">
            <v>0.4</v>
          </cell>
          <cell r="D4207" t="str">
            <v>Newberry</v>
          </cell>
          <cell r="E4207">
            <v>0</v>
          </cell>
          <cell r="F4207">
            <v>430</v>
          </cell>
          <cell r="G4207" t="str">
            <v>Max</v>
          </cell>
        </row>
        <row r="4208">
          <cell r="A4208" t="str">
            <v>Oconee202200.4Max</v>
          </cell>
          <cell r="B4208">
            <v>2022</v>
          </cell>
          <cell r="C4208">
            <v>0.4</v>
          </cell>
          <cell r="D4208" t="str">
            <v>Oconee</v>
          </cell>
          <cell r="E4208">
            <v>0</v>
          </cell>
          <cell r="F4208">
            <v>497</v>
          </cell>
          <cell r="G4208" t="str">
            <v>Max</v>
          </cell>
        </row>
        <row r="4209">
          <cell r="A4209" t="str">
            <v>Orangeburg202200.4Max</v>
          </cell>
          <cell r="B4209">
            <v>2022</v>
          </cell>
          <cell r="C4209">
            <v>0.4</v>
          </cell>
          <cell r="D4209" t="str">
            <v>Orangeburg</v>
          </cell>
          <cell r="E4209">
            <v>0</v>
          </cell>
          <cell r="F4209">
            <v>412</v>
          </cell>
          <cell r="G4209" t="str">
            <v>Max</v>
          </cell>
        </row>
        <row r="4210">
          <cell r="A4210" t="str">
            <v>Pickens202200.4Max</v>
          </cell>
          <cell r="B4210">
            <v>2022</v>
          </cell>
          <cell r="C4210">
            <v>0.4</v>
          </cell>
          <cell r="D4210" t="str">
            <v>Pickens</v>
          </cell>
          <cell r="E4210">
            <v>0</v>
          </cell>
          <cell r="F4210">
            <v>597</v>
          </cell>
          <cell r="G4210" t="str">
            <v>Max</v>
          </cell>
        </row>
        <row r="4211">
          <cell r="A4211" t="str">
            <v>Richland202200.4Max</v>
          </cell>
          <cell r="B4211">
            <v>2022</v>
          </cell>
          <cell r="C4211">
            <v>0.4</v>
          </cell>
          <cell r="D4211" t="str">
            <v>Richland</v>
          </cell>
          <cell r="E4211">
            <v>0</v>
          </cell>
          <cell r="F4211">
            <v>565</v>
          </cell>
          <cell r="G4211" t="str">
            <v>Max</v>
          </cell>
        </row>
        <row r="4212">
          <cell r="A4212" t="str">
            <v>Saluda202200.4Max</v>
          </cell>
          <cell r="B4212">
            <v>2022</v>
          </cell>
          <cell r="C4212">
            <v>0.4</v>
          </cell>
          <cell r="D4212" t="str">
            <v>Saluda</v>
          </cell>
          <cell r="E4212">
            <v>0</v>
          </cell>
          <cell r="F4212">
            <v>565</v>
          </cell>
          <cell r="G4212" t="str">
            <v>Max</v>
          </cell>
        </row>
        <row r="4213">
          <cell r="A4213" t="str">
            <v>Spartanburg202200.4Max</v>
          </cell>
          <cell r="B4213">
            <v>2022</v>
          </cell>
          <cell r="C4213">
            <v>0.4</v>
          </cell>
          <cell r="D4213" t="str">
            <v>Spartanburg</v>
          </cell>
          <cell r="E4213">
            <v>0</v>
          </cell>
          <cell r="F4213">
            <v>523</v>
          </cell>
          <cell r="G4213" t="str">
            <v>Max</v>
          </cell>
        </row>
        <row r="4214">
          <cell r="A4214" t="str">
            <v>Sumter202200.4Max</v>
          </cell>
          <cell r="B4214">
            <v>2022</v>
          </cell>
          <cell r="C4214">
            <v>0.4</v>
          </cell>
          <cell r="D4214" t="str">
            <v>Sumter</v>
          </cell>
          <cell r="E4214">
            <v>0</v>
          </cell>
          <cell r="F4214">
            <v>425</v>
          </cell>
          <cell r="G4214" t="str">
            <v>Max</v>
          </cell>
        </row>
        <row r="4215">
          <cell r="A4215" t="str">
            <v>Union202200.4Max</v>
          </cell>
          <cell r="B4215">
            <v>2022</v>
          </cell>
          <cell r="C4215">
            <v>0.4</v>
          </cell>
          <cell r="D4215" t="str">
            <v>Union</v>
          </cell>
          <cell r="E4215">
            <v>0</v>
          </cell>
          <cell r="F4215">
            <v>412</v>
          </cell>
          <cell r="G4215" t="str">
            <v>Max</v>
          </cell>
        </row>
        <row r="4216">
          <cell r="A4216" t="str">
            <v>Williamsburg202200.4Max</v>
          </cell>
          <cell r="B4216">
            <v>2022</v>
          </cell>
          <cell r="C4216">
            <v>0.4</v>
          </cell>
          <cell r="D4216" t="str">
            <v>Williamsburg</v>
          </cell>
          <cell r="E4216">
            <v>0</v>
          </cell>
          <cell r="F4216">
            <v>412</v>
          </cell>
          <cell r="G4216" t="str">
            <v>Max</v>
          </cell>
        </row>
        <row r="4217">
          <cell r="A4217" t="str">
            <v>York202200.4Max</v>
          </cell>
          <cell r="B4217">
            <v>2022</v>
          </cell>
          <cell r="C4217">
            <v>0.4</v>
          </cell>
          <cell r="D4217" t="str">
            <v>York</v>
          </cell>
          <cell r="E4217">
            <v>0</v>
          </cell>
          <cell r="F4217">
            <v>660</v>
          </cell>
          <cell r="G4217" t="str">
            <v>Max</v>
          </cell>
        </row>
        <row r="4218">
          <cell r="A4218" t="str">
            <v>Abbeville202210.4Max</v>
          </cell>
          <cell r="B4218">
            <v>2022</v>
          </cell>
          <cell r="C4218">
            <v>0.4</v>
          </cell>
          <cell r="D4218" t="str">
            <v>Abbeville</v>
          </cell>
          <cell r="E4218">
            <v>1</v>
          </cell>
          <cell r="F4218">
            <v>441</v>
          </cell>
          <cell r="G4218" t="str">
            <v>Max</v>
          </cell>
        </row>
        <row r="4219">
          <cell r="A4219" t="str">
            <v>Aiken202210.4Max</v>
          </cell>
          <cell r="B4219">
            <v>2022</v>
          </cell>
          <cell r="C4219">
            <v>0.4</v>
          </cell>
          <cell r="D4219" t="str">
            <v>Aiken</v>
          </cell>
          <cell r="E4219">
            <v>1</v>
          </cell>
          <cell r="F4219">
            <v>556</v>
          </cell>
          <cell r="G4219" t="str">
            <v>Max</v>
          </cell>
        </row>
        <row r="4220">
          <cell r="A4220" t="str">
            <v>Allendale202210.4Max</v>
          </cell>
          <cell r="B4220">
            <v>2022</v>
          </cell>
          <cell r="C4220">
            <v>0.4</v>
          </cell>
          <cell r="D4220" t="str">
            <v>Allendale</v>
          </cell>
          <cell r="E4220">
            <v>1</v>
          </cell>
          <cell r="F4220">
            <v>441</v>
          </cell>
          <cell r="G4220" t="str">
            <v>Max</v>
          </cell>
        </row>
        <row r="4221">
          <cell r="A4221" t="str">
            <v>Anderson202210.4Max</v>
          </cell>
          <cell r="B4221">
            <v>2022</v>
          </cell>
          <cell r="C4221">
            <v>0.4</v>
          </cell>
          <cell r="D4221" t="str">
            <v>Anderson</v>
          </cell>
          <cell r="E4221">
            <v>1</v>
          </cell>
          <cell r="F4221">
            <v>550</v>
          </cell>
          <cell r="G4221" t="str">
            <v>Max</v>
          </cell>
        </row>
        <row r="4222">
          <cell r="A4222" t="str">
            <v>Bamberg202210.4Max</v>
          </cell>
          <cell r="B4222">
            <v>2022</v>
          </cell>
          <cell r="C4222">
            <v>0.4</v>
          </cell>
          <cell r="D4222" t="str">
            <v>Bamberg</v>
          </cell>
          <cell r="E4222">
            <v>1</v>
          </cell>
          <cell r="F4222">
            <v>441</v>
          </cell>
          <cell r="G4222" t="str">
            <v>Max</v>
          </cell>
        </row>
        <row r="4223">
          <cell r="A4223" t="str">
            <v>Barnwell202210.4Max</v>
          </cell>
          <cell r="B4223">
            <v>2022</v>
          </cell>
          <cell r="C4223">
            <v>0.4</v>
          </cell>
          <cell r="D4223" t="str">
            <v>Barnwell</v>
          </cell>
          <cell r="E4223">
            <v>1</v>
          </cell>
          <cell r="F4223">
            <v>441</v>
          </cell>
          <cell r="G4223" t="str">
            <v>Max</v>
          </cell>
        </row>
        <row r="4224">
          <cell r="A4224" t="str">
            <v>Beaufort202210.4Max</v>
          </cell>
          <cell r="B4224">
            <v>2022</v>
          </cell>
          <cell r="C4224">
            <v>0.4</v>
          </cell>
          <cell r="D4224" t="str">
            <v>Beaufort</v>
          </cell>
          <cell r="E4224">
            <v>1</v>
          </cell>
          <cell r="F4224">
            <v>650</v>
          </cell>
          <cell r="G4224" t="str">
            <v>Max</v>
          </cell>
        </row>
        <row r="4225">
          <cell r="A4225" t="str">
            <v>Berkeley202210.4Max</v>
          </cell>
          <cell r="B4225">
            <v>2022</v>
          </cell>
          <cell r="C4225">
            <v>0.4</v>
          </cell>
          <cell r="D4225" t="str">
            <v>Berkeley</v>
          </cell>
          <cell r="E4225">
            <v>1</v>
          </cell>
          <cell r="F4225">
            <v>689</v>
          </cell>
          <cell r="G4225" t="str">
            <v>Max</v>
          </cell>
        </row>
        <row r="4226">
          <cell r="A4226" t="str">
            <v>Calhoun202210.4Max</v>
          </cell>
          <cell r="B4226">
            <v>2022</v>
          </cell>
          <cell r="C4226">
            <v>0.4</v>
          </cell>
          <cell r="D4226" t="str">
            <v>Calhoun</v>
          </cell>
          <cell r="E4226">
            <v>1</v>
          </cell>
          <cell r="F4226">
            <v>605</v>
          </cell>
          <cell r="G4226" t="str">
            <v>Max</v>
          </cell>
        </row>
        <row r="4227">
          <cell r="A4227" t="str">
            <v>Charleston202210.4Max</v>
          </cell>
          <cell r="B4227">
            <v>2022</v>
          </cell>
          <cell r="C4227">
            <v>0.4</v>
          </cell>
          <cell r="D4227" t="str">
            <v>Charleston</v>
          </cell>
          <cell r="E4227">
            <v>1</v>
          </cell>
          <cell r="F4227">
            <v>689</v>
          </cell>
          <cell r="G4227" t="str">
            <v>Max</v>
          </cell>
        </row>
        <row r="4228">
          <cell r="A4228" t="str">
            <v>Cherokee202210.4Max</v>
          </cell>
          <cell r="B4228">
            <v>2022</v>
          </cell>
          <cell r="C4228">
            <v>0.4</v>
          </cell>
          <cell r="D4228" t="str">
            <v>Cherokee</v>
          </cell>
          <cell r="E4228">
            <v>1</v>
          </cell>
          <cell r="F4228">
            <v>441</v>
          </cell>
          <cell r="G4228" t="str">
            <v>Max</v>
          </cell>
        </row>
        <row r="4229">
          <cell r="A4229" t="str">
            <v>Chester202210.4Max</v>
          </cell>
          <cell r="B4229">
            <v>2022</v>
          </cell>
          <cell r="C4229">
            <v>0.4</v>
          </cell>
          <cell r="D4229" t="str">
            <v>Chester</v>
          </cell>
          <cell r="E4229">
            <v>1</v>
          </cell>
          <cell r="F4229">
            <v>458</v>
          </cell>
          <cell r="G4229" t="str">
            <v>Max</v>
          </cell>
        </row>
        <row r="4230">
          <cell r="A4230" t="str">
            <v>Chesterfield202210.4Max</v>
          </cell>
          <cell r="B4230">
            <v>2022</v>
          </cell>
          <cell r="C4230">
            <v>0.4</v>
          </cell>
          <cell r="D4230" t="str">
            <v>Chesterfield</v>
          </cell>
          <cell r="E4230">
            <v>1</v>
          </cell>
          <cell r="F4230">
            <v>441</v>
          </cell>
          <cell r="G4230" t="str">
            <v>Max</v>
          </cell>
        </row>
        <row r="4231">
          <cell r="A4231" t="str">
            <v>Clarendon202210.4Max</v>
          </cell>
          <cell r="B4231">
            <v>2022</v>
          </cell>
          <cell r="C4231">
            <v>0.4</v>
          </cell>
          <cell r="D4231" t="str">
            <v>Clarendon</v>
          </cell>
          <cell r="E4231">
            <v>1</v>
          </cell>
          <cell r="F4231">
            <v>448</v>
          </cell>
          <cell r="G4231" t="str">
            <v>Max</v>
          </cell>
        </row>
        <row r="4232">
          <cell r="A4232" t="str">
            <v>Colleton202210.4Max</v>
          </cell>
          <cell r="B4232">
            <v>2022</v>
          </cell>
          <cell r="C4232">
            <v>0.4</v>
          </cell>
          <cell r="D4232" t="str">
            <v>Colleton</v>
          </cell>
          <cell r="E4232">
            <v>1</v>
          </cell>
          <cell r="F4232">
            <v>441</v>
          </cell>
          <cell r="G4232" t="str">
            <v>Max</v>
          </cell>
        </row>
        <row r="4233">
          <cell r="A4233" t="str">
            <v>Darlington202210.4Max</v>
          </cell>
          <cell r="B4233">
            <v>2022</v>
          </cell>
          <cell r="C4233">
            <v>0.4</v>
          </cell>
          <cell r="D4233" t="str">
            <v>Darlington</v>
          </cell>
          <cell r="E4233">
            <v>1</v>
          </cell>
          <cell r="F4233">
            <v>446</v>
          </cell>
          <cell r="G4233" t="str">
            <v>Max</v>
          </cell>
        </row>
        <row r="4234">
          <cell r="A4234" t="str">
            <v>Dillon202210.4Max</v>
          </cell>
          <cell r="B4234">
            <v>2022</v>
          </cell>
          <cell r="C4234">
            <v>0.4</v>
          </cell>
          <cell r="D4234" t="str">
            <v>Dillon</v>
          </cell>
          <cell r="E4234">
            <v>1</v>
          </cell>
          <cell r="F4234">
            <v>441</v>
          </cell>
          <cell r="G4234" t="str">
            <v>Max</v>
          </cell>
        </row>
        <row r="4235">
          <cell r="A4235" t="str">
            <v>Dorchester202210.4Max</v>
          </cell>
          <cell r="B4235">
            <v>2022</v>
          </cell>
          <cell r="C4235">
            <v>0.4</v>
          </cell>
          <cell r="D4235" t="str">
            <v>Dorchester</v>
          </cell>
          <cell r="E4235">
            <v>1</v>
          </cell>
          <cell r="F4235">
            <v>689</v>
          </cell>
          <cell r="G4235" t="str">
            <v>Max</v>
          </cell>
        </row>
        <row r="4236">
          <cell r="A4236" t="str">
            <v>Edgefield202210.4Max</v>
          </cell>
          <cell r="B4236">
            <v>2022</v>
          </cell>
          <cell r="C4236">
            <v>0.4</v>
          </cell>
          <cell r="D4236" t="str">
            <v>Edgefield</v>
          </cell>
          <cell r="E4236">
            <v>1</v>
          </cell>
          <cell r="F4236">
            <v>556</v>
          </cell>
          <cell r="G4236" t="str">
            <v>Max</v>
          </cell>
        </row>
        <row r="4237">
          <cell r="A4237" t="str">
            <v>Fairfield202210.4Max</v>
          </cell>
          <cell r="B4237">
            <v>2022</v>
          </cell>
          <cell r="C4237">
            <v>0.4</v>
          </cell>
          <cell r="D4237" t="str">
            <v>Fairfield</v>
          </cell>
          <cell r="E4237">
            <v>1</v>
          </cell>
          <cell r="F4237">
            <v>605</v>
          </cell>
          <cell r="G4237" t="str">
            <v>Max</v>
          </cell>
        </row>
        <row r="4238">
          <cell r="A4238" t="str">
            <v>Florence202210.4Max</v>
          </cell>
          <cell r="B4238">
            <v>2022</v>
          </cell>
          <cell r="C4238">
            <v>0.4</v>
          </cell>
          <cell r="D4238" t="str">
            <v>Florence</v>
          </cell>
          <cell r="E4238">
            <v>1</v>
          </cell>
          <cell r="F4238">
            <v>498</v>
          </cell>
          <cell r="G4238" t="str">
            <v>Max</v>
          </cell>
        </row>
        <row r="4239">
          <cell r="A4239" t="str">
            <v>Georgetown202210.4Max</v>
          </cell>
          <cell r="B4239">
            <v>2022</v>
          </cell>
          <cell r="C4239">
            <v>0.4</v>
          </cell>
          <cell r="D4239" t="str">
            <v>Georgetown</v>
          </cell>
          <cell r="E4239">
            <v>1</v>
          </cell>
          <cell r="F4239">
            <v>524</v>
          </cell>
          <cell r="G4239" t="str">
            <v>Max</v>
          </cell>
        </row>
        <row r="4240">
          <cell r="A4240" t="str">
            <v>Greenville202210.4Max</v>
          </cell>
          <cell r="B4240">
            <v>2022</v>
          </cell>
          <cell r="C4240">
            <v>0.4</v>
          </cell>
          <cell r="D4240" t="str">
            <v>Greenville</v>
          </cell>
          <cell r="E4240">
            <v>1</v>
          </cell>
          <cell r="F4240">
            <v>639</v>
          </cell>
          <cell r="G4240" t="str">
            <v>Max</v>
          </cell>
        </row>
        <row r="4241">
          <cell r="A4241" t="str">
            <v>Greenwood202210.4Max</v>
          </cell>
          <cell r="B4241">
            <v>2022</v>
          </cell>
          <cell r="C4241">
            <v>0.4</v>
          </cell>
          <cell r="D4241" t="str">
            <v>Greenwood</v>
          </cell>
          <cell r="E4241">
            <v>1</v>
          </cell>
          <cell r="F4241">
            <v>441</v>
          </cell>
          <cell r="G4241" t="str">
            <v>Max</v>
          </cell>
        </row>
        <row r="4242">
          <cell r="A4242" t="str">
            <v>Hampton202210.4Max</v>
          </cell>
          <cell r="B4242">
            <v>2022</v>
          </cell>
          <cell r="C4242">
            <v>0.4</v>
          </cell>
          <cell r="D4242" t="str">
            <v>Hampton</v>
          </cell>
          <cell r="E4242">
            <v>1</v>
          </cell>
          <cell r="F4242">
            <v>441</v>
          </cell>
          <cell r="G4242" t="str">
            <v>Max</v>
          </cell>
        </row>
        <row r="4243">
          <cell r="A4243" t="str">
            <v>Horry202210.4Max</v>
          </cell>
          <cell r="B4243">
            <v>2022</v>
          </cell>
          <cell r="C4243">
            <v>0.4</v>
          </cell>
          <cell r="D4243" t="str">
            <v>Horry</v>
          </cell>
          <cell r="E4243">
            <v>1</v>
          </cell>
          <cell r="F4243">
            <v>513</v>
          </cell>
          <cell r="G4243" t="str">
            <v>Max</v>
          </cell>
        </row>
        <row r="4244">
          <cell r="A4244" t="str">
            <v>Jasper202210.4Max</v>
          </cell>
          <cell r="B4244">
            <v>2022</v>
          </cell>
          <cell r="C4244">
            <v>0.4</v>
          </cell>
          <cell r="D4244" t="str">
            <v>Jasper</v>
          </cell>
          <cell r="E4244">
            <v>1</v>
          </cell>
          <cell r="F4244">
            <v>449</v>
          </cell>
          <cell r="G4244" t="str">
            <v>Max</v>
          </cell>
        </row>
        <row r="4245">
          <cell r="A4245" t="str">
            <v>Kershaw202210.4Max</v>
          </cell>
          <cell r="B4245">
            <v>2022</v>
          </cell>
          <cell r="C4245">
            <v>0.4</v>
          </cell>
          <cell r="D4245" t="str">
            <v>Kershaw</v>
          </cell>
          <cell r="E4245">
            <v>1</v>
          </cell>
          <cell r="F4245">
            <v>511</v>
          </cell>
          <cell r="G4245" t="str">
            <v>Max</v>
          </cell>
        </row>
        <row r="4246">
          <cell r="A4246" t="str">
            <v>Lancaster202210.4Max</v>
          </cell>
          <cell r="B4246">
            <v>2022</v>
          </cell>
          <cell r="C4246">
            <v>0.4</v>
          </cell>
          <cell r="D4246" t="str">
            <v>Lancaster</v>
          </cell>
          <cell r="E4246">
            <v>1</v>
          </cell>
          <cell r="F4246">
            <v>580</v>
          </cell>
          <cell r="G4246" t="str">
            <v>Max</v>
          </cell>
        </row>
        <row r="4247">
          <cell r="A4247" t="str">
            <v>Laurens202210.4Max</v>
          </cell>
          <cell r="B4247">
            <v>2022</v>
          </cell>
          <cell r="C4247">
            <v>0.4</v>
          </cell>
          <cell r="D4247" t="str">
            <v>Laurens</v>
          </cell>
          <cell r="E4247">
            <v>1</v>
          </cell>
          <cell r="F4247">
            <v>450</v>
          </cell>
          <cell r="G4247" t="str">
            <v>Max</v>
          </cell>
        </row>
        <row r="4248">
          <cell r="A4248" t="str">
            <v>Lee202210.4Max</v>
          </cell>
          <cell r="B4248">
            <v>2022</v>
          </cell>
          <cell r="C4248">
            <v>0.4</v>
          </cell>
          <cell r="D4248" t="str">
            <v>Lee</v>
          </cell>
          <cell r="E4248">
            <v>1</v>
          </cell>
          <cell r="F4248">
            <v>441</v>
          </cell>
          <cell r="G4248" t="str">
            <v>Max</v>
          </cell>
        </row>
        <row r="4249">
          <cell r="A4249" t="str">
            <v>Lexington202210.4Max</v>
          </cell>
          <cell r="B4249">
            <v>2022</v>
          </cell>
          <cell r="C4249">
            <v>0.4</v>
          </cell>
          <cell r="D4249" t="str">
            <v>Lexington</v>
          </cell>
          <cell r="E4249">
            <v>1</v>
          </cell>
          <cell r="F4249">
            <v>605</v>
          </cell>
          <cell r="G4249" t="str">
            <v>Max</v>
          </cell>
        </row>
        <row r="4250">
          <cell r="A4250" t="str">
            <v>Marion202210.4Max</v>
          </cell>
          <cell r="B4250">
            <v>2022</v>
          </cell>
          <cell r="C4250">
            <v>0.4</v>
          </cell>
          <cell r="D4250" t="str">
            <v>Marion</v>
          </cell>
          <cell r="E4250">
            <v>1</v>
          </cell>
          <cell r="F4250">
            <v>441</v>
          </cell>
          <cell r="G4250" t="str">
            <v>Max</v>
          </cell>
        </row>
        <row r="4251">
          <cell r="A4251" t="str">
            <v>Marlboro202210.4Max</v>
          </cell>
          <cell r="B4251">
            <v>2022</v>
          </cell>
          <cell r="C4251">
            <v>0.4</v>
          </cell>
          <cell r="D4251" t="str">
            <v>Marlboro</v>
          </cell>
          <cell r="E4251">
            <v>1</v>
          </cell>
          <cell r="F4251">
            <v>441</v>
          </cell>
          <cell r="G4251" t="str">
            <v>Max</v>
          </cell>
        </row>
        <row r="4252">
          <cell r="A4252" t="str">
            <v>McCormick202210.4Max</v>
          </cell>
          <cell r="B4252">
            <v>2022</v>
          </cell>
          <cell r="C4252">
            <v>0.4</v>
          </cell>
          <cell r="D4252" t="str">
            <v>McCormick</v>
          </cell>
          <cell r="E4252">
            <v>1</v>
          </cell>
          <cell r="F4252">
            <v>479</v>
          </cell>
          <cell r="G4252" t="str">
            <v>Max</v>
          </cell>
        </row>
        <row r="4253">
          <cell r="A4253" t="str">
            <v>Newberry202210.4Max</v>
          </cell>
          <cell r="B4253">
            <v>2022</v>
          </cell>
          <cell r="C4253">
            <v>0.4</v>
          </cell>
          <cell r="D4253" t="str">
            <v>Newberry</v>
          </cell>
          <cell r="E4253">
            <v>1</v>
          </cell>
          <cell r="F4253">
            <v>461</v>
          </cell>
          <cell r="G4253" t="str">
            <v>Max</v>
          </cell>
        </row>
        <row r="4254">
          <cell r="A4254" t="str">
            <v>Oconee202210.4Max</v>
          </cell>
          <cell r="B4254">
            <v>2022</v>
          </cell>
          <cell r="C4254">
            <v>0.4</v>
          </cell>
          <cell r="D4254" t="str">
            <v>Oconee</v>
          </cell>
          <cell r="E4254">
            <v>1</v>
          </cell>
          <cell r="F4254">
            <v>532</v>
          </cell>
          <cell r="G4254" t="str">
            <v>Max</v>
          </cell>
        </row>
        <row r="4255">
          <cell r="A4255" t="str">
            <v>Orangeburg202210.4Max</v>
          </cell>
          <cell r="B4255">
            <v>2022</v>
          </cell>
          <cell r="C4255">
            <v>0.4</v>
          </cell>
          <cell r="D4255" t="str">
            <v>Orangeburg</v>
          </cell>
          <cell r="E4255">
            <v>1</v>
          </cell>
          <cell r="F4255">
            <v>441</v>
          </cell>
          <cell r="G4255" t="str">
            <v>Max</v>
          </cell>
        </row>
        <row r="4256">
          <cell r="A4256" t="str">
            <v>Pickens202210.4Max</v>
          </cell>
          <cell r="B4256">
            <v>2022</v>
          </cell>
          <cell r="C4256">
            <v>0.4</v>
          </cell>
          <cell r="D4256" t="str">
            <v>Pickens</v>
          </cell>
          <cell r="E4256">
            <v>1</v>
          </cell>
          <cell r="F4256">
            <v>639</v>
          </cell>
          <cell r="G4256" t="str">
            <v>Max</v>
          </cell>
        </row>
        <row r="4257">
          <cell r="A4257" t="str">
            <v>Richland202210.4Max</v>
          </cell>
          <cell r="B4257">
            <v>2022</v>
          </cell>
          <cell r="C4257">
            <v>0.4</v>
          </cell>
          <cell r="D4257" t="str">
            <v>Richland</v>
          </cell>
          <cell r="E4257">
            <v>1</v>
          </cell>
          <cell r="F4257">
            <v>605</v>
          </cell>
          <cell r="G4257" t="str">
            <v>Max</v>
          </cell>
        </row>
        <row r="4258">
          <cell r="A4258" t="str">
            <v>Saluda202210.4Max</v>
          </cell>
          <cell r="B4258">
            <v>2022</v>
          </cell>
          <cell r="C4258">
            <v>0.4</v>
          </cell>
          <cell r="D4258" t="str">
            <v>Saluda</v>
          </cell>
          <cell r="E4258">
            <v>1</v>
          </cell>
          <cell r="F4258">
            <v>605</v>
          </cell>
          <cell r="G4258" t="str">
            <v>Max</v>
          </cell>
        </row>
        <row r="4259">
          <cell r="A4259" t="str">
            <v>Spartanburg202210.4Max</v>
          </cell>
          <cell r="B4259">
            <v>2022</v>
          </cell>
          <cell r="C4259">
            <v>0.4</v>
          </cell>
          <cell r="D4259" t="str">
            <v>Spartanburg</v>
          </cell>
          <cell r="E4259">
            <v>1</v>
          </cell>
          <cell r="F4259">
            <v>560</v>
          </cell>
          <cell r="G4259" t="str">
            <v>Max</v>
          </cell>
        </row>
        <row r="4260">
          <cell r="A4260" t="str">
            <v>Sumter202210.4Max</v>
          </cell>
          <cell r="B4260">
            <v>2022</v>
          </cell>
          <cell r="C4260">
            <v>0.4</v>
          </cell>
          <cell r="D4260" t="str">
            <v>Sumter</v>
          </cell>
          <cell r="E4260">
            <v>1</v>
          </cell>
          <cell r="F4260">
            <v>455</v>
          </cell>
          <cell r="G4260" t="str">
            <v>Max</v>
          </cell>
        </row>
        <row r="4261">
          <cell r="A4261" t="str">
            <v>Union202210.4Max</v>
          </cell>
          <cell r="B4261">
            <v>2022</v>
          </cell>
          <cell r="C4261">
            <v>0.4</v>
          </cell>
          <cell r="D4261" t="str">
            <v>Union</v>
          </cell>
          <cell r="E4261">
            <v>1</v>
          </cell>
          <cell r="F4261">
            <v>441</v>
          </cell>
          <cell r="G4261" t="str">
            <v>Max</v>
          </cell>
        </row>
        <row r="4262">
          <cell r="A4262" t="str">
            <v>Williamsburg202210.4Max</v>
          </cell>
          <cell r="B4262">
            <v>2022</v>
          </cell>
          <cell r="C4262">
            <v>0.4</v>
          </cell>
          <cell r="D4262" t="str">
            <v>Williamsburg</v>
          </cell>
          <cell r="E4262">
            <v>1</v>
          </cell>
          <cell r="F4262">
            <v>441</v>
          </cell>
          <cell r="G4262" t="str">
            <v>Max</v>
          </cell>
        </row>
        <row r="4263">
          <cell r="A4263" t="str">
            <v>York202210.4Max</v>
          </cell>
          <cell r="B4263">
            <v>2022</v>
          </cell>
          <cell r="C4263">
            <v>0.4</v>
          </cell>
          <cell r="D4263" t="str">
            <v>York</v>
          </cell>
          <cell r="E4263">
            <v>1</v>
          </cell>
          <cell r="F4263">
            <v>707</v>
          </cell>
          <cell r="G4263" t="str">
            <v>Max</v>
          </cell>
        </row>
        <row r="4264">
          <cell r="A4264" t="str">
            <v>Abbeville202220.4Max</v>
          </cell>
          <cell r="B4264">
            <v>2022</v>
          </cell>
          <cell r="C4264">
            <v>0.4</v>
          </cell>
          <cell r="D4264" t="str">
            <v>Abbeville</v>
          </cell>
          <cell r="E4264">
            <v>2</v>
          </cell>
          <cell r="F4264">
            <v>530</v>
          </cell>
          <cell r="G4264" t="str">
            <v>Max</v>
          </cell>
        </row>
        <row r="4265">
          <cell r="A4265" t="str">
            <v>Aiken202220.4Max</v>
          </cell>
          <cell r="B4265">
            <v>2022</v>
          </cell>
          <cell r="C4265">
            <v>0.4</v>
          </cell>
          <cell r="D4265" t="str">
            <v>Aiken</v>
          </cell>
          <cell r="E4265">
            <v>2</v>
          </cell>
          <cell r="F4265">
            <v>667</v>
          </cell>
          <cell r="G4265" t="str">
            <v>Max</v>
          </cell>
        </row>
        <row r="4266">
          <cell r="A4266" t="str">
            <v>Allendale202220.4Max</v>
          </cell>
          <cell r="B4266">
            <v>2022</v>
          </cell>
          <cell r="C4266">
            <v>0.4</v>
          </cell>
          <cell r="D4266" t="str">
            <v>Allendale</v>
          </cell>
          <cell r="E4266">
            <v>2</v>
          </cell>
          <cell r="F4266">
            <v>530</v>
          </cell>
          <cell r="G4266" t="str">
            <v>Max</v>
          </cell>
        </row>
        <row r="4267">
          <cell r="A4267" t="str">
            <v>Anderson202220.4Max</v>
          </cell>
          <cell r="B4267">
            <v>2022</v>
          </cell>
          <cell r="C4267">
            <v>0.4</v>
          </cell>
          <cell r="D4267" t="str">
            <v>Anderson</v>
          </cell>
          <cell r="E4267">
            <v>2</v>
          </cell>
          <cell r="F4267">
            <v>660</v>
          </cell>
          <cell r="G4267" t="str">
            <v>Max</v>
          </cell>
        </row>
        <row r="4268">
          <cell r="A4268" t="str">
            <v>Bamberg202220.4Max</v>
          </cell>
          <cell r="B4268">
            <v>2022</v>
          </cell>
          <cell r="C4268">
            <v>0.4</v>
          </cell>
          <cell r="D4268" t="str">
            <v>Bamberg</v>
          </cell>
          <cell r="E4268">
            <v>2</v>
          </cell>
          <cell r="F4268">
            <v>530</v>
          </cell>
          <cell r="G4268" t="str">
            <v>Max</v>
          </cell>
        </row>
        <row r="4269">
          <cell r="A4269" t="str">
            <v>Barnwell202220.4Max</v>
          </cell>
          <cell r="B4269">
            <v>2022</v>
          </cell>
          <cell r="C4269">
            <v>0.4</v>
          </cell>
          <cell r="D4269" t="str">
            <v>Barnwell</v>
          </cell>
          <cell r="E4269">
            <v>2</v>
          </cell>
          <cell r="F4269">
            <v>530</v>
          </cell>
          <cell r="G4269" t="str">
            <v>Max</v>
          </cell>
        </row>
        <row r="4270">
          <cell r="A4270" t="str">
            <v>Beaufort202220.4Max</v>
          </cell>
          <cell r="B4270">
            <v>2022</v>
          </cell>
          <cell r="C4270">
            <v>0.4</v>
          </cell>
          <cell r="D4270" t="str">
            <v>Beaufort</v>
          </cell>
          <cell r="E4270">
            <v>2</v>
          </cell>
          <cell r="F4270">
            <v>781</v>
          </cell>
          <cell r="G4270" t="str">
            <v>Max</v>
          </cell>
        </row>
        <row r="4271">
          <cell r="A4271" t="str">
            <v>Berkeley202220.4Max</v>
          </cell>
          <cell r="B4271">
            <v>2022</v>
          </cell>
          <cell r="C4271">
            <v>0.4</v>
          </cell>
          <cell r="D4271" t="str">
            <v>Berkeley</v>
          </cell>
          <cell r="E4271">
            <v>2</v>
          </cell>
          <cell r="F4271">
            <v>827</v>
          </cell>
          <cell r="G4271" t="str">
            <v>Max</v>
          </cell>
        </row>
        <row r="4272">
          <cell r="A4272" t="str">
            <v>Calhoun202220.4Max</v>
          </cell>
          <cell r="B4272">
            <v>2022</v>
          </cell>
          <cell r="C4272">
            <v>0.4</v>
          </cell>
          <cell r="D4272" t="str">
            <v>Calhoun</v>
          </cell>
          <cell r="E4272">
            <v>2</v>
          </cell>
          <cell r="F4272">
            <v>726</v>
          </cell>
          <cell r="G4272" t="str">
            <v>Max</v>
          </cell>
        </row>
        <row r="4273">
          <cell r="A4273" t="str">
            <v>Charleston202220.4Max</v>
          </cell>
          <cell r="B4273">
            <v>2022</v>
          </cell>
          <cell r="C4273">
            <v>0.4</v>
          </cell>
          <cell r="D4273" t="str">
            <v>Charleston</v>
          </cell>
          <cell r="E4273">
            <v>2</v>
          </cell>
          <cell r="F4273">
            <v>827</v>
          </cell>
          <cell r="G4273" t="str">
            <v>Max</v>
          </cell>
        </row>
        <row r="4274">
          <cell r="A4274" t="str">
            <v>Cherokee202220.4Max</v>
          </cell>
          <cell r="B4274">
            <v>2022</v>
          </cell>
          <cell r="C4274">
            <v>0.4</v>
          </cell>
          <cell r="D4274" t="str">
            <v>Cherokee</v>
          </cell>
          <cell r="E4274">
            <v>2</v>
          </cell>
          <cell r="F4274">
            <v>530</v>
          </cell>
          <cell r="G4274" t="str">
            <v>Max</v>
          </cell>
        </row>
        <row r="4275">
          <cell r="A4275" t="str">
            <v>Chester202220.4Max</v>
          </cell>
          <cell r="B4275">
            <v>2022</v>
          </cell>
          <cell r="C4275">
            <v>0.4</v>
          </cell>
          <cell r="D4275" t="str">
            <v>Chester</v>
          </cell>
          <cell r="E4275">
            <v>2</v>
          </cell>
          <cell r="F4275">
            <v>550</v>
          </cell>
          <cell r="G4275" t="str">
            <v>Max</v>
          </cell>
        </row>
        <row r="4276">
          <cell r="A4276" t="str">
            <v>Chesterfield202220.4Max</v>
          </cell>
          <cell r="B4276">
            <v>2022</v>
          </cell>
          <cell r="C4276">
            <v>0.4</v>
          </cell>
          <cell r="D4276" t="str">
            <v>Chesterfield</v>
          </cell>
          <cell r="E4276">
            <v>2</v>
          </cell>
          <cell r="F4276">
            <v>530</v>
          </cell>
          <cell r="G4276" t="str">
            <v>Max</v>
          </cell>
        </row>
        <row r="4277">
          <cell r="A4277" t="str">
            <v>Clarendon202220.4Max</v>
          </cell>
          <cell r="B4277">
            <v>2022</v>
          </cell>
          <cell r="C4277">
            <v>0.4</v>
          </cell>
          <cell r="D4277" t="str">
            <v>Clarendon</v>
          </cell>
          <cell r="E4277">
            <v>2</v>
          </cell>
          <cell r="F4277">
            <v>538</v>
          </cell>
          <cell r="G4277" t="str">
            <v>Max</v>
          </cell>
        </row>
        <row r="4278">
          <cell r="A4278" t="str">
            <v>Colleton202220.4Max</v>
          </cell>
          <cell r="B4278">
            <v>2022</v>
          </cell>
          <cell r="C4278">
            <v>0.4</v>
          </cell>
          <cell r="D4278" t="str">
            <v>Colleton</v>
          </cell>
          <cell r="E4278">
            <v>2</v>
          </cell>
          <cell r="F4278">
            <v>530</v>
          </cell>
          <cell r="G4278" t="str">
            <v>Max</v>
          </cell>
        </row>
        <row r="4279">
          <cell r="A4279" t="str">
            <v>Darlington202220.4Max</v>
          </cell>
          <cell r="B4279">
            <v>2022</v>
          </cell>
          <cell r="C4279">
            <v>0.4</v>
          </cell>
          <cell r="D4279" t="str">
            <v>Darlington</v>
          </cell>
          <cell r="E4279">
            <v>2</v>
          </cell>
          <cell r="F4279">
            <v>536</v>
          </cell>
          <cell r="G4279" t="str">
            <v>Max</v>
          </cell>
        </row>
        <row r="4280">
          <cell r="A4280" t="str">
            <v>Dillon202220.4Max</v>
          </cell>
          <cell r="B4280">
            <v>2022</v>
          </cell>
          <cell r="C4280">
            <v>0.4</v>
          </cell>
          <cell r="D4280" t="str">
            <v>Dillon</v>
          </cell>
          <cell r="E4280">
            <v>2</v>
          </cell>
          <cell r="F4280">
            <v>530</v>
          </cell>
          <cell r="G4280" t="str">
            <v>Max</v>
          </cell>
        </row>
        <row r="4281">
          <cell r="A4281" t="str">
            <v>Dorchester202220.4Max</v>
          </cell>
          <cell r="B4281">
            <v>2022</v>
          </cell>
          <cell r="C4281">
            <v>0.4</v>
          </cell>
          <cell r="D4281" t="str">
            <v>Dorchester</v>
          </cell>
          <cell r="E4281">
            <v>2</v>
          </cell>
          <cell r="F4281">
            <v>827</v>
          </cell>
          <cell r="G4281" t="str">
            <v>Max</v>
          </cell>
        </row>
        <row r="4282">
          <cell r="A4282" t="str">
            <v>Edgefield202220.4Max</v>
          </cell>
          <cell r="B4282">
            <v>2022</v>
          </cell>
          <cell r="C4282">
            <v>0.4</v>
          </cell>
          <cell r="D4282" t="str">
            <v>Edgefield</v>
          </cell>
          <cell r="E4282">
            <v>2</v>
          </cell>
          <cell r="F4282">
            <v>667</v>
          </cell>
          <cell r="G4282" t="str">
            <v>Max</v>
          </cell>
        </row>
        <row r="4283">
          <cell r="A4283" t="str">
            <v>Fairfield202220.4Max</v>
          </cell>
          <cell r="B4283">
            <v>2022</v>
          </cell>
          <cell r="C4283">
            <v>0.4</v>
          </cell>
          <cell r="D4283" t="str">
            <v>Fairfield</v>
          </cell>
          <cell r="E4283">
            <v>2</v>
          </cell>
          <cell r="F4283">
            <v>726</v>
          </cell>
          <cell r="G4283" t="str">
            <v>Max</v>
          </cell>
        </row>
        <row r="4284">
          <cell r="A4284" t="str">
            <v>Florence202220.4Max</v>
          </cell>
          <cell r="B4284">
            <v>2022</v>
          </cell>
          <cell r="C4284">
            <v>0.4</v>
          </cell>
          <cell r="D4284" t="str">
            <v>Florence</v>
          </cell>
          <cell r="E4284">
            <v>2</v>
          </cell>
          <cell r="F4284">
            <v>598</v>
          </cell>
          <cell r="G4284" t="str">
            <v>Max</v>
          </cell>
        </row>
        <row r="4285">
          <cell r="A4285" t="str">
            <v>Georgetown202220.4Max</v>
          </cell>
          <cell r="B4285">
            <v>2022</v>
          </cell>
          <cell r="C4285">
            <v>0.4</v>
          </cell>
          <cell r="D4285" t="str">
            <v>Georgetown</v>
          </cell>
          <cell r="E4285">
            <v>2</v>
          </cell>
          <cell r="F4285">
            <v>629</v>
          </cell>
          <cell r="G4285" t="str">
            <v>Max</v>
          </cell>
        </row>
        <row r="4286">
          <cell r="A4286" t="str">
            <v>Greenville202220.4Max</v>
          </cell>
          <cell r="B4286">
            <v>2022</v>
          </cell>
          <cell r="C4286">
            <v>0.4</v>
          </cell>
          <cell r="D4286" t="str">
            <v>Greenville</v>
          </cell>
          <cell r="E4286">
            <v>2</v>
          </cell>
          <cell r="F4286">
            <v>767</v>
          </cell>
          <cell r="G4286" t="str">
            <v>Max</v>
          </cell>
        </row>
        <row r="4287">
          <cell r="A4287" t="str">
            <v>Greenwood202220.4Max</v>
          </cell>
          <cell r="B4287">
            <v>2022</v>
          </cell>
          <cell r="C4287">
            <v>0.4</v>
          </cell>
          <cell r="D4287" t="str">
            <v>Greenwood</v>
          </cell>
          <cell r="E4287">
            <v>2</v>
          </cell>
          <cell r="F4287">
            <v>530</v>
          </cell>
          <cell r="G4287" t="str">
            <v>Max</v>
          </cell>
        </row>
        <row r="4288">
          <cell r="A4288" t="str">
            <v>Hampton202220.4Max</v>
          </cell>
          <cell r="B4288">
            <v>2022</v>
          </cell>
          <cell r="C4288">
            <v>0.4</v>
          </cell>
          <cell r="D4288" t="str">
            <v>Hampton</v>
          </cell>
          <cell r="E4288">
            <v>2</v>
          </cell>
          <cell r="F4288">
            <v>530</v>
          </cell>
          <cell r="G4288" t="str">
            <v>Max</v>
          </cell>
        </row>
        <row r="4289">
          <cell r="A4289" t="str">
            <v>Horry202220.4Max</v>
          </cell>
          <cell r="B4289">
            <v>2022</v>
          </cell>
          <cell r="C4289">
            <v>0.4</v>
          </cell>
          <cell r="D4289" t="str">
            <v>Horry</v>
          </cell>
          <cell r="E4289">
            <v>2</v>
          </cell>
          <cell r="F4289">
            <v>615</v>
          </cell>
          <cell r="G4289" t="str">
            <v>Max</v>
          </cell>
        </row>
        <row r="4290">
          <cell r="A4290" t="str">
            <v>Jasper202220.4Max</v>
          </cell>
          <cell r="B4290">
            <v>2022</v>
          </cell>
          <cell r="C4290">
            <v>0.4</v>
          </cell>
          <cell r="D4290" t="str">
            <v>Jasper</v>
          </cell>
          <cell r="E4290">
            <v>2</v>
          </cell>
          <cell r="F4290">
            <v>539</v>
          </cell>
          <cell r="G4290" t="str">
            <v>Max</v>
          </cell>
        </row>
        <row r="4291">
          <cell r="A4291" t="str">
            <v>Kershaw202220.4Max</v>
          </cell>
          <cell r="B4291">
            <v>2022</v>
          </cell>
          <cell r="C4291">
            <v>0.4</v>
          </cell>
          <cell r="D4291" t="str">
            <v>Kershaw</v>
          </cell>
          <cell r="E4291">
            <v>2</v>
          </cell>
          <cell r="F4291">
            <v>613</v>
          </cell>
          <cell r="G4291" t="str">
            <v>Max</v>
          </cell>
        </row>
        <row r="4292">
          <cell r="A4292" t="str">
            <v>Lancaster202220.4Max</v>
          </cell>
          <cell r="B4292">
            <v>2022</v>
          </cell>
          <cell r="C4292">
            <v>0.4</v>
          </cell>
          <cell r="D4292" t="str">
            <v>Lancaster</v>
          </cell>
          <cell r="E4292">
            <v>2</v>
          </cell>
          <cell r="F4292">
            <v>696</v>
          </cell>
          <cell r="G4292" t="str">
            <v>Max</v>
          </cell>
        </row>
        <row r="4293">
          <cell r="A4293" t="str">
            <v>Laurens202220.4Max</v>
          </cell>
          <cell r="B4293">
            <v>2022</v>
          </cell>
          <cell r="C4293">
            <v>0.4</v>
          </cell>
          <cell r="D4293" t="str">
            <v>Laurens</v>
          </cell>
          <cell r="E4293">
            <v>2</v>
          </cell>
          <cell r="F4293">
            <v>540</v>
          </cell>
          <cell r="G4293" t="str">
            <v>Max</v>
          </cell>
        </row>
        <row r="4294">
          <cell r="A4294" t="str">
            <v>Lee202220.4Max</v>
          </cell>
          <cell r="B4294">
            <v>2022</v>
          </cell>
          <cell r="C4294">
            <v>0.4</v>
          </cell>
          <cell r="D4294" t="str">
            <v>Lee</v>
          </cell>
          <cell r="E4294">
            <v>2</v>
          </cell>
          <cell r="F4294">
            <v>530</v>
          </cell>
          <cell r="G4294" t="str">
            <v>Max</v>
          </cell>
        </row>
        <row r="4295">
          <cell r="A4295" t="str">
            <v>Lexington202220.4Max</v>
          </cell>
          <cell r="B4295">
            <v>2022</v>
          </cell>
          <cell r="C4295">
            <v>0.4</v>
          </cell>
          <cell r="D4295" t="str">
            <v>Lexington</v>
          </cell>
          <cell r="E4295">
            <v>2</v>
          </cell>
          <cell r="F4295">
            <v>726</v>
          </cell>
          <cell r="G4295" t="str">
            <v>Max</v>
          </cell>
        </row>
        <row r="4296">
          <cell r="A4296" t="str">
            <v>Marion202220.4Max</v>
          </cell>
          <cell r="B4296">
            <v>2022</v>
          </cell>
          <cell r="C4296">
            <v>0.4</v>
          </cell>
          <cell r="D4296" t="str">
            <v>Marion</v>
          </cell>
          <cell r="E4296">
            <v>2</v>
          </cell>
          <cell r="F4296">
            <v>530</v>
          </cell>
          <cell r="G4296" t="str">
            <v>Max</v>
          </cell>
        </row>
        <row r="4297">
          <cell r="A4297" t="str">
            <v>Marlboro202220.4Max</v>
          </cell>
          <cell r="B4297">
            <v>2022</v>
          </cell>
          <cell r="C4297">
            <v>0.4</v>
          </cell>
          <cell r="D4297" t="str">
            <v>Marlboro</v>
          </cell>
          <cell r="E4297">
            <v>2</v>
          </cell>
          <cell r="F4297">
            <v>530</v>
          </cell>
          <cell r="G4297" t="str">
            <v>Max</v>
          </cell>
        </row>
        <row r="4298">
          <cell r="A4298" t="str">
            <v>McCormick202220.4Max</v>
          </cell>
          <cell r="B4298">
            <v>2022</v>
          </cell>
          <cell r="C4298">
            <v>0.4</v>
          </cell>
          <cell r="D4298" t="str">
            <v>McCormick</v>
          </cell>
          <cell r="E4298">
            <v>2</v>
          </cell>
          <cell r="F4298">
            <v>575</v>
          </cell>
          <cell r="G4298" t="str">
            <v>Max</v>
          </cell>
        </row>
        <row r="4299">
          <cell r="A4299" t="str">
            <v>Newberry202220.4Max</v>
          </cell>
          <cell r="B4299">
            <v>2022</v>
          </cell>
          <cell r="C4299">
            <v>0.4</v>
          </cell>
          <cell r="D4299" t="str">
            <v>Newberry</v>
          </cell>
          <cell r="E4299">
            <v>2</v>
          </cell>
          <cell r="F4299">
            <v>553</v>
          </cell>
          <cell r="G4299" t="str">
            <v>Max</v>
          </cell>
        </row>
        <row r="4300">
          <cell r="A4300" t="str">
            <v>Oconee202220.4Max</v>
          </cell>
          <cell r="B4300">
            <v>2022</v>
          </cell>
          <cell r="C4300">
            <v>0.4</v>
          </cell>
          <cell r="D4300" t="str">
            <v>Oconee</v>
          </cell>
          <cell r="E4300">
            <v>2</v>
          </cell>
          <cell r="F4300">
            <v>639</v>
          </cell>
          <cell r="G4300" t="str">
            <v>Max</v>
          </cell>
        </row>
        <row r="4301">
          <cell r="A4301" t="str">
            <v>Orangeburg202220.4Max</v>
          </cell>
          <cell r="B4301">
            <v>2022</v>
          </cell>
          <cell r="C4301">
            <v>0.4</v>
          </cell>
          <cell r="D4301" t="str">
            <v>Orangeburg</v>
          </cell>
          <cell r="E4301">
            <v>2</v>
          </cell>
          <cell r="F4301">
            <v>530</v>
          </cell>
          <cell r="G4301" t="str">
            <v>Max</v>
          </cell>
        </row>
        <row r="4302">
          <cell r="A4302" t="str">
            <v>Pickens202220.4Max</v>
          </cell>
          <cell r="B4302">
            <v>2022</v>
          </cell>
          <cell r="C4302">
            <v>0.4</v>
          </cell>
          <cell r="D4302" t="str">
            <v>Pickens</v>
          </cell>
          <cell r="E4302">
            <v>2</v>
          </cell>
          <cell r="F4302">
            <v>767</v>
          </cell>
          <cell r="G4302" t="str">
            <v>Max</v>
          </cell>
        </row>
        <row r="4303">
          <cell r="A4303" t="str">
            <v>Richland202220.4Max</v>
          </cell>
          <cell r="B4303">
            <v>2022</v>
          </cell>
          <cell r="C4303">
            <v>0.4</v>
          </cell>
          <cell r="D4303" t="str">
            <v>Richland</v>
          </cell>
          <cell r="E4303">
            <v>2</v>
          </cell>
          <cell r="F4303">
            <v>726</v>
          </cell>
          <cell r="G4303" t="str">
            <v>Max</v>
          </cell>
        </row>
        <row r="4304">
          <cell r="A4304" t="str">
            <v>Saluda202220.4Max</v>
          </cell>
          <cell r="B4304">
            <v>2022</v>
          </cell>
          <cell r="C4304">
            <v>0.4</v>
          </cell>
          <cell r="D4304" t="str">
            <v>Saluda</v>
          </cell>
          <cell r="E4304">
            <v>2</v>
          </cell>
          <cell r="F4304">
            <v>726</v>
          </cell>
          <cell r="G4304" t="str">
            <v>Max</v>
          </cell>
        </row>
        <row r="4305">
          <cell r="A4305" t="str">
            <v>Spartanburg202220.4Max</v>
          </cell>
          <cell r="B4305">
            <v>2022</v>
          </cell>
          <cell r="C4305">
            <v>0.4</v>
          </cell>
          <cell r="D4305" t="str">
            <v>Spartanburg</v>
          </cell>
          <cell r="E4305">
            <v>2</v>
          </cell>
          <cell r="F4305">
            <v>673</v>
          </cell>
          <cell r="G4305" t="str">
            <v>Max</v>
          </cell>
        </row>
        <row r="4306">
          <cell r="A4306" t="str">
            <v>Sumter202220.4Max</v>
          </cell>
          <cell r="B4306">
            <v>2022</v>
          </cell>
          <cell r="C4306">
            <v>0.4</v>
          </cell>
          <cell r="D4306" t="str">
            <v>Sumter</v>
          </cell>
          <cell r="E4306">
            <v>2</v>
          </cell>
          <cell r="F4306">
            <v>547</v>
          </cell>
          <cell r="G4306" t="str">
            <v>Max</v>
          </cell>
        </row>
        <row r="4307">
          <cell r="A4307" t="str">
            <v>Union202220.4Max</v>
          </cell>
          <cell r="B4307">
            <v>2022</v>
          </cell>
          <cell r="C4307">
            <v>0.4</v>
          </cell>
          <cell r="D4307" t="str">
            <v>Union</v>
          </cell>
          <cell r="E4307">
            <v>2</v>
          </cell>
          <cell r="F4307">
            <v>530</v>
          </cell>
          <cell r="G4307" t="str">
            <v>Max</v>
          </cell>
        </row>
        <row r="4308">
          <cell r="A4308" t="str">
            <v>Williamsburg202220.4Max</v>
          </cell>
          <cell r="B4308">
            <v>2022</v>
          </cell>
          <cell r="C4308">
            <v>0.4</v>
          </cell>
          <cell r="D4308" t="str">
            <v>Williamsburg</v>
          </cell>
          <cell r="E4308">
            <v>2</v>
          </cell>
          <cell r="F4308">
            <v>530</v>
          </cell>
          <cell r="G4308" t="str">
            <v>Max</v>
          </cell>
        </row>
        <row r="4309">
          <cell r="A4309" t="str">
            <v>York202220.4Max</v>
          </cell>
          <cell r="B4309">
            <v>2022</v>
          </cell>
          <cell r="C4309">
            <v>0.4</v>
          </cell>
          <cell r="D4309" t="str">
            <v>York</v>
          </cell>
          <cell r="E4309">
            <v>2</v>
          </cell>
          <cell r="F4309">
            <v>848</v>
          </cell>
          <cell r="G4309" t="str">
            <v>Max</v>
          </cell>
        </row>
        <row r="4310">
          <cell r="A4310" t="str">
            <v>Abbeville202230.4Max</v>
          </cell>
          <cell r="B4310">
            <v>2022</v>
          </cell>
          <cell r="C4310">
            <v>0.4</v>
          </cell>
          <cell r="D4310" t="str">
            <v>Abbeville</v>
          </cell>
          <cell r="E4310">
            <v>3</v>
          </cell>
          <cell r="F4310">
            <v>612</v>
          </cell>
          <cell r="G4310" t="str">
            <v>Max</v>
          </cell>
        </row>
        <row r="4311">
          <cell r="A4311" t="str">
            <v>Aiken202230.4Max</v>
          </cell>
          <cell r="B4311">
            <v>2022</v>
          </cell>
          <cell r="C4311">
            <v>0.4</v>
          </cell>
          <cell r="D4311" t="str">
            <v>Aiken</v>
          </cell>
          <cell r="E4311">
            <v>3</v>
          </cell>
          <cell r="F4311">
            <v>771</v>
          </cell>
          <cell r="G4311" t="str">
            <v>Max</v>
          </cell>
        </row>
        <row r="4312">
          <cell r="A4312" t="str">
            <v>Allendale202230.4Max</v>
          </cell>
          <cell r="B4312">
            <v>2022</v>
          </cell>
          <cell r="C4312">
            <v>0.4</v>
          </cell>
          <cell r="D4312" t="str">
            <v>Allendale</v>
          </cell>
          <cell r="E4312">
            <v>3</v>
          </cell>
          <cell r="F4312">
            <v>612</v>
          </cell>
          <cell r="G4312" t="str">
            <v>Max</v>
          </cell>
        </row>
        <row r="4313">
          <cell r="A4313" t="str">
            <v>Anderson202230.4Max</v>
          </cell>
          <cell r="B4313">
            <v>2022</v>
          </cell>
          <cell r="C4313">
            <v>0.4</v>
          </cell>
          <cell r="D4313" t="str">
            <v>Anderson</v>
          </cell>
          <cell r="E4313">
            <v>3</v>
          </cell>
          <cell r="F4313">
            <v>762</v>
          </cell>
          <cell r="G4313" t="str">
            <v>Max</v>
          </cell>
        </row>
        <row r="4314">
          <cell r="A4314" t="str">
            <v>Bamberg202230.4Max</v>
          </cell>
          <cell r="B4314">
            <v>2022</v>
          </cell>
          <cell r="C4314">
            <v>0.4</v>
          </cell>
          <cell r="D4314" t="str">
            <v>Bamberg</v>
          </cell>
          <cell r="E4314">
            <v>3</v>
          </cell>
          <cell r="F4314">
            <v>612</v>
          </cell>
          <cell r="G4314" t="str">
            <v>Max</v>
          </cell>
        </row>
        <row r="4315">
          <cell r="A4315" t="str">
            <v>Barnwell202230.4Max</v>
          </cell>
          <cell r="B4315">
            <v>2022</v>
          </cell>
          <cell r="C4315">
            <v>0.4</v>
          </cell>
          <cell r="D4315" t="str">
            <v>Barnwell</v>
          </cell>
          <cell r="E4315">
            <v>3</v>
          </cell>
          <cell r="F4315">
            <v>612</v>
          </cell>
          <cell r="G4315" t="str">
            <v>Max</v>
          </cell>
        </row>
        <row r="4316">
          <cell r="A4316" t="str">
            <v>Beaufort202230.4Max</v>
          </cell>
          <cell r="B4316">
            <v>2022</v>
          </cell>
          <cell r="C4316">
            <v>0.4</v>
          </cell>
          <cell r="D4316" t="str">
            <v>Beaufort</v>
          </cell>
          <cell r="E4316">
            <v>3</v>
          </cell>
          <cell r="F4316">
            <v>902</v>
          </cell>
          <cell r="G4316" t="str">
            <v>Max</v>
          </cell>
        </row>
        <row r="4317">
          <cell r="A4317" t="str">
            <v>Berkeley202230.4Max</v>
          </cell>
          <cell r="B4317">
            <v>2022</v>
          </cell>
          <cell r="C4317">
            <v>0.4</v>
          </cell>
          <cell r="D4317" t="str">
            <v>Berkeley</v>
          </cell>
          <cell r="E4317">
            <v>3</v>
          </cell>
          <cell r="F4317">
            <v>955</v>
          </cell>
          <cell r="G4317" t="str">
            <v>Max</v>
          </cell>
        </row>
        <row r="4318">
          <cell r="A4318" t="str">
            <v>Calhoun202230.4Max</v>
          </cell>
          <cell r="B4318">
            <v>2022</v>
          </cell>
          <cell r="C4318">
            <v>0.4</v>
          </cell>
          <cell r="D4318" t="str">
            <v>Calhoun</v>
          </cell>
          <cell r="E4318">
            <v>3</v>
          </cell>
          <cell r="F4318">
            <v>838</v>
          </cell>
          <cell r="G4318" t="str">
            <v>Max</v>
          </cell>
        </row>
        <row r="4319">
          <cell r="A4319" t="str">
            <v>Charleston202230.4Max</v>
          </cell>
          <cell r="B4319">
            <v>2022</v>
          </cell>
          <cell r="C4319">
            <v>0.4</v>
          </cell>
          <cell r="D4319" t="str">
            <v>Charleston</v>
          </cell>
          <cell r="E4319">
            <v>3</v>
          </cell>
          <cell r="F4319">
            <v>955</v>
          </cell>
          <cell r="G4319" t="str">
            <v>Max</v>
          </cell>
        </row>
        <row r="4320">
          <cell r="A4320" t="str">
            <v>Cherokee202230.4Max</v>
          </cell>
          <cell r="B4320">
            <v>2022</v>
          </cell>
          <cell r="C4320">
            <v>0.4</v>
          </cell>
          <cell r="D4320" t="str">
            <v>Cherokee</v>
          </cell>
          <cell r="E4320">
            <v>3</v>
          </cell>
          <cell r="F4320">
            <v>612</v>
          </cell>
          <cell r="G4320" t="str">
            <v>Max</v>
          </cell>
        </row>
        <row r="4321">
          <cell r="A4321" t="str">
            <v>Chester202230.4Max</v>
          </cell>
          <cell r="B4321">
            <v>2022</v>
          </cell>
          <cell r="C4321">
            <v>0.4</v>
          </cell>
          <cell r="D4321" t="str">
            <v>Chester</v>
          </cell>
          <cell r="E4321">
            <v>3</v>
          </cell>
          <cell r="F4321">
            <v>635</v>
          </cell>
          <cell r="G4321" t="str">
            <v>Max</v>
          </cell>
        </row>
        <row r="4322">
          <cell r="A4322" t="str">
            <v>Chesterfield202230.4Max</v>
          </cell>
          <cell r="B4322">
            <v>2022</v>
          </cell>
          <cell r="C4322">
            <v>0.4</v>
          </cell>
          <cell r="D4322" t="str">
            <v>Chesterfield</v>
          </cell>
          <cell r="E4322">
            <v>3</v>
          </cell>
          <cell r="F4322">
            <v>612</v>
          </cell>
          <cell r="G4322" t="str">
            <v>Max</v>
          </cell>
        </row>
        <row r="4323">
          <cell r="A4323" t="str">
            <v>Clarendon202230.4Max</v>
          </cell>
          <cell r="B4323">
            <v>2022</v>
          </cell>
          <cell r="C4323">
            <v>0.4</v>
          </cell>
          <cell r="D4323" t="str">
            <v>Clarendon</v>
          </cell>
          <cell r="E4323">
            <v>3</v>
          </cell>
          <cell r="F4323">
            <v>621</v>
          </cell>
          <cell r="G4323" t="str">
            <v>Max</v>
          </cell>
        </row>
        <row r="4324">
          <cell r="A4324" t="str">
            <v>Colleton202230.4Max</v>
          </cell>
          <cell r="B4324">
            <v>2022</v>
          </cell>
          <cell r="C4324">
            <v>0.4</v>
          </cell>
          <cell r="D4324" t="str">
            <v>Colleton</v>
          </cell>
          <cell r="E4324">
            <v>3</v>
          </cell>
          <cell r="F4324">
            <v>612</v>
          </cell>
          <cell r="G4324" t="str">
            <v>Max</v>
          </cell>
        </row>
        <row r="4325">
          <cell r="A4325" t="str">
            <v>Darlington202230.4Max</v>
          </cell>
          <cell r="B4325">
            <v>2022</v>
          </cell>
          <cell r="C4325">
            <v>0.4</v>
          </cell>
          <cell r="D4325" t="str">
            <v>Darlington</v>
          </cell>
          <cell r="E4325">
            <v>3</v>
          </cell>
          <cell r="F4325">
            <v>619</v>
          </cell>
          <cell r="G4325" t="str">
            <v>Max</v>
          </cell>
        </row>
        <row r="4326">
          <cell r="A4326" t="str">
            <v>Dillon202230.4Max</v>
          </cell>
          <cell r="B4326">
            <v>2022</v>
          </cell>
          <cell r="C4326">
            <v>0.4</v>
          </cell>
          <cell r="D4326" t="str">
            <v>Dillon</v>
          </cell>
          <cell r="E4326">
            <v>3</v>
          </cell>
          <cell r="F4326">
            <v>612</v>
          </cell>
          <cell r="G4326" t="str">
            <v>Max</v>
          </cell>
        </row>
        <row r="4327">
          <cell r="A4327" t="str">
            <v>Dorchester202230.4Max</v>
          </cell>
          <cell r="B4327">
            <v>2022</v>
          </cell>
          <cell r="C4327">
            <v>0.4</v>
          </cell>
          <cell r="D4327" t="str">
            <v>Dorchester</v>
          </cell>
          <cell r="E4327">
            <v>3</v>
          </cell>
          <cell r="F4327">
            <v>955</v>
          </cell>
          <cell r="G4327" t="str">
            <v>Max</v>
          </cell>
        </row>
        <row r="4328">
          <cell r="A4328" t="str">
            <v>Edgefield202230.4Max</v>
          </cell>
          <cell r="B4328">
            <v>2022</v>
          </cell>
          <cell r="C4328">
            <v>0.4</v>
          </cell>
          <cell r="D4328" t="str">
            <v>Edgefield</v>
          </cell>
          <cell r="E4328">
            <v>3</v>
          </cell>
          <cell r="F4328">
            <v>771</v>
          </cell>
          <cell r="G4328" t="str">
            <v>Max</v>
          </cell>
        </row>
        <row r="4329">
          <cell r="A4329" t="str">
            <v>Fairfield202230.4Max</v>
          </cell>
          <cell r="B4329">
            <v>2022</v>
          </cell>
          <cell r="C4329">
            <v>0.4</v>
          </cell>
          <cell r="D4329" t="str">
            <v>Fairfield</v>
          </cell>
          <cell r="E4329">
            <v>3</v>
          </cell>
          <cell r="F4329">
            <v>838</v>
          </cell>
          <cell r="G4329" t="str">
            <v>Max</v>
          </cell>
        </row>
        <row r="4330">
          <cell r="A4330" t="str">
            <v>Florence202230.4Max</v>
          </cell>
          <cell r="B4330">
            <v>2022</v>
          </cell>
          <cell r="C4330">
            <v>0.4</v>
          </cell>
          <cell r="D4330" t="str">
            <v>Florence</v>
          </cell>
          <cell r="E4330">
            <v>3</v>
          </cell>
          <cell r="F4330">
            <v>691</v>
          </cell>
          <cell r="G4330" t="str">
            <v>Max</v>
          </cell>
        </row>
        <row r="4331">
          <cell r="A4331" t="str">
            <v>Georgetown202230.4Max</v>
          </cell>
          <cell r="B4331">
            <v>2022</v>
          </cell>
          <cell r="C4331">
            <v>0.4</v>
          </cell>
          <cell r="D4331" t="str">
            <v>Georgetown</v>
          </cell>
          <cell r="E4331">
            <v>3</v>
          </cell>
          <cell r="F4331">
            <v>726</v>
          </cell>
          <cell r="G4331" t="str">
            <v>Max</v>
          </cell>
        </row>
        <row r="4332">
          <cell r="A4332" t="str">
            <v>Greenville202230.4Max</v>
          </cell>
          <cell r="B4332">
            <v>2022</v>
          </cell>
          <cell r="C4332">
            <v>0.4</v>
          </cell>
          <cell r="D4332" t="str">
            <v>Greenville</v>
          </cell>
          <cell r="E4332">
            <v>3</v>
          </cell>
          <cell r="F4332">
            <v>886</v>
          </cell>
          <cell r="G4332" t="str">
            <v>Max</v>
          </cell>
        </row>
        <row r="4333">
          <cell r="A4333" t="str">
            <v>Greenwood202230.4Max</v>
          </cell>
          <cell r="B4333">
            <v>2022</v>
          </cell>
          <cell r="C4333">
            <v>0.4</v>
          </cell>
          <cell r="D4333" t="str">
            <v>Greenwood</v>
          </cell>
          <cell r="E4333">
            <v>3</v>
          </cell>
          <cell r="F4333">
            <v>612</v>
          </cell>
          <cell r="G4333" t="str">
            <v>Max</v>
          </cell>
        </row>
        <row r="4334">
          <cell r="A4334" t="str">
            <v>Hampton202230.4Max</v>
          </cell>
          <cell r="B4334">
            <v>2022</v>
          </cell>
          <cell r="C4334">
            <v>0.4</v>
          </cell>
          <cell r="D4334" t="str">
            <v>Hampton</v>
          </cell>
          <cell r="E4334">
            <v>3</v>
          </cell>
          <cell r="F4334">
            <v>612</v>
          </cell>
          <cell r="G4334" t="str">
            <v>Max</v>
          </cell>
        </row>
        <row r="4335">
          <cell r="A4335" t="str">
            <v>Horry202230.4Max</v>
          </cell>
          <cell r="B4335">
            <v>2022</v>
          </cell>
          <cell r="C4335">
            <v>0.4</v>
          </cell>
          <cell r="D4335" t="str">
            <v>Horry</v>
          </cell>
          <cell r="E4335">
            <v>3</v>
          </cell>
          <cell r="F4335">
            <v>710</v>
          </cell>
          <cell r="G4335" t="str">
            <v>Max</v>
          </cell>
        </row>
        <row r="4336">
          <cell r="A4336" t="str">
            <v>Jasper202230.4Max</v>
          </cell>
          <cell r="B4336">
            <v>2022</v>
          </cell>
          <cell r="C4336">
            <v>0.4</v>
          </cell>
          <cell r="D4336" t="str">
            <v>Jasper</v>
          </cell>
          <cell r="E4336">
            <v>3</v>
          </cell>
          <cell r="F4336">
            <v>622</v>
          </cell>
          <cell r="G4336" t="str">
            <v>Max</v>
          </cell>
        </row>
        <row r="4337">
          <cell r="A4337" t="str">
            <v>Kershaw202230.4Max</v>
          </cell>
          <cell r="B4337">
            <v>2022</v>
          </cell>
          <cell r="C4337">
            <v>0.4</v>
          </cell>
          <cell r="D4337" t="str">
            <v>Kershaw</v>
          </cell>
          <cell r="E4337">
            <v>3</v>
          </cell>
          <cell r="F4337">
            <v>708</v>
          </cell>
          <cell r="G4337" t="str">
            <v>Max</v>
          </cell>
        </row>
        <row r="4338">
          <cell r="A4338" t="str">
            <v>Lancaster202230.4Max</v>
          </cell>
          <cell r="B4338">
            <v>2022</v>
          </cell>
          <cell r="C4338">
            <v>0.4</v>
          </cell>
          <cell r="D4338" t="str">
            <v>Lancaster</v>
          </cell>
          <cell r="E4338">
            <v>3</v>
          </cell>
          <cell r="F4338">
            <v>804</v>
          </cell>
          <cell r="G4338" t="str">
            <v>Max</v>
          </cell>
        </row>
        <row r="4339">
          <cell r="A4339" t="str">
            <v>Laurens202230.4Max</v>
          </cell>
          <cell r="B4339">
            <v>2022</v>
          </cell>
          <cell r="C4339">
            <v>0.4</v>
          </cell>
          <cell r="D4339" t="str">
            <v>Laurens</v>
          </cell>
          <cell r="E4339">
            <v>3</v>
          </cell>
          <cell r="F4339">
            <v>623</v>
          </cell>
          <cell r="G4339" t="str">
            <v>Max</v>
          </cell>
        </row>
        <row r="4340">
          <cell r="A4340" t="str">
            <v>Lee202230.4Max</v>
          </cell>
          <cell r="B4340">
            <v>2022</v>
          </cell>
          <cell r="C4340">
            <v>0.4</v>
          </cell>
          <cell r="D4340" t="str">
            <v>Lee</v>
          </cell>
          <cell r="E4340">
            <v>3</v>
          </cell>
          <cell r="F4340">
            <v>612</v>
          </cell>
          <cell r="G4340" t="str">
            <v>Max</v>
          </cell>
        </row>
        <row r="4341">
          <cell r="A4341" t="str">
            <v>Lexington202230.4Max</v>
          </cell>
          <cell r="B4341">
            <v>2022</v>
          </cell>
          <cell r="C4341">
            <v>0.4</v>
          </cell>
          <cell r="D4341" t="str">
            <v>Lexington</v>
          </cell>
          <cell r="E4341">
            <v>3</v>
          </cell>
          <cell r="F4341">
            <v>838</v>
          </cell>
          <cell r="G4341" t="str">
            <v>Max</v>
          </cell>
        </row>
        <row r="4342">
          <cell r="A4342" t="str">
            <v>Marion202230.4Max</v>
          </cell>
          <cell r="B4342">
            <v>2022</v>
          </cell>
          <cell r="C4342">
            <v>0.4</v>
          </cell>
          <cell r="D4342" t="str">
            <v>Marion</v>
          </cell>
          <cell r="E4342">
            <v>3</v>
          </cell>
          <cell r="F4342">
            <v>612</v>
          </cell>
          <cell r="G4342" t="str">
            <v>Max</v>
          </cell>
        </row>
        <row r="4343">
          <cell r="A4343" t="str">
            <v>Marlboro202230.4Max</v>
          </cell>
          <cell r="B4343">
            <v>2022</v>
          </cell>
          <cell r="C4343">
            <v>0.4</v>
          </cell>
          <cell r="D4343" t="str">
            <v>Marlboro</v>
          </cell>
          <cell r="E4343">
            <v>3</v>
          </cell>
          <cell r="F4343">
            <v>612</v>
          </cell>
          <cell r="G4343" t="str">
            <v>Max</v>
          </cell>
        </row>
        <row r="4344">
          <cell r="A4344" t="str">
            <v>McCormick202230.4Max</v>
          </cell>
          <cell r="B4344">
            <v>2022</v>
          </cell>
          <cell r="C4344">
            <v>0.4</v>
          </cell>
          <cell r="D4344" t="str">
            <v>McCormick</v>
          </cell>
          <cell r="E4344">
            <v>3</v>
          </cell>
          <cell r="F4344">
            <v>664</v>
          </cell>
          <cell r="G4344" t="str">
            <v>Max</v>
          </cell>
        </row>
        <row r="4345">
          <cell r="A4345" t="str">
            <v>Newberry202230.4Max</v>
          </cell>
          <cell r="B4345">
            <v>2022</v>
          </cell>
          <cell r="C4345">
            <v>0.4</v>
          </cell>
          <cell r="D4345" t="str">
            <v>Newberry</v>
          </cell>
          <cell r="E4345">
            <v>3</v>
          </cell>
          <cell r="F4345">
            <v>639</v>
          </cell>
          <cell r="G4345" t="str">
            <v>Max</v>
          </cell>
        </row>
        <row r="4346">
          <cell r="A4346" t="str">
            <v>Oconee202230.4Max</v>
          </cell>
          <cell r="B4346">
            <v>2022</v>
          </cell>
          <cell r="C4346">
            <v>0.4</v>
          </cell>
          <cell r="D4346" t="str">
            <v>Oconee</v>
          </cell>
          <cell r="E4346">
            <v>3</v>
          </cell>
          <cell r="F4346">
            <v>738</v>
          </cell>
          <cell r="G4346" t="str">
            <v>Max</v>
          </cell>
        </row>
        <row r="4347">
          <cell r="A4347" t="str">
            <v>Orangeburg202230.4Max</v>
          </cell>
          <cell r="B4347">
            <v>2022</v>
          </cell>
          <cell r="C4347">
            <v>0.4</v>
          </cell>
          <cell r="D4347" t="str">
            <v>Orangeburg</v>
          </cell>
          <cell r="E4347">
            <v>3</v>
          </cell>
          <cell r="F4347">
            <v>612</v>
          </cell>
          <cell r="G4347" t="str">
            <v>Max</v>
          </cell>
        </row>
        <row r="4348">
          <cell r="A4348" t="str">
            <v>Pickens202230.4Max</v>
          </cell>
          <cell r="B4348">
            <v>2022</v>
          </cell>
          <cell r="C4348">
            <v>0.4</v>
          </cell>
          <cell r="D4348" t="str">
            <v>Pickens</v>
          </cell>
          <cell r="E4348">
            <v>3</v>
          </cell>
          <cell r="F4348">
            <v>886</v>
          </cell>
          <cell r="G4348" t="str">
            <v>Max</v>
          </cell>
        </row>
        <row r="4349">
          <cell r="A4349" t="str">
            <v>Richland202230.4Max</v>
          </cell>
          <cell r="B4349">
            <v>2022</v>
          </cell>
          <cell r="C4349">
            <v>0.4</v>
          </cell>
          <cell r="D4349" t="str">
            <v>Richland</v>
          </cell>
          <cell r="E4349">
            <v>3</v>
          </cell>
          <cell r="F4349">
            <v>838</v>
          </cell>
          <cell r="G4349" t="str">
            <v>Max</v>
          </cell>
        </row>
        <row r="4350">
          <cell r="A4350" t="str">
            <v>Saluda202230.4Max</v>
          </cell>
          <cell r="B4350">
            <v>2022</v>
          </cell>
          <cell r="C4350">
            <v>0.4</v>
          </cell>
          <cell r="D4350" t="str">
            <v>Saluda</v>
          </cell>
          <cell r="E4350">
            <v>3</v>
          </cell>
          <cell r="F4350">
            <v>838</v>
          </cell>
          <cell r="G4350" t="str">
            <v>Max</v>
          </cell>
        </row>
        <row r="4351">
          <cell r="A4351" t="str">
            <v>Spartanburg202230.4Max</v>
          </cell>
          <cell r="B4351">
            <v>2022</v>
          </cell>
          <cell r="C4351">
            <v>0.4</v>
          </cell>
          <cell r="D4351" t="str">
            <v>Spartanburg</v>
          </cell>
          <cell r="E4351">
            <v>3</v>
          </cell>
          <cell r="F4351">
            <v>777</v>
          </cell>
          <cell r="G4351" t="str">
            <v>Max</v>
          </cell>
        </row>
        <row r="4352">
          <cell r="A4352" t="str">
            <v>Sumter202230.4Max</v>
          </cell>
          <cell r="B4352">
            <v>2022</v>
          </cell>
          <cell r="C4352">
            <v>0.4</v>
          </cell>
          <cell r="D4352" t="str">
            <v>Sumter</v>
          </cell>
          <cell r="E4352">
            <v>3</v>
          </cell>
          <cell r="F4352">
            <v>631</v>
          </cell>
          <cell r="G4352" t="str">
            <v>Max</v>
          </cell>
        </row>
        <row r="4353">
          <cell r="A4353" t="str">
            <v>Union202230.4Max</v>
          </cell>
          <cell r="B4353">
            <v>2022</v>
          </cell>
          <cell r="C4353">
            <v>0.4</v>
          </cell>
          <cell r="D4353" t="str">
            <v>Union</v>
          </cell>
          <cell r="E4353">
            <v>3</v>
          </cell>
          <cell r="F4353">
            <v>612</v>
          </cell>
          <cell r="G4353" t="str">
            <v>Max</v>
          </cell>
        </row>
        <row r="4354">
          <cell r="A4354" t="str">
            <v>Williamsburg202230.4Max</v>
          </cell>
          <cell r="B4354">
            <v>2022</v>
          </cell>
          <cell r="C4354">
            <v>0.4</v>
          </cell>
          <cell r="D4354" t="str">
            <v>Williamsburg</v>
          </cell>
          <cell r="E4354">
            <v>3</v>
          </cell>
          <cell r="F4354">
            <v>612</v>
          </cell>
          <cell r="G4354" t="str">
            <v>Max</v>
          </cell>
        </row>
        <row r="4355">
          <cell r="A4355" t="str">
            <v>York202230.4Max</v>
          </cell>
          <cell r="B4355">
            <v>2022</v>
          </cell>
          <cell r="C4355">
            <v>0.4</v>
          </cell>
          <cell r="D4355" t="str">
            <v>York</v>
          </cell>
          <cell r="E4355">
            <v>3</v>
          </cell>
          <cell r="F4355">
            <v>980</v>
          </cell>
          <cell r="G4355" t="str">
            <v>Max</v>
          </cell>
        </row>
        <row r="4356">
          <cell r="A4356" t="str">
            <v>Abbeville202240.4Max</v>
          </cell>
          <cell r="B4356">
            <v>2022</v>
          </cell>
          <cell r="C4356">
            <v>0.4</v>
          </cell>
          <cell r="D4356" t="str">
            <v>Abbeville</v>
          </cell>
          <cell r="E4356">
            <v>4</v>
          </cell>
          <cell r="F4356">
            <v>683</v>
          </cell>
          <cell r="G4356" t="str">
            <v>Max</v>
          </cell>
        </row>
        <row r="4357">
          <cell r="A4357" t="str">
            <v>Aiken202240.4Max</v>
          </cell>
          <cell r="B4357">
            <v>2022</v>
          </cell>
          <cell r="C4357">
            <v>0.4</v>
          </cell>
          <cell r="D4357" t="str">
            <v>Aiken</v>
          </cell>
          <cell r="E4357">
            <v>4</v>
          </cell>
          <cell r="F4357">
            <v>860</v>
          </cell>
          <cell r="G4357" t="str">
            <v>Max</v>
          </cell>
        </row>
        <row r="4358">
          <cell r="A4358" t="str">
            <v>Allendale202240.4Max</v>
          </cell>
          <cell r="B4358">
            <v>2022</v>
          </cell>
          <cell r="C4358">
            <v>0.4</v>
          </cell>
          <cell r="D4358" t="str">
            <v>Allendale</v>
          </cell>
          <cell r="E4358">
            <v>4</v>
          </cell>
          <cell r="F4358">
            <v>683</v>
          </cell>
          <cell r="G4358" t="str">
            <v>Max</v>
          </cell>
        </row>
        <row r="4359">
          <cell r="A4359" t="str">
            <v>Anderson202240.4Max</v>
          </cell>
          <cell r="B4359">
            <v>2022</v>
          </cell>
          <cell r="C4359">
            <v>0.4</v>
          </cell>
          <cell r="D4359" t="str">
            <v>Anderson</v>
          </cell>
          <cell r="E4359">
            <v>4</v>
          </cell>
          <cell r="F4359">
            <v>851</v>
          </cell>
          <cell r="G4359" t="str">
            <v>Max</v>
          </cell>
        </row>
        <row r="4360">
          <cell r="A4360" t="str">
            <v>Bamberg202240.4Max</v>
          </cell>
          <cell r="B4360">
            <v>2022</v>
          </cell>
          <cell r="C4360">
            <v>0.4</v>
          </cell>
          <cell r="D4360" t="str">
            <v>Bamberg</v>
          </cell>
          <cell r="E4360">
            <v>4</v>
          </cell>
          <cell r="F4360">
            <v>683</v>
          </cell>
          <cell r="G4360" t="str">
            <v>Max</v>
          </cell>
        </row>
        <row r="4361">
          <cell r="A4361" t="str">
            <v>Barnwell202240.4Max</v>
          </cell>
          <cell r="B4361">
            <v>2022</v>
          </cell>
          <cell r="C4361">
            <v>0.4</v>
          </cell>
          <cell r="D4361" t="str">
            <v>Barnwell</v>
          </cell>
          <cell r="E4361">
            <v>4</v>
          </cell>
          <cell r="F4361">
            <v>683</v>
          </cell>
          <cell r="G4361" t="str">
            <v>Max</v>
          </cell>
        </row>
        <row r="4362">
          <cell r="A4362" t="str">
            <v>Beaufort202240.4Max</v>
          </cell>
          <cell r="B4362">
            <v>2022</v>
          </cell>
          <cell r="C4362">
            <v>0.4</v>
          </cell>
          <cell r="D4362" t="str">
            <v>Beaufort</v>
          </cell>
          <cell r="E4362">
            <v>4</v>
          </cell>
          <cell r="F4362">
            <v>1006</v>
          </cell>
          <cell r="G4362" t="str">
            <v>Max</v>
          </cell>
        </row>
        <row r="4363">
          <cell r="A4363" t="str">
            <v>Berkeley202240.4Max</v>
          </cell>
          <cell r="B4363">
            <v>2022</v>
          </cell>
          <cell r="C4363">
            <v>0.4</v>
          </cell>
          <cell r="D4363" t="str">
            <v>Berkeley</v>
          </cell>
          <cell r="E4363">
            <v>4</v>
          </cell>
          <cell r="F4363">
            <v>1065</v>
          </cell>
          <cell r="G4363" t="str">
            <v>Max</v>
          </cell>
        </row>
        <row r="4364">
          <cell r="A4364" t="str">
            <v>Calhoun202240.4Max</v>
          </cell>
          <cell r="B4364">
            <v>2022</v>
          </cell>
          <cell r="C4364">
            <v>0.4</v>
          </cell>
          <cell r="D4364" t="str">
            <v>Calhoun</v>
          </cell>
          <cell r="E4364">
            <v>4</v>
          </cell>
          <cell r="F4364">
            <v>935</v>
          </cell>
          <cell r="G4364" t="str">
            <v>Max</v>
          </cell>
        </row>
        <row r="4365">
          <cell r="A4365" t="str">
            <v>Charleston202240.4Max</v>
          </cell>
          <cell r="B4365">
            <v>2022</v>
          </cell>
          <cell r="C4365">
            <v>0.4</v>
          </cell>
          <cell r="D4365" t="str">
            <v>Charleston</v>
          </cell>
          <cell r="E4365">
            <v>4</v>
          </cell>
          <cell r="F4365">
            <v>1065</v>
          </cell>
          <cell r="G4365" t="str">
            <v>Max</v>
          </cell>
        </row>
        <row r="4366">
          <cell r="A4366" t="str">
            <v>Cherokee202240.4Max</v>
          </cell>
          <cell r="B4366">
            <v>2022</v>
          </cell>
          <cell r="C4366">
            <v>0.4</v>
          </cell>
          <cell r="D4366" t="str">
            <v>Cherokee</v>
          </cell>
          <cell r="E4366">
            <v>4</v>
          </cell>
          <cell r="F4366">
            <v>683</v>
          </cell>
          <cell r="G4366" t="str">
            <v>Max</v>
          </cell>
        </row>
        <row r="4367">
          <cell r="A4367" t="str">
            <v>Chester202240.4Max</v>
          </cell>
          <cell r="B4367">
            <v>2022</v>
          </cell>
          <cell r="C4367">
            <v>0.4</v>
          </cell>
          <cell r="D4367" t="str">
            <v>Chester</v>
          </cell>
          <cell r="E4367">
            <v>4</v>
          </cell>
          <cell r="F4367">
            <v>709</v>
          </cell>
          <cell r="G4367" t="str">
            <v>Max</v>
          </cell>
        </row>
        <row r="4368">
          <cell r="A4368" t="str">
            <v>Chesterfield202240.4Max</v>
          </cell>
          <cell r="B4368">
            <v>2022</v>
          </cell>
          <cell r="C4368">
            <v>0.4</v>
          </cell>
          <cell r="D4368" t="str">
            <v>Chesterfield</v>
          </cell>
          <cell r="E4368">
            <v>4</v>
          </cell>
          <cell r="F4368">
            <v>683</v>
          </cell>
          <cell r="G4368" t="str">
            <v>Max</v>
          </cell>
        </row>
        <row r="4369">
          <cell r="A4369" t="str">
            <v>Clarendon202240.4Max</v>
          </cell>
          <cell r="B4369">
            <v>2022</v>
          </cell>
          <cell r="C4369">
            <v>0.4</v>
          </cell>
          <cell r="D4369" t="str">
            <v>Clarendon</v>
          </cell>
          <cell r="E4369">
            <v>4</v>
          </cell>
          <cell r="F4369">
            <v>693</v>
          </cell>
          <cell r="G4369" t="str">
            <v>Max</v>
          </cell>
        </row>
        <row r="4370">
          <cell r="A4370" t="str">
            <v>Colleton202240.4Max</v>
          </cell>
          <cell r="B4370">
            <v>2022</v>
          </cell>
          <cell r="C4370">
            <v>0.4</v>
          </cell>
          <cell r="D4370" t="str">
            <v>Colleton</v>
          </cell>
          <cell r="E4370">
            <v>4</v>
          </cell>
          <cell r="F4370">
            <v>683</v>
          </cell>
          <cell r="G4370" t="str">
            <v>Max</v>
          </cell>
        </row>
        <row r="4371">
          <cell r="A4371" t="str">
            <v>Darlington202240.4Max</v>
          </cell>
          <cell r="B4371">
            <v>2022</v>
          </cell>
          <cell r="C4371">
            <v>0.4</v>
          </cell>
          <cell r="D4371" t="str">
            <v>Darlington</v>
          </cell>
          <cell r="E4371">
            <v>4</v>
          </cell>
          <cell r="F4371">
            <v>691</v>
          </cell>
          <cell r="G4371" t="str">
            <v>Max</v>
          </cell>
        </row>
        <row r="4372">
          <cell r="A4372" t="str">
            <v>Dillon202240.4Max</v>
          </cell>
          <cell r="B4372">
            <v>2022</v>
          </cell>
          <cell r="C4372">
            <v>0.4</v>
          </cell>
          <cell r="D4372" t="str">
            <v>Dillon</v>
          </cell>
          <cell r="E4372">
            <v>4</v>
          </cell>
          <cell r="F4372">
            <v>683</v>
          </cell>
          <cell r="G4372" t="str">
            <v>Max</v>
          </cell>
        </row>
        <row r="4373">
          <cell r="A4373" t="str">
            <v>Dorchester202240.4Max</v>
          </cell>
          <cell r="B4373">
            <v>2022</v>
          </cell>
          <cell r="C4373">
            <v>0.4</v>
          </cell>
          <cell r="D4373" t="str">
            <v>Dorchester</v>
          </cell>
          <cell r="E4373">
            <v>4</v>
          </cell>
          <cell r="F4373">
            <v>1065</v>
          </cell>
          <cell r="G4373" t="str">
            <v>Max</v>
          </cell>
        </row>
        <row r="4374">
          <cell r="A4374" t="str">
            <v>Edgefield202240.4Max</v>
          </cell>
          <cell r="B4374">
            <v>2022</v>
          </cell>
          <cell r="C4374">
            <v>0.4</v>
          </cell>
          <cell r="D4374" t="str">
            <v>Edgefield</v>
          </cell>
          <cell r="E4374">
            <v>4</v>
          </cell>
          <cell r="F4374">
            <v>860</v>
          </cell>
          <cell r="G4374" t="str">
            <v>Max</v>
          </cell>
        </row>
        <row r="4375">
          <cell r="A4375" t="str">
            <v>Fairfield202240.4Max</v>
          </cell>
          <cell r="B4375">
            <v>2022</v>
          </cell>
          <cell r="C4375">
            <v>0.4</v>
          </cell>
          <cell r="D4375" t="str">
            <v>Fairfield</v>
          </cell>
          <cell r="E4375">
            <v>4</v>
          </cell>
          <cell r="F4375">
            <v>935</v>
          </cell>
          <cell r="G4375" t="str">
            <v>Max</v>
          </cell>
        </row>
        <row r="4376">
          <cell r="A4376" t="str">
            <v>Florence202240.4Max</v>
          </cell>
          <cell r="B4376">
            <v>2022</v>
          </cell>
          <cell r="C4376">
            <v>0.4</v>
          </cell>
          <cell r="D4376" t="str">
            <v>Florence</v>
          </cell>
          <cell r="E4376">
            <v>4</v>
          </cell>
          <cell r="F4376">
            <v>771</v>
          </cell>
          <cell r="G4376" t="str">
            <v>Max</v>
          </cell>
        </row>
        <row r="4377">
          <cell r="A4377" t="str">
            <v>Georgetown202240.4Max</v>
          </cell>
          <cell r="B4377">
            <v>2022</v>
          </cell>
          <cell r="C4377">
            <v>0.4</v>
          </cell>
          <cell r="D4377" t="str">
            <v>Georgetown</v>
          </cell>
          <cell r="E4377">
            <v>4</v>
          </cell>
          <cell r="F4377">
            <v>810</v>
          </cell>
          <cell r="G4377" t="str">
            <v>Max</v>
          </cell>
        </row>
        <row r="4378">
          <cell r="A4378" t="str">
            <v>Greenville202240.4Max</v>
          </cell>
          <cell r="B4378">
            <v>2022</v>
          </cell>
          <cell r="C4378">
            <v>0.4</v>
          </cell>
          <cell r="D4378" t="str">
            <v>Greenville</v>
          </cell>
          <cell r="E4378">
            <v>4</v>
          </cell>
          <cell r="F4378">
            <v>989</v>
          </cell>
          <cell r="G4378" t="str">
            <v>Max</v>
          </cell>
        </row>
        <row r="4379">
          <cell r="A4379" t="str">
            <v>Greenwood202240.4Max</v>
          </cell>
          <cell r="B4379">
            <v>2022</v>
          </cell>
          <cell r="C4379">
            <v>0.4</v>
          </cell>
          <cell r="D4379" t="str">
            <v>Greenwood</v>
          </cell>
          <cell r="E4379">
            <v>4</v>
          </cell>
          <cell r="F4379">
            <v>683</v>
          </cell>
          <cell r="G4379" t="str">
            <v>Max</v>
          </cell>
        </row>
        <row r="4380">
          <cell r="A4380" t="str">
            <v>Hampton202240.4Max</v>
          </cell>
          <cell r="B4380">
            <v>2022</v>
          </cell>
          <cell r="C4380">
            <v>0.4</v>
          </cell>
          <cell r="D4380" t="str">
            <v>Hampton</v>
          </cell>
          <cell r="E4380">
            <v>4</v>
          </cell>
          <cell r="F4380">
            <v>683</v>
          </cell>
          <cell r="G4380" t="str">
            <v>Max</v>
          </cell>
        </row>
        <row r="4381">
          <cell r="A4381" t="str">
            <v>Horry202240.4Max</v>
          </cell>
          <cell r="B4381">
            <v>2022</v>
          </cell>
          <cell r="C4381">
            <v>0.4</v>
          </cell>
          <cell r="D4381" t="str">
            <v>Horry</v>
          </cell>
          <cell r="E4381">
            <v>4</v>
          </cell>
          <cell r="F4381">
            <v>793</v>
          </cell>
          <cell r="G4381" t="str">
            <v>Max</v>
          </cell>
        </row>
        <row r="4382">
          <cell r="A4382" t="str">
            <v>Jasper202240.4Max</v>
          </cell>
          <cell r="B4382">
            <v>2022</v>
          </cell>
          <cell r="C4382">
            <v>0.4</v>
          </cell>
          <cell r="D4382" t="str">
            <v>Jasper</v>
          </cell>
          <cell r="E4382">
            <v>4</v>
          </cell>
          <cell r="F4382">
            <v>694</v>
          </cell>
          <cell r="G4382" t="str">
            <v>Max</v>
          </cell>
        </row>
        <row r="4383">
          <cell r="A4383" t="str">
            <v>Kershaw202240.4Max</v>
          </cell>
          <cell r="B4383">
            <v>2022</v>
          </cell>
          <cell r="C4383">
            <v>0.4</v>
          </cell>
          <cell r="D4383" t="str">
            <v>Kershaw</v>
          </cell>
          <cell r="E4383">
            <v>4</v>
          </cell>
          <cell r="F4383">
            <v>790</v>
          </cell>
          <cell r="G4383" t="str">
            <v>Max</v>
          </cell>
        </row>
        <row r="4384">
          <cell r="A4384" t="str">
            <v>Lancaster202240.4Max</v>
          </cell>
          <cell r="B4384">
            <v>2022</v>
          </cell>
          <cell r="C4384">
            <v>0.4</v>
          </cell>
          <cell r="D4384" t="str">
            <v>Lancaster</v>
          </cell>
          <cell r="E4384">
            <v>4</v>
          </cell>
          <cell r="F4384">
            <v>897</v>
          </cell>
          <cell r="G4384" t="str">
            <v>Max</v>
          </cell>
        </row>
        <row r="4385">
          <cell r="A4385" t="str">
            <v>Laurens202240.4Max</v>
          </cell>
          <cell r="B4385">
            <v>2022</v>
          </cell>
          <cell r="C4385">
            <v>0.4</v>
          </cell>
          <cell r="D4385" t="str">
            <v>Laurens</v>
          </cell>
          <cell r="E4385">
            <v>4</v>
          </cell>
          <cell r="F4385">
            <v>695</v>
          </cell>
          <cell r="G4385" t="str">
            <v>Max</v>
          </cell>
        </row>
        <row r="4386">
          <cell r="A4386" t="str">
            <v>Lee202240.4Max</v>
          </cell>
          <cell r="B4386">
            <v>2022</v>
          </cell>
          <cell r="C4386">
            <v>0.4</v>
          </cell>
          <cell r="D4386" t="str">
            <v>Lee</v>
          </cell>
          <cell r="E4386">
            <v>4</v>
          </cell>
          <cell r="F4386">
            <v>683</v>
          </cell>
          <cell r="G4386" t="str">
            <v>Max</v>
          </cell>
        </row>
        <row r="4387">
          <cell r="A4387" t="str">
            <v>Lexington202240.4Max</v>
          </cell>
          <cell r="B4387">
            <v>2022</v>
          </cell>
          <cell r="C4387">
            <v>0.4</v>
          </cell>
          <cell r="D4387" t="str">
            <v>Lexington</v>
          </cell>
          <cell r="E4387">
            <v>4</v>
          </cell>
          <cell r="F4387">
            <v>935</v>
          </cell>
          <cell r="G4387" t="str">
            <v>Max</v>
          </cell>
        </row>
        <row r="4388">
          <cell r="A4388" t="str">
            <v>Marion202240.4Max</v>
          </cell>
          <cell r="B4388">
            <v>2022</v>
          </cell>
          <cell r="C4388">
            <v>0.4</v>
          </cell>
          <cell r="D4388" t="str">
            <v>Marion</v>
          </cell>
          <cell r="E4388">
            <v>4</v>
          </cell>
          <cell r="F4388">
            <v>683</v>
          </cell>
          <cell r="G4388" t="str">
            <v>Max</v>
          </cell>
        </row>
        <row r="4389">
          <cell r="A4389" t="str">
            <v>Marlboro202240.4Max</v>
          </cell>
          <cell r="B4389">
            <v>2022</v>
          </cell>
          <cell r="C4389">
            <v>0.4</v>
          </cell>
          <cell r="D4389" t="str">
            <v>Marlboro</v>
          </cell>
          <cell r="E4389">
            <v>4</v>
          </cell>
          <cell r="F4389">
            <v>683</v>
          </cell>
          <cell r="G4389" t="str">
            <v>Max</v>
          </cell>
        </row>
        <row r="4390">
          <cell r="A4390" t="str">
            <v>McCormick202240.4Max</v>
          </cell>
          <cell r="B4390">
            <v>2022</v>
          </cell>
          <cell r="C4390">
            <v>0.4</v>
          </cell>
          <cell r="D4390" t="str">
            <v>McCormick</v>
          </cell>
          <cell r="E4390">
            <v>4</v>
          </cell>
          <cell r="F4390">
            <v>741</v>
          </cell>
          <cell r="G4390" t="str">
            <v>Max</v>
          </cell>
        </row>
        <row r="4391">
          <cell r="A4391" t="str">
            <v>Newberry202240.4Max</v>
          </cell>
          <cell r="B4391">
            <v>2022</v>
          </cell>
          <cell r="C4391">
            <v>0.4</v>
          </cell>
          <cell r="D4391" t="str">
            <v>Newberry</v>
          </cell>
          <cell r="E4391">
            <v>4</v>
          </cell>
          <cell r="F4391">
            <v>713</v>
          </cell>
          <cell r="G4391" t="str">
            <v>Max</v>
          </cell>
        </row>
        <row r="4392">
          <cell r="A4392" t="str">
            <v>Oconee202240.4Max</v>
          </cell>
          <cell r="B4392">
            <v>2022</v>
          </cell>
          <cell r="C4392">
            <v>0.4</v>
          </cell>
          <cell r="D4392" t="str">
            <v>Oconee</v>
          </cell>
          <cell r="E4392">
            <v>4</v>
          </cell>
          <cell r="F4392">
            <v>824</v>
          </cell>
          <cell r="G4392" t="str">
            <v>Max</v>
          </cell>
        </row>
        <row r="4393">
          <cell r="A4393" t="str">
            <v>Orangeburg202240.4Max</v>
          </cell>
          <cell r="B4393">
            <v>2022</v>
          </cell>
          <cell r="C4393">
            <v>0.4</v>
          </cell>
          <cell r="D4393" t="str">
            <v>Orangeburg</v>
          </cell>
          <cell r="E4393">
            <v>4</v>
          </cell>
          <cell r="F4393">
            <v>683</v>
          </cell>
          <cell r="G4393" t="str">
            <v>Max</v>
          </cell>
        </row>
        <row r="4394">
          <cell r="A4394" t="str">
            <v>Pickens202240.4Max</v>
          </cell>
          <cell r="B4394">
            <v>2022</v>
          </cell>
          <cell r="C4394">
            <v>0.4</v>
          </cell>
          <cell r="D4394" t="str">
            <v>Pickens</v>
          </cell>
          <cell r="E4394">
            <v>4</v>
          </cell>
          <cell r="F4394">
            <v>989</v>
          </cell>
          <cell r="G4394" t="str">
            <v>Max</v>
          </cell>
        </row>
        <row r="4395">
          <cell r="A4395" t="str">
            <v>Richland202240.4Max</v>
          </cell>
          <cell r="B4395">
            <v>2022</v>
          </cell>
          <cell r="C4395">
            <v>0.4</v>
          </cell>
          <cell r="D4395" t="str">
            <v>Richland</v>
          </cell>
          <cell r="E4395">
            <v>4</v>
          </cell>
          <cell r="F4395">
            <v>935</v>
          </cell>
          <cell r="G4395" t="str">
            <v>Max</v>
          </cell>
        </row>
        <row r="4396">
          <cell r="A4396" t="str">
            <v>Saluda202240.4Max</v>
          </cell>
          <cell r="B4396">
            <v>2022</v>
          </cell>
          <cell r="C4396">
            <v>0.4</v>
          </cell>
          <cell r="D4396" t="str">
            <v>Saluda</v>
          </cell>
          <cell r="E4396">
            <v>4</v>
          </cell>
          <cell r="F4396">
            <v>935</v>
          </cell>
          <cell r="G4396" t="str">
            <v>Max</v>
          </cell>
        </row>
        <row r="4397">
          <cell r="A4397" t="str">
            <v>Spartanburg202240.4Max</v>
          </cell>
          <cell r="B4397">
            <v>2022</v>
          </cell>
          <cell r="C4397">
            <v>0.4</v>
          </cell>
          <cell r="D4397" t="str">
            <v>Spartanburg</v>
          </cell>
          <cell r="E4397">
            <v>4</v>
          </cell>
          <cell r="F4397">
            <v>867</v>
          </cell>
          <cell r="G4397" t="str">
            <v>Max</v>
          </cell>
        </row>
        <row r="4398">
          <cell r="A4398" t="str">
            <v>Sumter202240.4Max</v>
          </cell>
          <cell r="B4398">
            <v>2022</v>
          </cell>
          <cell r="C4398">
            <v>0.4</v>
          </cell>
          <cell r="D4398" t="str">
            <v>Sumter</v>
          </cell>
          <cell r="E4398">
            <v>4</v>
          </cell>
          <cell r="F4398">
            <v>705</v>
          </cell>
          <cell r="G4398" t="str">
            <v>Max</v>
          </cell>
        </row>
        <row r="4399">
          <cell r="A4399" t="str">
            <v>Union202240.4Max</v>
          </cell>
          <cell r="B4399">
            <v>2022</v>
          </cell>
          <cell r="C4399">
            <v>0.4</v>
          </cell>
          <cell r="D4399" t="str">
            <v>Union</v>
          </cell>
          <cell r="E4399">
            <v>4</v>
          </cell>
          <cell r="F4399">
            <v>683</v>
          </cell>
          <cell r="G4399" t="str">
            <v>Max</v>
          </cell>
        </row>
        <row r="4400">
          <cell r="A4400" t="str">
            <v>Williamsburg202240.4Max</v>
          </cell>
          <cell r="B4400">
            <v>2022</v>
          </cell>
          <cell r="C4400">
            <v>0.4</v>
          </cell>
          <cell r="D4400" t="str">
            <v>Williamsburg</v>
          </cell>
          <cell r="E4400">
            <v>4</v>
          </cell>
          <cell r="F4400">
            <v>683</v>
          </cell>
          <cell r="G4400" t="str">
            <v>Max</v>
          </cell>
        </row>
        <row r="4401">
          <cell r="A4401" t="str">
            <v>York202240.4Max</v>
          </cell>
          <cell r="B4401">
            <v>2022</v>
          </cell>
          <cell r="C4401">
            <v>0.4</v>
          </cell>
          <cell r="D4401" t="str">
            <v>York</v>
          </cell>
          <cell r="E4401">
            <v>4</v>
          </cell>
          <cell r="F4401">
            <v>1093</v>
          </cell>
          <cell r="G4401" t="str">
            <v>Max</v>
          </cell>
        </row>
        <row r="4402">
          <cell r="A4402" t="str">
            <v>Abbeville202200.5Max</v>
          </cell>
          <cell r="B4402">
            <v>2022</v>
          </cell>
          <cell r="C4402">
            <v>0.5</v>
          </cell>
          <cell r="D4402" t="str">
            <v>Abbeville</v>
          </cell>
          <cell r="E4402">
            <v>0</v>
          </cell>
          <cell r="F4402">
            <v>515</v>
          </cell>
          <cell r="G4402" t="str">
            <v>Max</v>
          </cell>
        </row>
        <row r="4403">
          <cell r="A4403" t="str">
            <v>Aiken202200.5Max</v>
          </cell>
          <cell r="B4403">
            <v>2022</v>
          </cell>
          <cell r="C4403">
            <v>0.5</v>
          </cell>
          <cell r="D4403" t="str">
            <v>Aiken</v>
          </cell>
          <cell r="E4403">
            <v>0</v>
          </cell>
          <cell r="F4403">
            <v>648</v>
          </cell>
          <cell r="G4403" t="str">
            <v>Max</v>
          </cell>
        </row>
        <row r="4404">
          <cell r="A4404" t="str">
            <v>Allendale202200.5Max</v>
          </cell>
          <cell r="B4404">
            <v>2022</v>
          </cell>
          <cell r="C4404">
            <v>0.5</v>
          </cell>
          <cell r="D4404" t="str">
            <v>Allendale</v>
          </cell>
          <cell r="E4404">
            <v>0</v>
          </cell>
          <cell r="F4404">
            <v>515</v>
          </cell>
          <cell r="G4404" t="str">
            <v>Max</v>
          </cell>
        </row>
        <row r="4405">
          <cell r="A4405" t="str">
            <v>Anderson202200.5Max</v>
          </cell>
          <cell r="B4405">
            <v>2022</v>
          </cell>
          <cell r="C4405">
            <v>0.5</v>
          </cell>
          <cell r="D4405" t="str">
            <v>Anderson</v>
          </cell>
          <cell r="E4405">
            <v>0</v>
          </cell>
          <cell r="F4405">
            <v>642</v>
          </cell>
          <cell r="G4405" t="str">
            <v>Max</v>
          </cell>
        </row>
        <row r="4406">
          <cell r="A4406" t="str">
            <v>Bamberg202200.5Max</v>
          </cell>
          <cell r="B4406">
            <v>2022</v>
          </cell>
          <cell r="C4406">
            <v>0.5</v>
          </cell>
          <cell r="D4406" t="str">
            <v>Bamberg</v>
          </cell>
          <cell r="E4406">
            <v>0</v>
          </cell>
          <cell r="F4406">
            <v>515</v>
          </cell>
          <cell r="G4406" t="str">
            <v>Max</v>
          </cell>
        </row>
        <row r="4407">
          <cell r="A4407" t="str">
            <v>Barnwell202200.5Max</v>
          </cell>
          <cell r="B4407">
            <v>2022</v>
          </cell>
          <cell r="C4407">
            <v>0.5</v>
          </cell>
          <cell r="D4407" t="str">
            <v>Barnwell</v>
          </cell>
          <cell r="E4407">
            <v>0</v>
          </cell>
          <cell r="F4407">
            <v>515</v>
          </cell>
          <cell r="G4407" t="str">
            <v>Max</v>
          </cell>
        </row>
        <row r="4408">
          <cell r="A4408" t="str">
            <v>Beaufort202200.5Max</v>
          </cell>
          <cell r="B4408">
            <v>2022</v>
          </cell>
          <cell r="C4408">
            <v>0.5</v>
          </cell>
          <cell r="D4408" t="str">
            <v>Beaufort</v>
          </cell>
          <cell r="E4408">
            <v>0</v>
          </cell>
          <cell r="F4408">
            <v>758</v>
          </cell>
          <cell r="G4408" t="str">
            <v>Max</v>
          </cell>
        </row>
        <row r="4409">
          <cell r="A4409" t="str">
            <v>Berkeley202200.5Max</v>
          </cell>
          <cell r="B4409">
            <v>2022</v>
          </cell>
          <cell r="C4409">
            <v>0.5</v>
          </cell>
          <cell r="D4409" t="str">
            <v>Berkeley</v>
          </cell>
          <cell r="E4409">
            <v>0</v>
          </cell>
          <cell r="F4409">
            <v>803</v>
          </cell>
          <cell r="G4409" t="str">
            <v>Max</v>
          </cell>
        </row>
        <row r="4410">
          <cell r="A4410" t="str">
            <v>Calhoun202200.5Max</v>
          </cell>
          <cell r="B4410">
            <v>2022</v>
          </cell>
          <cell r="C4410">
            <v>0.5</v>
          </cell>
          <cell r="D4410" t="str">
            <v>Calhoun</v>
          </cell>
          <cell r="E4410">
            <v>0</v>
          </cell>
          <cell r="F4410">
            <v>706</v>
          </cell>
          <cell r="G4410" t="str">
            <v>Max</v>
          </cell>
        </row>
        <row r="4411">
          <cell r="A4411" t="str">
            <v>Charleston202200.5Max</v>
          </cell>
          <cell r="B4411">
            <v>2022</v>
          </cell>
          <cell r="C4411">
            <v>0.5</v>
          </cell>
          <cell r="D4411" t="str">
            <v>Charleston</v>
          </cell>
          <cell r="E4411">
            <v>0</v>
          </cell>
          <cell r="F4411">
            <v>803</v>
          </cell>
          <cell r="G4411" t="str">
            <v>Max</v>
          </cell>
        </row>
        <row r="4412">
          <cell r="A4412" t="str">
            <v>Cherokee202200.5Max</v>
          </cell>
          <cell r="B4412">
            <v>2022</v>
          </cell>
          <cell r="C4412">
            <v>0.5</v>
          </cell>
          <cell r="D4412" t="str">
            <v>Cherokee</v>
          </cell>
          <cell r="E4412">
            <v>0</v>
          </cell>
          <cell r="F4412">
            <v>515</v>
          </cell>
          <cell r="G4412" t="str">
            <v>Max</v>
          </cell>
        </row>
        <row r="4413">
          <cell r="A4413" t="str">
            <v>Chester202200.5Max</v>
          </cell>
          <cell r="B4413">
            <v>2022</v>
          </cell>
          <cell r="C4413">
            <v>0.5</v>
          </cell>
          <cell r="D4413" t="str">
            <v>Chester</v>
          </cell>
          <cell r="E4413">
            <v>0</v>
          </cell>
          <cell r="F4413">
            <v>535</v>
          </cell>
          <cell r="G4413" t="str">
            <v>Max</v>
          </cell>
        </row>
        <row r="4414">
          <cell r="A4414" t="str">
            <v>Chesterfield202200.5Max</v>
          </cell>
          <cell r="B4414">
            <v>2022</v>
          </cell>
          <cell r="C4414">
            <v>0.5</v>
          </cell>
          <cell r="D4414" t="str">
            <v>Chesterfield</v>
          </cell>
          <cell r="E4414">
            <v>0</v>
          </cell>
          <cell r="F4414">
            <v>515</v>
          </cell>
          <cell r="G4414" t="str">
            <v>Max</v>
          </cell>
        </row>
        <row r="4415">
          <cell r="A4415" t="str">
            <v>Clarendon202200.5Max</v>
          </cell>
          <cell r="B4415">
            <v>2022</v>
          </cell>
          <cell r="C4415">
            <v>0.5</v>
          </cell>
          <cell r="D4415" t="str">
            <v>Clarendon</v>
          </cell>
          <cell r="E4415">
            <v>0</v>
          </cell>
          <cell r="F4415">
            <v>522</v>
          </cell>
          <cell r="G4415" t="str">
            <v>Max</v>
          </cell>
        </row>
        <row r="4416">
          <cell r="A4416" t="str">
            <v>Colleton202200.5Max</v>
          </cell>
          <cell r="B4416">
            <v>2022</v>
          </cell>
          <cell r="C4416">
            <v>0.5</v>
          </cell>
          <cell r="D4416" t="str">
            <v>Colleton</v>
          </cell>
          <cell r="E4416">
            <v>0</v>
          </cell>
          <cell r="F4416">
            <v>515</v>
          </cell>
          <cell r="G4416" t="str">
            <v>Max</v>
          </cell>
        </row>
        <row r="4417">
          <cell r="A4417" t="str">
            <v>Darlington202200.5Max</v>
          </cell>
          <cell r="B4417">
            <v>2022</v>
          </cell>
          <cell r="C4417">
            <v>0.5</v>
          </cell>
          <cell r="D4417" t="str">
            <v>Darlington</v>
          </cell>
          <cell r="E4417">
            <v>0</v>
          </cell>
          <cell r="F4417">
            <v>521</v>
          </cell>
          <cell r="G4417" t="str">
            <v>Max</v>
          </cell>
        </row>
        <row r="4418">
          <cell r="A4418" t="str">
            <v>Dillon202200.5Max</v>
          </cell>
          <cell r="B4418">
            <v>2022</v>
          </cell>
          <cell r="C4418">
            <v>0.5</v>
          </cell>
          <cell r="D4418" t="str">
            <v>Dillon</v>
          </cell>
          <cell r="E4418">
            <v>0</v>
          </cell>
          <cell r="F4418">
            <v>515</v>
          </cell>
          <cell r="G4418" t="str">
            <v>Max</v>
          </cell>
        </row>
        <row r="4419">
          <cell r="A4419" t="str">
            <v>Dorchester202200.5Max</v>
          </cell>
          <cell r="B4419">
            <v>2022</v>
          </cell>
          <cell r="C4419">
            <v>0.5</v>
          </cell>
          <cell r="D4419" t="str">
            <v>Dorchester</v>
          </cell>
          <cell r="E4419">
            <v>0</v>
          </cell>
          <cell r="F4419">
            <v>803</v>
          </cell>
          <cell r="G4419" t="str">
            <v>Max</v>
          </cell>
        </row>
        <row r="4420">
          <cell r="A4420" t="str">
            <v>Edgefield202200.5Max</v>
          </cell>
          <cell r="B4420">
            <v>2022</v>
          </cell>
          <cell r="C4420">
            <v>0.5</v>
          </cell>
          <cell r="D4420" t="str">
            <v>Edgefield</v>
          </cell>
          <cell r="E4420">
            <v>0</v>
          </cell>
          <cell r="F4420">
            <v>648</v>
          </cell>
          <cell r="G4420" t="str">
            <v>Max</v>
          </cell>
        </row>
        <row r="4421">
          <cell r="A4421" t="str">
            <v>Fairfield202200.5Max</v>
          </cell>
          <cell r="B4421">
            <v>2022</v>
          </cell>
          <cell r="C4421">
            <v>0.5</v>
          </cell>
          <cell r="D4421" t="str">
            <v>Fairfield</v>
          </cell>
          <cell r="E4421">
            <v>0</v>
          </cell>
          <cell r="F4421">
            <v>706</v>
          </cell>
          <cell r="G4421" t="str">
            <v>Max</v>
          </cell>
        </row>
        <row r="4422">
          <cell r="A4422" t="str">
            <v>Florence202200.5Max</v>
          </cell>
          <cell r="B4422">
            <v>2022</v>
          </cell>
          <cell r="C4422">
            <v>0.5</v>
          </cell>
          <cell r="D4422" t="str">
            <v>Florence</v>
          </cell>
          <cell r="E4422">
            <v>0</v>
          </cell>
          <cell r="F4422">
            <v>581</v>
          </cell>
          <cell r="G4422" t="str">
            <v>Max</v>
          </cell>
        </row>
        <row r="4423">
          <cell r="A4423" t="str">
            <v>Georgetown202200.5Max</v>
          </cell>
          <cell r="B4423">
            <v>2022</v>
          </cell>
          <cell r="C4423">
            <v>0.5</v>
          </cell>
          <cell r="D4423" t="str">
            <v>Georgetown</v>
          </cell>
          <cell r="E4423">
            <v>0</v>
          </cell>
          <cell r="F4423">
            <v>611</v>
          </cell>
          <cell r="G4423" t="str">
            <v>Max</v>
          </cell>
        </row>
        <row r="4424">
          <cell r="A4424" t="str">
            <v>Greenville202200.5Max</v>
          </cell>
          <cell r="B4424">
            <v>2022</v>
          </cell>
          <cell r="C4424">
            <v>0.5</v>
          </cell>
          <cell r="D4424" t="str">
            <v>Greenville</v>
          </cell>
          <cell r="E4424">
            <v>0</v>
          </cell>
          <cell r="F4424">
            <v>746</v>
          </cell>
          <cell r="G4424" t="str">
            <v>Max</v>
          </cell>
        </row>
        <row r="4425">
          <cell r="A4425" t="str">
            <v>Greenwood202200.5Max</v>
          </cell>
          <cell r="B4425">
            <v>2022</v>
          </cell>
          <cell r="C4425">
            <v>0.5</v>
          </cell>
          <cell r="D4425" t="str">
            <v>Greenwood</v>
          </cell>
          <cell r="E4425">
            <v>0</v>
          </cell>
          <cell r="F4425">
            <v>515</v>
          </cell>
          <cell r="G4425" t="str">
            <v>Max</v>
          </cell>
        </row>
        <row r="4426">
          <cell r="A4426" t="str">
            <v>Hampton202200.5Max</v>
          </cell>
          <cell r="B4426">
            <v>2022</v>
          </cell>
          <cell r="C4426">
            <v>0.5</v>
          </cell>
          <cell r="D4426" t="str">
            <v>Hampton</v>
          </cell>
          <cell r="E4426">
            <v>0</v>
          </cell>
          <cell r="F4426">
            <v>515</v>
          </cell>
          <cell r="G4426" t="str">
            <v>Max</v>
          </cell>
        </row>
        <row r="4427">
          <cell r="A4427" t="str">
            <v>Horry202200.5Max</v>
          </cell>
          <cell r="B4427">
            <v>2022</v>
          </cell>
          <cell r="C4427">
            <v>0.5</v>
          </cell>
          <cell r="D4427" t="str">
            <v>Horry</v>
          </cell>
          <cell r="E4427">
            <v>0</v>
          </cell>
          <cell r="F4427">
            <v>598</v>
          </cell>
          <cell r="G4427" t="str">
            <v>Max</v>
          </cell>
        </row>
        <row r="4428">
          <cell r="A4428" t="str">
            <v>Jasper202200.5Max</v>
          </cell>
          <cell r="B4428">
            <v>2022</v>
          </cell>
          <cell r="C4428">
            <v>0.5</v>
          </cell>
          <cell r="D4428" t="str">
            <v>Jasper</v>
          </cell>
          <cell r="E4428">
            <v>0</v>
          </cell>
          <cell r="F4428">
            <v>523</v>
          </cell>
          <cell r="G4428" t="str">
            <v>Max</v>
          </cell>
        </row>
        <row r="4429">
          <cell r="A4429" t="str">
            <v>Kershaw202200.5Max</v>
          </cell>
          <cell r="B4429">
            <v>2022</v>
          </cell>
          <cell r="C4429">
            <v>0.5</v>
          </cell>
          <cell r="D4429" t="str">
            <v>Kershaw</v>
          </cell>
          <cell r="E4429">
            <v>0</v>
          </cell>
          <cell r="F4429">
            <v>596</v>
          </cell>
          <cell r="G4429" t="str">
            <v>Max</v>
          </cell>
        </row>
        <row r="4430">
          <cell r="A4430" t="str">
            <v>Lancaster202200.5Max</v>
          </cell>
          <cell r="B4430">
            <v>2022</v>
          </cell>
          <cell r="C4430">
            <v>0.5</v>
          </cell>
          <cell r="D4430" t="str">
            <v>Lancaster</v>
          </cell>
          <cell r="E4430">
            <v>0</v>
          </cell>
          <cell r="F4430">
            <v>677</v>
          </cell>
          <cell r="G4430" t="str">
            <v>Max</v>
          </cell>
        </row>
        <row r="4431">
          <cell r="A4431" t="str">
            <v>Laurens202200.5Max</v>
          </cell>
          <cell r="B4431">
            <v>2022</v>
          </cell>
          <cell r="C4431">
            <v>0.5</v>
          </cell>
          <cell r="D4431" t="str">
            <v>Laurens</v>
          </cell>
          <cell r="E4431">
            <v>0</v>
          </cell>
          <cell r="F4431">
            <v>525</v>
          </cell>
          <cell r="G4431" t="str">
            <v>Max</v>
          </cell>
        </row>
        <row r="4432">
          <cell r="A4432" t="str">
            <v>Lee202200.5Max</v>
          </cell>
          <cell r="B4432">
            <v>2022</v>
          </cell>
          <cell r="C4432">
            <v>0.5</v>
          </cell>
          <cell r="D4432" t="str">
            <v>Lee</v>
          </cell>
          <cell r="E4432">
            <v>0</v>
          </cell>
          <cell r="F4432">
            <v>515</v>
          </cell>
          <cell r="G4432" t="str">
            <v>Max</v>
          </cell>
        </row>
        <row r="4433">
          <cell r="A4433" t="str">
            <v>Lexington202200.5Max</v>
          </cell>
          <cell r="B4433">
            <v>2022</v>
          </cell>
          <cell r="C4433">
            <v>0.5</v>
          </cell>
          <cell r="D4433" t="str">
            <v>Lexington</v>
          </cell>
          <cell r="E4433">
            <v>0</v>
          </cell>
          <cell r="F4433">
            <v>706</v>
          </cell>
          <cell r="G4433" t="str">
            <v>Max</v>
          </cell>
        </row>
        <row r="4434">
          <cell r="A4434" t="str">
            <v>Marion202200.5Max</v>
          </cell>
          <cell r="B4434">
            <v>2022</v>
          </cell>
          <cell r="C4434">
            <v>0.5</v>
          </cell>
          <cell r="D4434" t="str">
            <v>Marion</v>
          </cell>
          <cell r="E4434">
            <v>0</v>
          </cell>
          <cell r="F4434">
            <v>515</v>
          </cell>
          <cell r="G4434" t="str">
            <v>Max</v>
          </cell>
        </row>
        <row r="4435">
          <cell r="A4435" t="str">
            <v>Marlboro202200.5Max</v>
          </cell>
          <cell r="B4435">
            <v>2022</v>
          </cell>
          <cell r="C4435">
            <v>0.5</v>
          </cell>
          <cell r="D4435" t="str">
            <v>Marlboro</v>
          </cell>
          <cell r="E4435">
            <v>0</v>
          </cell>
          <cell r="F4435">
            <v>515</v>
          </cell>
          <cell r="G4435" t="str">
            <v>Max</v>
          </cell>
        </row>
        <row r="4436">
          <cell r="A4436" t="str">
            <v>McCormick202200.5Max</v>
          </cell>
          <cell r="B4436">
            <v>2022</v>
          </cell>
          <cell r="C4436">
            <v>0.5</v>
          </cell>
          <cell r="D4436" t="str">
            <v>McCormick</v>
          </cell>
          <cell r="E4436">
            <v>0</v>
          </cell>
          <cell r="F4436">
            <v>558</v>
          </cell>
          <cell r="G4436" t="str">
            <v>Max</v>
          </cell>
        </row>
        <row r="4437">
          <cell r="A4437" t="str">
            <v>Newberry202200.5Max</v>
          </cell>
          <cell r="B4437">
            <v>2022</v>
          </cell>
          <cell r="C4437">
            <v>0.5</v>
          </cell>
          <cell r="D4437" t="str">
            <v>Newberry</v>
          </cell>
          <cell r="E4437">
            <v>0</v>
          </cell>
          <cell r="F4437">
            <v>537</v>
          </cell>
          <cell r="G4437" t="str">
            <v>Max</v>
          </cell>
        </row>
        <row r="4438">
          <cell r="A4438" t="str">
            <v>Oconee202200.5Max</v>
          </cell>
          <cell r="B4438">
            <v>2022</v>
          </cell>
          <cell r="C4438">
            <v>0.5</v>
          </cell>
          <cell r="D4438" t="str">
            <v>Oconee</v>
          </cell>
          <cell r="E4438">
            <v>0</v>
          </cell>
          <cell r="F4438">
            <v>621</v>
          </cell>
          <cell r="G4438" t="str">
            <v>Max</v>
          </cell>
        </row>
        <row r="4439">
          <cell r="A4439" t="str">
            <v>Orangeburg202200.5Max</v>
          </cell>
          <cell r="B4439">
            <v>2022</v>
          </cell>
          <cell r="C4439">
            <v>0.5</v>
          </cell>
          <cell r="D4439" t="str">
            <v>Orangeburg</v>
          </cell>
          <cell r="E4439">
            <v>0</v>
          </cell>
          <cell r="F4439">
            <v>515</v>
          </cell>
          <cell r="G4439" t="str">
            <v>Max</v>
          </cell>
        </row>
        <row r="4440">
          <cell r="A4440" t="str">
            <v>Pickens202200.5Max</v>
          </cell>
          <cell r="B4440">
            <v>2022</v>
          </cell>
          <cell r="C4440">
            <v>0.5</v>
          </cell>
          <cell r="D4440" t="str">
            <v>Pickens</v>
          </cell>
          <cell r="E4440">
            <v>0</v>
          </cell>
          <cell r="F4440">
            <v>746</v>
          </cell>
          <cell r="G4440" t="str">
            <v>Max</v>
          </cell>
        </row>
        <row r="4441">
          <cell r="A4441" t="str">
            <v>Richland202200.5Max</v>
          </cell>
          <cell r="B4441">
            <v>2022</v>
          </cell>
          <cell r="C4441">
            <v>0.5</v>
          </cell>
          <cell r="D4441" t="str">
            <v>Richland</v>
          </cell>
          <cell r="E4441">
            <v>0</v>
          </cell>
          <cell r="F4441">
            <v>706</v>
          </cell>
          <cell r="G4441" t="str">
            <v>Max</v>
          </cell>
        </row>
        <row r="4442">
          <cell r="A4442" t="str">
            <v>Saluda202200.5Max</v>
          </cell>
          <cell r="B4442">
            <v>2022</v>
          </cell>
          <cell r="C4442">
            <v>0.5</v>
          </cell>
          <cell r="D4442" t="str">
            <v>Saluda</v>
          </cell>
          <cell r="E4442">
            <v>0</v>
          </cell>
          <cell r="F4442">
            <v>706</v>
          </cell>
          <cell r="G4442" t="str">
            <v>Max</v>
          </cell>
        </row>
        <row r="4443">
          <cell r="A4443" t="str">
            <v>Spartanburg202200.5Max</v>
          </cell>
          <cell r="B4443">
            <v>2022</v>
          </cell>
          <cell r="C4443">
            <v>0.5</v>
          </cell>
          <cell r="D4443" t="str">
            <v>Spartanburg</v>
          </cell>
          <cell r="E4443">
            <v>0</v>
          </cell>
          <cell r="F4443">
            <v>653</v>
          </cell>
          <cell r="G4443" t="str">
            <v>Max</v>
          </cell>
        </row>
        <row r="4444">
          <cell r="A4444" t="str">
            <v>Sumter202200.5Max</v>
          </cell>
          <cell r="B4444">
            <v>2022</v>
          </cell>
          <cell r="C4444">
            <v>0.5</v>
          </cell>
          <cell r="D4444" t="str">
            <v>Sumter</v>
          </cell>
          <cell r="E4444">
            <v>0</v>
          </cell>
          <cell r="F4444">
            <v>531</v>
          </cell>
          <cell r="G4444" t="str">
            <v>Max</v>
          </cell>
        </row>
        <row r="4445">
          <cell r="A4445" t="str">
            <v>Union202200.5Max</v>
          </cell>
          <cell r="B4445">
            <v>2022</v>
          </cell>
          <cell r="C4445">
            <v>0.5</v>
          </cell>
          <cell r="D4445" t="str">
            <v>Union</v>
          </cell>
          <cell r="E4445">
            <v>0</v>
          </cell>
          <cell r="F4445">
            <v>515</v>
          </cell>
          <cell r="G4445" t="str">
            <v>Max</v>
          </cell>
        </row>
        <row r="4446">
          <cell r="A4446" t="str">
            <v>Williamsburg202200.5Max</v>
          </cell>
          <cell r="B4446">
            <v>2022</v>
          </cell>
          <cell r="C4446">
            <v>0.5</v>
          </cell>
          <cell r="D4446" t="str">
            <v>Williamsburg</v>
          </cell>
          <cell r="E4446">
            <v>0</v>
          </cell>
          <cell r="F4446">
            <v>515</v>
          </cell>
          <cell r="G4446" t="str">
            <v>Max</v>
          </cell>
        </row>
        <row r="4447">
          <cell r="A4447" t="str">
            <v>York202200.5Max</v>
          </cell>
          <cell r="B4447">
            <v>2022</v>
          </cell>
          <cell r="C4447">
            <v>0.5</v>
          </cell>
          <cell r="D4447" t="str">
            <v>York</v>
          </cell>
          <cell r="E4447">
            <v>0</v>
          </cell>
          <cell r="F4447">
            <v>825</v>
          </cell>
          <cell r="G4447" t="str">
            <v>Max</v>
          </cell>
        </row>
        <row r="4448">
          <cell r="A4448" t="str">
            <v>Abbeville202210.5Max</v>
          </cell>
          <cell r="B4448">
            <v>2022</v>
          </cell>
          <cell r="C4448">
            <v>0.5</v>
          </cell>
          <cell r="D4448" t="str">
            <v>Abbeville</v>
          </cell>
          <cell r="E4448">
            <v>1</v>
          </cell>
          <cell r="F4448">
            <v>551</v>
          </cell>
          <cell r="G4448" t="str">
            <v>Max</v>
          </cell>
        </row>
        <row r="4449">
          <cell r="A4449" t="str">
            <v>Aiken202210.5Max</v>
          </cell>
          <cell r="B4449">
            <v>2022</v>
          </cell>
          <cell r="C4449">
            <v>0.5</v>
          </cell>
          <cell r="D4449" t="str">
            <v>Aiken</v>
          </cell>
          <cell r="E4449">
            <v>1</v>
          </cell>
          <cell r="F4449">
            <v>695</v>
          </cell>
          <cell r="G4449" t="str">
            <v>Max</v>
          </cell>
        </row>
        <row r="4450">
          <cell r="A4450" t="str">
            <v>Allendale202210.5Max</v>
          </cell>
          <cell r="B4450">
            <v>2022</v>
          </cell>
          <cell r="C4450">
            <v>0.5</v>
          </cell>
          <cell r="D4450" t="str">
            <v>Allendale</v>
          </cell>
          <cell r="E4450">
            <v>1</v>
          </cell>
          <cell r="F4450">
            <v>551</v>
          </cell>
          <cell r="G4450" t="str">
            <v>Max</v>
          </cell>
        </row>
        <row r="4451">
          <cell r="A4451" t="str">
            <v>Anderson202210.5Max</v>
          </cell>
          <cell r="B4451">
            <v>2022</v>
          </cell>
          <cell r="C4451">
            <v>0.5</v>
          </cell>
          <cell r="D4451" t="str">
            <v>Anderson</v>
          </cell>
          <cell r="E4451">
            <v>1</v>
          </cell>
          <cell r="F4451">
            <v>688</v>
          </cell>
          <cell r="G4451" t="str">
            <v>Max</v>
          </cell>
        </row>
        <row r="4452">
          <cell r="A4452" t="str">
            <v>Bamberg202210.5Max</v>
          </cell>
          <cell r="B4452">
            <v>2022</v>
          </cell>
          <cell r="C4452">
            <v>0.5</v>
          </cell>
          <cell r="D4452" t="str">
            <v>Bamberg</v>
          </cell>
          <cell r="E4452">
            <v>1</v>
          </cell>
          <cell r="F4452">
            <v>551</v>
          </cell>
          <cell r="G4452" t="str">
            <v>Max</v>
          </cell>
        </row>
        <row r="4453">
          <cell r="A4453" t="str">
            <v>Barnwell202210.5Max</v>
          </cell>
          <cell r="B4453">
            <v>2022</v>
          </cell>
          <cell r="C4453">
            <v>0.5</v>
          </cell>
          <cell r="D4453" t="str">
            <v>Barnwell</v>
          </cell>
          <cell r="E4453">
            <v>1</v>
          </cell>
          <cell r="F4453">
            <v>551</v>
          </cell>
          <cell r="G4453" t="str">
            <v>Max</v>
          </cell>
        </row>
        <row r="4454">
          <cell r="A4454" t="str">
            <v>Beaufort202210.5Max</v>
          </cell>
          <cell r="B4454">
            <v>2022</v>
          </cell>
          <cell r="C4454">
            <v>0.5</v>
          </cell>
          <cell r="D4454" t="str">
            <v>Beaufort</v>
          </cell>
          <cell r="E4454">
            <v>1</v>
          </cell>
          <cell r="F4454">
            <v>813</v>
          </cell>
          <cell r="G4454" t="str">
            <v>Max</v>
          </cell>
        </row>
        <row r="4455">
          <cell r="A4455" t="str">
            <v>Berkeley202210.5Max</v>
          </cell>
          <cell r="B4455">
            <v>2022</v>
          </cell>
          <cell r="C4455">
            <v>0.5</v>
          </cell>
          <cell r="D4455" t="str">
            <v>Berkeley</v>
          </cell>
          <cell r="E4455">
            <v>1</v>
          </cell>
          <cell r="F4455">
            <v>861</v>
          </cell>
          <cell r="G4455" t="str">
            <v>Max</v>
          </cell>
        </row>
        <row r="4456">
          <cell r="A4456" t="str">
            <v>Calhoun202210.5Max</v>
          </cell>
          <cell r="B4456">
            <v>2022</v>
          </cell>
          <cell r="C4456">
            <v>0.5</v>
          </cell>
          <cell r="D4456" t="str">
            <v>Calhoun</v>
          </cell>
          <cell r="E4456">
            <v>1</v>
          </cell>
          <cell r="F4456">
            <v>756</v>
          </cell>
          <cell r="G4456" t="str">
            <v>Max</v>
          </cell>
        </row>
        <row r="4457">
          <cell r="A4457" t="str">
            <v>Charleston202210.5Max</v>
          </cell>
          <cell r="B4457">
            <v>2022</v>
          </cell>
          <cell r="C4457">
            <v>0.5</v>
          </cell>
          <cell r="D4457" t="str">
            <v>Charleston</v>
          </cell>
          <cell r="E4457">
            <v>1</v>
          </cell>
          <cell r="F4457">
            <v>861</v>
          </cell>
          <cell r="G4457" t="str">
            <v>Max</v>
          </cell>
        </row>
        <row r="4458">
          <cell r="A4458" t="str">
            <v>Cherokee202210.5Max</v>
          </cell>
          <cell r="B4458">
            <v>2022</v>
          </cell>
          <cell r="C4458">
            <v>0.5</v>
          </cell>
          <cell r="D4458" t="str">
            <v>Cherokee</v>
          </cell>
          <cell r="E4458">
            <v>1</v>
          </cell>
          <cell r="F4458">
            <v>551</v>
          </cell>
          <cell r="G4458" t="str">
            <v>Max</v>
          </cell>
        </row>
        <row r="4459">
          <cell r="A4459" t="str">
            <v>Chester202210.5Max</v>
          </cell>
          <cell r="B4459">
            <v>2022</v>
          </cell>
          <cell r="C4459">
            <v>0.5</v>
          </cell>
          <cell r="D4459" t="str">
            <v>Chester</v>
          </cell>
          <cell r="E4459">
            <v>1</v>
          </cell>
          <cell r="F4459">
            <v>573</v>
          </cell>
          <cell r="G4459" t="str">
            <v>Max</v>
          </cell>
        </row>
        <row r="4460">
          <cell r="A4460" t="str">
            <v>Chesterfield202210.5Max</v>
          </cell>
          <cell r="B4460">
            <v>2022</v>
          </cell>
          <cell r="C4460">
            <v>0.5</v>
          </cell>
          <cell r="D4460" t="str">
            <v>Chesterfield</v>
          </cell>
          <cell r="E4460">
            <v>1</v>
          </cell>
          <cell r="F4460">
            <v>551</v>
          </cell>
          <cell r="G4460" t="str">
            <v>Max</v>
          </cell>
        </row>
        <row r="4461">
          <cell r="A4461" t="str">
            <v>Clarendon202210.5Max</v>
          </cell>
          <cell r="B4461">
            <v>2022</v>
          </cell>
          <cell r="C4461">
            <v>0.5</v>
          </cell>
          <cell r="D4461" t="str">
            <v>Clarendon</v>
          </cell>
          <cell r="E4461">
            <v>1</v>
          </cell>
          <cell r="F4461">
            <v>560</v>
          </cell>
          <cell r="G4461" t="str">
            <v>Max</v>
          </cell>
        </row>
        <row r="4462">
          <cell r="A4462" t="str">
            <v>Colleton202210.5Max</v>
          </cell>
          <cell r="B4462">
            <v>2022</v>
          </cell>
          <cell r="C4462">
            <v>0.5</v>
          </cell>
          <cell r="D4462" t="str">
            <v>Colleton</v>
          </cell>
          <cell r="E4462">
            <v>1</v>
          </cell>
          <cell r="F4462">
            <v>551</v>
          </cell>
          <cell r="G4462" t="str">
            <v>Max</v>
          </cell>
        </row>
        <row r="4463">
          <cell r="A4463" t="str">
            <v>Darlington202210.5Max</v>
          </cell>
          <cell r="B4463">
            <v>2022</v>
          </cell>
          <cell r="C4463">
            <v>0.5</v>
          </cell>
          <cell r="D4463" t="str">
            <v>Darlington</v>
          </cell>
          <cell r="E4463">
            <v>1</v>
          </cell>
          <cell r="F4463">
            <v>558</v>
          </cell>
          <cell r="G4463" t="str">
            <v>Max</v>
          </cell>
        </row>
        <row r="4464">
          <cell r="A4464" t="str">
            <v>Dillon202210.5Max</v>
          </cell>
          <cell r="B4464">
            <v>2022</v>
          </cell>
          <cell r="C4464">
            <v>0.5</v>
          </cell>
          <cell r="D4464" t="str">
            <v>Dillon</v>
          </cell>
          <cell r="E4464">
            <v>1</v>
          </cell>
          <cell r="F4464">
            <v>551</v>
          </cell>
          <cell r="G4464" t="str">
            <v>Max</v>
          </cell>
        </row>
        <row r="4465">
          <cell r="A4465" t="str">
            <v>Dorchester202210.5Max</v>
          </cell>
          <cell r="B4465">
            <v>2022</v>
          </cell>
          <cell r="C4465">
            <v>0.5</v>
          </cell>
          <cell r="D4465" t="str">
            <v>Dorchester</v>
          </cell>
          <cell r="E4465">
            <v>1</v>
          </cell>
          <cell r="F4465">
            <v>861</v>
          </cell>
          <cell r="G4465" t="str">
            <v>Max</v>
          </cell>
        </row>
        <row r="4466">
          <cell r="A4466" t="str">
            <v>Edgefield202210.5Max</v>
          </cell>
          <cell r="B4466">
            <v>2022</v>
          </cell>
          <cell r="C4466">
            <v>0.5</v>
          </cell>
          <cell r="D4466" t="str">
            <v>Edgefield</v>
          </cell>
          <cell r="E4466">
            <v>1</v>
          </cell>
          <cell r="F4466">
            <v>695</v>
          </cell>
          <cell r="G4466" t="str">
            <v>Max</v>
          </cell>
        </row>
        <row r="4467">
          <cell r="A4467" t="str">
            <v>Fairfield202210.5Max</v>
          </cell>
          <cell r="B4467">
            <v>2022</v>
          </cell>
          <cell r="C4467">
            <v>0.5</v>
          </cell>
          <cell r="D4467" t="str">
            <v>Fairfield</v>
          </cell>
          <cell r="E4467">
            <v>1</v>
          </cell>
          <cell r="F4467">
            <v>756</v>
          </cell>
          <cell r="G4467" t="str">
            <v>Max</v>
          </cell>
        </row>
        <row r="4468">
          <cell r="A4468" t="str">
            <v>Florence202210.5Max</v>
          </cell>
          <cell r="B4468">
            <v>2022</v>
          </cell>
          <cell r="C4468">
            <v>0.5</v>
          </cell>
          <cell r="D4468" t="str">
            <v>Florence</v>
          </cell>
          <cell r="E4468">
            <v>1</v>
          </cell>
          <cell r="F4468">
            <v>623</v>
          </cell>
          <cell r="G4468" t="str">
            <v>Max</v>
          </cell>
        </row>
        <row r="4469">
          <cell r="A4469" t="str">
            <v>Georgetown202210.5Max</v>
          </cell>
          <cell r="B4469">
            <v>2022</v>
          </cell>
          <cell r="C4469">
            <v>0.5</v>
          </cell>
          <cell r="D4469" t="str">
            <v>Georgetown</v>
          </cell>
          <cell r="E4469">
            <v>1</v>
          </cell>
          <cell r="F4469">
            <v>655</v>
          </cell>
          <cell r="G4469" t="str">
            <v>Max</v>
          </cell>
        </row>
        <row r="4470">
          <cell r="A4470" t="str">
            <v>Greenville202210.5Max</v>
          </cell>
          <cell r="B4470">
            <v>2022</v>
          </cell>
          <cell r="C4470">
            <v>0.5</v>
          </cell>
          <cell r="D4470" t="str">
            <v>Greenville</v>
          </cell>
          <cell r="E4470">
            <v>1</v>
          </cell>
          <cell r="F4470">
            <v>799</v>
          </cell>
          <cell r="G4470" t="str">
            <v>Max</v>
          </cell>
        </row>
        <row r="4471">
          <cell r="A4471" t="str">
            <v>Greenwood202210.5Max</v>
          </cell>
          <cell r="B4471">
            <v>2022</v>
          </cell>
          <cell r="C4471">
            <v>0.5</v>
          </cell>
          <cell r="D4471" t="str">
            <v>Greenwood</v>
          </cell>
          <cell r="E4471">
            <v>1</v>
          </cell>
          <cell r="F4471">
            <v>551</v>
          </cell>
          <cell r="G4471" t="str">
            <v>Max</v>
          </cell>
        </row>
        <row r="4472">
          <cell r="A4472" t="str">
            <v>Hampton202210.5Max</v>
          </cell>
          <cell r="B4472">
            <v>2022</v>
          </cell>
          <cell r="C4472">
            <v>0.5</v>
          </cell>
          <cell r="D4472" t="str">
            <v>Hampton</v>
          </cell>
          <cell r="E4472">
            <v>1</v>
          </cell>
          <cell r="F4472">
            <v>551</v>
          </cell>
          <cell r="G4472" t="str">
            <v>Max</v>
          </cell>
        </row>
        <row r="4473">
          <cell r="A4473" t="str">
            <v>Horry202210.5Max</v>
          </cell>
          <cell r="B4473">
            <v>2022</v>
          </cell>
          <cell r="C4473">
            <v>0.5</v>
          </cell>
          <cell r="D4473" t="str">
            <v>Horry</v>
          </cell>
          <cell r="E4473">
            <v>1</v>
          </cell>
          <cell r="F4473">
            <v>641</v>
          </cell>
          <cell r="G4473" t="str">
            <v>Max</v>
          </cell>
        </row>
        <row r="4474">
          <cell r="A4474" t="str">
            <v>Jasper202210.5Max</v>
          </cell>
          <cell r="B4474">
            <v>2022</v>
          </cell>
          <cell r="C4474">
            <v>0.5</v>
          </cell>
          <cell r="D4474" t="str">
            <v>Jasper</v>
          </cell>
          <cell r="E4474">
            <v>1</v>
          </cell>
          <cell r="F4474">
            <v>561</v>
          </cell>
          <cell r="G4474" t="str">
            <v>Max</v>
          </cell>
        </row>
        <row r="4475">
          <cell r="A4475" t="str">
            <v>Kershaw202210.5Max</v>
          </cell>
          <cell r="B4475">
            <v>2022</v>
          </cell>
          <cell r="C4475">
            <v>0.5</v>
          </cell>
          <cell r="D4475" t="str">
            <v>Kershaw</v>
          </cell>
          <cell r="E4475">
            <v>1</v>
          </cell>
          <cell r="F4475">
            <v>638</v>
          </cell>
          <cell r="G4475" t="str">
            <v>Max</v>
          </cell>
        </row>
        <row r="4476">
          <cell r="A4476" t="str">
            <v>Lancaster202210.5Max</v>
          </cell>
          <cell r="B4476">
            <v>2022</v>
          </cell>
          <cell r="C4476">
            <v>0.5</v>
          </cell>
          <cell r="D4476" t="str">
            <v>Lancaster</v>
          </cell>
          <cell r="E4476">
            <v>1</v>
          </cell>
          <cell r="F4476">
            <v>725</v>
          </cell>
          <cell r="G4476" t="str">
            <v>Max</v>
          </cell>
        </row>
        <row r="4477">
          <cell r="A4477" t="str">
            <v>Laurens202210.5Max</v>
          </cell>
          <cell r="B4477">
            <v>2022</v>
          </cell>
          <cell r="C4477">
            <v>0.5</v>
          </cell>
          <cell r="D4477" t="str">
            <v>Laurens</v>
          </cell>
          <cell r="E4477">
            <v>1</v>
          </cell>
          <cell r="F4477">
            <v>562</v>
          </cell>
          <cell r="G4477" t="str">
            <v>Max</v>
          </cell>
        </row>
        <row r="4478">
          <cell r="A4478" t="str">
            <v>Lee202210.5Max</v>
          </cell>
          <cell r="B4478">
            <v>2022</v>
          </cell>
          <cell r="C4478">
            <v>0.5</v>
          </cell>
          <cell r="D4478" t="str">
            <v>Lee</v>
          </cell>
          <cell r="E4478">
            <v>1</v>
          </cell>
          <cell r="F4478">
            <v>551</v>
          </cell>
          <cell r="G4478" t="str">
            <v>Max</v>
          </cell>
        </row>
        <row r="4479">
          <cell r="A4479" t="str">
            <v>Lexington202210.5Max</v>
          </cell>
          <cell r="B4479">
            <v>2022</v>
          </cell>
          <cell r="C4479">
            <v>0.5</v>
          </cell>
          <cell r="D4479" t="str">
            <v>Lexington</v>
          </cell>
          <cell r="E4479">
            <v>1</v>
          </cell>
          <cell r="F4479">
            <v>756</v>
          </cell>
          <cell r="G4479" t="str">
            <v>Max</v>
          </cell>
        </row>
        <row r="4480">
          <cell r="A4480" t="str">
            <v>Marion202210.5Max</v>
          </cell>
          <cell r="B4480">
            <v>2022</v>
          </cell>
          <cell r="C4480">
            <v>0.5</v>
          </cell>
          <cell r="D4480" t="str">
            <v>Marion</v>
          </cell>
          <cell r="E4480">
            <v>1</v>
          </cell>
          <cell r="F4480">
            <v>551</v>
          </cell>
          <cell r="G4480" t="str">
            <v>Max</v>
          </cell>
        </row>
        <row r="4481">
          <cell r="A4481" t="str">
            <v>Marlboro202210.5Max</v>
          </cell>
          <cell r="B4481">
            <v>2022</v>
          </cell>
          <cell r="C4481">
            <v>0.5</v>
          </cell>
          <cell r="D4481" t="str">
            <v>Marlboro</v>
          </cell>
          <cell r="E4481">
            <v>1</v>
          </cell>
          <cell r="F4481">
            <v>551</v>
          </cell>
          <cell r="G4481" t="str">
            <v>Max</v>
          </cell>
        </row>
        <row r="4482">
          <cell r="A4482" t="str">
            <v>McCormick202210.5Max</v>
          </cell>
          <cell r="B4482">
            <v>2022</v>
          </cell>
          <cell r="C4482">
            <v>0.5</v>
          </cell>
          <cell r="D4482" t="str">
            <v>McCormick</v>
          </cell>
          <cell r="E4482">
            <v>1</v>
          </cell>
          <cell r="F4482">
            <v>598</v>
          </cell>
          <cell r="G4482" t="str">
            <v>Max</v>
          </cell>
        </row>
        <row r="4483">
          <cell r="A4483" t="str">
            <v>Newberry202210.5Max</v>
          </cell>
          <cell r="B4483">
            <v>2022</v>
          </cell>
          <cell r="C4483">
            <v>0.5</v>
          </cell>
          <cell r="D4483" t="str">
            <v>Newberry</v>
          </cell>
          <cell r="E4483">
            <v>1</v>
          </cell>
          <cell r="F4483">
            <v>576</v>
          </cell>
          <cell r="G4483" t="str">
            <v>Max</v>
          </cell>
        </row>
        <row r="4484">
          <cell r="A4484" t="str">
            <v>Oconee202210.5Max</v>
          </cell>
          <cell r="B4484">
            <v>2022</v>
          </cell>
          <cell r="C4484">
            <v>0.5</v>
          </cell>
          <cell r="D4484" t="str">
            <v>Oconee</v>
          </cell>
          <cell r="E4484">
            <v>1</v>
          </cell>
          <cell r="F4484">
            <v>665</v>
          </cell>
          <cell r="G4484" t="str">
            <v>Max</v>
          </cell>
        </row>
        <row r="4485">
          <cell r="A4485" t="str">
            <v>Orangeburg202210.5Max</v>
          </cell>
          <cell r="B4485">
            <v>2022</v>
          </cell>
          <cell r="C4485">
            <v>0.5</v>
          </cell>
          <cell r="D4485" t="str">
            <v>Orangeburg</v>
          </cell>
          <cell r="E4485">
            <v>1</v>
          </cell>
          <cell r="F4485">
            <v>551</v>
          </cell>
          <cell r="G4485" t="str">
            <v>Max</v>
          </cell>
        </row>
        <row r="4486">
          <cell r="A4486" t="str">
            <v>Pickens202210.5Max</v>
          </cell>
          <cell r="B4486">
            <v>2022</v>
          </cell>
          <cell r="C4486">
            <v>0.5</v>
          </cell>
          <cell r="D4486" t="str">
            <v>Pickens</v>
          </cell>
          <cell r="E4486">
            <v>1</v>
          </cell>
          <cell r="F4486">
            <v>799</v>
          </cell>
          <cell r="G4486" t="str">
            <v>Max</v>
          </cell>
        </row>
        <row r="4487">
          <cell r="A4487" t="str">
            <v>Richland202210.5Max</v>
          </cell>
          <cell r="B4487">
            <v>2022</v>
          </cell>
          <cell r="C4487">
            <v>0.5</v>
          </cell>
          <cell r="D4487" t="str">
            <v>Richland</v>
          </cell>
          <cell r="E4487">
            <v>1</v>
          </cell>
          <cell r="F4487">
            <v>756</v>
          </cell>
          <cell r="G4487" t="str">
            <v>Max</v>
          </cell>
        </row>
        <row r="4488">
          <cell r="A4488" t="str">
            <v>Saluda202210.5Max</v>
          </cell>
          <cell r="B4488">
            <v>2022</v>
          </cell>
          <cell r="C4488">
            <v>0.5</v>
          </cell>
          <cell r="D4488" t="str">
            <v>Saluda</v>
          </cell>
          <cell r="E4488">
            <v>1</v>
          </cell>
          <cell r="F4488">
            <v>756</v>
          </cell>
          <cell r="G4488" t="str">
            <v>Max</v>
          </cell>
        </row>
        <row r="4489">
          <cell r="A4489" t="str">
            <v>Spartanburg202210.5Max</v>
          </cell>
          <cell r="B4489">
            <v>2022</v>
          </cell>
          <cell r="C4489">
            <v>0.5</v>
          </cell>
          <cell r="D4489" t="str">
            <v>Spartanburg</v>
          </cell>
          <cell r="E4489">
            <v>1</v>
          </cell>
          <cell r="F4489">
            <v>700</v>
          </cell>
          <cell r="G4489" t="str">
            <v>Max</v>
          </cell>
        </row>
        <row r="4490">
          <cell r="A4490" t="str">
            <v>Sumter202210.5Max</v>
          </cell>
          <cell r="B4490">
            <v>2022</v>
          </cell>
          <cell r="C4490">
            <v>0.5</v>
          </cell>
          <cell r="D4490" t="str">
            <v>Sumter</v>
          </cell>
          <cell r="E4490">
            <v>1</v>
          </cell>
          <cell r="F4490">
            <v>569</v>
          </cell>
          <cell r="G4490" t="str">
            <v>Max</v>
          </cell>
        </row>
        <row r="4491">
          <cell r="A4491" t="str">
            <v>Union202210.5Max</v>
          </cell>
          <cell r="B4491">
            <v>2022</v>
          </cell>
          <cell r="C4491">
            <v>0.5</v>
          </cell>
          <cell r="D4491" t="str">
            <v>Union</v>
          </cell>
          <cell r="E4491">
            <v>1</v>
          </cell>
          <cell r="F4491">
            <v>551</v>
          </cell>
          <cell r="G4491" t="str">
            <v>Max</v>
          </cell>
        </row>
        <row r="4492">
          <cell r="A4492" t="str">
            <v>Williamsburg202210.5Max</v>
          </cell>
          <cell r="B4492">
            <v>2022</v>
          </cell>
          <cell r="C4492">
            <v>0.5</v>
          </cell>
          <cell r="D4492" t="str">
            <v>Williamsburg</v>
          </cell>
          <cell r="E4492">
            <v>1</v>
          </cell>
          <cell r="F4492">
            <v>551</v>
          </cell>
          <cell r="G4492" t="str">
            <v>Max</v>
          </cell>
        </row>
        <row r="4493">
          <cell r="A4493" t="str">
            <v>York202210.5Max</v>
          </cell>
          <cell r="B4493">
            <v>2022</v>
          </cell>
          <cell r="C4493">
            <v>0.5</v>
          </cell>
          <cell r="D4493" t="str">
            <v>York</v>
          </cell>
          <cell r="E4493">
            <v>1</v>
          </cell>
          <cell r="F4493">
            <v>883</v>
          </cell>
          <cell r="G4493" t="str">
            <v>Max</v>
          </cell>
        </row>
        <row r="4494">
          <cell r="A4494" t="str">
            <v>Abbeville202220.5Max</v>
          </cell>
          <cell r="B4494">
            <v>2022</v>
          </cell>
          <cell r="C4494">
            <v>0.5</v>
          </cell>
          <cell r="D4494" t="str">
            <v>Abbeville</v>
          </cell>
          <cell r="E4494">
            <v>2</v>
          </cell>
          <cell r="F4494">
            <v>662</v>
          </cell>
          <cell r="G4494" t="str">
            <v>Max</v>
          </cell>
        </row>
        <row r="4495">
          <cell r="A4495" t="str">
            <v>Aiken202220.5Max</v>
          </cell>
          <cell r="B4495">
            <v>2022</v>
          </cell>
          <cell r="C4495">
            <v>0.5</v>
          </cell>
          <cell r="D4495" t="str">
            <v>Aiken</v>
          </cell>
          <cell r="E4495">
            <v>2</v>
          </cell>
          <cell r="F4495">
            <v>833</v>
          </cell>
          <cell r="G4495" t="str">
            <v>Max</v>
          </cell>
        </row>
        <row r="4496">
          <cell r="A4496" t="str">
            <v>Allendale202220.5Max</v>
          </cell>
          <cell r="B4496">
            <v>2022</v>
          </cell>
          <cell r="C4496">
            <v>0.5</v>
          </cell>
          <cell r="D4496" t="str">
            <v>Allendale</v>
          </cell>
          <cell r="E4496">
            <v>2</v>
          </cell>
          <cell r="F4496">
            <v>662</v>
          </cell>
          <cell r="G4496" t="str">
            <v>Max</v>
          </cell>
        </row>
        <row r="4497">
          <cell r="A4497" t="str">
            <v>Anderson202220.5Max</v>
          </cell>
          <cell r="B4497">
            <v>2022</v>
          </cell>
          <cell r="C4497">
            <v>0.5</v>
          </cell>
          <cell r="D4497" t="str">
            <v>Anderson</v>
          </cell>
          <cell r="E4497">
            <v>2</v>
          </cell>
          <cell r="F4497">
            <v>825</v>
          </cell>
          <cell r="G4497" t="str">
            <v>Max</v>
          </cell>
        </row>
        <row r="4498">
          <cell r="A4498" t="str">
            <v>Bamberg202220.5Max</v>
          </cell>
          <cell r="B4498">
            <v>2022</v>
          </cell>
          <cell r="C4498">
            <v>0.5</v>
          </cell>
          <cell r="D4498" t="str">
            <v>Bamberg</v>
          </cell>
          <cell r="E4498">
            <v>2</v>
          </cell>
          <cell r="F4498">
            <v>662</v>
          </cell>
          <cell r="G4498" t="str">
            <v>Max</v>
          </cell>
        </row>
        <row r="4499">
          <cell r="A4499" t="str">
            <v>Barnwell202220.5Max</v>
          </cell>
          <cell r="B4499">
            <v>2022</v>
          </cell>
          <cell r="C4499">
            <v>0.5</v>
          </cell>
          <cell r="D4499" t="str">
            <v>Barnwell</v>
          </cell>
          <cell r="E4499">
            <v>2</v>
          </cell>
          <cell r="F4499">
            <v>662</v>
          </cell>
          <cell r="G4499" t="str">
            <v>Max</v>
          </cell>
        </row>
        <row r="4500">
          <cell r="A4500" t="str">
            <v>Beaufort202220.5Max</v>
          </cell>
          <cell r="B4500">
            <v>2022</v>
          </cell>
          <cell r="C4500">
            <v>0.5</v>
          </cell>
          <cell r="D4500" t="str">
            <v>Beaufort</v>
          </cell>
          <cell r="E4500">
            <v>2</v>
          </cell>
          <cell r="F4500">
            <v>976</v>
          </cell>
          <cell r="G4500" t="str">
            <v>Max</v>
          </cell>
        </row>
        <row r="4501">
          <cell r="A4501" t="str">
            <v>Berkeley202220.5Max</v>
          </cell>
          <cell r="B4501">
            <v>2022</v>
          </cell>
          <cell r="C4501">
            <v>0.5</v>
          </cell>
          <cell r="D4501" t="str">
            <v>Berkeley</v>
          </cell>
          <cell r="E4501">
            <v>2</v>
          </cell>
          <cell r="F4501">
            <v>1033</v>
          </cell>
          <cell r="G4501" t="str">
            <v>Max</v>
          </cell>
        </row>
        <row r="4502">
          <cell r="A4502" t="str">
            <v>Calhoun202220.5Max</v>
          </cell>
          <cell r="B4502">
            <v>2022</v>
          </cell>
          <cell r="C4502">
            <v>0.5</v>
          </cell>
          <cell r="D4502" t="str">
            <v>Calhoun</v>
          </cell>
          <cell r="E4502">
            <v>2</v>
          </cell>
          <cell r="F4502">
            <v>907</v>
          </cell>
          <cell r="G4502" t="str">
            <v>Max</v>
          </cell>
        </row>
        <row r="4503">
          <cell r="A4503" t="str">
            <v>Charleston202220.5Max</v>
          </cell>
          <cell r="B4503">
            <v>2022</v>
          </cell>
          <cell r="C4503">
            <v>0.5</v>
          </cell>
          <cell r="D4503" t="str">
            <v>Charleston</v>
          </cell>
          <cell r="E4503">
            <v>2</v>
          </cell>
          <cell r="F4503">
            <v>1033</v>
          </cell>
          <cell r="G4503" t="str">
            <v>Max</v>
          </cell>
        </row>
        <row r="4504">
          <cell r="A4504" t="str">
            <v>Cherokee202220.5Max</v>
          </cell>
          <cell r="B4504">
            <v>2022</v>
          </cell>
          <cell r="C4504">
            <v>0.5</v>
          </cell>
          <cell r="D4504" t="str">
            <v>Cherokee</v>
          </cell>
          <cell r="E4504">
            <v>2</v>
          </cell>
          <cell r="F4504">
            <v>662</v>
          </cell>
          <cell r="G4504" t="str">
            <v>Max</v>
          </cell>
        </row>
        <row r="4505">
          <cell r="A4505" t="str">
            <v>Chester202220.5Max</v>
          </cell>
          <cell r="B4505">
            <v>2022</v>
          </cell>
          <cell r="C4505">
            <v>0.5</v>
          </cell>
          <cell r="D4505" t="str">
            <v>Chester</v>
          </cell>
          <cell r="E4505">
            <v>2</v>
          </cell>
          <cell r="F4505">
            <v>687</v>
          </cell>
          <cell r="G4505" t="str">
            <v>Max</v>
          </cell>
        </row>
        <row r="4506">
          <cell r="A4506" t="str">
            <v>Chesterfield202220.5Max</v>
          </cell>
          <cell r="B4506">
            <v>2022</v>
          </cell>
          <cell r="C4506">
            <v>0.5</v>
          </cell>
          <cell r="D4506" t="str">
            <v>Chesterfield</v>
          </cell>
          <cell r="E4506">
            <v>2</v>
          </cell>
          <cell r="F4506">
            <v>662</v>
          </cell>
          <cell r="G4506" t="str">
            <v>Max</v>
          </cell>
        </row>
        <row r="4507">
          <cell r="A4507" t="str">
            <v>Clarendon202220.5Max</v>
          </cell>
          <cell r="B4507">
            <v>2022</v>
          </cell>
          <cell r="C4507">
            <v>0.5</v>
          </cell>
          <cell r="D4507" t="str">
            <v>Clarendon</v>
          </cell>
          <cell r="E4507">
            <v>2</v>
          </cell>
          <cell r="F4507">
            <v>672</v>
          </cell>
          <cell r="G4507" t="str">
            <v>Max</v>
          </cell>
        </row>
        <row r="4508">
          <cell r="A4508" t="str">
            <v>Colleton202220.5Max</v>
          </cell>
          <cell r="B4508">
            <v>2022</v>
          </cell>
          <cell r="C4508">
            <v>0.5</v>
          </cell>
          <cell r="D4508" t="str">
            <v>Colleton</v>
          </cell>
          <cell r="E4508">
            <v>2</v>
          </cell>
          <cell r="F4508">
            <v>662</v>
          </cell>
          <cell r="G4508" t="str">
            <v>Max</v>
          </cell>
        </row>
        <row r="4509">
          <cell r="A4509" t="str">
            <v>Darlington202220.5Max</v>
          </cell>
          <cell r="B4509">
            <v>2022</v>
          </cell>
          <cell r="C4509">
            <v>0.5</v>
          </cell>
          <cell r="D4509" t="str">
            <v>Darlington</v>
          </cell>
          <cell r="E4509">
            <v>2</v>
          </cell>
          <cell r="F4509">
            <v>670</v>
          </cell>
          <cell r="G4509" t="str">
            <v>Max</v>
          </cell>
        </row>
        <row r="4510">
          <cell r="A4510" t="str">
            <v>Dillon202220.5Max</v>
          </cell>
          <cell r="B4510">
            <v>2022</v>
          </cell>
          <cell r="C4510">
            <v>0.5</v>
          </cell>
          <cell r="D4510" t="str">
            <v>Dillon</v>
          </cell>
          <cell r="E4510">
            <v>2</v>
          </cell>
          <cell r="F4510">
            <v>662</v>
          </cell>
          <cell r="G4510" t="str">
            <v>Max</v>
          </cell>
        </row>
        <row r="4511">
          <cell r="A4511" t="str">
            <v>Dorchester202220.5Max</v>
          </cell>
          <cell r="B4511">
            <v>2022</v>
          </cell>
          <cell r="C4511">
            <v>0.5</v>
          </cell>
          <cell r="D4511" t="str">
            <v>Dorchester</v>
          </cell>
          <cell r="E4511">
            <v>2</v>
          </cell>
          <cell r="F4511">
            <v>1033</v>
          </cell>
          <cell r="G4511" t="str">
            <v>Max</v>
          </cell>
        </row>
        <row r="4512">
          <cell r="A4512" t="str">
            <v>Edgefield202220.5Max</v>
          </cell>
          <cell r="B4512">
            <v>2022</v>
          </cell>
          <cell r="C4512">
            <v>0.5</v>
          </cell>
          <cell r="D4512" t="str">
            <v>Edgefield</v>
          </cell>
          <cell r="E4512">
            <v>2</v>
          </cell>
          <cell r="F4512">
            <v>833</v>
          </cell>
          <cell r="G4512" t="str">
            <v>Max</v>
          </cell>
        </row>
        <row r="4513">
          <cell r="A4513" t="str">
            <v>Fairfield202220.5Max</v>
          </cell>
          <cell r="B4513">
            <v>2022</v>
          </cell>
          <cell r="C4513">
            <v>0.5</v>
          </cell>
          <cell r="D4513" t="str">
            <v>Fairfield</v>
          </cell>
          <cell r="E4513">
            <v>2</v>
          </cell>
          <cell r="F4513">
            <v>907</v>
          </cell>
          <cell r="G4513" t="str">
            <v>Max</v>
          </cell>
        </row>
        <row r="4514">
          <cell r="A4514" t="str">
            <v>Florence202220.5Max</v>
          </cell>
          <cell r="B4514">
            <v>2022</v>
          </cell>
          <cell r="C4514">
            <v>0.5</v>
          </cell>
          <cell r="D4514" t="str">
            <v>Florence</v>
          </cell>
          <cell r="E4514">
            <v>2</v>
          </cell>
          <cell r="F4514">
            <v>747</v>
          </cell>
          <cell r="G4514" t="str">
            <v>Max</v>
          </cell>
        </row>
        <row r="4515">
          <cell r="A4515" t="str">
            <v>Georgetown202220.5Max</v>
          </cell>
          <cell r="B4515">
            <v>2022</v>
          </cell>
          <cell r="C4515">
            <v>0.5</v>
          </cell>
          <cell r="D4515" t="str">
            <v>Georgetown</v>
          </cell>
          <cell r="E4515">
            <v>2</v>
          </cell>
          <cell r="F4515">
            <v>786</v>
          </cell>
          <cell r="G4515" t="str">
            <v>Max</v>
          </cell>
        </row>
        <row r="4516">
          <cell r="A4516" t="str">
            <v>Greenville202220.5Max</v>
          </cell>
          <cell r="B4516">
            <v>2022</v>
          </cell>
          <cell r="C4516">
            <v>0.5</v>
          </cell>
          <cell r="D4516" t="str">
            <v>Greenville</v>
          </cell>
          <cell r="E4516">
            <v>2</v>
          </cell>
          <cell r="F4516">
            <v>958</v>
          </cell>
          <cell r="G4516" t="str">
            <v>Max</v>
          </cell>
        </row>
        <row r="4517">
          <cell r="A4517" t="str">
            <v>Greenwood202220.5Max</v>
          </cell>
          <cell r="B4517">
            <v>2022</v>
          </cell>
          <cell r="C4517">
            <v>0.5</v>
          </cell>
          <cell r="D4517" t="str">
            <v>Greenwood</v>
          </cell>
          <cell r="E4517">
            <v>2</v>
          </cell>
          <cell r="F4517">
            <v>662</v>
          </cell>
          <cell r="G4517" t="str">
            <v>Max</v>
          </cell>
        </row>
        <row r="4518">
          <cell r="A4518" t="str">
            <v>Hampton202220.5Max</v>
          </cell>
          <cell r="B4518">
            <v>2022</v>
          </cell>
          <cell r="C4518">
            <v>0.5</v>
          </cell>
          <cell r="D4518" t="str">
            <v>Hampton</v>
          </cell>
          <cell r="E4518">
            <v>2</v>
          </cell>
          <cell r="F4518">
            <v>662</v>
          </cell>
          <cell r="G4518" t="str">
            <v>Max</v>
          </cell>
        </row>
        <row r="4519">
          <cell r="A4519" t="str">
            <v>Horry202220.5Max</v>
          </cell>
          <cell r="B4519">
            <v>2022</v>
          </cell>
          <cell r="C4519">
            <v>0.5</v>
          </cell>
          <cell r="D4519" t="str">
            <v>Horry</v>
          </cell>
          <cell r="E4519">
            <v>2</v>
          </cell>
          <cell r="F4519">
            <v>768</v>
          </cell>
          <cell r="G4519" t="str">
            <v>Max</v>
          </cell>
        </row>
        <row r="4520">
          <cell r="A4520" t="str">
            <v>Jasper202220.5Max</v>
          </cell>
          <cell r="B4520">
            <v>2022</v>
          </cell>
          <cell r="C4520">
            <v>0.5</v>
          </cell>
          <cell r="D4520" t="str">
            <v>Jasper</v>
          </cell>
          <cell r="E4520">
            <v>2</v>
          </cell>
          <cell r="F4520">
            <v>673</v>
          </cell>
          <cell r="G4520" t="str">
            <v>Max</v>
          </cell>
        </row>
        <row r="4521">
          <cell r="A4521" t="str">
            <v>Kershaw202220.5Max</v>
          </cell>
          <cell r="B4521">
            <v>2022</v>
          </cell>
          <cell r="C4521">
            <v>0.5</v>
          </cell>
          <cell r="D4521" t="str">
            <v>Kershaw</v>
          </cell>
          <cell r="E4521">
            <v>2</v>
          </cell>
          <cell r="F4521">
            <v>766</v>
          </cell>
          <cell r="G4521" t="str">
            <v>Max</v>
          </cell>
        </row>
        <row r="4522">
          <cell r="A4522" t="str">
            <v>Lancaster202220.5Max</v>
          </cell>
          <cell r="B4522">
            <v>2022</v>
          </cell>
          <cell r="C4522">
            <v>0.5</v>
          </cell>
          <cell r="D4522" t="str">
            <v>Lancaster</v>
          </cell>
          <cell r="E4522">
            <v>2</v>
          </cell>
          <cell r="F4522">
            <v>870</v>
          </cell>
          <cell r="G4522" t="str">
            <v>Max</v>
          </cell>
        </row>
        <row r="4523">
          <cell r="A4523" t="str">
            <v>Laurens202220.5Max</v>
          </cell>
          <cell r="B4523">
            <v>2022</v>
          </cell>
          <cell r="C4523">
            <v>0.5</v>
          </cell>
          <cell r="D4523" t="str">
            <v>Laurens</v>
          </cell>
          <cell r="E4523">
            <v>2</v>
          </cell>
          <cell r="F4523">
            <v>675</v>
          </cell>
          <cell r="G4523" t="str">
            <v>Max</v>
          </cell>
        </row>
        <row r="4524">
          <cell r="A4524" t="str">
            <v>Lee202220.5Max</v>
          </cell>
          <cell r="B4524">
            <v>2022</v>
          </cell>
          <cell r="C4524">
            <v>0.5</v>
          </cell>
          <cell r="D4524" t="str">
            <v>Lee</v>
          </cell>
          <cell r="E4524">
            <v>2</v>
          </cell>
          <cell r="F4524">
            <v>662</v>
          </cell>
          <cell r="G4524" t="str">
            <v>Max</v>
          </cell>
        </row>
        <row r="4525">
          <cell r="A4525" t="str">
            <v>Lexington202220.5Max</v>
          </cell>
          <cell r="B4525">
            <v>2022</v>
          </cell>
          <cell r="C4525">
            <v>0.5</v>
          </cell>
          <cell r="D4525" t="str">
            <v>Lexington</v>
          </cell>
          <cell r="E4525">
            <v>2</v>
          </cell>
          <cell r="F4525">
            <v>907</v>
          </cell>
          <cell r="G4525" t="str">
            <v>Max</v>
          </cell>
        </row>
        <row r="4526">
          <cell r="A4526" t="str">
            <v>Marion202220.5Max</v>
          </cell>
          <cell r="B4526">
            <v>2022</v>
          </cell>
          <cell r="C4526">
            <v>0.5</v>
          </cell>
          <cell r="D4526" t="str">
            <v>Marion</v>
          </cell>
          <cell r="E4526">
            <v>2</v>
          </cell>
          <cell r="F4526">
            <v>662</v>
          </cell>
          <cell r="G4526" t="str">
            <v>Max</v>
          </cell>
        </row>
        <row r="4527">
          <cell r="A4527" t="str">
            <v>Marlboro202220.5Max</v>
          </cell>
          <cell r="B4527">
            <v>2022</v>
          </cell>
          <cell r="C4527">
            <v>0.5</v>
          </cell>
          <cell r="D4527" t="str">
            <v>Marlboro</v>
          </cell>
          <cell r="E4527">
            <v>2</v>
          </cell>
          <cell r="F4527">
            <v>662</v>
          </cell>
          <cell r="G4527" t="str">
            <v>Max</v>
          </cell>
        </row>
        <row r="4528">
          <cell r="A4528" t="str">
            <v>McCormick202220.5Max</v>
          </cell>
          <cell r="B4528">
            <v>2022</v>
          </cell>
          <cell r="C4528">
            <v>0.5</v>
          </cell>
          <cell r="D4528" t="str">
            <v>McCormick</v>
          </cell>
          <cell r="E4528">
            <v>2</v>
          </cell>
          <cell r="F4528">
            <v>718</v>
          </cell>
          <cell r="G4528" t="str">
            <v>Max</v>
          </cell>
        </row>
        <row r="4529">
          <cell r="A4529" t="str">
            <v>Newberry202220.5Max</v>
          </cell>
          <cell r="B4529">
            <v>2022</v>
          </cell>
          <cell r="C4529">
            <v>0.5</v>
          </cell>
          <cell r="D4529" t="str">
            <v>Newberry</v>
          </cell>
          <cell r="E4529">
            <v>2</v>
          </cell>
          <cell r="F4529">
            <v>691</v>
          </cell>
          <cell r="G4529" t="str">
            <v>Max</v>
          </cell>
        </row>
        <row r="4530">
          <cell r="A4530" t="str">
            <v>Oconee202220.5Max</v>
          </cell>
          <cell r="B4530">
            <v>2022</v>
          </cell>
          <cell r="C4530">
            <v>0.5</v>
          </cell>
          <cell r="D4530" t="str">
            <v>Oconee</v>
          </cell>
          <cell r="E4530">
            <v>2</v>
          </cell>
          <cell r="F4530">
            <v>798</v>
          </cell>
          <cell r="G4530" t="str">
            <v>Max</v>
          </cell>
        </row>
        <row r="4531">
          <cell r="A4531" t="str">
            <v>Orangeburg202220.5Max</v>
          </cell>
          <cell r="B4531">
            <v>2022</v>
          </cell>
          <cell r="C4531">
            <v>0.5</v>
          </cell>
          <cell r="D4531" t="str">
            <v>Orangeburg</v>
          </cell>
          <cell r="E4531">
            <v>2</v>
          </cell>
          <cell r="F4531">
            <v>662</v>
          </cell>
          <cell r="G4531" t="str">
            <v>Max</v>
          </cell>
        </row>
        <row r="4532">
          <cell r="A4532" t="str">
            <v>Pickens202220.5Max</v>
          </cell>
          <cell r="B4532">
            <v>2022</v>
          </cell>
          <cell r="C4532">
            <v>0.5</v>
          </cell>
          <cell r="D4532" t="str">
            <v>Pickens</v>
          </cell>
          <cell r="E4532">
            <v>2</v>
          </cell>
          <cell r="F4532">
            <v>958</v>
          </cell>
          <cell r="G4532" t="str">
            <v>Max</v>
          </cell>
        </row>
        <row r="4533">
          <cell r="A4533" t="str">
            <v>Richland202220.5Max</v>
          </cell>
          <cell r="B4533">
            <v>2022</v>
          </cell>
          <cell r="C4533">
            <v>0.5</v>
          </cell>
          <cell r="D4533" t="str">
            <v>Richland</v>
          </cell>
          <cell r="E4533">
            <v>2</v>
          </cell>
          <cell r="F4533">
            <v>907</v>
          </cell>
          <cell r="G4533" t="str">
            <v>Max</v>
          </cell>
        </row>
        <row r="4534">
          <cell r="A4534" t="str">
            <v>Saluda202220.5Max</v>
          </cell>
          <cell r="B4534">
            <v>2022</v>
          </cell>
          <cell r="C4534">
            <v>0.5</v>
          </cell>
          <cell r="D4534" t="str">
            <v>Saluda</v>
          </cell>
          <cell r="E4534">
            <v>2</v>
          </cell>
          <cell r="F4534">
            <v>907</v>
          </cell>
          <cell r="G4534" t="str">
            <v>Max</v>
          </cell>
        </row>
        <row r="4535">
          <cell r="A4535" t="str">
            <v>Spartanburg202220.5Max</v>
          </cell>
          <cell r="B4535">
            <v>2022</v>
          </cell>
          <cell r="C4535">
            <v>0.5</v>
          </cell>
          <cell r="D4535" t="str">
            <v>Spartanburg</v>
          </cell>
          <cell r="E4535">
            <v>2</v>
          </cell>
          <cell r="F4535">
            <v>841</v>
          </cell>
          <cell r="G4535" t="str">
            <v>Max</v>
          </cell>
        </row>
        <row r="4536">
          <cell r="A4536" t="str">
            <v>Sumter202220.5Max</v>
          </cell>
          <cell r="B4536">
            <v>2022</v>
          </cell>
          <cell r="C4536">
            <v>0.5</v>
          </cell>
          <cell r="D4536" t="str">
            <v>Sumter</v>
          </cell>
          <cell r="E4536">
            <v>2</v>
          </cell>
          <cell r="F4536">
            <v>683</v>
          </cell>
          <cell r="G4536" t="str">
            <v>Max</v>
          </cell>
        </row>
        <row r="4537">
          <cell r="A4537" t="str">
            <v>Union202220.5Max</v>
          </cell>
          <cell r="B4537">
            <v>2022</v>
          </cell>
          <cell r="C4537">
            <v>0.5</v>
          </cell>
          <cell r="D4537" t="str">
            <v>Union</v>
          </cell>
          <cell r="E4537">
            <v>2</v>
          </cell>
          <cell r="F4537">
            <v>662</v>
          </cell>
          <cell r="G4537" t="str">
            <v>Max</v>
          </cell>
        </row>
        <row r="4538">
          <cell r="A4538" t="str">
            <v>Williamsburg202220.5Max</v>
          </cell>
          <cell r="B4538">
            <v>2022</v>
          </cell>
          <cell r="C4538">
            <v>0.5</v>
          </cell>
          <cell r="D4538" t="str">
            <v>Williamsburg</v>
          </cell>
          <cell r="E4538">
            <v>2</v>
          </cell>
          <cell r="F4538">
            <v>662</v>
          </cell>
          <cell r="G4538" t="str">
            <v>Max</v>
          </cell>
        </row>
        <row r="4539">
          <cell r="A4539" t="str">
            <v>York202220.5Max</v>
          </cell>
          <cell r="B4539">
            <v>2022</v>
          </cell>
          <cell r="C4539">
            <v>0.5</v>
          </cell>
          <cell r="D4539" t="str">
            <v>York</v>
          </cell>
          <cell r="E4539">
            <v>2</v>
          </cell>
          <cell r="F4539">
            <v>1060</v>
          </cell>
          <cell r="G4539" t="str">
            <v>Max</v>
          </cell>
        </row>
        <row r="4540">
          <cell r="A4540" t="str">
            <v>Abbeville202230.5Max</v>
          </cell>
          <cell r="B4540">
            <v>2022</v>
          </cell>
          <cell r="C4540">
            <v>0.5</v>
          </cell>
          <cell r="D4540" t="str">
            <v>Abbeville</v>
          </cell>
          <cell r="E4540">
            <v>3</v>
          </cell>
          <cell r="F4540">
            <v>765</v>
          </cell>
          <cell r="G4540" t="str">
            <v>Max</v>
          </cell>
        </row>
        <row r="4541">
          <cell r="A4541" t="str">
            <v>Aiken202230.5Max</v>
          </cell>
          <cell r="B4541">
            <v>2022</v>
          </cell>
          <cell r="C4541">
            <v>0.5</v>
          </cell>
          <cell r="D4541" t="str">
            <v>Aiken</v>
          </cell>
          <cell r="E4541">
            <v>3</v>
          </cell>
          <cell r="F4541">
            <v>963</v>
          </cell>
          <cell r="G4541" t="str">
            <v>Max</v>
          </cell>
        </row>
        <row r="4542">
          <cell r="A4542" t="str">
            <v>Allendale202230.5Max</v>
          </cell>
          <cell r="B4542">
            <v>2022</v>
          </cell>
          <cell r="C4542">
            <v>0.5</v>
          </cell>
          <cell r="D4542" t="str">
            <v>Allendale</v>
          </cell>
          <cell r="E4542">
            <v>3</v>
          </cell>
          <cell r="F4542">
            <v>765</v>
          </cell>
          <cell r="G4542" t="str">
            <v>Max</v>
          </cell>
        </row>
        <row r="4543">
          <cell r="A4543" t="str">
            <v>Anderson202230.5Max</v>
          </cell>
          <cell r="B4543">
            <v>2022</v>
          </cell>
          <cell r="C4543">
            <v>0.5</v>
          </cell>
          <cell r="D4543" t="str">
            <v>Anderson</v>
          </cell>
          <cell r="E4543">
            <v>3</v>
          </cell>
          <cell r="F4543">
            <v>953</v>
          </cell>
          <cell r="G4543" t="str">
            <v>Max</v>
          </cell>
        </row>
        <row r="4544">
          <cell r="A4544" t="str">
            <v>Bamberg202230.5Max</v>
          </cell>
          <cell r="B4544">
            <v>2022</v>
          </cell>
          <cell r="C4544">
            <v>0.5</v>
          </cell>
          <cell r="D4544" t="str">
            <v>Bamberg</v>
          </cell>
          <cell r="E4544">
            <v>3</v>
          </cell>
          <cell r="F4544">
            <v>765</v>
          </cell>
          <cell r="G4544" t="str">
            <v>Max</v>
          </cell>
        </row>
        <row r="4545">
          <cell r="A4545" t="str">
            <v>Barnwell202230.5Max</v>
          </cell>
          <cell r="B4545">
            <v>2022</v>
          </cell>
          <cell r="C4545">
            <v>0.5</v>
          </cell>
          <cell r="D4545" t="str">
            <v>Barnwell</v>
          </cell>
          <cell r="E4545">
            <v>3</v>
          </cell>
          <cell r="F4545">
            <v>765</v>
          </cell>
          <cell r="G4545" t="str">
            <v>Max</v>
          </cell>
        </row>
        <row r="4546">
          <cell r="A4546" t="str">
            <v>Beaufort202230.5Max</v>
          </cell>
          <cell r="B4546">
            <v>2022</v>
          </cell>
          <cell r="C4546">
            <v>0.5</v>
          </cell>
          <cell r="D4546" t="str">
            <v>Beaufort</v>
          </cell>
          <cell r="E4546">
            <v>3</v>
          </cell>
          <cell r="F4546">
            <v>1127</v>
          </cell>
          <cell r="G4546" t="str">
            <v>Max</v>
          </cell>
        </row>
        <row r="4547">
          <cell r="A4547" t="str">
            <v>Berkeley202230.5Max</v>
          </cell>
          <cell r="B4547">
            <v>2022</v>
          </cell>
          <cell r="C4547">
            <v>0.5</v>
          </cell>
          <cell r="D4547" t="str">
            <v>Berkeley</v>
          </cell>
          <cell r="E4547">
            <v>3</v>
          </cell>
          <cell r="F4547">
            <v>1193</v>
          </cell>
          <cell r="G4547" t="str">
            <v>Max</v>
          </cell>
        </row>
        <row r="4548">
          <cell r="A4548" t="str">
            <v>Calhoun202230.5Max</v>
          </cell>
          <cell r="B4548">
            <v>2022</v>
          </cell>
          <cell r="C4548">
            <v>0.5</v>
          </cell>
          <cell r="D4548" t="str">
            <v>Calhoun</v>
          </cell>
          <cell r="E4548">
            <v>3</v>
          </cell>
          <cell r="F4548">
            <v>1048</v>
          </cell>
          <cell r="G4548" t="str">
            <v>Max</v>
          </cell>
        </row>
        <row r="4549">
          <cell r="A4549" t="str">
            <v>Charleston202230.5Max</v>
          </cell>
          <cell r="B4549">
            <v>2022</v>
          </cell>
          <cell r="C4549">
            <v>0.5</v>
          </cell>
          <cell r="D4549" t="str">
            <v>Charleston</v>
          </cell>
          <cell r="E4549">
            <v>3</v>
          </cell>
          <cell r="F4549">
            <v>1193</v>
          </cell>
          <cell r="G4549" t="str">
            <v>Max</v>
          </cell>
        </row>
        <row r="4550">
          <cell r="A4550" t="str">
            <v>Cherokee202230.5Max</v>
          </cell>
          <cell r="B4550">
            <v>2022</v>
          </cell>
          <cell r="C4550">
            <v>0.5</v>
          </cell>
          <cell r="D4550" t="str">
            <v>Cherokee</v>
          </cell>
          <cell r="E4550">
            <v>3</v>
          </cell>
          <cell r="F4550">
            <v>765</v>
          </cell>
          <cell r="G4550" t="str">
            <v>Max</v>
          </cell>
        </row>
        <row r="4551">
          <cell r="A4551" t="str">
            <v>Chester202230.5Max</v>
          </cell>
          <cell r="B4551">
            <v>2022</v>
          </cell>
          <cell r="C4551">
            <v>0.5</v>
          </cell>
          <cell r="D4551" t="str">
            <v>Chester</v>
          </cell>
          <cell r="E4551">
            <v>3</v>
          </cell>
          <cell r="F4551">
            <v>794</v>
          </cell>
          <cell r="G4551" t="str">
            <v>Max</v>
          </cell>
        </row>
        <row r="4552">
          <cell r="A4552" t="str">
            <v>Chesterfield202230.5Max</v>
          </cell>
          <cell r="B4552">
            <v>2022</v>
          </cell>
          <cell r="C4552">
            <v>0.5</v>
          </cell>
          <cell r="D4552" t="str">
            <v>Chesterfield</v>
          </cell>
          <cell r="E4552">
            <v>3</v>
          </cell>
          <cell r="F4552">
            <v>765</v>
          </cell>
          <cell r="G4552" t="str">
            <v>Max</v>
          </cell>
        </row>
        <row r="4553">
          <cell r="A4553" t="str">
            <v>Clarendon202230.5Max</v>
          </cell>
          <cell r="B4553">
            <v>2022</v>
          </cell>
          <cell r="C4553">
            <v>0.5</v>
          </cell>
          <cell r="D4553" t="str">
            <v>Clarendon</v>
          </cell>
          <cell r="E4553">
            <v>3</v>
          </cell>
          <cell r="F4553">
            <v>776</v>
          </cell>
          <cell r="G4553" t="str">
            <v>Max</v>
          </cell>
        </row>
        <row r="4554">
          <cell r="A4554" t="str">
            <v>Colleton202230.5Max</v>
          </cell>
          <cell r="B4554">
            <v>2022</v>
          </cell>
          <cell r="C4554">
            <v>0.5</v>
          </cell>
          <cell r="D4554" t="str">
            <v>Colleton</v>
          </cell>
          <cell r="E4554">
            <v>3</v>
          </cell>
          <cell r="F4554">
            <v>765</v>
          </cell>
          <cell r="G4554" t="str">
            <v>Max</v>
          </cell>
        </row>
        <row r="4555">
          <cell r="A4555" t="str">
            <v>Darlington202230.5Max</v>
          </cell>
          <cell r="B4555">
            <v>2022</v>
          </cell>
          <cell r="C4555">
            <v>0.5</v>
          </cell>
          <cell r="D4555" t="str">
            <v>Darlington</v>
          </cell>
          <cell r="E4555">
            <v>3</v>
          </cell>
          <cell r="F4555">
            <v>773</v>
          </cell>
          <cell r="G4555" t="str">
            <v>Max</v>
          </cell>
        </row>
        <row r="4556">
          <cell r="A4556" t="str">
            <v>Dillon202230.5Max</v>
          </cell>
          <cell r="B4556">
            <v>2022</v>
          </cell>
          <cell r="C4556">
            <v>0.5</v>
          </cell>
          <cell r="D4556" t="str">
            <v>Dillon</v>
          </cell>
          <cell r="E4556">
            <v>3</v>
          </cell>
          <cell r="F4556">
            <v>765</v>
          </cell>
          <cell r="G4556" t="str">
            <v>Max</v>
          </cell>
        </row>
        <row r="4557">
          <cell r="A4557" t="str">
            <v>Dorchester202230.5Max</v>
          </cell>
          <cell r="B4557">
            <v>2022</v>
          </cell>
          <cell r="C4557">
            <v>0.5</v>
          </cell>
          <cell r="D4557" t="str">
            <v>Dorchester</v>
          </cell>
          <cell r="E4557">
            <v>3</v>
          </cell>
          <cell r="F4557">
            <v>1193</v>
          </cell>
          <cell r="G4557" t="str">
            <v>Max</v>
          </cell>
        </row>
        <row r="4558">
          <cell r="A4558" t="str">
            <v>Edgefield202230.5Max</v>
          </cell>
          <cell r="B4558">
            <v>2022</v>
          </cell>
          <cell r="C4558">
            <v>0.5</v>
          </cell>
          <cell r="D4558" t="str">
            <v>Edgefield</v>
          </cell>
          <cell r="E4558">
            <v>3</v>
          </cell>
          <cell r="F4558">
            <v>963</v>
          </cell>
          <cell r="G4558" t="str">
            <v>Max</v>
          </cell>
        </row>
        <row r="4559">
          <cell r="A4559" t="str">
            <v>Fairfield202230.5Max</v>
          </cell>
          <cell r="B4559">
            <v>2022</v>
          </cell>
          <cell r="C4559">
            <v>0.5</v>
          </cell>
          <cell r="D4559" t="str">
            <v>Fairfield</v>
          </cell>
          <cell r="E4559">
            <v>3</v>
          </cell>
          <cell r="F4559">
            <v>1048</v>
          </cell>
          <cell r="G4559" t="str">
            <v>Max</v>
          </cell>
        </row>
        <row r="4560">
          <cell r="A4560" t="str">
            <v>Florence202230.5Max</v>
          </cell>
          <cell r="B4560">
            <v>2022</v>
          </cell>
          <cell r="C4560">
            <v>0.5</v>
          </cell>
          <cell r="D4560" t="str">
            <v>Florence</v>
          </cell>
          <cell r="E4560">
            <v>3</v>
          </cell>
          <cell r="F4560">
            <v>863</v>
          </cell>
          <cell r="G4560" t="str">
            <v>Max</v>
          </cell>
        </row>
        <row r="4561">
          <cell r="A4561" t="str">
            <v>Georgetown202230.5Max</v>
          </cell>
          <cell r="B4561">
            <v>2022</v>
          </cell>
          <cell r="C4561">
            <v>0.5</v>
          </cell>
          <cell r="D4561" t="str">
            <v>Georgetown</v>
          </cell>
          <cell r="E4561">
            <v>3</v>
          </cell>
          <cell r="F4561">
            <v>907</v>
          </cell>
          <cell r="G4561" t="str">
            <v>Max</v>
          </cell>
        </row>
        <row r="4562">
          <cell r="A4562" t="str">
            <v>Greenville202230.5Max</v>
          </cell>
          <cell r="B4562">
            <v>2022</v>
          </cell>
          <cell r="C4562">
            <v>0.5</v>
          </cell>
          <cell r="D4562" t="str">
            <v>Greenville</v>
          </cell>
          <cell r="E4562">
            <v>3</v>
          </cell>
          <cell r="F4562">
            <v>1108</v>
          </cell>
          <cell r="G4562" t="str">
            <v>Max</v>
          </cell>
        </row>
        <row r="4563">
          <cell r="A4563" t="str">
            <v>Greenwood202230.5Max</v>
          </cell>
          <cell r="B4563">
            <v>2022</v>
          </cell>
          <cell r="C4563">
            <v>0.5</v>
          </cell>
          <cell r="D4563" t="str">
            <v>Greenwood</v>
          </cell>
          <cell r="E4563">
            <v>3</v>
          </cell>
          <cell r="F4563">
            <v>765</v>
          </cell>
          <cell r="G4563" t="str">
            <v>Max</v>
          </cell>
        </row>
        <row r="4564">
          <cell r="A4564" t="str">
            <v>Hampton202230.5Max</v>
          </cell>
          <cell r="B4564">
            <v>2022</v>
          </cell>
          <cell r="C4564">
            <v>0.5</v>
          </cell>
          <cell r="D4564" t="str">
            <v>Hampton</v>
          </cell>
          <cell r="E4564">
            <v>3</v>
          </cell>
          <cell r="F4564">
            <v>765</v>
          </cell>
          <cell r="G4564" t="str">
            <v>Max</v>
          </cell>
        </row>
        <row r="4565">
          <cell r="A4565" t="str">
            <v>Horry202230.5Max</v>
          </cell>
          <cell r="B4565">
            <v>2022</v>
          </cell>
          <cell r="C4565">
            <v>0.5</v>
          </cell>
          <cell r="D4565" t="str">
            <v>Horry</v>
          </cell>
          <cell r="E4565">
            <v>3</v>
          </cell>
          <cell r="F4565">
            <v>888</v>
          </cell>
          <cell r="G4565" t="str">
            <v>Max</v>
          </cell>
        </row>
        <row r="4566">
          <cell r="A4566" t="str">
            <v>Jasper202230.5Max</v>
          </cell>
          <cell r="B4566">
            <v>2022</v>
          </cell>
          <cell r="C4566">
            <v>0.5</v>
          </cell>
          <cell r="D4566" t="str">
            <v>Jasper</v>
          </cell>
          <cell r="E4566">
            <v>3</v>
          </cell>
          <cell r="F4566">
            <v>777</v>
          </cell>
          <cell r="G4566" t="str">
            <v>Max</v>
          </cell>
        </row>
        <row r="4567">
          <cell r="A4567" t="str">
            <v>Kershaw202230.5Max</v>
          </cell>
          <cell r="B4567">
            <v>2022</v>
          </cell>
          <cell r="C4567">
            <v>0.5</v>
          </cell>
          <cell r="D4567" t="str">
            <v>Kershaw</v>
          </cell>
          <cell r="E4567">
            <v>3</v>
          </cell>
          <cell r="F4567">
            <v>885</v>
          </cell>
          <cell r="G4567" t="str">
            <v>Max</v>
          </cell>
        </row>
        <row r="4568">
          <cell r="A4568" t="str">
            <v>Lancaster202230.5Max</v>
          </cell>
          <cell r="B4568">
            <v>2022</v>
          </cell>
          <cell r="C4568">
            <v>0.5</v>
          </cell>
          <cell r="D4568" t="str">
            <v>Lancaster</v>
          </cell>
          <cell r="E4568">
            <v>3</v>
          </cell>
          <cell r="F4568">
            <v>1005</v>
          </cell>
          <cell r="G4568" t="str">
            <v>Max</v>
          </cell>
        </row>
        <row r="4569">
          <cell r="A4569" t="str">
            <v>Laurens202230.5Max</v>
          </cell>
          <cell r="B4569">
            <v>2022</v>
          </cell>
          <cell r="C4569">
            <v>0.5</v>
          </cell>
          <cell r="D4569" t="str">
            <v>Laurens</v>
          </cell>
          <cell r="E4569">
            <v>3</v>
          </cell>
          <cell r="F4569">
            <v>778</v>
          </cell>
          <cell r="G4569" t="str">
            <v>Max</v>
          </cell>
        </row>
        <row r="4570">
          <cell r="A4570" t="str">
            <v>Lee202230.5Max</v>
          </cell>
          <cell r="B4570">
            <v>2022</v>
          </cell>
          <cell r="C4570">
            <v>0.5</v>
          </cell>
          <cell r="D4570" t="str">
            <v>Lee</v>
          </cell>
          <cell r="E4570">
            <v>3</v>
          </cell>
          <cell r="F4570">
            <v>765</v>
          </cell>
          <cell r="G4570" t="str">
            <v>Max</v>
          </cell>
        </row>
        <row r="4571">
          <cell r="A4571" t="str">
            <v>Lexington202230.5Max</v>
          </cell>
          <cell r="B4571">
            <v>2022</v>
          </cell>
          <cell r="C4571">
            <v>0.5</v>
          </cell>
          <cell r="D4571" t="str">
            <v>Lexington</v>
          </cell>
          <cell r="E4571">
            <v>3</v>
          </cell>
          <cell r="F4571">
            <v>1048</v>
          </cell>
          <cell r="G4571" t="str">
            <v>Max</v>
          </cell>
        </row>
        <row r="4572">
          <cell r="A4572" t="str">
            <v>Marion202230.5Max</v>
          </cell>
          <cell r="B4572">
            <v>2022</v>
          </cell>
          <cell r="C4572">
            <v>0.5</v>
          </cell>
          <cell r="D4572" t="str">
            <v>Marion</v>
          </cell>
          <cell r="E4572">
            <v>3</v>
          </cell>
          <cell r="F4572">
            <v>765</v>
          </cell>
          <cell r="G4572" t="str">
            <v>Max</v>
          </cell>
        </row>
        <row r="4573">
          <cell r="A4573" t="str">
            <v>Marlboro202230.5Max</v>
          </cell>
          <cell r="B4573">
            <v>2022</v>
          </cell>
          <cell r="C4573">
            <v>0.5</v>
          </cell>
          <cell r="D4573" t="str">
            <v>Marlboro</v>
          </cell>
          <cell r="E4573">
            <v>3</v>
          </cell>
          <cell r="F4573">
            <v>765</v>
          </cell>
          <cell r="G4573" t="str">
            <v>Max</v>
          </cell>
        </row>
        <row r="4574">
          <cell r="A4574" t="str">
            <v>McCormick202230.5Max</v>
          </cell>
          <cell r="B4574">
            <v>2022</v>
          </cell>
          <cell r="C4574">
            <v>0.5</v>
          </cell>
          <cell r="D4574" t="str">
            <v>McCormick</v>
          </cell>
          <cell r="E4574">
            <v>3</v>
          </cell>
          <cell r="F4574">
            <v>830</v>
          </cell>
          <cell r="G4574" t="str">
            <v>Max</v>
          </cell>
        </row>
        <row r="4575">
          <cell r="A4575" t="str">
            <v>Newberry202230.5Max</v>
          </cell>
          <cell r="B4575">
            <v>2022</v>
          </cell>
          <cell r="C4575">
            <v>0.5</v>
          </cell>
          <cell r="D4575" t="str">
            <v>Newberry</v>
          </cell>
          <cell r="E4575">
            <v>3</v>
          </cell>
          <cell r="F4575">
            <v>798</v>
          </cell>
          <cell r="G4575" t="str">
            <v>Max</v>
          </cell>
        </row>
        <row r="4576">
          <cell r="A4576" t="str">
            <v>Oconee202230.5Max</v>
          </cell>
          <cell r="B4576">
            <v>2022</v>
          </cell>
          <cell r="C4576">
            <v>0.5</v>
          </cell>
          <cell r="D4576" t="str">
            <v>Oconee</v>
          </cell>
          <cell r="E4576">
            <v>3</v>
          </cell>
          <cell r="F4576">
            <v>923</v>
          </cell>
          <cell r="G4576" t="str">
            <v>Max</v>
          </cell>
        </row>
        <row r="4577">
          <cell r="A4577" t="str">
            <v>Orangeburg202230.5Max</v>
          </cell>
          <cell r="B4577">
            <v>2022</v>
          </cell>
          <cell r="C4577">
            <v>0.5</v>
          </cell>
          <cell r="D4577" t="str">
            <v>Orangeburg</v>
          </cell>
          <cell r="E4577">
            <v>3</v>
          </cell>
          <cell r="F4577">
            <v>765</v>
          </cell>
          <cell r="G4577" t="str">
            <v>Max</v>
          </cell>
        </row>
        <row r="4578">
          <cell r="A4578" t="str">
            <v>Pickens202230.5Max</v>
          </cell>
          <cell r="B4578">
            <v>2022</v>
          </cell>
          <cell r="C4578">
            <v>0.5</v>
          </cell>
          <cell r="D4578" t="str">
            <v>Pickens</v>
          </cell>
          <cell r="E4578">
            <v>3</v>
          </cell>
          <cell r="F4578">
            <v>1108</v>
          </cell>
          <cell r="G4578" t="str">
            <v>Max</v>
          </cell>
        </row>
        <row r="4579">
          <cell r="A4579" t="str">
            <v>Richland202230.5Max</v>
          </cell>
          <cell r="B4579">
            <v>2022</v>
          </cell>
          <cell r="C4579">
            <v>0.5</v>
          </cell>
          <cell r="D4579" t="str">
            <v>Richland</v>
          </cell>
          <cell r="E4579">
            <v>3</v>
          </cell>
          <cell r="F4579">
            <v>1048</v>
          </cell>
          <cell r="G4579" t="str">
            <v>Max</v>
          </cell>
        </row>
        <row r="4580">
          <cell r="A4580" t="str">
            <v>Saluda202230.5Max</v>
          </cell>
          <cell r="B4580">
            <v>2022</v>
          </cell>
          <cell r="C4580">
            <v>0.5</v>
          </cell>
          <cell r="D4580" t="str">
            <v>Saluda</v>
          </cell>
          <cell r="E4580">
            <v>3</v>
          </cell>
          <cell r="F4580">
            <v>1048</v>
          </cell>
          <cell r="G4580" t="str">
            <v>Max</v>
          </cell>
        </row>
        <row r="4581">
          <cell r="A4581" t="str">
            <v>Spartanburg202230.5Max</v>
          </cell>
          <cell r="B4581">
            <v>2022</v>
          </cell>
          <cell r="C4581">
            <v>0.5</v>
          </cell>
          <cell r="D4581" t="str">
            <v>Spartanburg</v>
          </cell>
          <cell r="E4581">
            <v>3</v>
          </cell>
          <cell r="F4581">
            <v>971</v>
          </cell>
          <cell r="G4581" t="str">
            <v>Max</v>
          </cell>
        </row>
        <row r="4582">
          <cell r="A4582" t="str">
            <v>Sumter202230.5Max</v>
          </cell>
          <cell r="B4582">
            <v>2022</v>
          </cell>
          <cell r="C4582">
            <v>0.5</v>
          </cell>
          <cell r="D4582" t="str">
            <v>Sumter</v>
          </cell>
          <cell r="E4582">
            <v>3</v>
          </cell>
          <cell r="F4582">
            <v>789</v>
          </cell>
          <cell r="G4582" t="str">
            <v>Max</v>
          </cell>
        </row>
        <row r="4583">
          <cell r="A4583" t="str">
            <v>Union202230.5Max</v>
          </cell>
          <cell r="B4583">
            <v>2022</v>
          </cell>
          <cell r="C4583">
            <v>0.5</v>
          </cell>
          <cell r="D4583" t="str">
            <v>Union</v>
          </cell>
          <cell r="E4583">
            <v>3</v>
          </cell>
          <cell r="F4583">
            <v>765</v>
          </cell>
          <cell r="G4583" t="str">
            <v>Max</v>
          </cell>
        </row>
        <row r="4584">
          <cell r="A4584" t="str">
            <v>Williamsburg202230.5Max</v>
          </cell>
          <cell r="B4584">
            <v>2022</v>
          </cell>
          <cell r="C4584">
            <v>0.5</v>
          </cell>
          <cell r="D4584" t="str">
            <v>Williamsburg</v>
          </cell>
          <cell r="E4584">
            <v>3</v>
          </cell>
          <cell r="F4584">
            <v>765</v>
          </cell>
          <cell r="G4584" t="str">
            <v>Max</v>
          </cell>
        </row>
        <row r="4585">
          <cell r="A4585" t="str">
            <v>York202230.5Max</v>
          </cell>
          <cell r="B4585">
            <v>2022</v>
          </cell>
          <cell r="C4585">
            <v>0.5</v>
          </cell>
          <cell r="D4585" t="str">
            <v>York</v>
          </cell>
          <cell r="E4585">
            <v>3</v>
          </cell>
          <cell r="F4585">
            <v>1225</v>
          </cell>
          <cell r="G4585" t="str">
            <v>Max</v>
          </cell>
        </row>
        <row r="4586">
          <cell r="A4586" t="str">
            <v>Abbeville202240.5Max</v>
          </cell>
          <cell r="B4586">
            <v>2022</v>
          </cell>
          <cell r="C4586">
            <v>0.5</v>
          </cell>
          <cell r="D4586" t="str">
            <v>Abbeville</v>
          </cell>
          <cell r="E4586">
            <v>4</v>
          </cell>
          <cell r="F4586">
            <v>853</v>
          </cell>
          <cell r="G4586" t="str">
            <v>Max</v>
          </cell>
        </row>
        <row r="4587">
          <cell r="A4587" t="str">
            <v>Aiken202240.5Max</v>
          </cell>
          <cell r="B4587">
            <v>2022</v>
          </cell>
          <cell r="C4587">
            <v>0.5</v>
          </cell>
          <cell r="D4587" t="str">
            <v>Aiken</v>
          </cell>
          <cell r="E4587">
            <v>4</v>
          </cell>
          <cell r="F4587">
            <v>1075</v>
          </cell>
          <cell r="G4587" t="str">
            <v>Max</v>
          </cell>
        </row>
        <row r="4588">
          <cell r="A4588" t="str">
            <v>Allendale202240.5Max</v>
          </cell>
          <cell r="B4588">
            <v>2022</v>
          </cell>
          <cell r="C4588">
            <v>0.5</v>
          </cell>
          <cell r="D4588" t="str">
            <v>Allendale</v>
          </cell>
          <cell r="E4588">
            <v>4</v>
          </cell>
          <cell r="F4588">
            <v>853</v>
          </cell>
          <cell r="G4588" t="str">
            <v>Max</v>
          </cell>
        </row>
        <row r="4589">
          <cell r="A4589" t="str">
            <v>Anderson202240.5Max</v>
          </cell>
          <cell r="B4589">
            <v>2022</v>
          </cell>
          <cell r="C4589">
            <v>0.5</v>
          </cell>
          <cell r="D4589" t="str">
            <v>Anderson</v>
          </cell>
          <cell r="E4589">
            <v>4</v>
          </cell>
          <cell r="F4589">
            <v>1063</v>
          </cell>
          <cell r="G4589" t="str">
            <v>Max</v>
          </cell>
        </row>
        <row r="4590">
          <cell r="A4590" t="str">
            <v>Bamberg202240.5Max</v>
          </cell>
          <cell r="B4590">
            <v>2022</v>
          </cell>
          <cell r="C4590">
            <v>0.5</v>
          </cell>
          <cell r="D4590" t="str">
            <v>Bamberg</v>
          </cell>
          <cell r="E4590">
            <v>4</v>
          </cell>
          <cell r="F4590">
            <v>853</v>
          </cell>
          <cell r="G4590" t="str">
            <v>Max</v>
          </cell>
        </row>
        <row r="4591">
          <cell r="A4591" t="str">
            <v>Barnwell202240.5Max</v>
          </cell>
          <cell r="B4591">
            <v>2022</v>
          </cell>
          <cell r="C4591">
            <v>0.5</v>
          </cell>
          <cell r="D4591" t="str">
            <v>Barnwell</v>
          </cell>
          <cell r="E4591">
            <v>4</v>
          </cell>
          <cell r="F4591">
            <v>853</v>
          </cell>
          <cell r="G4591" t="str">
            <v>Max</v>
          </cell>
        </row>
        <row r="4592">
          <cell r="A4592" t="str">
            <v>Beaufort202240.5Max</v>
          </cell>
          <cell r="B4592">
            <v>2022</v>
          </cell>
          <cell r="C4592">
            <v>0.5</v>
          </cell>
          <cell r="D4592" t="str">
            <v>Beaufort</v>
          </cell>
          <cell r="E4592">
            <v>4</v>
          </cell>
          <cell r="F4592">
            <v>1257</v>
          </cell>
          <cell r="G4592" t="str">
            <v>Max</v>
          </cell>
        </row>
        <row r="4593">
          <cell r="A4593" t="str">
            <v>Berkeley202240.5Max</v>
          </cell>
          <cell r="B4593">
            <v>2022</v>
          </cell>
          <cell r="C4593">
            <v>0.5</v>
          </cell>
          <cell r="D4593" t="str">
            <v>Berkeley</v>
          </cell>
          <cell r="E4593">
            <v>4</v>
          </cell>
          <cell r="F4593">
            <v>1331</v>
          </cell>
          <cell r="G4593" t="str">
            <v>Max</v>
          </cell>
        </row>
        <row r="4594">
          <cell r="A4594" t="str">
            <v>Calhoun202240.5Max</v>
          </cell>
          <cell r="B4594">
            <v>2022</v>
          </cell>
          <cell r="C4594">
            <v>0.5</v>
          </cell>
          <cell r="D4594" t="str">
            <v>Calhoun</v>
          </cell>
          <cell r="E4594">
            <v>4</v>
          </cell>
          <cell r="F4594">
            <v>1168</v>
          </cell>
          <cell r="G4594" t="str">
            <v>Max</v>
          </cell>
        </row>
        <row r="4595">
          <cell r="A4595" t="str">
            <v>Charleston202240.5Max</v>
          </cell>
          <cell r="B4595">
            <v>2022</v>
          </cell>
          <cell r="C4595">
            <v>0.5</v>
          </cell>
          <cell r="D4595" t="str">
            <v>Charleston</v>
          </cell>
          <cell r="E4595">
            <v>4</v>
          </cell>
          <cell r="F4595">
            <v>1331</v>
          </cell>
          <cell r="G4595" t="str">
            <v>Max</v>
          </cell>
        </row>
        <row r="4596">
          <cell r="A4596" t="str">
            <v>Cherokee202240.5Max</v>
          </cell>
          <cell r="B4596">
            <v>2022</v>
          </cell>
          <cell r="C4596">
            <v>0.5</v>
          </cell>
          <cell r="D4596" t="str">
            <v>Cherokee</v>
          </cell>
          <cell r="E4596">
            <v>4</v>
          </cell>
          <cell r="F4596">
            <v>853</v>
          </cell>
          <cell r="G4596" t="str">
            <v>Max</v>
          </cell>
        </row>
        <row r="4597">
          <cell r="A4597" t="str">
            <v>Chester202240.5Max</v>
          </cell>
          <cell r="B4597">
            <v>2022</v>
          </cell>
          <cell r="C4597">
            <v>0.5</v>
          </cell>
          <cell r="D4597" t="str">
            <v>Chester</v>
          </cell>
          <cell r="E4597">
            <v>4</v>
          </cell>
          <cell r="F4597">
            <v>886</v>
          </cell>
          <cell r="G4597" t="str">
            <v>Max</v>
          </cell>
        </row>
        <row r="4598">
          <cell r="A4598" t="str">
            <v>Chesterfield202240.5Max</v>
          </cell>
          <cell r="B4598">
            <v>2022</v>
          </cell>
          <cell r="C4598">
            <v>0.5</v>
          </cell>
          <cell r="D4598" t="str">
            <v>Chesterfield</v>
          </cell>
          <cell r="E4598">
            <v>4</v>
          </cell>
          <cell r="F4598">
            <v>853</v>
          </cell>
          <cell r="G4598" t="str">
            <v>Max</v>
          </cell>
        </row>
        <row r="4599">
          <cell r="A4599" t="str">
            <v>Clarendon202240.5Max</v>
          </cell>
          <cell r="B4599">
            <v>2022</v>
          </cell>
          <cell r="C4599">
            <v>0.5</v>
          </cell>
          <cell r="D4599" t="str">
            <v>Clarendon</v>
          </cell>
          <cell r="E4599">
            <v>4</v>
          </cell>
          <cell r="F4599">
            <v>866</v>
          </cell>
          <cell r="G4599" t="str">
            <v>Max</v>
          </cell>
        </row>
        <row r="4600">
          <cell r="A4600" t="str">
            <v>Colleton202240.5Max</v>
          </cell>
          <cell r="B4600">
            <v>2022</v>
          </cell>
          <cell r="C4600">
            <v>0.5</v>
          </cell>
          <cell r="D4600" t="str">
            <v>Colleton</v>
          </cell>
          <cell r="E4600">
            <v>4</v>
          </cell>
          <cell r="F4600">
            <v>853</v>
          </cell>
          <cell r="G4600" t="str">
            <v>Max</v>
          </cell>
        </row>
        <row r="4601">
          <cell r="A4601" t="str">
            <v>Darlington202240.5Max</v>
          </cell>
          <cell r="B4601">
            <v>2022</v>
          </cell>
          <cell r="C4601">
            <v>0.5</v>
          </cell>
          <cell r="D4601" t="str">
            <v>Darlington</v>
          </cell>
          <cell r="E4601">
            <v>4</v>
          </cell>
          <cell r="F4601">
            <v>863</v>
          </cell>
          <cell r="G4601" t="str">
            <v>Max</v>
          </cell>
        </row>
        <row r="4602">
          <cell r="A4602" t="str">
            <v>Dillon202240.5Max</v>
          </cell>
          <cell r="B4602">
            <v>2022</v>
          </cell>
          <cell r="C4602">
            <v>0.5</v>
          </cell>
          <cell r="D4602" t="str">
            <v>Dillon</v>
          </cell>
          <cell r="E4602">
            <v>4</v>
          </cell>
          <cell r="F4602">
            <v>853</v>
          </cell>
          <cell r="G4602" t="str">
            <v>Max</v>
          </cell>
        </row>
        <row r="4603">
          <cell r="A4603" t="str">
            <v>Dorchester202240.5Max</v>
          </cell>
          <cell r="B4603">
            <v>2022</v>
          </cell>
          <cell r="C4603">
            <v>0.5</v>
          </cell>
          <cell r="D4603" t="str">
            <v>Dorchester</v>
          </cell>
          <cell r="E4603">
            <v>4</v>
          </cell>
          <cell r="F4603">
            <v>1331</v>
          </cell>
          <cell r="G4603" t="str">
            <v>Max</v>
          </cell>
        </row>
        <row r="4604">
          <cell r="A4604" t="str">
            <v>Edgefield202240.5Max</v>
          </cell>
          <cell r="B4604">
            <v>2022</v>
          </cell>
          <cell r="C4604">
            <v>0.5</v>
          </cell>
          <cell r="D4604" t="str">
            <v>Edgefield</v>
          </cell>
          <cell r="E4604">
            <v>4</v>
          </cell>
          <cell r="F4604">
            <v>1075</v>
          </cell>
          <cell r="G4604" t="str">
            <v>Max</v>
          </cell>
        </row>
        <row r="4605">
          <cell r="A4605" t="str">
            <v>Fairfield202240.5Max</v>
          </cell>
          <cell r="B4605">
            <v>2022</v>
          </cell>
          <cell r="C4605">
            <v>0.5</v>
          </cell>
          <cell r="D4605" t="str">
            <v>Fairfield</v>
          </cell>
          <cell r="E4605">
            <v>4</v>
          </cell>
          <cell r="F4605">
            <v>1168</v>
          </cell>
          <cell r="G4605" t="str">
            <v>Max</v>
          </cell>
        </row>
        <row r="4606">
          <cell r="A4606" t="str">
            <v>Florence202240.5Max</v>
          </cell>
          <cell r="B4606">
            <v>2022</v>
          </cell>
          <cell r="C4606">
            <v>0.5</v>
          </cell>
          <cell r="D4606" t="str">
            <v>Florence</v>
          </cell>
          <cell r="E4606">
            <v>4</v>
          </cell>
          <cell r="F4606">
            <v>963</v>
          </cell>
          <cell r="G4606" t="str">
            <v>Max</v>
          </cell>
        </row>
        <row r="4607">
          <cell r="A4607" t="str">
            <v>Georgetown202240.5Max</v>
          </cell>
          <cell r="B4607">
            <v>2022</v>
          </cell>
          <cell r="C4607">
            <v>0.5</v>
          </cell>
          <cell r="D4607" t="str">
            <v>Georgetown</v>
          </cell>
          <cell r="E4607">
            <v>4</v>
          </cell>
          <cell r="F4607">
            <v>1012</v>
          </cell>
          <cell r="G4607" t="str">
            <v>Max</v>
          </cell>
        </row>
        <row r="4608">
          <cell r="A4608" t="str">
            <v>Greenville202240.5Max</v>
          </cell>
          <cell r="B4608">
            <v>2022</v>
          </cell>
          <cell r="C4608">
            <v>0.5</v>
          </cell>
          <cell r="D4608" t="str">
            <v>Greenville</v>
          </cell>
          <cell r="E4608">
            <v>4</v>
          </cell>
          <cell r="F4608">
            <v>1236</v>
          </cell>
          <cell r="G4608" t="str">
            <v>Max</v>
          </cell>
        </row>
        <row r="4609">
          <cell r="A4609" t="str">
            <v>Greenwood202240.5Max</v>
          </cell>
          <cell r="B4609">
            <v>2022</v>
          </cell>
          <cell r="C4609">
            <v>0.5</v>
          </cell>
          <cell r="D4609" t="str">
            <v>Greenwood</v>
          </cell>
          <cell r="E4609">
            <v>4</v>
          </cell>
          <cell r="F4609">
            <v>853</v>
          </cell>
          <cell r="G4609" t="str">
            <v>Max</v>
          </cell>
        </row>
        <row r="4610">
          <cell r="A4610" t="str">
            <v>Hampton202240.5Max</v>
          </cell>
          <cell r="B4610">
            <v>2022</v>
          </cell>
          <cell r="C4610">
            <v>0.5</v>
          </cell>
          <cell r="D4610" t="str">
            <v>Hampton</v>
          </cell>
          <cell r="E4610">
            <v>4</v>
          </cell>
          <cell r="F4610">
            <v>853</v>
          </cell>
          <cell r="G4610" t="str">
            <v>Max</v>
          </cell>
        </row>
        <row r="4611">
          <cell r="A4611" t="str">
            <v>Horry202240.5Max</v>
          </cell>
          <cell r="B4611">
            <v>2022</v>
          </cell>
          <cell r="C4611">
            <v>0.5</v>
          </cell>
          <cell r="D4611" t="str">
            <v>Horry</v>
          </cell>
          <cell r="E4611">
            <v>4</v>
          </cell>
          <cell r="F4611">
            <v>991</v>
          </cell>
          <cell r="G4611" t="str">
            <v>Max</v>
          </cell>
        </row>
        <row r="4612">
          <cell r="A4612" t="str">
            <v>Jasper202240.5Max</v>
          </cell>
          <cell r="B4612">
            <v>2022</v>
          </cell>
          <cell r="C4612">
            <v>0.5</v>
          </cell>
          <cell r="D4612" t="str">
            <v>Jasper</v>
          </cell>
          <cell r="E4612">
            <v>4</v>
          </cell>
          <cell r="F4612">
            <v>867</v>
          </cell>
          <cell r="G4612" t="str">
            <v>Max</v>
          </cell>
        </row>
        <row r="4613">
          <cell r="A4613" t="str">
            <v>Kershaw202240.5Max</v>
          </cell>
          <cell r="B4613">
            <v>2022</v>
          </cell>
          <cell r="C4613">
            <v>0.5</v>
          </cell>
          <cell r="D4613" t="str">
            <v>Kershaw</v>
          </cell>
          <cell r="E4613">
            <v>4</v>
          </cell>
          <cell r="F4613">
            <v>987</v>
          </cell>
          <cell r="G4613" t="str">
            <v>Max</v>
          </cell>
        </row>
        <row r="4614">
          <cell r="A4614" t="str">
            <v>Lancaster202240.5Max</v>
          </cell>
          <cell r="B4614">
            <v>2022</v>
          </cell>
          <cell r="C4614">
            <v>0.5</v>
          </cell>
          <cell r="D4614" t="str">
            <v>Lancaster</v>
          </cell>
          <cell r="E4614">
            <v>4</v>
          </cell>
          <cell r="F4614">
            <v>1121</v>
          </cell>
          <cell r="G4614" t="str">
            <v>Max</v>
          </cell>
        </row>
        <row r="4615">
          <cell r="A4615" t="str">
            <v>Laurens202240.5Max</v>
          </cell>
          <cell r="B4615">
            <v>2022</v>
          </cell>
          <cell r="C4615">
            <v>0.5</v>
          </cell>
          <cell r="D4615" t="str">
            <v>Laurens</v>
          </cell>
          <cell r="E4615">
            <v>4</v>
          </cell>
          <cell r="F4615">
            <v>868</v>
          </cell>
          <cell r="G4615" t="str">
            <v>Max</v>
          </cell>
        </row>
        <row r="4616">
          <cell r="A4616" t="str">
            <v>Lee202240.5Max</v>
          </cell>
          <cell r="B4616">
            <v>2022</v>
          </cell>
          <cell r="C4616">
            <v>0.5</v>
          </cell>
          <cell r="D4616" t="str">
            <v>Lee</v>
          </cell>
          <cell r="E4616">
            <v>4</v>
          </cell>
          <cell r="F4616">
            <v>853</v>
          </cell>
          <cell r="G4616" t="str">
            <v>Max</v>
          </cell>
        </row>
        <row r="4617">
          <cell r="A4617" t="str">
            <v>Lexington202240.5Max</v>
          </cell>
          <cell r="B4617">
            <v>2022</v>
          </cell>
          <cell r="C4617">
            <v>0.5</v>
          </cell>
          <cell r="D4617" t="str">
            <v>Lexington</v>
          </cell>
          <cell r="E4617">
            <v>4</v>
          </cell>
          <cell r="F4617">
            <v>1168</v>
          </cell>
          <cell r="G4617" t="str">
            <v>Max</v>
          </cell>
        </row>
        <row r="4618">
          <cell r="A4618" t="str">
            <v>Marion202240.5Max</v>
          </cell>
          <cell r="B4618">
            <v>2022</v>
          </cell>
          <cell r="C4618">
            <v>0.5</v>
          </cell>
          <cell r="D4618" t="str">
            <v>Marion</v>
          </cell>
          <cell r="E4618">
            <v>4</v>
          </cell>
          <cell r="F4618">
            <v>853</v>
          </cell>
          <cell r="G4618" t="str">
            <v>Max</v>
          </cell>
        </row>
        <row r="4619">
          <cell r="A4619" t="str">
            <v>Marlboro202240.5Max</v>
          </cell>
          <cell r="B4619">
            <v>2022</v>
          </cell>
          <cell r="C4619">
            <v>0.5</v>
          </cell>
          <cell r="D4619" t="str">
            <v>Marlboro</v>
          </cell>
          <cell r="E4619">
            <v>4</v>
          </cell>
          <cell r="F4619">
            <v>853</v>
          </cell>
          <cell r="G4619" t="str">
            <v>Max</v>
          </cell>
        </row>
        <row r="4620">
          <cell r="A4620" t="str">
            <v>McCormick202240.5Max</v>
          </cell>
          <cell r="B4620">
            <v>2022</v>
          </cell>
          <cell r="C4620">
            <v>0.5</v>
          </cell>
          <cell r="D4620" t="str">
            <v>McCormick</v>
          </cell>
          <cell r="E4620">
            <v>4</v>
          </cell>
          <cell r="F4620">
            <v>926</v>
          </cell>
          <cell r="G4620" t="str">
            <v>Max</v>
          </cell>
        </row>
        <row r="4621">
          <cell r="A4621" t="str">
            <v>Newberry202240.5Max</v>
          </cell>
          <cell r="B4621">
            <v>2022</v>
          </cell>
          <cell r="C4621">
            <v>0.5</v>
          </cell>
          <cell r="D4621" t="str">
            <v>Newberry</v>
          </cell>
          <cell r="E4621">
            <v>4</v>
          </cell>
          <cell r="F4621">
            <v>891</v>
          </cell>
          <cell r="G4621" t="str">
            <v>Max</v>
          </cell>
        </row>
        <row r="4622">
          <cell r="A4622" t="str">
            <v>Oconee202240.5Max</v>
          </cell>
          <cell r="B4622">
            <v>2022</v>
          </cell>
          <cell r="C4622">
            <v>0.5</v>
          </cell>
          <cell r="D4622" t="str">
            <v>Oconee</v>
          </cell>
          <cell r="E4622">
            <v>4</v>
          </cell>
          <cell r="F4622">
            <v>1030</v>
          </cell>
          <cell r="G4622" t="str">
            <v>Max</v>
          </cell>
        </row>
        <row r="4623">
          <cell r="A4623" t="str">
            <v>Orangeburg202240.5Max</v>
          </cell>
          <cell r="B4623">
            <v>2022</v>
          </cell>
          <cell r="C4623">
            <v>0.5</v>
          </cell>
          <cell r="D4623" t="str">
            <v>Orangeburg</v>
          </cell>
          <cell r="E4623">
            <v>4</v>
          </cell>
          <cell r="F4623">
            <v>853</v>
          </cell>
          <cell r="G4623" t="str">
            <v>Max</v>
          </cell>
        </row>
        <row r="4624">
          <cell r="A4624" t="str">
            <v>Pickens202240.5Max</v>
          </cell>
          <cell r="B4624">
            <v>2022</v>
          </cell>
          <cell r="C4624">
            <v>0.5</v>
          </cell>
          <cell r="D4624" t="str">
            <v>Pickens</v>
          </cell>
          <cell r="E4624">
            <v>4</v>
          </cell>
          <cell r="F4624">
            <v>1236</v>
          </cell>
          <cell r="G4624" t="str">
            <v>Max</v>
          </cell>
        </row>
        <row r="4625">
          <cell r="A4625" t="str">
            <v>Richland202240.5Max</v>
          </cell>
          <cell r="B4625">
            <v>2022</v>
          </cell>
          <cell r="C4625">
            <v>0.5</v>
          </cell>
          <cell r="D4625" t="str">
            <v>Richland</v>
          </cell>
          <cell r="E4625">
            <v>4</v>
          </cell>
          <cell r="F4625">
            <v>1168</v>
          </cell>
          <cell r="G4625" t="str">
            <v>Max</v>
          </cell>
        </row>
        <row r="4626">
          <cell r="A4626" t="str">
            <v>Saluda202240.5Max</v>
          </cell>
          <cell r="B4626">
            <v>2022</v>
          </cell>
          <cell r="C4626">
            <v>0.5</v>
          </cell>
          <cell r="D4626" t="str">
            <v>Saluda</v>
          </cell>
          <cell r="E4626">
            <v>4</v>
          </cell>
          <cell r="F4626">
            <v>1168</v>
          </cell>
          <cell r="G4626" t="str">
            <v>Max</v>
          </cell>
        </row>
        <row r="4627">
          <cell r="A4627" t="str">
            <v>Spartanburg202240.5Max</v>
          </cell>
          <cell r="B4627">
            <v>2022</v>
          </cell>
          <cell r="C4627">
            <v>0.5</v>
          </cell>
          <cell r="D4627" t="str">
            <v>Spartanburg</v>
          </cell>
          <cell r="E4627">
            <v>4</v>
          </cell>
          <cell r="F4627">
            <v>1083</v>
          </cell>
          <cell r="G4627" t="str">
            <v>Max</v>
          </cell>
        </row>
        <row r="4628">
          <cell r="A4628" t="str">
            <v>Sumter202240.5Max</v>
          </cell>
          <cell r="B4628">
            <v>2022</v>
          </cell>
          <cell r="C4628">
            <v>0.5</v>
          </cell>
          <cell r="D4628" t="str">
            <v>Sumter</v>
          </cell>
          <cell r="E4628">
            <v>4</v>
          </cell>
          <cell r="F4628">
            <v>881</v>
          </cell>
          <cell r="G4628" t="str">
            <v>Max</v>
          </cell>
        </row>
        <row r="4629">
          <cell r="A4629" t="str">
            <v>Union202240.5Max</v>
          </cell>
          <cell r="B4629">
            <v>2022</v>
          </cell>
          <cell r="C4629">
            <v>0.5</v>
          </cell>
          <cell r="D4629" t="str">
            <v>Union</v>
          </cell>
          <cell r="E4629">
            <v>4</v>
          </cell>
          <cell r="F4629">
            <v>853</v>
          </cell>
          <cell r="G4629" t="str">
            <v>Max</v>
          </cell>
        </row>
        <row r="4630">
          <cell r="A4630" t="str">
            <v>Williamsburg202240.5Max</v>
          </cell>
          <cell r="B4630">
            <v>2022</v>
          </cell>
          <cell r="C4630">
            <v>0.5</v>
          </cell>
          <cell r="D4630" t="str">
            <v>Williamsburg</v>
          </cell>
          <cell r="E4630">
            <v>4</v>
          </cell>
          <cell r="F4630">
            <v>853</v>
          </cell>
          <cell r="G4630" t="str">
            <v>Max</v>
          </cell>
        </row>
        <row r="4631">
          <cell r="A4631" t="str">
            <v>York202240.5Max</v>
          </cell>
          <cell r="B4631">
            <v>2022</v>
          </cell>
          <cell r="C4631">
            <v>0.5</v>
          </cell>
          <cell r="D4631" t="str">
            <v>York</v>
          </cell>
          <cell r="E4631">
            <v>4</v>
          </cell>
          <cell r="F4631">
            <v>1366</v>
          </cell>
          <cell r="G4631" t="str">
            <v>Max</v>
          </cell>
        </row>
        <row r="4632">
          <cell r="A4632" t="str">
            <v>Abbeville202200.6Max</v>
          </cell>
          <cell r="B4632">
            <v>2022</v>
          </cell>
          <cell r="C4632">
            <v>0.6</v>
          </cell>
          <cell r="D4632" t="str">
            <v>Abbeville</v>
          </cell>
          <cell r="E4632">
            <v>0</v>
          </cell>
          <cell r="F4632">
            <v>618</v>
          </cell>
          <cell r="G4632" t="str">
            <v>Max</v>
          </cell>
        </row>
        <row r="4633">
          <cell r="A4633" t="str">
            <v>Aiken202200.6Max</v>
          </cell>
          <cell r="B4633">
            <v>2022</v>
          </cell>
          <cell r="C4633">
            <v>0.6</v>
          </cell>
          <cell r="D4633" t="str">
            <v>Aiken</v>
          </cell>
          <cell r="E4633">
            <v>0</v>
          </cell>
          <cell r="F4633">
            <v>778</v>
          </cell>
          <cell r="G4633" t="str">
            <v>Max</v>
          </cell>
        </row>
        <row r="4634">
          <cell r="A4634" t="str">
            <v>Allendale202200.6Max</v>
          </cell>
          <cell r="B4634">
            <v>2022</v>
          </cell>
          <cell r="C4634">
            <v>0.6</v>
          </cell>
          <cell r="D4634" t="str">
            <v>Allendale</v>
          </cell>
          <cell r="E4634">
            <v>0</v>
          </cell>
          <cell r="F4634">
            <v>618</v>
          </cell>
          <cell r="G4634" t="str">
            <v>Max</v>
          </cell>
        </row>
        <row r="4635">
          <cell r="A4635" t="str">
            <v>Anderson202200.6Max</v>
          </cell>
          <cell r="B4635">
            <v>2022</v>
          </cell>
          <cell r="C4635">
            <v>0.6</v>
          </cell>
          <cell r="D4635" t="str">
            <v>Anderson</v>
          </cell>
          <cell r="E4635">
            <v>0</v>
          </cell>
          <cell r="F4635">
            <v>771</v>
          </cell>
          <cell r="G4635" t="str">
            <v>Max</v>
          </cell>
        </row>
        <row r="4636">
          <cell r="A4636" t="str">
            <v>Bamberg202200.6Max</v>
          </cell>
          <cell r="B4636">
            <v>2022</v>
          </cell>
          <cell r="C4636">
            <v>0.6</v>
          </cell>
          <cell r="D4636" t="str">
            <v>Bamberg</v>
          </cell>
          <cell r="E4636">
            <v>0</v>
          </cell>
          <cell r="F4636">
            <v>618</v>
          </cell>
          <cell r="G4636" t="str">
            <v>Max</v>
          </cell>
        </row>
        <row r="4637">
          <cell r="A4637" t="str">
            <v>Barnwell202200.6Max</v>
          </cell>
          <cell r="B4637">
            <v>2022</v>
          </cell>
          <cell r="C4637">
            <v>0.6</v>
          </cell>
          <cell r="D4637" t="str">
            <v>Barnwell</v>
          </cell>
          <cell r="E4637">
            <v>0</v>
          </cell>
          <cell r="F4637">
            <v>618</v>
          </cell>
          <cell r="G4637" t="str">
            <v>Max</v>
          </cell>
        </row>
        <row r="4638">
          <cell r="A4638" t="str">
            <v>Beaufort202200.6Max</v>
          </cell>
          <cell r="B4638">
            <v>2022</v>
          </cell>
          <cell r="C4638">
            <v>0.6</v>
          </cell>
          <cell r="D4638" t="str">
            <v>Beaufort</v>
          </cell>
          <cell r="E4638">
            <v>0</v>
          </cell>
          <cell r="F4638">
            <v>910</v>
          </cell>
          <cell r="G4638" t="str">
            <v>Max</v>
          </cell>
        </row>
        <row r="4639">
          <cell r="A4639" t="str">
            <v>Berkeley202200.6Max</v>
          </cell>
          <cell r="B4639">
            <v>2022</v>
          </cell>
          <cell r="C4639">
            <v>0.6</v>
          </cell>
          <cell r="D4639" t="str">
            <v>Berkeley</v>
          </cell>
          <cell r="E4639">
            <v>0</v>
          </cell>
          <cell r="F4639">
            <v>964</v>
          </cell>
          <cell r="G4639" t="str">
            <v>Max</v>
          </cell>
        </row>
        <row r="4640">
          <cell r="A4640" t="str">
            <v>Calhoun202200.6Max</v>
          </cell>
          <cell r="B4640">
            <v>2022</v>
          </cell>
          <cell r="C4640">
            <v>0.6</v>
          </cell>
          <cell r="D4640" t="str">
            <v>Calhoun</v>
          </cell>
          <cell r="E4640">
            <v>0</v>
          </cell>
          <cell r="F4640">
            <v>847</v>
          </cell>
          <cell r="G4640" t="str">
            <v>Max</v>
          </cell>
        </row>
        <row r="4641">
          <cell r="A4641" t="str">
            <v>Charleston202200.6Max</v>
          </cell>
          <cell r="B4641">
            <v>2022</v>
          </cell>
          <cell r="C4641">
            <v>0.6</v>
          </cell>
          <cell r="D4641" t="str">
            <v>Charleston</v>
          </cell>
          <cell r="E4641">
            <v>0</v>
          </cell>
          <cell r="F4641">
            <v>964</v>
          </cell>
          <cell r="G4641" t="str">
            <v>Max</v>
          </cell>
        </row>
        <row r="4642">
          <cell r="A4642" t="str">
            <v>Cherokee202200.6Max</v>
          </cell>
          <cell r="B4642">
            <v>2022</v>
          </cell>
          <cell r="C4642">
            <v>0.6</v>
          </cell>
          <cell r="D4642" t="str">
            <v>Cherokee</v>
          </cell>
          <cell r="E4642">
            <v>0</v>
          </cell>
          <cell r="F4642">
            <v>618</v>
          </cell>
          <cell r="G4642" t="str">
            <v>Max</v>
          </cell>
        </row>
        <row r="4643">
          <cell r="A4643" t="str">
            <v>Chester202200.6Max</v>
          </cell>
          <cell r="B4643">
            <v>2022</v>
          </cell>
          <cell r="C4643">
            <v>0.6</v>
          </cell>
          <cell r="D4643" t="str">
            <v>Chester</v>
          </cell>
          <cell r="E4643">
            <v>0</v>
          </cell>
          <cell r="F4643">
            <v>642</v>
          </cell>
          <cell r="G4643" t="str">
            <v>Max</v>
          </cell>
        </row>
        <row r="4644">
          <cell r="A4644" t="str">
            <v>Chesterfield202200.6Max</v>
          </cell>
          <cell r="B4644">
            <v>2022</v>
          </cell>
          <cell r="C4644">
            <v>0.6</v>
          </cell>
          <cell r="D4644" t="str">
            <v>Chesterfield</v>
          </cell>
          <cell r="E4644">
            <v>0</v>
          </cell>
          <cell r="F4644">
            <v>618</v>
          </cell>
          <cell r="G4644" t="str">
            <v>Max</v>
          </cell>
        </row>
        <row r="4645">
          <cell r="A4645" t="str">
            <v>Clarendon202200.6Max</v>
          </cell>
          <cell r="B4645">
            <v>2022</v>
          </cell>
          <cell r="C4645">
            <v>0.6</v>
          </cell>
          <cell r="D4645" t="str">
            <v>Clarendon</v>
          </cell>
          <cell r="E4645">
            <v>0</v>
          </cell>
          <cell r="F4645">
            <v>627</v>
          </cell>
          <cell r="G4645" t="str">
            <v>Max</v>
          </cell>
        </row>
        <row r="4646">
          <cell r="A4646" t="str">
            <v>Colleton202200.6Max</v>
          </cell>
          <cell r="B4646">
            <v>2022</v>
          </cell>
          <cell r="C4646">
            <v>0.6</v>
          </cell>
          <cell r="D4646" t="str">
            <v>Colleton</v>
          </cell>
          <cell r="E4646">
            <v>0</v>
          </cell>
          <cell r="F4646">
            <v>618</v>
          </cell>
          <cell r="G4646" t="str">
            <v>Max</v>
          </cell>
        </row>
        <row r="4647">
          <cell r="A4647" t="str">
            <v>Darlington202200.6Max</v>
          </cell>
          <cell r="B4647">
            <v>2022</v>
          </cell>
          <cell r="C4647">
            <v>0.6</v>
          </cell>
          <cell r="D4647" t="str">
            <v>Darlington</v>
          </cell>
          <cell r="E4647">
            <v>0</v>
          </cell>
          <cell r="F4647">
            <v>625</v>
          </cell>
          <cell r="G4647" t="str">
            <v>Max</v>
          </cell>
        </row>
        <row r="4648">
          <cell r="A4648" t="str">
            <v>Dillon202200.6Max</v>
          </cell>
          <cell r="B4648">
            <v>2022</v>
          </cell>
          <cell r="C4648">
            <v>0.6</v>
          </cell>
          <cell r="D4648" t="str">
            <v>Dillon</v>
          </cell>
          <cell r="E4648">
            <v>0</v>
          </cell>
          <cell r="F4648">
            <v>618</v>
          </cell>
          <cell r="G4648" t="str">
            <v>Max</v>
          </cell>
        </row>
        <row r="4649">
          <cell r="A4649" t="str">
            <v>Dorchester202200.6Max</v>
          </cell>
          <cell r="B4649">
            <v>2022</v>
          </cell>
          <cell r="C4649">
            <v>0.6</v>
          </cell>
          <cell r="D4649" t="str">
            <v>Dorchester</v>
          </cell>
          <cell r="E4649">
            <v>0</v>
          </cell>
          <cell r="F4649">
            <v>964</v>
          </cell>
          <cell r="G4649" t="str">
            <v>Max</v>
          </cell>
        </row>
        <row r="4650">
          <cell r="A4650" t="str">
            <v>Edgefield202200.6Max</v>
          </cell>
          <cell r="B4650">
            <v>2022</v>
          </cell>
          <cell r="C4650">
            <v>0.6</v>
          </cell>
          <cell r="D4650" t="str">
            <v>Edgefield</v>
          </cell>
          <cell r="E4650">
            <v>0</v>
          </cell>
          <cell r="F4650">
            <v>778</v>
          </cell>
          <cell r="G4650" t="str">
            <v>Max</v>
          </cell>
        </row>
        <row r="4651">
          <cell r="A4651" t="str">
            <v>Fairfield202200.6Max</v>
          </cell>
          <cell r="B4651">
            <v>2022</v>
          </cell>
          <cell r="C4651">
            <v>0.6</v>
          </cell>
          <cell r="D4651" t="str">
            <v>Fairfield</v>
          </cell>
          <cell r="E4651">
            <v>0</v>
          </cell>
          <cell r="F4651">
            <v>847</v>
          </cell>
          <cell r="G4651" t="str">
            <v>Max</v>
          </cell>
        </row>
        <row r="4652">
          <cell r="A4652" t="str">
            <v>Florence202200.6Max</v>
          </cell>
          <cell r="B4652">
            <v>2022</v>
          </cell>
          <cell r="C4652">
            <v>0.6</v>
          </cell>
          <cell r="D4652" t="str">
            <v>Florence</v>
          </cell>
          <cell r="E4652">
            <v>0</v>
          </cell>
          <cell r="F4652">
            <v>697</v>
          </cell>
          <cell r="G4652" t="str">
            <v>Max</v>
          </cell>
        </row>
        <row r="4653">
          <cell r="A4653" t="str">
            <v>Georgetown202200.6Max</v>
          </cell>
          <cell r="B4653">
            <v>2022</v>
          </cell>
          <cell r="C4653">
            <v>0.6</v>
          </cell>
          <cell r="D4653" t="str">
            <v>Georgetown</v>
          </cell>
          <cell r="E4653">
            <v>0</v>
          </cell>
          <cell r="F4653">
            <v>733</v>
          </cell>
          <cell r="G4653" t="str">
            <v>Max</v>
          </cell>
        </row>
        <row r="4654">
          <cell r="A4654" t="str">
            <v>Greenville202200.6Max</v>
          </cell>
          <cell r="B4654">
            <v>2022</v>
          </cell>
          <cell r="C4654">
            <v>0.6</v>
          </cell>
          <cell r="D4654" t="str">
            <v>Greenville</v>
          </cell>
          <cell r="E4654">
            <v>0</v>
          </cell>
          <cell r="F4654">
            <v>895</v>
          </cell>
          <cell r="G4654" t="str">
            <v>Max</v>
          </cell>
        </row>
        <row r="4655">
          <cell r="A4655" t="str">
            <v>Greenwood202200.6Max</v>
          </cell>
          <cell r="B4655">
            <v>2022</v>
          </cell>
          <cell r="C4655">
            <v>0.6</v>
          </cell>
          <cell r="D4655" t="str">
            <v>Greenwood</v>
          </cell>
          <cell r="E4655">
            <v>0</v>
          </cell>
          <cell r="F4655">
            <v>618</v>
          </cell>
          <cell r="G4655" t="str">
            <v>Max</v>
          </cell>
        </row>
        <row r="4656">
          <cell r="A4656" t="str">
            <v>Hampton202200.6Max</v>
          </cell>
          <cell r="B4656">
            <v>2022</v>
          </cell>
          <cell r="C4656">
            <v>0.6</v>
          </cell>
          <cell r="D4656" t="str">
            <v>Hampton</v>
          </cell>
          <cell r="E4656">
            <v>0</v>
          </cell>
          <cell r="F4656">
            <v>618</v>
          </cell>
          <cell r="G4656" t="str">
            <v>Max</v>
          </cell>
        </row>
        <row r="4657">
          <cell r="A4657" t="str">
            <v>Horry202200.6Max</v>
          </cell>
          <cell r="B4657">
            <v>2022</v>
          </cell>
          <cell r="C4657">
            <v>0.6</v>
          </cell>
          <cell r="D4657" t="str">
            <v>Horry</v>
          </cell>
          <cell r="E4657">
            <v>0</v>
          </cell>
          <cell r="F4657">
            <v>718</v>
          </cell>
          <cell r="G4657" t="str">
            <v>Max</v>
          </cell>
        </row>
        <row r="4658">
          <cell r="A4658" t="str">
            <v>Jasper202200.6Max</v>
          </cell>
          <cell r="B4658">
            <v>2022</v>
          </cell>
          <cell r="C4658">
            <v>0.6</v>
          </cell>
          <cell r="D4658" t="str">
            <v>Jasper</v>
          </cell>
          <cell r="E4658">
            <v>0</v>
          </cell>
          <cell r="F4658">
            <v>628</v>
          </cell>
          <cell r="G4658" t="str">
            <v>Max</v>
          </cell>
        </row>
        <row r="4659">
          <cell r="A4659" t="str">
            <v>Kershaw202200.6Max</v>
          </cell>
          <cell r="B4659">
            <v>2022</v>
          </cell>
          <cell r="C4659">
            <v>0.6</v>
          </cell>
          <cell r="D4659" t="str">
            <v>Kershaw</v>
          </cell>
          <cell r="E4659">
            <v>0</v>
          </cell>
          <cell r="F4659">
            <v>715</v>
          </cell>
          <cell r="G4659" t="str">
            <v>Max</v>
          </cell>
        </row>
        <row r="4660">
          <cell r="A4660" t="str">
            <v>Lancaster202200.6Max</v>
          </cell>
          <cell r="B4660">
            <v>2022</v>
          </cell>
          <cell r="C4660">
            <v>0.6</v>
          </cell>
          <cell r="D4660" t="str">
            <v>Lancaster</v>
          </cell>
          <cell r="E4660">
            <v>0</v>
          </cell>
          <cell r="F4660">
            <v>813</v>
          </cell>
          <cell r="G4660" t="str">
            <v>Max</v>
          </cell>
        </row>
        <row r="4661">
          <cell r="A4661" t="str">
            <v>Laurens202200.6Max</v>
          </cell>
          <cell r="B4661">
            <v>2022</v>
          </cell>
          <cell r="C4661">
            <v>0.6</v>
          </cell>
          <cell r="D4661" t="str">
            <v>Laurens</v>
          </cell>
          <cell r="E4661">
            <v>0</v>
          </cell>
          <cell r="F4661">
            <v>630</v>
          </cell>
          <cell r="G4661" t="str">
            <v>Max</v>
          </cell>
        </row>
        <row r="4662">
          <cell r="A4662" t="str">
            <v>Lee202200.6Max</v>
          </cell>
          <cell r="B4662">
            <v>2022</v>
          </cell>
          <cell r="C4662">
            <v>0.6</v>
          </cell>
          <cell r="D4662" t="str">
            <v>Lee</v>
          </cell>
          <cell r="E4662">
            <v>0</v>
          </cell>
          <cell r="F4662">
            <v>618</v>
          </cell>
          <cell r="G4662" t="str">
            <v>Max</v>
          </cell>
        </row>
        <row r="4663">
          <cell r="A4663" t="str">
            <v>Lexington202200.6Max</v>
          </cell>
          <cell r="B4663">
            <v>2022</v>
          </cell>
          <cell r="C4663">
            <v>0.6</v>
          </cell>
          <cell r="D4663" t="str">
            <v>Lexington</v>
          </cell>
          <cell r="E4663">
            <v>0</v>
          </cell>
          <cell r="F4663">
            <v>847</v>
          </cell>
          <cell r="G4663" t="str">
            <v>Max</v>
          </cell>
        </row>
        <row r="4664">
          <cell r="A4664" t="str">
            <v>Marion202200.6Max</v>
          </cell>
          <cell r="B4664">
            <v>2022</v>
          </cell>
          <cell r="C4664">
            <v>0.6</v>
          </cell>
          <cell r="D4664" t="str">
            <v>Marion</v>
          </cell>
          <cell r="E4664">
            <v>0</v>
          </cell>
          <cell r="F4664">
            <v>618</v>
          </cell>
          <cell r="G4664" t="str">
            <v>Max</v>
          </cell>
        </row>
        <row r="4665">
          <cell r="A4665" t="str">
            <v>Marlboro202200.6Max</v>
          </cell>
          <cell r="B4665">
            <v>2022</v>
          </cell>
          <cell r="C4665">
            <v>0.6</v>
          </cell>
          <cell r="D4665" t="str">
            <v>Marlboro</v>
          </cell>
          <cell r="E4665">
            <v>0</v>
          </cell>
          <cell r="F4665">
            <v>618</v>
          </cell>
          <cell r="G4665" t="str">
            <v>Max</v>
          </cell>
        </row>
        <row r="4666">
          <cell r="A4666" t="str">
            <v>McCormick202200.6Max</v>
          </cell>
          <cell r="B4666">
            <v>2022</v>
          </cell>
          <cell r="C4666">
            <v>0.6</v>
          </cell>
          <cell r="D4666" t="str">
            <v>McCormick</v>
          </cell>
          <cell r="E4666">
            <v>0</v>
          </cell>
          <cell r="F4666">
            <v>670</v>
          </cell>
          <cell r="G4666" t="str">
            <v>Max</v>
          </cell>
        </row>
        <row r="4667">
          <cell r="A4667" t="str">
            <v>Newberry202200.6Max</v>
          </cell>
          <cell r="B4667">
            <v>2022</v>
          </cell>
          <cell r="C4667">
            <v>0.6</v>
          </cell>
          <cell r="D4667" t="str">
            <v>Newberry</v>
          </cell>
          <cell r="E4667">
            <v>0</v>
          </cell>
          <cell r="F4667">
            <v>645</v>
          </cell>
          <cell r="G4667" t="str">
            <v>Max</v>
          </cell>
        </row>
        <row r="4668">
          <cell r="A4668" t="str">
            <v>Oconee202200.6Max</v>
          </cell>
          <cell r="B4668">
            <v>2022</v>
          </cell>
          <cell r="C4668">
            <v>0.6</v>
          </cell>
          <cell r="D4668" t="str">
            <v>Oconee</v>
          </cell>
          <cell r="E4668">
            <v>0</v>
          </cell>
          <cell r="F4668">
            <v>745</v>
          </cell>
          <cell r="G4668" t="str">
            <v>Max</v>
          </cell>
        </row>
        <row r="4669">
          <cell r="A4669" t="str">
            <v>Orangeburg202200.6Max</v>
          </cell>
          <cell r="B4669">
            <v>2022</v>
          </cell>
          <cell r="C4669">
            <v>0.6</v>
          </cell>
          <cell r="D4669" t="str">
            <v>Orangeburg</v>
          </cell>
          <cell r="E4669">
            <v>0</v>
          </cell>
          <cell r="F4669">
            <v>618</v>
          </cell>
          <cell r="G4669" t="str">
            <v>Max</v>
          </cell>
        </row>
        <row r="4670">
          <cell r="A4670" t="str">
            <v>Pickens202200.6Max</v>
          </cell>
          <cell r="B4670">
            <v>2022</v>
          </cell>
          <cell r="C4670">
            <v>0.6</v>
          </cell>
          <cell r="D4670" t="str">
            <v>Pickens</v>
          </cell>
          <cell r="E4670">
            <v>0</v>
          </cell>
          <cell r="F4670">
            <v>895</v>
          </cell>
          <cell r="G4670" t="str">
            <v>Max</v>
          </cell>
        </row>
        <row r="4671">
          <cell r="A4671" t="str">
            <v>Richland202200.6Max</v>
          </cell>
          <cell r="B4671">
            <v>2022</v>
          </cell>
          <cell r="C4671">
            <v>0.6</v>
          </cell>
          <cell r="D4671" t="str">
            <v>Richland</v>
          </cell>
          <cell r="E4671">
            <v>0</v>
          </cell>
          <cell r="F4671">
            <v>847</v>
          </cell>
          <cell r="G4671" t="str">
            <v>Max</v>
          </cell>
        </row>
        <row r="4672">
          <cell r="A4672" t="str">
            <v>Saluda202200.6Max</v>
          </cell>
          <cell r="B4672">
            <v>2022</v>
          </cell>
          <cell r="C4672">
            <v>0.6</v>
          </cell>
          <cell r="D4672" t="str">
            <v>Saluda</v>
          </cell>
          <cell r="E4672">
            <v>0</v>
          </cell>
          <cell r="F4672">
            <v>847</v>
          </cell>
          <cell r="G4672" t="str">
            <v>Max</v>
          </cell>
        </row>
        <row r="4673">
          <cell r="A4673" t="str">
            <v>Spartanburg202200.6Max</v>
          </cell>
          <cell r="B4673">
            <v>2022</v>
          </cell>
          <cell r="C4673">
            <v>0.6</v>
          </cell>
          <cell r="D4673" t="str">
            <v>Spartanburg</v>
          </cell>
          <cell r="E4673">
            <v>0</v>
          </cell>
          <cell r="F4673">
            <v>784</v>
          </cell>
          <cell r="G4673" t="str">
            <v>Max</v>
          </cell>
        </row>
        <row r="4674">
          <cell r="A4674" t="str">
            <v>Sumter202200.6Max</v>
          </cell>
          <cell r="B4674">
            <v>2022</v>
          </cell>
          <cell r="C4674">
            <v>0.6</v>
          </cell>
          <cell r="D4674" t="str">
            <v>Sumter</v>
          </cell>
          <cell r="E4674">
            <v>0</v>
          </cell>
          <cell r="F4674">
            <v>637</v>
          </cell>
          <cell r="G4674" t="str">
            <v>Max</v>
          </cell>
        </row>
        <row r="4675">
          <cell r="A4675" t="str">
            <v>Union202200.6Max</v>
          </cell>
          <cell r="B4675">
            <v>2022</v>
          </cell>
          <cell r="C4675">
            <v>0.6</v>
          </cell>
          <cell r="D4675" t="str">
            <v>Union</v>
          </cell>
          <cell r="E4675">
            <v>0</v>
          </cell>
          <cell r="F4675">
            <v>618</v>
          </cell>
          <cell r="G4675" t="str">
            <v>Max</v>
          </cell>
        </row>
        <row r="4676">
          <cell r="A4676" t="str">
            <v>Williamsburg202200.6Max</v>
          </cell>
          <cell r="B4676">
            <v>2022</v>
          </cell>
          <cell r="C4676">
            <v>0.6</v>
          </cell>
          <cell r="D4676" t="str">
            <v>Williamsburg</v>
          </cell>
          <cell r="E4676">
            <v>0</v>
          </cell>
          <cell r="F4676">
            <v>618</v>
          </cell>
          <cell r="G4676" t="str">
            <v>Max</v>
          </cell>
        </row>
        <row r="4677">
          <cell r="A4677" t="str">
            <v>York202200.6Max</v>
          </cell>
          <cell r="B4677">
            <v>2022</v>
          </cell>
          <cell r="C4677">
            <v>0.6</v>
          </cell>
          <cell r="D4677" t="str">
            <v>York</v>
          </cell>
          <cell r="E4677">
            <v>0</v>
          </cell>
          <cell r="F4677">
            <v>990</v>
          </cell>
          <cell r="G4677" t="str">
            <v>Max</v>
          </cell>
        </row>
        <row r="4678">
          <cell r="A4678" t="str">
            <v>Abbeville202210.6Max</v>
          </cell>
          <cell r="B4678">
            <v>2022</v>
          </cell>
          <cell r="C4678">
            <v>0.6</v>
          </cell>
          <cell r="D4678" t="str">
            <v>Abbeville</v>
          </cell>
          <cell r="E4678">
            <v>1</v>
          </cell>
          <cell r="F4678">
            <v>662</v>
          </cell>
          <cell r="G4678" t="str">
            <v>Max</v>
          </cell>
        </row>
        <row r="4679">
          <cell r="A4679" t="str">
            <v>Aiken202210.6Max</v>
          </cell>
          <cell r="B4679">
            <v>2022</v>
          </cell>
          <cell r="C4679">
            <v>0.6</v>
          </cell>
          <cell r="D4679" t="str">
            <v>Aiken</v>
          </cell>
          <cell r="E4679">
            <v>1</v>
          </cell>
          <cell r="F4679">
            <v>834</v>
          </cell>
          <cell r="G4679" t="str">
            <v>Max</v>
          </cell>
        </row>
        <row r="4680">
          <cell r="A4680" t="str">
            <v>Allendale202210.6Max</v>
          </cell>
          <cell r="B4680">
            <v>2022</v>
          </cell>
          <cell r="C4680">
            <v>0.6</v>
          </cell>
          <cell r="D4680" t="str">
            <v>Allendale</v>
          </cell>
          <cell r="E4680">
            <v>1</v>
          </cell>
          <cell r="F4680">
            <v>662</v>
          </cell>
          <cell r="G4680" t="str">
            <v>Max</v>
          </cell>
        </row>
        <row r="4681">
          <cell r="A4681" t="str">
            <v>Anderson202210.6Max</v>
          </cell>
          <cell r="B4681">
            <v>2022</v>
          </cell>
          <cell r="C4681">
            <v>0.6</v>
          </cell>
          <cell r="D4681" t="str">
            <v>Anderson</v>
          </cell>
          <cell r="E4681">
            <v>1</v>
          </cell>
          <cell r="F4681">
            <v>825</v>
          </cell>
          <cell r="G4681" t="str">
            <v>Max</v>
          </cell>
        </row>
        <row r="4682">
          <cell r="A4682" t="str">
            <v>Bamberg202210.6Max</v>
          </cell>
          <cell r="B4682">
            <v>2022</v>
          </cell>
          <cell r="C4682">
            <v>0.6</v>
          </cell>
          <cell r="D4682" t="str">
            <v>Bamberg</v>
          </cell>
          <cell r="E4682">
            <v>1</v>
          </cell>
          <cell r="F4682">
            <v>662</v>
          </cell>
          <cell r="G4682" t="str">
            <v>Max</v>
          </cell>
        </row>
        <row r="4683">
          <cell r="A4683" t="str">
            <v>Barnwell202210.6Max</v>
          </cell>
          <cell r="B4683">
            <v>2022</v>
          </cell>
          <cell r="C4683">
            <v>0.6</v>
          </cell>
          <cell r="D4683" t="str">
            <v>Barnwell</v>
          </cell>
          <cell r="E4683">
            <v>1</v>
          </cell>
          <cell r="F4683">
            <v>662</v>
          </cell>
          <cell r="G4683" t="str">
            <v>Max</v>
          </cell>
        </row>
        <row r="4684">
          <cell r="A4684" t="str">
            <v>Beaufort202210.6Max</v>
          </cell>
          <cell r="B4684">
            <v>2022</v>
          </cell>
          <cell r="C4684">
            <v>0.6</v>
          </cell>
          <cell r="D4684" t="str">
            <v>Beaufort</v>
          </cell>
          <cell r="E4684">
            <v>1</v>
          </cell>
          <cell r="F4684">
            <v>975</v>
          </cell>
          <cell r="G4684" t="str">
            <v>Max</v>
          </cell>
        </row>
        <row r="4685">
          <cell r="A4685" t="str">
            <v>Berkeley202210.6Max</v>
          </cell>
          <cell r="B4685">
            <v>2022</v>
          </cell>
          <cell r="C4685">
            <v>0.6</v>
          </cell>
          <cell r="D4685" t="str">
            <v>Berkeley</v>
          </cell>
          <cell r="E4685">
            <v>1</v>
          </cell>
          <cell r="F4685">
            <v>1033</v>
          </cell>
          <cell r="G4685" t="str">
            <v>Max</v>
          </cell>
        </row>
        <row r="4686">
          <cell r="A4686" t="str">
            <v>Calhoun202210.6Max</v>
          </cell>
          <cell r="B4686">
            <v>2022</v>
          </cell>
          <cell r="C4686">
            <v>0.6</v>
          </cell>
          <cell r="D4686" t="str">
            <v>Calhoun</v>
          </cell>
          <cell r="E4686">
            <v>1</v>
          </cell>
          <cell r="F4686">
            <v>907</v>
          </cell>
          <cell r="G4686" t="str">
            <v>Max</v>
          </cell>
        </row>
        <row r="4687">
          <cell r="A4687" t="str">
            <v>Charleston202210.6Max</v>
          </cell>
          <cell r="B4687">
            <v>2022</v>
          </cell>
          <cell r="C4687">
            <v>0.6</v>
          </cell>
          <cell r="D4687" t="str">
            <v>Charleston</v>
          </cell>
          <cell r="E4687">
            <v>1</v>
          </cell>
          <cell r="F4687">
            <v>1033</v>
          </cell>
          <cell r="G4687" t="str">
            <v>Max</v>
          </cell>
        </row>
        <row r="4688">
          <cell r="A4688" t="str">
            <v>Cherokee202210.6Max</v>
          </cell>
          <cell r="B4688">
            <v>2022</v>
          </cell>
          <cell r="C4688">
            <v>0.6</v>
          </cell>
          <cell r="D4688" t="str">
            <v>Cherokee</v>
          </cell>
          <cell r="E4688">
            <v>1</v>
          </cell>
          <cell r="F4688">
            <v>662</v>
          </cell>
          <cell r="G4688" t="str">
            <v>Max</v>
          </cell>
        </row>
        <row r="4689">
          <cell r="A4689" t="str">
            <v>Chester202210.6Max</v>
          </cell>
          <cell r="B4689">
            <v>2022</v>
          </cell>
          <cell r="C4689">
            <v>0.6</v>
          </cell>
          <cell r="D4689" t="str">
            <v>Chester</v>
          </cell>
          <cell r="E4689">
            <v>1</v>
          </cell>
          <cell r="F4689">
            <v>687</v>
          </cell>
          <cell r="G4689" t="str">
            <v>Max</v>
          </cell>
        </row>
        <row r="4690">
          <cell r="A4690" t="str">
            <v>Chesterfield202210.6Max</v>
          </cell>
          <cell r="B4690">
            <v>2022</v>
          </cell>
          <cell r="C4690">
            <v>0.6</v>
          </cell>
          <cell r="D4690" t="str">
            <v>Chesterfield</v>
          </cell>
          <cell r="E4690">
            <v>1</v>
          </cell>
          <cell r="F4690">
            <v>662</v>
          </cell>
          <cell r="G4690" t="str">
            <v>Max</v>
          </cell>
        </row>
        <row r="4691">
          <cell r="A4691" t="str">
            <v>Clarendon202210.6Max</v>
          </cell>
          <cell r="B4691">
            <v>2022</v>
          </cell>
          <cell r="C4691">
            <v>0.6</v>
          </cell>
          <cell r="D4691" t="str">
            <v>Clarendon</v>
          </cell>
          <cell r="E4691">
            <v>1</v>
          </cell>
          <cell r="F4691">
            <v>672</v>
          </cell>
          <cell r="G4691" t="str">
            <v>Max</v>
          </cell>
        </row>
        <row r="4692">
          <cell r="A4692" t="str">
            <v>Colleton202210.6Max</v>
          </cell>
          <cell r="B4692">
            <v>2022</v>
          </cell>
          <cell r="C4692">
            <v>0.6</v>
          </cell>
          <cell r="D4692" t="str">
            <v>Colleton</v>
          </cell>
          <cell r="E4692">
            <v>1</v>
          </cell>
          <cell r="F4692">
            <v>662</v>
          </cell>
          <cell r="G4692" t="str">
            <v>Max</v>
          </cell>
        </row>
        <row r="4693">
          <cell r="A4693" t="str">
            <v>Darlington202210.6Max</v>
          </cell>
          <cell r="B4693">
            <v>2022</v>
          </cell>
          <cell r="C4693">
            <v>0.6</v>
          </cell>
          <cell r="D4693" t="str">
            <v>Darlington</v>
          </cell>
          <cell r="E4693">
            <v>1</v>
          </cell>
          <cell r="F4693">
            <v>669</v>
          </cell>
          <cell r="G4693" t="str">
            <v>Max</v>
          </cell>
        </row>
        <row r="4694">
          <cell r="A4694" t="str">
            <v>Dillon202210.6Max</v>
          </cell>
          <cell r="B4694">
            <v>2022</v>
          </cell>
          <cell r="C4694">
            <v>0.6</v>
          </cell>
          <cell r="D4694" t="str">
            <v>Dillon</v>
          </cell>
          <cell r="E4694">
            <v>1</v>
          </cell>
          <cell r="F4694">
            <v>662</v>
          </cell>
          <cell r="G4694" t="str">
            <v>Max</v>
          </cell>
        </row>
        <row r="4695">
          <cell r="A4695" t="str">
            <v>Dorchester202210.6Max</v>
          </cell>
          <cell r="B4695">
            <v>2022</v>
          </cell>
          <cell r="C4695">
            <v>0.6</v>
          </cell>
          <cell r="D4695" t="str">
            <v>Dorchester</v>
          </cell>
          <cell r="E4695">
            <v>1</v>
          </cell>
          <cell r="F4695">
            <v>1033</v>
          </cell>
          <cell r="G4695" t="str">
            <v>Max</v>
          </cell>
        </row>
        <row r="4696">
          <cell r="A4696" t="str">
            <v>Edgefield202210.6Max</v>
          </cell>
          <cell r="B4696">
            <v>2022</v>
          </cell>
          <cell r="C4696">
            <v>0.6</v>
          </cell>
          <cell r="D4696" t="str">
            <v>Edgefield</v>
          </cell>
          <cell r="E4696">
            <v>1</v>
          </cell>
          <cell r="F4696">
            <v>834</v>
          </cell>
          <cell r="G4696" t="str">
            <v>Max</v>
          </cell>
        </row>
        <row r="4697">
          <cell r="A4697" t="str">
            <v>Fairfield202210.6Max</v>
          </cell>
          <cell r="B4697">
            <v>2022</v>
          </cell>
          <cell r="C4697">
            <v>0.6</v>
          </cell>
          <cell r="D4697" t="str">
            <v>Fairfield</v>
          </cell>
          <cell r="E4697">
            <v>1</v>
          </cell>
          <cell r="F4697">
            <v>907</v>
          </cell>
          <cell r="G4697" t="str">
            <v>Max</v>
          </cell>
        </row>
        <row r="4698">
          <cell r="A4698" t="str">
            <v>Florence202210.6Max</v>
          </cell>
          <cell r="B4698">
            <v>2022</v>
          </cell>
          <cell r="C4698">
            <v>0.6</v>
          </cell>
          <cell r="D4698" t="str">
            <v>Florence</v>
          </cell>
          <cell r="E4698">
            <v>1</v>
          </cell>
          <cell r="F4698">
            <v>747</v>
          </cell>
          <cell r="G4698" t="str">
            <v>Max</v>
          </cell>
        </row>
        <row r="4699">
          <cell r="A4699" t="str">
            <v>Georgetown202210.6Max</v>
          </cell>
          <cell r="B4699">
            <v>2022</v>
          </cell>
          <cell r="C4699">
            <v>0.6</v>
          </cell>
          <cell r="D4699" t="str">
            <v>Georgetown</v>
          </cell>
          <cell r="E4699">
            <v>1</v>
          </cell>
          <cell r="F4699">
            <v>786</v>
          </cell>
          <cell r="G4699" t="str">
            <v>Max</v>
          </cell>
        </row>
        <row r="4700">
          <cell r="A4700" t="str">
            <v>Greenville202210.6Max</v>
          </cell>
          <cell r="B4700">
            <v>2022</v>
          </cell>
          <cell r="C4700">
            <v>0.6</v>
          </cell>
          <cell r="D4700" t="str">
            <v>Greenville</v>
          </cell>
          <cell r="E4700">
            <v>1</v>
          </cell>
          <cell r="F4700">
            <v>959</v>
          </cell>
          <cell r="G4700" t="str">
            <v>Max</v>
          </cell>
        </row>
        <row r="4701">
          <cell r="A4701" t="str">
            <v>Greenwood202210.6Max</v>
          </cell>
          <cell r="B4701">
            <v>2022</v>
          </cell>
          <cell r="C4701">
            <v>0.6</v>
          </cell>
          <cell r="D4701" t="str">
            <v>Greenwood</v>
          </cell>
          <cell r="E4701">
            <v>1</v>
          </cell>
          <cell r="F4701">
            <v>662</v>
          </cell>
          <cell r="G4701" t="str">
            <v>Max</v>
          </cell>
        </row>
        <row r="4702">
          <cell r="A4702" t="str">
            <v>Hampton202210.6Max</v>
          </cell>
          <cell r="B4702">
            <v>2022</v>
          </cell>
          <cell r="C4702">
            <v>0.6</v>
          </cell>
          <cell r="D4702" t="str">
            <v>Hampton</v>
          </cell>
          <cell r="E4702">
            <v>1</v>
          </cell>
          <cell r="F4702">
            <v>662</v>
          </cell>
          <cell r="G4702" t="str">
            <v>Max</v>
          </cell>
        </row>
        <row r="4703">
          <cell r="A4703" t="str">
            <v>Horry202210.6Max</v>
          </cell>
          <cell r="B4703">
            <v>2022</v>
          </cell>
          <cell r="C4703">
            <v>0.6</v>
          </cell>
          <cell r="D4703" t="str">
            <v>Horry</v>
          </cell>
          <cell r="E4703">
            <v>1</v>
          </cell>
          <cell r="F4703">
            <v>769</v>
          </cell>
          <cell r="G4703" t="str">
            <v>Max</v>
          </cell>
        </row>
        <row r="4704">
          <cell r="A4704" t="str">
            <v>Jasper202210.6Max</v>
          </cell>
          <cell r="B4704">
            <v>2022</v>
          </cell>
          <cell r="C4704">
            <v>0.6</v>
          </cell>
          <cell r="D4704" t="str">
            <v>Jasper</v>
          </cell>
          <cell r="E4704">
            <v>1</v>
          </cell>
          <cell r="F4704">
            <v>673</v>
          </cell>
          <cell r="G4704" t="str">
            <v>Max</v>
          </cell>
        </row>
        <row r="4705">
          <cell r="A4705" t="str">
            <v>Kershaw202210.6Max</v>
          </cell>
          <cell r="B4705">
            <v>2022</v>
          </cell>
          <cell r="C4705">
            <v>0.6</v>
          </cell>
          <cell r="D4705" t="str">
            <v>Kershaw</v>
          </cell>
          <cell r="E4705">
            <v>1</v>
          </cell>
          <cell r="F4705">
            <v>766</v>
          </cell>
          <cell r="G4705" t="str">
            <v>Max</v>
          </cell>
        </row>
        <row r="4706">
          <cell r="A4706" t="str">
            <v>Lancaster202210.6Max</v>
          </cell>
          <cell r="B4706">
            <v>2022</v>
          </cell>
          <cell r="C4706">
            <v>0.6</v>
          </cell>
          <cell r="D4706" t="str">
            <v>Lancaster</v>
          </cell>
          <cell r="E4706">
            <v>1</v>
          </cell>
          <cell r="F4706">
            <v>870</v>
          </cell>
          <cell r="G4706" t="str">
            <v>Max</v>
          </cell>
        </row>
        <row r="4707">
          <cell r="A4707" t="str">
            <v>Laurens202210.6Max</v>
          </cell>
          <cell r="B4707">
            <v>2022</v>
          </cell>
          <cell r="C4707">
            <v>0.6</v>
          </cell>
          <cell r="D4707" t="str">
            <v>Laurens</v>
          </cell>
          <cell r="E4707">
            <v>1</v>
          </cell>
          <cell r="F4707">
            <v>675</v>
          </cell>
          <cell r="G4707" t="str">
            <v>Max</v>
          </cell>
        </row>
        <row r="4708">
          <cell r="A4708" t="str">
            <v>Lee202210.6Max</v>
          </cell>
          <cell r="B4708">
            <v>2022</v>
          </cell>
          <cell r="C4708">
            <v>0.6</v>
          </cell>
          <cell r="D4708" t="str">
            <v>Lee</v>
          </cell>
          <cell r="E4708">
            <v>1</v>
          </cell>
          <cell r="F4708">
            <v>662</v>
          </cell>
          <cell r="G4708" t="str">
            <v>Max</v>
          </cell>
        </row>
        <row r="4709">
          <cell r="A4709" t="str">
            <v>Lexington202210.6Max</v>
          </cell>
          <cell r="B4709">
            <v>2022</v>
          </cell>
          <cell r="C4709">
            <v>0.6</v>
          </cell>
          <cell r="D4709" t="str">
            <v>Lexington</v>
          </cell>
          <cell r="E4709">
            <v>1</v>
          </cell>
          <cell r="F4709">
            <v>907</v>
          </cell>
          <cell r="G4709" t="str">
            <v>Max</v>
          </cell>
        </row>
        <row r="4710">
          <cell r="A4710" t="str">
            <v>Marion202210.6Max</v>
          </cell>
          <cell r="B4710">
            <v>2022</v>
          </cell>
          <cell r="C4710">
            <v>0.6</v>
          </cell>
          <cell r="D4710" t="str">
            <v>Marion</v>
          </cell>
          <cell r="E4710">
            <v>1</v>
          </cell>
          <cell r="F4710">
            <v>662</v>
          </cell>
          <cell r="G4710" t="str">
            <v>Max</v>
          </cell>
        </row>
        <row r="4711">
          <cell r="A4711" t="str">
            <v>Marlboro202210.6Max</v>
          </cell>
          <cell r="B4711">
            <v>2022</v>
          </cell>
          <cell r="C4711">
            <v>0.6</v>
          </cell>
          <cell r="D4711" t="str">
            <v>Marlboro</v>
          </cell>
          <cell r="E4711">
            <v>1</v>
          </cell>
          <cell r="F4711">
            <v>662</v>
          </cell>
          <cell r="G4711" t="str">
            <v>Max</v>
          </cell>
        </row>
        <row r="4712">
          <cell r="A4712" t="str">
            <v>McCormick202210.6Max</v>
          </cell>
          <cell r="B4712">
            <v>2022</v>
          </cell>
          <cell r="C4712">
            <v>0.6</v>
          </cell>
          <cell r="D4712" t="str">
            <v>McCormick</v>
          </cell>
          <cell r="E4712">
            <v>1</v>
          </cell>
          <cell r="F4712">
            <v>718</v>
          </cell>
          <cell r="G4712" t="str">
            <v>Max</v>
          </cell>
        </row>
        <row r="4713">
          <cell r="A4713" t="str">
            <v>Newberry202210.6Max</v>
          </cell>
          <cell r="B4713">
            <v>2022</v>
          </cell>
          <cell r="C4713">
            <v>0.6</v>
          </cell>
          <cell r="D4713" t="str">
            <v>Newberry</v>
          </cell>
          <cell r="E4713">
            <v>1</v>
          </cell>
          <cell r="F4713">
            <v>691</v>
          </cell>
          <cell r="G4713" t="str">
            <v>Max</v>
          </cell>
        </row>
        <row r="4714">
          <cell r="A4714" t="str">
            <v>Oconee202210.6Max</v>
          </cell>
          <cell r="B4714">
            <v>2022</v>
          </cell>
          <cell r="C4714">
            <v>0.6</v>
          </cell>
          <cell r="D4714" t="str">
            <v>Oconee</v>
          </cell>
          <cell r="E4714">
            <v>1</v>
          </cell>
          <cell r="F4714">
            <v>798</v>
          </cell>
          <cell r="G4714" t="str">
            <v>Max</v>
          </cell>
        </row>
        <row r="4715">
          <cell r="A4715" t="str">
            <v>Orangeburg202210.6Max</v>
          </cell>
          <cell r="B4715">
            <v>2022</v>
          </cell>
          <cell r="C4715">
            <v>0.6</v>
          </cell>
          <cell r="D4715" t="str">
            <v>Orangeburg</v>
          </cell>
          <cell r="E4715">
            <v>1</v>
          </cell>
          <cell r="F4715">
            <v>662</v>
          </cell>
          <cell r="G4715" t="str">
            <v>Max</v>
          </cell>
        </row>
        <row r="4716">
          <cell r="A4716" t="str">
            <v>Pickens202210.6Max</v>
          </cell>
          <cell r="B4716">
            <v>2022</v>
          </cell>
          <cell r="C4716">
            <v>0.6</v>
          </cell>
          <cell r="D4716" t="str">
            <v>Pickens</v>
          </cell>
          <cell r="E4716">
            <v>1</v>
          </cell>
          <cell r="F4716">
            <v>959</v>
          </cell>
          <cell r="G4716" t="str">
            <v>Max</v>
          </cell>
        </row>
        <row r="4717">
          <cell r="A4717" t="str">
            <v>Richland202210.6Max</v>
          </cell>
          <cell r="B4717">
            <v>2022</v>
          </cell>
          <cell r="C4717">
            <v>0.6</v>
          </cell>
          <cell r="D4717" t="str">
            <v>Richland</v>
          </cell>
          <cell r="E4717">
            <v>1</v>
          </cell>
          <cell r="F4717">
            <v>907</v>
          </cell>
          <cell r="G4717" t="str">
            <v>Max</v>
          </cell>
        </row>
        <row r="4718">
          <cell r="A4718" t="str">
            <v>Saluda202210.6Max</v>
          </cell>
          <cell r="B4718">
            <v>2022</v>
          </cell>
          <cell r="C4718">
            <v>0.6</v>
          </cell>
          <cell r="D4718" t="str">
            <v>Saluda</v>
          </cell>
          <cell r="E4718">
            <v>1</v>
          </cell>
          <cell r="F4718">
            <v>907</v>
          </cell>
          <cell r="G4718" t="str">
            <v>Max</v>
          </cell>
        </row>
        <row r="4719">
          <cell r="A4719" t="str">
            <v>Spartanburg202210.6Max</v>
          </cell>
          <cell r="B4719">
            <v>2022</v>
          </cell>
          <cell r="C4719">
            <v>0.6</v>
          </cell>
          <cell r="D4719" t="str">
            <v>Spartanburg</v>
          </cell>
          <cell r="E4719">
            <v>1</v>
          </cell>
          <cell r="F4719">
            <v>840</v>
          </cell>
          <cell r="G4719" t="str">
            <v>Max</v>
          </cell>
        </row>
        <row r="4720">
          <cell r="A4720" t="str">
            <v>Sumter202210.6Max</v>
          </cell>
          <cell r="B4720">
            <v>2022</v>
          </cell>
          <cell r="C4720">
            <v>0.6</v>
          </cell>
          <cell r="D4720" t="str">
            <v>Sumter</v>
          </cell>
          <cell r="E4720">
            <v>1</v>
          </cell>
          <cell r="F4720">
            <v>683</v>
          </cell>
          <cell r="G4720" t="str">
            <v>Max</v>
          </cell>
        </row>
        <row r="4721">
          <cell r="A4721" t="str">
            <v>Union202210.6Max</v>
          </cell>
          <cell r="B4721">
            <v>2022</v>
          </cell>
          <cell r="C4721">
            <v>0.6</v>
          </cell>
          <cell r="D4721" t="str">
            <v>Union</v>
          </cell>
          <cell r="E4721">
            <v>1</v>
          </cell>
          <cell r="F4721">
            <v>662</v>
          </cell>
          <cell r="G4721" t="str">
            <v>Max</v>
          </cell>
        </row>
        <row r="4722">
          <cell r="A4722" t="str">
            <v>Williamsburg202210.6Max</v>
          </cell>
          <cell r="B4722">
            <v>2022</v>
          </cell>
          <cell r="C4722">
            <v>0.6</v>
          </cell>
          <cell r="D4722" t="str">
            <v>Williamsburg</v>
          </cell>
          <cell r="E4722">
            <v>1</v>
          </cell>
          <cell r="F4722">
            <v>662</v>
          </cell>
          <cell r="G4722" t="str">
            <v>Max</v>
          </cell>
        </row>
        <row r="4723">
          <cell r="A4723" t="str">
            <v>York202210.6Max</v>
          </cell>
          <cell r="B4723">
            <v>2022</v>
          </cell>
          <cell r="C4723">
            <v>0.6</v>
          </cell>
          <cell r="D4723" t="str">
            <v>York</v>
          </cell>
          <cell r="E4723">
            <v>1</v>
          </cell>
          <cell r="F4723">
            <v>1060</v>
          </cell>
          <cell r="G4723" t="str">
            <v>Max</v>
          </cell>
        </row>
        <row r="4724">
          <cell r="A4724" t="str">
            <v>Abbeville202220.6Max</v>
          </cell>
          <cell r="B4724">
            <v>2022</v>
          </cell>
          <cell r="C4724">
            <v>0.6</v>
          </cell>
          <cell r="D4724" t="str">
            <v>Abbeville</v>
          </cell>
          <cell r="E4724">
            <v>2</v>
          </cell>
          <cell r="F4724">
            <v>795</v>
          </cell>
          <cell r="G4724" t="str">
            <v>Max</v>
          </cell>
        </row>
        <row r="4725">
          <cell r="A4725" t="str">
            <v>Aiken202220.6Max</v>
          </cell>
          <cell r="B4725">
            <v>2022</v>
          </cell>
          <cell r="C4725">
            <v>0.6</v>
          </cell>
          <cell r="D4725" t="str">
            <v>Aiken</v>
          </cell>
          <cell r="E4725">
            <v>2</v>
          </cell>
          <cell r="F4725">
            <v>1000</v>
          </cell>
          <cell r="G4725" t="str">
            <v>Max</v>
          </cell>
        </row>
        <row r="4726">
          <cell r="A4726" t="str">
            <v>Allendale202220.6Max</v>
          </cell>
          <cell r="B4726">
            <v>2022</v>
          </cell>
          <cell r="C4726">
            <v>0.6</v>
          </cell>
          <cell r="D4726" t="str">
            <v>Allendale</v>
          </cell>
          <cell r="E4726">
            <v>2</v>
          </cell>
          <cell r="F4726">
            <v>795</v>
          </cell>
          <cell r="G4726" t="str">
            <v>Max</v>
          </cell>
        </row>
        <row r="4727">
          <cell r="A4727" t="str">
            <v>Anderson202220.6Max</v>
          </cell>
          <cell r="B4727">
            <v>2022</v>
          </cell>
          <cell r="C4727">
            <v>0.6</v>
          </cell>
          <cell r="D4727" t="str">
            <v>Anderson</v>
          </cell>
          <cell r="E4727">
            <v>2</v>
          </cell>
          <cell r="F4727">
            <v>990</v>
          </cell>
          <cell r="G4727" t="str">
            <v>Max</v>
          </cell>
        </row>
        <row r="4728">
          <cell r="A4728" t="str">
            <v>Bamberg202220.6Max</v>
          </cell>
          <cell r="B4728">
            <v>2022</v>
          </cell>
          <cell r="C4728">
            <v>0.6</v>
          </cell>
          <cell r="D4728" t="str">
            <v>Bamberg</v>
          </cell>
          <cell r="E4728">
            <v>2</v>
          </cell>
          <cell r="F4728">
            <v>795</v>
          </cell>
          <cell r="G4728" t="str">
            <v>Max</v>
          </cell>
        </row>
        <row r="4729">
          <cell r="A4729" t="str">
            <v>Barnwell202220.6Max</v>
          </cell>
          <cell r="B4729">
            <v>2022</v>
          </cell>
          <cell r="C4729">
            <v>0.6</v>
          </cell>
          <cell r="D4729" t="str">
            <v>Barnwell</v>
          </cell>
          <cell r="E4729">
            <v>2</v>
          </cell>
          <cell r="F4729">
            <v>795</v>
          </cell>
          <cell r="G4729" t="str">
            <v>Max</v>
          </cell>
        </row>
        <row r="4730">
          <cell r="A4730" t="str">
            <v>Beaufort202220.6Max</v>
          </cell>
          <cell r="B4730">
            <v>2022</v>
          </cell>
          <cell r="C4730">
            <v>0.6</v>
          </cell>
          <cell r="D4730" t="str">
            <v>Beaufort</v>
          </cell>
          <cell r="E4730">
            <v>2</v>
          </cell>
          <cell r="F4730">
            <v>1171</v>
          </cell>
          <cell r="G4730" t="str">
            <v>Max</v>
          </cell>
        </row>
        <row r="4731">
          <cell r="A4731" t="str">
            <v>Berkeley202220.6Max</v>
          </cell>
          <cell r="B4731">
            <v>2022</v>
          </cell>
          <cell r="C4731">
            <v>0.6</v>
          </cell>
          <cell r="D4731" t="str">
            <v>Berkeley</v>
          </cell>
          <cell r="E4731">
            <v>2</v>
          </cell>
          <cell r="F4731">
            <v>1240</v>
          </cell>
          <cell r="G4731" t="str">
            <v>Max</v>
          </cell>
        </row>
        <row r="4732">
          <cell r="A4732" t="str">
            <v>Calhoun202220.6Max</v>
          </cell>
          <cell r="B4732">
            <v>2022</v>
          </cell>
          <cell r="C4732">
            <v>0.6</v>
          </cell>
          <cell r="D4732" t="str">
            <v>Calhoun</v>
          </cell>
          <cell r="E4732">
            <v>2</v>
          </cell>
          <cell r="F4732">
            <v>1089</v>
          </cell>
          <cell r="G4732" t="str">
            <v>Max</v>
          </cell>
        </row>
        <row r="4733">
          <cell r="A4733" t="str">
            <v>Charleston202220.6Max</v>
          </cell>
          <cell r="B4733">
            <v>2022</v>
          </cell>
          <cell r="C4733">
            <v>0.6</v>
          </cell>
          <cell r="D4733" t="str">
            <v>Charleston</v>
          </cell>
          <cell r="E4733">
            <v>2</v>
          </cell>
          <cell r="F4733">
            <v>1240</v>
          </cell>
          <cell r="G4733" t="str">
            <v>Max</v>
          </cell>
        </row>
        <row r="4734">
          <cell r="A4734" t="str">
            <v>Cherokee202220.6Max</v>
          </cell>
          <cell r="B4734">
            <v>2022</v>
          </cell>
          <cell r="C4734">
            <v>0.6</v>
          </cell>
          <cell r="D4734" t="str">
            <v>Cherokee</v>
          </cell>
          <cell r="E4734">
            <v>2</v>
          </cell>
          <cell r="F4734">
            <v>795</v>
          </cell>
          <cell r="G4734" t="str">
            <v>Max</v>
          </cell>
        </row>
        <row r="4735">
          <cell r="A4735" t="str">
            <v>Chester202220.6Max</v>
          </cell>
          <cell r="B4735">
            <v>2022</v>
          </cell>
          <cell r="C4735">
            <v>0.6</v>
          </cell>
          <cell r="D4735" t="str">
            <v>Chester</v>
          </cell>
          <cell r="E4735">
            <v>2</v>
          </cell>
          <cell r="F4735">
            <v>825</v>
          </cell>
          <cell r="G4735" t="str">
            <v>Max</v>
          </cell>
        </row>
        <row r="4736">
          <cell r="A4736" t="str">
            <v>Chesterfield202220.6Max</v>
          </cell>
          <cell r="B4736">
            <v>2022</v>
          </cell>
          <cell r="C4736">
            <v>0.6</v>
          </cell>
          <cell r="D4736" t="str">
            <v>Chesterfield</v>
          </cell>
          <cell r="E4736">
            <v>2</v>
          </cell>
          <cell r="F4736">
            <v>795</v>
          </cell>
          <cell r="G4736" t="str">
            <v>Max</v>
          </cell>
        </row>
        <row r="4737">
          <cell r="A4737" t="str">
            <v>Clarendon202220.6Max</v>
          </cell>
          <cell r="B4737">
            <v>2022</v>
          </cell>
          <cell r="C4737">
            <v>0.6</v>
          </cell>
          <cell r="D4737" t="str">
            <v>Clarendon</v>
          </cell>
          <cell r="E4737">
            <v>2</v>
          </cell>
          <cell r="F4737">
            <v>807</v>
          </cell>
          <cell r="G4737" t="str">
            <v>Max</v>
          </cell>
        </row>
        <row r="4738">
          <cell r="A4738" t="str">
            <v>Colleton202220.6Max</v>
          </cell>
          <cell r="B4738">
            <v>2022</v>
          </cell>
          <cell r="C4738">
            <v>0.6</v>
          </cell>
          <cell r="D4738" t="str">
            <v>Colleton</v>
          </cell>
          <cell r="E4738">
            <v>2</v>
          </cell>
          <cell r="F4738">
            <v>795</v>
          </cell>
          <cell r="G4738" t="str">
            <v>Max</v>
          </cell>
        </row>
        <row r="4739">
          <cell r="A4739" t="str">
            <v>Darlington202220.6Max</v>
          </cell>
          <cell r="B4739">
            <v>2022</v>
          </cell>
          <cell r="C4739">
            <v>0.6</v>
          </cell>
          <cell r="D4739" t="str">
            <v>Darlington</v>
          </cell>
          <cell r="E4739">
            <v>2</v>
          </cell>
          <cell r="F4739">
            <v>804</v>
          </cell>
          <cell r="G4739" t="str">
            <v>Max</v>
          </cell>
        </row>
        <row r="4740">
          <cell r="A4740" t="str">
            <v>Dillon202220.6Max</v>
          </cell>
          <cell r="B4740">
            <v>2022</v>
          </cell>
          <cell r="C4740">
            <v>0.6</v>
          </cell>
          <cell r="D4740" t="str">
            <v>Dillon</v>
          </cell>
          <cell r="E4740">
            <v>2</v>
          </cell>
          <cell r="F4740">
            <v>795</v>
          </cell>
          <cell r="G4740" t="str">
            <v>Max</v>
          </cell>
        </row>
        <row r="4741">
          <cell r="A4741" t="str">
            <v>Dorchester202220.6Max</v>
          </cell>
          <cell r="B4741">
            <v>2022</v>
          </cell>
          <cell r="C4741">
            <v>0.6</v>
          </cell>
          <cell r="D4741" t="str">
            <v>Dorchester</v>
          </cell>
          <cell r="E4741">
            <v>2</v>
          </cell>
          <cell r="F4741">
            <v>1240</v>
          </cell>
          <cell r="G4741" t="str">
            <v>Max</v>
          </cell>
        </row>
        <row r="4742">
          <cell r="A4742" t="str">
            <v>Edgefield202220.6Max</v>
          </cell>
          <cell r="B4742">
            <v>2022</v>
          </cell>
          <cell r="C4742">
            <v>0.6</v>
          </cell>
          <cell r="D4742" t="str">
            <v>Edgefield</v>
          </cell>
          <cell r="E4742">
            <v>2</v>
          </cell>
          <cell r="F4742">
            <v>1000</v>
          </cell>
          <cell r="G4742" t="str">
            <v>Max</v>
          </cell>
        </row>
        <row r="4743">
          <cell r="A4743" t="str">
            <v>Fairfield202220.6Max</v>
          </cell>
          <cell r="B4743">
            <v>2022</v>
          </cell>
          <cell r="C4743">
            <v>0.6</v>
          </cell>
          <cell r="D4743" t="str">
            <v>Fairfield</v>
          </cell>
          <cell r="E4743">
            <v>2</v>
          </cell>
          <cell r="F4743">
            <v>1089</v>
          </cell>
          <cell r="G4743" t="str">
            <v>Max</v>
          </cell>
        </row>
        <row r="4744">
          <cell r="A4744" t="str">
            <v>Florence202220.6Max</v>
          </cell>
          <cell r="B4744">
            <v>2022</v>
          </cell>
          <cell r="C4744">
            <v>0.6</v>
          </cell>
          <cell r="D4744" t="str">
            <v>Florence</v>
          </cell>
          <cell r="E4744">
            <v>2</v>
          </cell>
          <cell r="F4744">
            <v>897</v>
          </cell>
          <cell r="G4744" t="str">
            <v>Max</v>
          </cell>
        </row>
        <row r="4745">
          <cell r="A4745" t="str">
            <v>Georgetown202220.6Max</v>
          </cell>
          <cell r="B4745">
            <v>2022</v>
          </cell>
          <cell r="C4745">
            <v>0.6</v>
          </cell>
          <cell r="D4745" t="str">
            <v>Georgetown</v>
          </cell>
          <cell r="E4745">
            <v>2</v>
          </cell>
          <cell r="F4745">
            <v>943</v>
          </cell>
          <cell r="G4745" t="str">
            <v>Max</v>
          </cell>
        </row>
        <row r="4746">
          <cell r="A4746" t="str">
            <v>Greenville202220.6Max</v>
          </cell>
          <cell r="B4746">
            <v>2022</v>
          </cell>
          <cell r="C4746">
            <v>0.6</v>
          </cell>
          <cell r="D4746" t="str">
            <v>Greenville</v>
          </cell>
          <cell r="E4746">
            <v>2</v>
          </cell>
          <cell r="F4746">
            <v>1150</v>
          </cell>
          <cell r="G4746" t="str">
            <v>Max</v>
          </cell>
        </row>
        <row r="4747">
          <cell r="A4747" t="str">
            <v>Greenwood202220.6Max</v>
          </cell>
          <cell r="B4747">
            <v>2022</v>
          </cell>
          <cell r="C4747">
            <v>0.6</v>
          </cell>
          <cell r="D4747" t="str">
            <v>Greenwood</v>
          </cell>
          <cell r="E4747">
            <v>2</v>
          </cell>
          <cell r="F4747">
            <v>795</v>
          </cell>
          <cell r="G4747" t="str">
            <v>Max</v>
          </cell>
        </row>
        <row r="4748">
          <cell r="A4748" t="str">
            <v>Hampton202220.6Max</v>
          </cell>
          <cell r="B4748">
            <v>2022</v>
          </cell>
          <cell r="C4748">
            <v>0.6</v>
          </cell>
          <cell r="D4748" t="str">
            <v>Hampton</v>
          </cell>
          <cell r="E4748">
            <v>2</v>
          </cell>
          <cell r="F4748">
            <v>795</v>
          </cell>
          <cell r="G4748" t="str">
            <v>Max</v>
          </cell>
        </row>
        <row r="4749">
          <cell r="A4749" t="str">
            <v>Horry202220.6Max</v>
          </cell>
          <cell r="B4749">
            <v>2022</v>
          </cell>
          <cell r="C4749">
            <v>0.6</v>
          </cell>
          <cell r="D4749" t="str">
            <v>Horry</v>
          </cell>
          <cell r="E4749">
            <v>2</v>
          </cell>
          <cell r="F4749">
            <v>922</v>
          </cell>
          <cell r="G4749" t="str">
            <v>Max</v>
          </cell>
        </row>
        <row r="4750">
          <cell r="A4750" t="str">
            <v>Jasper202220.6Max</v>
          </cell>
          <cell r="B4750">
            <v>2022</v>
          </cell>
          <cell r="C4750">
            <v>0.6</v>
          </cell>
          <cell r="D4750" t="str">
            <v>Jasper</v>
          </cell>
          <cell r="E4750">
            <v>2</v>
          </cell>
          <cell r="F4750">
            <v>808</v>
          </cell>
          <cell r="G4750" t="str">
            <v>Max</v>
          </cell>
        </row>
        <row r="4751">
          <cell r="A4751" t="str">
            <v>Kershaw202220.6Max</v>
          </cell>
          <cell r="B4751">
            <v>2022</v>
          </cell>
          <cell r="C4751">
            <v>0.6</v>
          </cell>
          <cell r="D4751" t="str">
            <v>Kershaw</v>
          </cell>
          <cell r="E4751">
            <v>2</v>
          </cell>
          <cell r="F4751">
            <v>919</v>
          </cell>
          <cell r="G4751" t="str">
            <v>Max</v>
          </cell>
        </row>
        <row r="4752">
          <cell r="A4752" t="str">
            <v>Lancaster202220.6Max</v>
          </cell>
          <cell r="B4752">
            <v>2022</v>
          </cell>
          <cell r="C4752">
            <v>0.6</v>
          </cell>
          <cell r="D4752" t="str">
            <v>Lancaster</v>
          </cell>
          <cell r="E4752">
            <v>2</v>
          </cell>
          <cell r="F4752">
            <v>1044</v>
          </cell>
          <cell r="G4752" t="str">
            <v>Max</v>
          </cell>
        </row>
        <row r="4753">
          <cell r="A4753" t="str">
            <v>Laurens202220.6Max</v>
          </cell>
          <cell r="B4753">
            <v>2022</v>
          </cell>
          <cell r="C4753">
            <v>0.6</v>
          </cell>
          <cell r="D4753" t="str">
            <v>Laurens</v>
          </cell>
          <cell r="E4753">
            <v>2</v>
          </cell>
          <cell r="F4753">
            <v>810</v>
          </cell>
          <cell r="G4753" t="str">
            <v>Max</v>
          </cell>
        </row>
        <row r="4754">
          <cell r="A4754" t="str">
            <v>Lee202220.6Max</v>
          </cell>
          <cell r="B4754">
            <v>2022</v>
          </cell>
          <cell r="C4754">
            <v>0.6</v>
          </cell>
          <cell r="D4754" t="str">
            <v>Lee</v>
          </cell>
          <cell r="E4754">
            <v>2</v>
          </cell>
          <cell r="F4754">
            <v>795</v>
          </cell>
          <cell r="G4754" t="str">
            <v>Max</v>
          </cell>
        </row>
        <row r="4755">
          <cell r="A4755" t="str">
            <v>Lexington202220.6Max</v>
          </cell>
          <cell r="B4755">
            <v>2022</v>
          </cell>
          <cell r="C4755">
            <v>0.6</v>
          </cell>
          <cell r="D4755" t="str">
            <v>Lexington</v>
          </cell>
          <cell r="E4755">
            <v>2</v>
          </cell>
          <cell r="F4755">
            <v>1089</v>
          </cell>
          <cell r="G4755" t="str">
            <v>Max</v>
          </cell>
        </row>
        <row r="4756">
          <cell r="A4756" t="str">
            <v>Marion202220.6Max</v>
          </cell>
          <cell r="B4756">
            <v>2022</v>
          </cell>
          <cell r="C4756">
            <v>0.6</v>
          </cell>
          <cell r="D4756" t="str">
            <v>Marion</v>
          </cell>
          <cell r="E4756">
            <v>2</v>
          </cell>
          <cell r="F4756">
            <v>795</v>
          </cell>
          <cell r="G4756" t="str">
            <v>Max</v>
          </cell>
        </row>
        <row r="4757">
          <cell r="A4757" t="str">
            <v>Marlboro202220.6Max</v>
          </cell>
          <cell r="B4757">
            <v>2022</v>
          </cell>
          <cell r="C4757">
            <v>0.6</v>
          </cell>
          <cell r="D4757" t="str">
            <v>Marlboro</v>
          </cell>
          <cell r="E4757">
            <v>2</v>
          </cell>
          <cell r="F4757">
            <v>795</v>
          </cell>
          <cell r="G4757" t="str">
            <v>Max</v>
          </cell>
        </row>
        <row r="4758">
          <cell r="A4758" t="str">
            <v>McCormick202220.6Max</v>
          </cell>
          <cell r="B4758">
            <v>2022</v>
          </cell>
          <cell r="C4758">
            <v>0.6</v>
          </cell>
          <cell r="D4758" t="str">
            <v>McCormick</v>
          </cell>
          <cell r="E4758">
            <v>2</v>
          </cell>
          <cell r="F4758">
            <v>862</v>
          </cell>
          <cell r="G4758" t="str">
            <v>Max</v>
          </cell>
        </row>
        <row r="4759">
          <cell r="A4759" t="str">
            <v>Newberry202220.6Max</v>
          </cell>
          <cell r="B4759">
            <v>2022</v>
          </cell>
          <cell r="C4759">
            <v>0.6</v>
          </cell>
          <cell r="D4759" t="str">
            <v>Newberry</v>
          </cell>
          <cell r="E4759">
            <v>2</v>
          </cell>
          <cell r="F4759">
            <v>829</v>
          </cell>
          <cell r="G4759" t="str">
            <v>Max</v>
          </cell>
        </row>
        <row r="4760">
          <cell r="A4760" t="str">
            <v>Oconee202220.6Max</v>
          </cell>
          <cell r="B4760">
            <v>2022</v>
          </cell>
          <cell r="C4760">
            <v>0.6</v>
          </cell>
          <cell r="D4760" t="str">
            <v>Oconee</v>
          </cell>
          <cell r="E4760">
            <v>2</v>
          </cell>
          <cell r="F4760">
            <v>958</v>
          </cell>
          <cell r="G4760" t="str">
            <v>Max</v>
          </cell>
        </row>
        <row r="4761">
          <cell r="A4761" t="str">
            <v>Orangeburg202220.6Max</v>
          </cell>
          <cell r="B4761">
            <v>2022</v>
          </cell>
          <cell r="C4761">
            <v>0.6</v>
          </cell>
          <cell r="D4761" t="str">
            <v>Orangeburg</v>
          </cell>
          <cell r="E4761">
            <v>2</v>
          </cell>
          <cell r="F4761">
            <v>795</v>
          </cell>
          <cell r="G4761" t="str">
            <v>Max</v>
          </cell>
        </row>
        <row r="4762">
          <cell r="A4762" t="str">
            <v>Pickens202220.6Max</v>
          </cell>
          <cell r="B4762">
            <v>2022</v>
          </cell>
          <cell r="C4762">
            <v>0.6</v>
          </cell>
          <cell r="D4762" t="str">
            <v>Pickens</v>
          </cell>
          <cell r="E4762">
            <v>2</v>
          </cell>
          <cell r="F4762">
            <v>1150</v>
          </cell>
          <cell r="G4762" t="str">
            <v>Max</v>
          </cell>
        </row>
        <row r="4763">
          <cell r="A4763" t="str">
            <v>Richland202220.6Max</v>
          </cell>
          <cell r="B4763">
            <v>2022</v>
          </cell>
          <cell r="C4763">
            <v>0.6</v>
          </cell>
          <cell r="D4763" t="str">
            <v>Richland</v>
          </cell>
          <cell r="E4763">
            <v>2</v>
          </cell>
          <cell r="F4763">
            <v>1089</v>
          </cell>
          <cell r="G4763" t="str">
            <v>Max</v>
          </cell>
        </row>
        <row r="4764">
          <cell r="A4764" t="str">
            <v>Saluda202220.6Max</v>
          </cell>
          <cell r="B4764">
            <v>2022</v>
          </cell>
          <cell r="C4764">
            <v>0.6</v>
          </cell>
          <cell r="D4764" t="str">
            <v>Saluda</v>
          </cell>
          <cell r="E4764">
            <v>2</v>
          </cell>
          <cell r="F4764">
            <v>1089</v>
          </cell>
          <cell r="G4764" t="str">
            <v>Max</v>
          </cell>
        </row>
        <row r="4765">
          <cell r="A4765" t="str">
            <v>Spartanburg202220.6Max</v>
          </cell>
          <cell r="B4765">
            <v>2022</v>
          </cell>
          <cell r="C4765">
            <v>0.6</v>
          </cell>
          <cell r="D4765" t="str">
            <v>Spartanburg</v>
          </cell>
          <cell r="E4765">
            <v>2</v>
          </cell>
          <cell r="F4765">
            <v>1009</v>
          </cell>
          <cell r="G4765" t="str">
            <v>Max</v>
          </cell>
        </row>
        <row r="4766">
          <cell r="A4766" t="str">
            <v>Sumter202220.6Max</v>
          </cell>
          <cell r="B4766">
            <v>2022</v>
          </cell>
          <cell r="C4766">
            <v>0.6</v>
          </cell>
          <cell r="D4766" t="str">
            <v>Sumter</v>
          </cell>
          <cell r="E4766">
            <v>2</v>
          </cell>
          <cell r="F4766">
            <v>820</v>
          </cell>
          <cell r="G4766" t="str">
            <v>Max</v>
          </cell>
        </row>
        <row r="4767">
          <cell r="A4767" t="str">
            <v>Union202220.6Max</v>
          </cell>
          <cell r="B4767">
            <v>2022</v>
          </cell>
          <cell r="C4767">
            <v>0.6</v>
          </cell>
          <cell r="D4767" t="str">
            <v>Union</v>
          </cell>
          <cell r="E4767">
            <v>2</v>
          </cell>
          <cell r="F4767">
            <v>795</v>
          </cell>
          <cell r="G4767" t="str">
            <v>Max</v>
          </cell>
        </row>
        <row r="4768">
          <cell r="A4768" t="str">
            <v>Williamsburg202220.6Max</v>
          </cell>
          <cell r="B4768">
            <v>2022</v>
          </cell>
          <cell r="C4768">
            <v>0.6</v>
          </cell>
          <cell r="D4768" t="str">
            <v>Williamsburg</v>
          </cell>
          <cell r="E4768">
            <v>2</v>
          </cell>
          <cell r="F4768">
            <v>795</v>
          </cell>
          <cell r="G4768" t="str">
            <v>Max</v>
          </cell>
        </row>
        <row r="4769">
          <cell r="A4769" t="str">
            <v>York202220.6Max</v>
          </cell>
          <cell r="B4769">
            <v>2022</v>
          </cell>
          <cell r="C4769">
            <v>0.6</v>
          </cell>
          <cell r="D4769" t="str">
            <v>York</v>
          </cell>
          <cell r="E4769">
            <v>2</v>
          </cell>
          <cell r="F4769">
            <v>1272</v>
          </cell>
          <cell r="G4769" t="str">
            <v>Max</v>
          </cell>
        </row>
        <row r="4770">
          <cell r="A4770" t="str">
            <v>Abbeville202230.6Max</v>
          </cell>
          <cell r="B4770">
            <v>2022</v>
          </cell>
          <cell r="C4770">
            <v>0.6</v>
          </cell>
          <cell r="D4770" t="str">
            <v>Abbeville</v>
          </cell>
          <cell r="E4770">
            <v>3</v>
          </cell>
          <cell r="F4770">
            <v>918</v>
          </cell>
          <cell r="G4770" t="str">
            <v>Max</v>
          </cell>
        </row>
        <row r="4771">
          <cell r="A4771" t="str">
            <v>Aiken202230.6Max</v>
          </cell>
          <cell r="B4771">
            <v>2022</v>
          </cell>
          <cell r="C4771">
            <v>0.6</v>
          </cell>
          <cell r="D4771" t="str">
            <v>Aiken</v>
          </cell>
          <cell r="E4771">
            <v>3</v>
          </cell>
          <cell r="F4771">
            <v>1156</v>
          </cell>
          <cell r="G4771" t="str">
            <v>Max</v>
          </cell>
        </row>
        <row r="4772">
          <cell r="A4772" t="str">
            <v>Allendale202230.6Max</v>
          </cell>
          <cell r="B4772">
            <v>2022</v>
          </cell>
          <cell r="C4772">
            <v>0.6</v>
          </cell>
          <cell r="D4772" t="str">
            <v>Allendale</v>
          </cell>
          <cell r="E4772">
            <v>3</v>
          </cell>
          <cell r="F4772">
            <v>918</v>
          </cell>
          <cell r="G4772" t="str">
            <v>Max</v>
          </cell>
        </row>
        <row r="4773">
          <cell r="A4773" t="str">
            <v>Anderson202230.6Max</v>
          </cell>
          <cell r="B4773">
            <v>2022</v>
          </cell>
          <cell r="C4773">
            <v>0.6</v>
          </cell>
          <cell r="D4773" t="str">
            <v>Anderson</v>
          </cell>
          <cell r="E4773">
            <v>3</v>
          </cell>
          <cell r="F4773">
            <v>1143</v>
          </cell>
          <cell r="G4773" t="str">
            <v>Max</v>
          </cell>
        </row>
        <row r="4774">
          <cell r="A4774" t="str">
            <v>Bamberg202230.6Max</v>
          </cell>
          <cell r="B4774">
            <v>2022</v>
          </cell>
          <cell r="C4774">
            <v>0.6</v>
          </cell>
          <cell r="D4774" t="str">
            <v>Bamberg</v>
          </cell>
          <cell r="E4774">
            <v>3</v>
          </cell>
          <cell r="F4774">
            <v>918</v>
          </cell>
          <cell r="G4774" t="str">
            <v>Max</v>
          </cell>
        </row>
        <row r="4775">
          <cell r="A4775" t="str">
            <v>Barnwell202230.6Max</v>
          </cell>
          <cell r="B4775">
            <v>2022</v>
          </cell>
          <cell r="C4775">
            <v>0.6</v>
          </cell>
          <cell r="D4775" t="str">
            <v>Barnwell</v>
          </cell>
          <cell r="E4775">
            <v>3</v>
          </cell>
          <cell r="F4775">
            <v>918</v>
          </cell>
          <cell r="G4775" t="str">
            <v>Max</v>
          </cell>
        </row>
        <row r="4776">
          <cell r="A4776" t="str">
            <v>Beaufort202230.6Max</v>
          </cell>
          <cell r="B4776">
            <v>2022</v>
          </cell>
          <cell r="C4776">
            <v>0.6</v>
          </cell>
          <cell r="D4776" t="str">
            <v>Beaufort</v>
          </cell>
          <cell r="E4776">
            <v>3</v>
          </cell>
          <cell r="F4776">
            <v>1353</v>
          </cell>
          <cell r="G4776" t="str">
            <v>Max</v>
          </cell>
        </row>
        <row r="4777">
          <cell r="A4777" t="str">
            <v>Berkeley202230.6Max</v>
          </cell>
          <cell r="B4777">
            <v>2022</v>
          </cell>
          <cell r="C4777">
            <v>0.6</v>
          </cell>
          <cell r="D4777" t="str">
            <v>Berkeley</v>
          </cell>
          <cell r="E4777">
            <v>3</v>
          </cell>
          <cell r="F4777">
            <v>1432</v>
          </cell>
          <cell r="G4777" t="str">
            <v>Max</v>
          </cell>
        </row>
        <row r="4778">
          <cell r="A4778" t="str">
            <v>Calhoun202230.6Max</v>
          </cell>
          <cell r="B4778">
            <v>2022</v>
          </cell>
          <cell r="C4778">
            <v>0.6</v>
          </cell>
          <cell r="D4778" t="str">
            <v>Calhoun</v>
          </cell>
          <cell r="E4778">
            <v>3</v>
          </cell>
          <cell r="F4778">
            <v>1257</v>
          </cell>
          <cell r="G4778" t="str">
            <v>Max</v>
          </cell>
        </row>
        <row r="4779">
          <cell r="A4779" t="str">
            <v>Charleston202230.6Max</v>
          </cell>
          <cell r="B4779">
            <v>2022</v>
          </cell>
          <cell r="C4779">
            <v>0.6</v>
          </cell>
          <cell r="D4779" t="str">
            <v>Charleston</v>
          </cell>
          <cell r="E4779">
            <v>3</v>
          </cell>
          <cell r="F4779">
            <v>1432</v>
          </cell>
          <cell r="G4779" t="str">
            <v>Max</v>
          </cell>
        </row>
        <row r="4780">
          <cell r="A4780" t="str">
            <v>Cherokee202230.6Max</v>
          </cell>
          <cell r="B4780">
            <v>2022</v>
          </cell>
          <cell r="C4780">
            <v>0.6</v>
          </cell>
          <cell r="D4780" t="str">
            <v>Cherokee</v>
          </cell>
          <cell r="E4780">
            <v>3</v>
          </cell>
          <cell r="F4780">
            <v>918</v>
          </cell>
          <cell r="G4780" t="str">
            <v>Max</v>
          </cell>
        </row>
        <row r="4781">
          <cell r="A4781" t="str">
            <v>Chester202230.6Max</v>
          </cell>
          <cell r="B4781">
            <v>2022</v>
          </cell>
          <cell r="C4781">
            <v>0.6</v>
          </cell>
          <cell r="D4781" t="str">
            <v>Chester</v>
          </cell>
          <cell r="E4781">
            <v>3</v>
          </cell>
          <cell r="F4781">
            <v>953</v>
          </cell>
          <cell r="G4781" t="str">
            <v>Max</v>
          </cell>
        </row>
        <row r="4782">
          <cell r="A4782" t="str">
            <v>Chesterfield202230.6Max</v>
          </cell>
          <cell r="B4782">
            <v>2022</v>
          </cell>
          <cell r="C4782">
            <v>0.6</v>
          </cell>
          <cell r="D4782" t="str">
            <v>Chesterfield</v>
          </cell>
          <cell r="E4782">
            <v>3</v>
          </cell>
          <cell r="F4782">
            <v>918</v>
          </cell>
          <cell r="G4782" t="str">
            <v>Max</v>
          </cell>
        </row>
        <row r="4783">
          <cell r="A4783" t="str">
            <v>Clarendon202230.6Max</v>
          </cell>
          <cell r="B4783">
            <v>2022</v>
          </cell>
          <cell r="C4783">
            <v>0.6</v>
          </cell>
          <cell r="D4783" t="str">
            <v>Clarendon</v>
          </cell>
          <cell r="E4783">
            <v>3</v>
          </cell>
          <cell r="F4783">
            <v>931</v>
          </cell>
          <cell r="G4783" t="str">
            <v>Max</v>
          </cell>
        </row>
        <row r="4784">
          <cell r="A4784" t="str">
            <v>Colleton202230.6Max</v>
          </cell>
          <cell r="B4784">
            <v>2022</v>
          </cell>
          <cell r="C4784">
            <v>0.6</v>
          </cell>
          <cell r="D4784" t="str">
            <v>Colleton</v>
          </cell>
          <cell r="E4784">
            <v>3</v>
          </cell>
          <cell r="F4784">
            <v>918</v>
          </cell>
          <cell r="G4784" t="str">
            <v>Max</v>
          </cell>
        </row>
        <row r="4785">
          <cell r="A4785" t="str">
            <v>Darlington202230.6Max</v>
          </cell>
          <cell r="B4785">
            <v>2022</v>
          </cell>
          <cell r="C4785">
            <v>0.6</v>
          </cell>
          <cell r="D4785" t="str">
            <v>Darlington</v>
          </cell>
          <cell r="E4785">
            <v>3</v>
          </cell>
          <cell r="F4785">
            <v>928</v>
          </cell>
          <cell r="G4785" t="str">
            <v>Max</v>
          </cell>
        </row>
        <row r="4786">
          <cell r="A4786" t="str">
            <v>Dillon202230.6Max</v>
          </cell>
          <cell r="B4786">
            <v>2022</v>
          </cell>
          <cell r="C4786">
            <v>0.6</v>
          </cell>
          <cell r="D4786" t="str">
            <v>Dillon</v>
          </cell>
          <cell r="E4786">
            <v>3</v>
          </cell>
          <cell r="F4786">
            <v>918</v>
          </cell>
          <cell r="G4786" t="str">
            <v>Max</v>
          </cell>
        </row>
        <row r="4787">
          <cell r="A4787" t="str">
            <v>Dorchester202230.6Max</v>
          </cell>
          <cell r="B4787">
            <v>2022</v>
          </cell>
          <cell r="C4787">
            <v>0.6</v>
          </cell>
          <cell r="D4787" t="str">
            <v>Dorchester</v>
          </cell>
          <cell r="E4787">
            <v>3</v>
          </cell>
          <cell r="F4787">
            <v>1432</v>
          </cell>
          <cell r="G4787" t="str">
            <v>Max</v>
          </cell>
        </row>
        <row r="4788">
          <cell r="A4788" t="str">
            <v>Edgefield202230.6Max</v>
          </cell>
          <cell r="B4788">
            <v>2022</v>
          </cell>
          <cell r="C4788">
            <v>0.6</v>
          </cell>
          <cell r="D4788" t="str">
            <v>Edgefield</v>
          </cell>
          <cell r="E4788">
            <v>3</v>
          </cell>
          <cell r="F4788">
            <v>1156</v>
          </cell>
          <cell r="G4788" t="str">
            <v>Max</v>
          </cell>
        </row>
        <row r="4789">
          <cell r="A4789" t="str">
            <v>Fairfield202230.6Max</v>
          </cell>
          <cell r="B4789">
            <v>2022</v>
          </cell>
          <cell r="C4789">
            <v>0.6</v>
          </cell>
          <cell r="D4789" t="str">
            <v>Fairfield</v>
          </cell>
          <cell r="E4789">
            <v>3</v>
          </cell>
          <cell r="F4789">
            <v>1257</v>
          </cell>
          <cell r="G4789" t="str">
            <v>Max</v>
          </cell>
        </row>
        <row r="4790">
          <cell r="A4790" t="str">
            <v>Florence202230.6Max</v>
          </cell>
          <cell r="B4790">
            <v>2022</v>
          </cell>
          <cell r="C4790">
            <v>0.6</v>
          </cell>
          <cell r="D4790" t="str">
            <v>Florence</v>
          </cell>
          <cell r="E4790">
            <v>3</v>
          </cell>
          <cell r="F4790">
            <v>1036</v>
          </cell>
          <cell r="G4790" t="str">
            <v>Max</v>
          </cell>
        </row>
        <row r="4791">
          <cell r="A4791" t="str">
            <v>Georgetown202230.6Max</v>
          </cell>
          <cell r="B4791">
            <v>2022</v>
          </cell>
          <cell r="C4791">
            <v>0.6</v>
          </cell>
          <cell r="D4791" t="str">
            <v>Georgetown</v>
          </cell>
          <cell r="E4791">
            <v>3</v>
          </cell>
          <cell r="F4791">
            <v>1089</v>
          </cell>
          <cell r="G4791" t="str">
            <v>Max</v>
          </cell>
        </row>
        <row r="4792">
          <cell r="A4792" t="str">
            <v>Greenville202230.6Max</v>
          </cell>
          <cell r="B4792">
            <v>2022</v>
          </cell>
          <cell r="C4792">
            <v>0.6</v>
          </cell>
          <cell r="D4792" t="str">
            <v>Greenville</v>
          </cell>
          <cell r="E4792">
            <v>3</v>
          </cell>
          <cell r="F4792">
            <v>1329</v>
          </cell>
          <cell r="G4792" t="str">
            <v>Max</v>
          </cell>
        </row>
        <row r="4793">
          <cell r="A4793" t="str">
            <v>Greenwood202230.6Max</v>
          </cell>
          <cell r="B4793">
            <v>2022</v>
          </cell>
          <cell r="C4793">
            <v>0.6</v>
          </cell>
          <cell r="D4793" t="str">
            <v>Greenwood</v>
          </cell>
          <cell r="E4793">
            <v>3</v>
          </cell>
          <cell r="F4793">
            <v>918</v>
          </cell>
          <cell r="G4793" t="str">
            <v>Max</v>
          </cell>
        </row>
        <row r="4794">
          <cell r="A4794" t="str">
            <v>Hampton202230.6Max</v>
          </cell>
          <cell r="B4794">
            <v>2022</v>
          </cell>
          <cell r="C4794">
            <v>0.6</v>
          </cell>
          <cell r="D4794" t="str">
            <v>Hampton</v>
          </cell>
          <cell r="E4794">
            <v>3</v>
          </cell>
          <cell r="F4794">
            <v>918</v>
          </cell>
          <cell r="G4794" t="str">
            <v>Max</v>
          </cell>
        </row>
        <row r="4795">
          <cell r="A4795" t="str">
            <v>Horry202230.6Max</v>
          </cell>
          <cell r="B4795">
            <v>2022</v>
          </cell>
          <cell r="C4795">
            <v>0.6</v>
          </cell>
          <cell r="D4795" t="str">
            <v>Horry</v>
          </cell>
          <cell r="E4795">
            <v>3</v>
          </cell>
          <cell r="F4795">
            <v>1065</v>
          </cell>
          <cell r="G4795" t="str">
            <v>Max</v>
          </cell>
        </row>
        <row r="4796">
          <cell r="A4796" t="str">
            <v>Jasper202230.6Max</v>
          </cell>
          <cell r="B4796">
            <v>2022</v>
          </cell>
          <cell r="C4796">
            <v>0.6</v>
          </cell>
          <cell r="D4796" t="str">
            <v>Jasper</v>
          </cell>
          <cell r="E4796">
            <v>3</v>
          </cell>
          <cell r="F4796">
            <v>933</v>
          </cell>
          <cell r="G4796" t="str">
            <v>Max</v>
          </cell>
        </row>
        <row r="4797">
          <cell r="A4797" t="str">
            <v>Kershaw202230.6Max</v>
          </cell>
          <cell r="B4797">
            <v>2022</v>
          </cell>
          <cell r="C4797">
            <v>0.6</v>
          </cell>
          <cell r="D4797" t="str">
            <v>Kershaw</v>
          </cell>
          <cell r="E4797">
            <v>3</v>
          </cell>
          <cell r="F4797">
            <v>1062</v>
          </cell>
          <cell r="G4797" t="str">
            <v>Max</v>
          </cell>
        </row>
        <row r="4798">
          <cell r="A4798" t="str">
            <v>Lancaster202230.6Max</v>
          </cell>
          <cell r="B4798">
            <v>2022</v>
          </cell>
          <cell r="C4798">
            <v>0.6</v>
          </cell>
          <cell r="D4798" t="str">
            <v>Lancaster</v>
          </cell>
          <cell r="E4798">
            <v>3</v>
          </cell>
          <cell r="F4798">
            <v>1206</v>
          </cell>
          <cell r="G4798" t="str">
            <v>Max</v>
          </cell>
        </row>
        <row r="4799">
          <cell r="A4799" t="str">
            <v>Laurens202230.6Max</v>
          </cell>
          <cell r="B4799">
            <v>2022</v>
          </cell>
          <cell r="C4799">
            <v>0.6</v>
          </cell>
          <cell r="D4799" t="str">
            <v>Laurens</v>
          </cell>
          <cell r="E4799">
            <v>3</v>
          </cell>
          <cell r="F4799">
            <v>934</v>
          </cell>
          <cell r="G4799" t="str">
            <v>Max</v>
          </cell>
        </row>
        <row r="4800">
          <cell r="A4800" t="str">
            <v>Lee202230.6Max</v>
          </cell>
          <cell r="B4800">
            <v>2022</v>
          </cell>
          <cell r="C4800">
            <v>0.6</v>
          </cell>
          <cell r="D4800" t="str">
            <v>Lee</v>
          </cell>
          <cell r="E4800">
            <v>3</v>
          </cell>
          <cell r="F4800">
            <v>918</v>
          </cell>
          <cell r="G4800" t="str">
            <v>Max</v>
          </cell>
        </row>
        <row r="4801">
          <cell r="A4801" t="str">
            <v>Lexington202230.6Max</v>
          </cell>
          <cell r="B4801">
            <v>2022</v>
          </cell>
          <cell r="C4801">
            <v>0.6</v>
          </cell>
          <cell r="D4801" t="str">
            <v>Lexington</v>
          </cell>
          <cell r="E4801">
            <v>3</v>
          </cell>
          <cell r="F4801">
            <v>1257</v>
          </cell>
          <cell r="G4801" t="str">
            <v>Max</v>
          </cell>
        </row>
        <row r="4802">
          <cell r="A4802" t="str">
            <v>Marion202230.6Max</v>
          </cell>
          <cell r="B4802">
            <v>2022</v>
          </cell>
          <cell r="C4802">
            <v>0.6</v>
          </cell>
          <cell r="D4802" t="str">
            <v>Marion</v>
          </cell>
          <cell r="E4802">
            <v>3</v>
          </cell>
          <cell r="F4802">
            <v>918</v>
          </cell>
          <cell r="G4802" t="str">
            <v>Max</v>
          </cell>
        </row>
        <row r="4803">
          <cell r="A4803" t="str">
            <v>Marlboro202230.6Max</v>
          </cell>
          <cell r="B4803">
            <v>2022</v>
          </cell>
          <cell r="C4803">
            <v>0.6</v>
          </cell>
          <cell r="D4803" t="str">
            <v>Marlboro</v>
          </cell>
          <cell r="E4803">
            <v>3</v>
          </cell>
          <cell r="F4803">
            <v>918</v>
          </cell>
          <cell r="G4803" t="str">
            <v>Max</v>
          </cell>
        </row>
        <row r="4804">
          <cell r="A4804" t="str">
            <v>McCormick202230.6Max</v>
          </cell>
          <cell r="B4804">
            <v>2022</v>
          </cell>
          <cell r="C4804">
            <v>0.6</v>
          </cell>
          <cell r="D4804" t="str">
            <v>McCormick</v>
          </cell>
          <cell r="E4804">
            <v>3</v>
          </cell>
          <cell r="F4804">
            <v>996</v>
          </cell>
          <cell r="G4804" t="str">
            <v>Max</v>
          </cell>
        </row>
        <row r="4805">
          <cell r="A4805" t="str">
            <v>Newberry202230.6Max</v>
          </cell>
          <cell r="B4805">
            <v>2022</v>
          </cell>
          <cell r="C4805">
            <v>0.6</v>
          </cell>
          <cell r="D4805" t="str">
            <v>Newberry</v>
          </cell>
          <cell r="E4805">
            <v>3</v>
          </cell>
          <cell r="F4805">
            <v>958</v>
          </cell>
          <cell r="G4805" t="str">
            <v>Max</v>
          </cell>
        </row>
        <row r="4806">
          <cell r="A4806" t="str">
            <v>Oconee202230.6Max</v>
          </cell>
          <cell r="B4806">
            <v>2022</v>
          </cell>
          <cell r="C4806">
            <v>0.6</v>
          </cell>
          <cell r="D4806" t="str">
            <v>Oconee</v>
          </cell>
          <cell r="E4806">
            <v>3</v>
          </cell>
          <cell r="F4806">
            <v>1107</v>
          </cell>
          <cell r="G4806" t="str">
            <v>Max</v>
          </cell>
        </row>
        <row r="4807">
          <cell r="A4807" t="str">
            <v>Orangeburg202230.6Max</v>
          </cell>
          <cell r="B4807">
            <v>2022</v>
          </cell>
          <cell r="C4807">
            <v>0.6</v>
          </cell>
          <cell r="D4807" t="str">
            <v>Orangeburg</v>
          </cell>
          <cell r="E4807">
            <v>3</v>
          </cell>
          <cell r="F4807">
            <v>918</v>
          </cell>
          <cell r="G4807" t="str">
            <v>Max</v>
          </cell>
        </row>
        <row r="4808">
          <cell r="A4808" t="str">
            <v>Pickens202230.6Max</v>
          </cell>
          <cell r="B4808">
            <v>2022</v>
          </cell>
          <cell r="C4808">
            <v>0.6</v>
          </cell>
          <cell r="D4808" t="str">
            <v>Pickens</v>
          </cell>
          <cell r="E4808">
            <v>3</v>
          </cell>
          <cell r="F4808">
            <v>1329</v>
          </cell>
          <cell r="G4808" t="str">
            <v>Max</v>
          </cell>
        </row>
        <row r="4809">
          <cell r="A4809" t="str">
            <v>Richland202230.6Max</v>
          </cell>
          <cell r="B4809">
            <v>2022</v>
          </cell>
          <cell r="C4809">
            <v>0.6</v>
          </cell>
          <cell r="D4809" t="str">
            <v>Richland</v>
          </cell>
          <cell r="E4809">
            <v>3</v>
          </cell>
          <cell r="F4809">
            <v>1257</v>
          </cell>
          <cell r="G4809" t="str">
            <v>Max</v>
          </cell>
        </row>
        <row r="4810">
          <cell r="A4810" t="str">
            <v>Saluda202230.6Max</v>
          </cell>
          <cell r="B4810">
            <v>2022</v>
          </cell>
          <cell r="C4810">
            <v>0.6</v>
          </cell>
          <cell r="D4810" t="str">
            <v>Saluda</v>
          </cell>
          <cell r="E4810">
            <v>3</v>
          </cell>
          <cell r="F4810">
            <v>1257</v>
          </cell>
          <cell r="G4810" t="str">
            <v>Max</v>
          </cell>
        </row>
        <row r="4811">
          <cell r="A4811" t="str">
            <v>Spartanburg202230.6Max</v>
          </cell>
          <cell r="B4811">
            <v>2022</v>
          </cell>
          <cell r="C4811">
            <v>0.6</v>
          </cell>
          <cell r="D4811" t="str">
            <v>Spartanburg</v>
          </cell>
          <cell r="E4811">
            <v>3</v>
          </cell>
          <cell r="F4811">
            <v>1165</v>
          </cell>
          <cell r="G4811" t="str">
            <v>Max</v>
          </cell>
        </row>
        <row r="4812">
          <cell r="A4812" t="str">
            <v>Sumter202230.6Max</v>
          </cell>
          <cell r="B4812">
            <v>2022</v>
          </cell>
          <cell r="C4812">
            <v>0.6</v>
          </cell>
          <cell r="D4812" t="str">
            <v>Sumter</v>
          </cell>
          <cell r="E4812">
            <v>3</v>
          </cell>
          <cell r="F4812">
            <v>947</v>
          </cell>
          <cell r="G4812" t="str">
            <v>Max</v>
          </cell>
        </row>
        <row r="4813">
          <cell r="A4813" t="str">
            <v>Union202230.6Max</v>
          </cell>
          <cell r="B4813">
            <v>2022</v>
          </cell>
          <cell r="C4813">
            <v>0.6</v>
          </cell>
          <cell r="D4813" t="str">
            <v>Union</v>
          </cell>
          <cell r="E4813">
            <v>3</v>
          </cell>
          <cell r="F4813">
            <v>918</v>
          </cell>
          <cell r="G4813" t="str">
            <v>Max</v>
          </cell>
        </row>
        <row r="4814">
          <cell r="A4814" t="str">
            <v>Williamsburg202230.6Max</v>
          </cell>
          <cell r="B4814">
            <v>2022</v>
          </cell>
          <cell r="C4814">
            <v>0.6</v>
          </cell>
          <cell r="D4814" t="str">
            <v>Williamsburg</v>
          </cell>
          <cell r="E4814">
            <v>3</v>
          </cell>
          <cell r="F4814">
            <v>918</v>
          </cell>
          <cell r="G4814" t="str">
            <v>Max</v>
          </cell>
        </row>
        <row r="4815">
          <cell r="A4815" t="str">
            <v>York202230.6Max</v>
          </cell>
          <cell r="B4815">
            <v>2022</v>
          </cell>
          <cell r="C4815">
            <v>0.6</v>
          </cell>
          <cell r="D4815" t="str">
            <v>York</v>
          </cell>
          <cell r="E4815">
            <v>3</v>
          </cell>
          <cell r="F4815">
            <v>1470</v>
          </cell>
          <cell r="G4815" t="str">
            <v>Max</v>
          </cell>
        </row>
        <row r="4816">
          <cell r="A4816" t="str">
            <v>Abbeville202240.6Max</v>
          </cell>
          <cell r="B4816">
            <v>2022</v>
          </cell>
          <cell r="C4816">
            <v>0.6</v>
          </cell>
          <cell r="D4816" t="str">
            <v>Abbeville</v>
          </cell>
          <cell r="E4816">
            <v>4</v>
          </cell>
          <cell r="F4816">
            <v>1024</v>
          </cell>
          <cell r="G4816" t="str">
            <v>Max</v>
          </cell>
        </row>
        <row r="4817">
          <cell r="A4817" t="str">
            <v>Aiken202240.6Max</v>
          </cell>
          <cell r="B4817">
            <v>2022</v>
          </cell>
          <cell r="C4817">
            <v>0.6</v>
          </cell>
          <cell r="D4817" t="str">
            <v>Aiken</v>
          </cell>
          <cell r="E4817">
            <v>4</v>
          </cell>
          <cell r="F4817">
            <v>1290</v>
          </cell>
          <cell r="G4817" t="str">
            <v>Max</v>
          </cell>
        </row>
        <row r="4818">
          <cell r="A4818" t="str">
            <v>Allendale202240.6Max</v>
          </cell>
          <cell r="B4818">
            <v>2022</v>
          </cell>
          <cell r="C4818">
            <v>0.6</v>
          </cell>
          <cell r="D4818" t="str">
            <v>Allendale</v>
          </cell>
          <cell r="E4818">
            <v>4</v>
          </cell>
          <cell r="F4818">
            <v>1024</v>
          </cell>
          <cell r="G4818" t="str">
            <v>Max</v>
          </cell>
        </row>
        <row r="4819">
          <cell r="A4819" t="str">
            <v>Anderson202240.6Max</v>
          </cell>
          <cell r="B4819">
            <v>2022</v>
          </cell>
          <cell r="C4819">
            <v>0.6</v>
          </cell>
          <cell r="D4819" t="str">
            <v>Anderson</v>
          </cell>
          <cell r="E4819">
            <v>4</v>
          </cell>
          <cell r="F4819">
            <v>1276</v>
          </cell>
          <cell r="G4819" t="str">
            <v>Max</v>
          </cell>
        </row>
        <row r="4820">
          <cell r="A4820" t="str">
            <v>Bamberg202240.6Max</v>
          </cell>
          <cell r="B4820">
            <v>2022</v>
          </cell>
          <cell r="C4820">
            <v>0.6</v>
          </cell>
          <cell r="D4820" t="str">
            <v>Bamberg</v>
          </cell>
          <cell r="E4820">
            <v>4</v>
          </cell>
          <cell r="F4820">
            <v>1024</v>
          </cell>
          <cell r="G4820" t="str">
            <v>Max</v>
          </cell>
        </row>
        <row r="4821">
          <cell r="A4821" t="str">
            <v>Barnwell202240.6Max</v>
          </cell>
          <cell r="B4821">
            <v>2022</v>
          </cell>
          <cell r="C4821">
            <v>0.6</v>
          </cell>
          <cell r="D4821" t="str">
            <v>Barnwell</v>
          </cell>
          <cell r="E4821">
            <v>4</v>
          </cell>
          <cell r="F4821">
            <v>1024</v>
          </cell>
          <cell r="G4821" t="str">
            <v>Max</v>
          </cell>
        </row>
        <row r="4822">
          <cell r="A4822" t="str">
            <v>Beaufort202240.6Max</v>
          </cell>
          <cell r="B4822">
            <v>2022</v>
          </cell>
          <cell r="C4822">
            <v>0.6</v>
          </cell>
          <cell r="D4822" t="str">
            <v>Beaufort</v>
          </cell>
          <cell r="E4822">
            <v>4</v>
          </cell>
          <cell r="F4822">
            <v>1509</v>
          </cell>
          <cell r="G4822" t="str">
            <v>Max</v>
          </cell>
        </row>
        <row r="4823">
          <cell r="A4823" t="str">
            <v>Berkeley202240.6Max</v>
          </cell>
          <cell r="B4823">
            <v>2022</v>
          </cell>
          <cell r="C4823">
            <v>0.6</v>
          </cell>
          <cell r="D4823" t="str">
            <v>Berkeley</v>
          </cell>
          <cell r="E4823">
            <v>4</v>
          </cell>
          <cell r="F4823">
            <v>1597</v>
          </cell>
          <cell r="G4823" t="str">
            <v>Max</v>
          </cell>
        </row>
        <row r="4824">
          <cell r="A4824" t="str">
            <v>Calhoun202240.6Max</v>
          </cell>
          <cell r="B4824">
            <v>2022</v>
          </cell>
          <cell r="C4824">
            <v>0.6</v>
          </cell>
          <cell r="D4824" t="str">
            <v>Calhoun</v>
          </cell>
          <cell r="E4824">
            <v>4</v>
          </cell>
          <cell r="F4824">
            <v>1402</v>
          </cell>
          <cell r="G4824" t="str">
            <v>Max</v>
          </cell>
        </row>
        <row r="4825">
          <cell r="A4825" t="str">
            <v>Charleston202240.6Max</v>
          </cell>
          <cell r="B4825">
            <v>2022</v>
          </cell>
          <cell r="C4825">
            <v>0.6</v>
          </cell>
          <cell r="D4825" t="str">
            <v>Charleston</v>
          </cell>
          <cell r="E4825">
            <v>4</v>
          </cell>
          <cell r="F4825">
            <v>1597</v>
          </cell>
          <cell r="G4825" t="str">
            <v>Max</v>
          </cell>
        </row>
        <row r="4826">
          <cell r="A4826" t="str">
            <v>Cherokee202240.6Max</v>
          </cell>
          <cell r="B4826">
            <v>2022</v>
          </cell>
          <cell r="C4826">
            <v>0.6</v>
          </cell>
          <cell r="D4826" t="str">
            <v>Cherokee</v>
          </cell>
          <cell r="E4826">
            <v>4</v>
          </cell>
          <cell r="F4826">
            <v>1024</v>
          </cell>
          <cell r="G4826" t="str">
            <v>Max</v>
          </cell>
        </row>
        <row r="4827">
          <cell r="A4827" t="str">
            <v>Chester202240.6Max</v>
          </cell>
          <cell r="B4827">
            <v>2022</v>
          </cell>
          <cell r="C4827">
            <v>0.6</v>
          </cell>
          <cell r="D4827" t="str">
            <v>Chester</v>
          </cell>
          <cell r="E4827">
            <v>4</v>
          </cell>
          <cell r="F4827">
            <v>1063</v>
          </cell>
          <cell r="G4827" t="str">
            <v>Max</v>
          </cell>
        </row>
        <row r="4828">
          <cell r="A4828" t="str">
            <v>Chesterfield202240.6Max</v>
          </cell>
          <cell r="B4828">
            <v>2022</v>
          </cell>
          <cell r="C4828">
            <v>0.6</v>
          </cell>
          <cell r="D4828" t="str">
            <v>Chesterfield</v>
          </cell>
          <cell r="E4828">
            <v>4</v>
          </cell>
          <cell r="F4828">
            <v>1024</v>
          </cell>
          <cell r="G4828" t="str">
            <v>Max</v>
          </cell>
        </row>
        <row r="4829">
          <cell r="A4829" t="str">
            <v>Clarendon202240.6Max</v>
          </cell>
          <cell r="B4829">
            <v>2022</v>
          </cell>
          <cell r="C4829">
            <v>0.6</v>
          </cell>
          <cell r="D4829" t="str">
            <v>Clarendon</v>
          </cell>
          <cell r="E4829">
            <v>4</v>
          </cell>
          <cell r="F4829">
            <v>1039</v>
          </cell>
          <cell r="G4829" t="str">
            <v>Max</v>
          </cell>
        </row>
        <row r="4830">
          <cell r="A4830" t="str">
            <v>Colleton202240.6Max</v>
          </cell>
          <cell r="B4830">
            <v>2022</v>
          </cell>
          <cell r="C4830">
            <v>0.6</v>
          </cell>
          <cell r="D4830" t="str">
            <v>Colleton</v>
          </cell>
          <cell r="E4830">
            <v>4</v>
          </cell>
          <cell r="F4830">
            <v>1024</v>
          </cell>
          <cell r="G4830" t="str">
            <v>Max</v>
          </cell>
        </row>
        <row r="4831">
          <cell r="A4831" t="str">
            <v>Darlington202240.6Max</v>
          </cell>
          <cell r="B4831">
            <v>2022</v>
          </cell>
          <cell r="C4831">
            <v>0.6</v>
          </cell>
          <cell r="D4831" t="str">
            <v>Darlington</v>
          </cell>
          <cell r="E4831">
            <v>4</v>
          </cell>
          <cell r="F4831">
            <v>1036</v>
          </cell>
          <cell r="G4831" t="str">
            <v>Max</v>
          </cell>
        </row>
        <row r="4832">
          <cell r="A4832" t="str">
            <v>Dillon202240.6Max</v>
          </cell>
          <cell r="B4832">
            <v>2022</v>
          </cell>
          <cell r="C4832">
            <v>0.6</v>
          </cell>
          <cell r="D4832" t="str">
            <v>Dillon</v>
          </cell>
          <cell r="E4832">
            <v>4</v>
          </cell>
          <cell r="F4832">
            <v>1024</v>
          </cell>
          <cell r="G4832" t="str">
            <v>Max</v>
          </cell>
        </row>
        <row r="4833">
          <cell r="A4833" t="str">
            <v>Dorchester202240.6Max</v>
          </cell>
          <cell r="B4833">
            <v>2022</v>
          </cell>
          <cell r="C4833">
            <v>0.6</v>
          </cell>
          <cell r="D4833" t="str">
            <v>Dorchester</v>
          </cell>
          <cell r="E4833">
            <v>4</v>
          </cell>
          <cell r="F4833">
            <v>1597</v>
          </cell>
          <cell r="G4833" t="str">
            <v>Max</v>
          </cell>
        </row>
        <row r="4834">
          <cell r="A4834" t="str">
            <v>Edgefield202240.6Max</v>
          </cell>
          <cell r="B4834">
            <v>2022</v>
          </cell>
          <cell r="C4834">
            <v>0.6</v>
          </cell>
          <cell r="D4834" t="str">
            <v>Edgefield</v>
          </cell>
          <cell r="E4834">
            <v>4</v>
          </cell>
          <cell r="F4834">
            <v>1290</v>
          </cell>
          <cell r="G4834" t="str">
            <v>Max</v>
          </cell>
        </row>
        <row r="4835">
          <cell r="A4835" t="str">
            <v>Fairfield202240.6Max</v>
          </cell>
          <cell r="B4835">
            <v>2022</v>
          </cell>
          <cell r="C4835">
            <v>0.6</v>
          </cell>
          <cell r="D4835" t="str">
            <v>Fairfield</v>
          </cell>
          <cell r="E4835">
            <v>4</v>
          </cell>
          <cell r="F4835">
            <v>1402</v>
          </cell>
          <cell r="G4835" t="str">
            <v>Max</v>
          </cell>
        </row>
        <row r="4836">
          <cell r="A4836" t="str">
            <v>Florence202240.6Max</v>
          </cell>
          <cell r="B4836">
            <v>2022</v>
          </cell>
          <cell r="C4836">
            <v>0.6</v>
          </cell>
          <cell r="D4836" t="str">
            <v>Florence</v>
          </cell>
          <cell r="E4836">
            <v>4</v>
          </cell>
          <cell r="F4836">
            <v>1156</v>
          </cell>
          <cell r="G4836" t="str">
            <v>Max</v>
          </cell>
        </row>
        <row r="4837">
          <cell r="A4837" t="str">
            <v>Georgetown202240.6Max</v>
          </cell>
          <cell r="B4837">
            <v>2022</v>
          </cell>
          <cell r="C4837">
            <v>0.6</v>
          </cell>
          <cell r="D4837" t="str">
            <v>Georgetown</v>
          </cell>
          <cell r="E4837">
            <v>4</v>
          </cell>
          <cell r="F4837">
            <v>1215</v>
          </cell>
          <cell r="G4837" t="str">
            <v>Max</v>
          </cell>
        </row>
        <row r="4838">
          <cell r="A4838" t="str">
            <v>Greenville202240.6Max</v>
          </cell>
          <cell r="B4838">
            <v>2022</v>
          </cell>
          <cell r="C4838">
            <v>0.6</v>
          </cell>
          <cell r="D4838" t="str">
            <v>Greenville</v>
          </cell>
          <cell r="E4838">
            <v>4</v>
          </cell>
          <cell r="F4838">
            <v>1483</v>
          </cell>
          <cell r="G4838" t="str">
            <v>Max</v>
          </cell>
        </row>
        <row r="4839">
          <cell r="A4839" t="str">
            <v>Greenwood202240.6Max</v>
          </cell>
          <cell r="B4839">
            <v>2022</v>
          </cell>
          <cell r="C4839">
            <v>0.6</v>
          </cell>
          <cell r="D4839" t="str">
            <v>Greenwood</v>
          </cell>
          <cell r="E4839">
            <v>4</v>
          </cell>
          <cell r="F4839">
            <v>1024</v>
          </cell>
          <cell r="G4839" t="str">
            <v>Max</v>
          </cell>
        </row>
        <row r="4840">
          <cell r="A4840" t="str">
            <v>Hampton202240.6Max</v>
          </cell>
          <cell r="B4840">
            <v>2022</v>
          </cell>
          <cell r="C4840">
            <v>0.6</v>
          </cell>
          <cell r="D4840" t="str">
            <v>Hampton</v>
          </cell>
          <cell r="E4840">
            <v>4</v>
          </cell>
          <cell r="F4840">
            <v>1024</v>
          </cell>
          <cell r="G4840" t="str">
            <v>Max</v>
          </cell>
        </row>
        <row r="4841">
          <cell r="A4841" t="str">
            <v>Horry202240.6Max</v>
          </cell>
          <cell r="B4841">
            <v>2022</v>
          </cell>
          <cell r="C4841">
            <v>0.6</v>
          </cell>
          <cell r="D4841" t="str">
            <v>Horry</v>
          </cell>
          <cell r="E4841">
            <v>4</v>
          </cell>
          <cell r="F4841">
            <v>1189</v>
          </cell>
          <cell r="G4841" t="str">
            <v>Max</v>
          </cell>
        </row>
        <row r="4842">
          <cell r="A4842" t="str">
            <v>Jasper202240.6Max</v>
          </cell>
          <cell r="B4842">
            <v>2022</v>
          </cell>
          <cell r="C4842">
            <v>0.6</v>
          </cell>
          <cell r="D4842" t="str">
            <v>Jasper</v>
          </cell>
          <cell r="E4842">
            <v>4</v>
          </cell>
          <cell r="F4842">
            <v>1041</v>
          </cell>
          <cell r="G4842" t="str">
            <v>Max</v>
          </cell>
        </row>
        <row r="4843">
          <cell r="A4843" t="str">
            <v>Kershaw202240.6Max</v>
          </cell>
          <cell r="B4843">
            <v>2022</v>
          </cell>
          <cell r="C4843">
            <v>0.6</v>
          </cell>
          <cell r="D4843" t="str">
            <v>Kershaw</v>
          </cell>
          <cell r="E4843">
            <v>4</v>
          </cell>
          <cell r="F4843">
            <v>1185</v>
          </cell>
          <cell r="G4843" t="str">
            <v>Max</v>
          </cell>
        </row>
        <row r="4844">
          <cell r="A4844" t="str">
            <v>Lancaster202240.6Max</v>
          </cell>
          <cell r="B4844">
            <v>2022</v>
          </cell>
          <cell r="C4844">
            <v>0.6</v>
          </cell>
          <cell r="D4844" t="str">
            <v>Lancaster</v>
          </cell>
          <cell r="E4844">
            <v>4</v>
          </cell>
          <cell r="F4844">
            <v>1345</v>
          </cell>
          <cell r="G4844" t="str">
            <v>Max</v>
          </cell>
        </row>
        <row r="4845">
          <cell r="A4845" t="str">
            <v>Laurens202240.6Max</v>
          </cell>
          <cell r="B4845">
            <v>2022</v>
          </cell>
          <cell r="C4845">
            <v>0.6</v>
          </cell>
          <cell r="D4845" t="str">
            <v>Laurens</v>
          </cell>
          <cell r="E4845">
            <v>4</v>
          </cell>
          <cell r="F4845">
            <v>1042</v>
          </cell>
          <cell r="G4845" t="str">
            <v>Max</v>
          </cell>
        </row>
        <row r="4846">
          <cell r="A4846" t="str">
            <v>Lee202240.6Max</v>
          </cell>
          <cell r="B4846">
            <v>2022</v>
          </cell>
          <cell r="C4846">
            <v>0.6</v>
          </cell>
          <cell r="D4846" t="str">
            <v>Lee</v>
          </cell>
          <cell r="E4846">
            <v>4</v>
          </cell>
          <cell r="F4846">
            <v>1024</v>
          </cell>
          <cell r="G4846" t="str">
            <v>Max</v>
          </cell>
        </row>
        <row r="4847">
          <cell r="A4847" t="str">
            <v>Lexington202240.6Max</v>
          </cell>
          <cell r="B4847">
            <v>2022</v>
          </cell>
          <cell r="C4847">
            <v>0.6</v>
          </cell>
          <cell r="D4847" t="str">
            <v>Lexington</v>
          </cell>
          <cell r="E4847">
            <v>4</v>
          </cell>
          <cell r="F4847">
            <v>1402</v>
          </cell>
          <cell r="G4847" t="str">
            <v>Max</v>
          </cell>
        </row>
        <row r="4848">
          <cell r="A4848" t="str">
            <v>Marion202240.6Max</v>
          </cell>
          <cell r="B4848">
            <v>2022</v>
          </cell>
          <cell r="C4848">
            <v>0.6</v>
          </cell>
          <cell r="D4848" t="str">
            <v>Marion</v>
          </cell>
          <cell r="E4848">
            <v>4</v>
          </cell>
          <cell r="F4848">
            <v>1024</v>
          </cell>
          <cell r="G4848" t="str">
            <v>Max</v>
          </cell>
        </row>
        <row r="4849">
          <cell r="A4849" t="str">
            <v>Marlboro202240.6Max</v>
          </cell>
          <cell r="B4849">
            <v>2022</v>
          </cell>
          <cell r="C4849">
            <v>0.6</v>
          </cell>
          <cell r="D4849" t="str">
            <v>Marlboro</v>
          </cell>
          <cell r="E4849">
            <v>4</v>
          </cell>
          <cell r="F4849">
            <v>1024</v>
          </cell>
          <cell r="G4849" t="str">
            <v>Max</v>
          </cell>
        </row>
        <row r="4850">
          <cell r="A4850" t="str">
            <v>McCormick202240.6Max</v>
          </cell>
          <cell r="B4850">
            <v>2022</v>
          </cell>
          <cell r="C4850">
            <v>0.6</v>
          </cell>
          <cell r="D4850" t="str">
            <v>McCormick</v>
          </cell>
          <cell r="E4850">
            <v>4</v>
          </cell>
          <cell r="F4850">
            <v>1111</v>
          </cell>
          <cell r="G4850" t="str">
            <v>Max</v>
          </cell>
        </row>
        <row r="4851">
          <cell r="A4851" t="str">
            <v>Newberry202240.6Max</v>
          </cell>
          <cell r="B4851">
            <v>2022</v>
          </cell>
          <cell r="C4851">
            <v>0.6</v>
          </cell>
          <cell r="D4851" t="str">
            <v>Newberry</v>
          </cell>
          <cell r="E4851">
            <v>4</v>
          </cell>
          <cell r="F4851">
            <v>1069</v>
          </cell>
          <cell r="G4851" t="str">
            <v>Max</v>
          </cell>
        </row>
        <row r="4852">
          <cell r="A4852" t="str">
            <v>Oconee202240.6Max</v>
          </cell>
          <cell r="B4852">
            <v>2022</v>
          </cell>
          <cell r="C4852">
            <v>0.6</v>
          </cell>
          <cell r="D4852" t="str">
            <v>Oconee</v>
          </cell>
          <cell r="E4852">
            <v>4</v>
          </cell>
          <cell r="F4852">
            <v>1236</v>
          </cell>
          <cell r="G4852" t="str">
            <v>Max</v>
          </cell>
        </row>
        <row r="4853">
          <cell r="A4853" t="str">
            <v>Orangeburg202240.6Max</v>
          </cell>
          <cell r="B4853">
            <v>2022</v>
          </cell>
          <cell r="C4853">
            <v>0.6</v>
          </cell>
          <cell r="D4853" t="str">
            <v>Orangeburg</v>
          </cell>
          <cell r="E4853">
            <v>4</v>
          </cell>
          <cell r="F4853">
            <v>1024</v>
          </cell>
          <cell r="G4853" t="str">
            <v>Max</v>
          </cell>
        </row>
        <row r="4854">
          <cell r="A4854" t="str">
            <v>Pickens202240.6Max</v>
          </cell>
          <cell r="B4854">
            <v>2022</v>
          </cell>
          <cell r="C4854">
            <v>0.6</v>
          </cell>
          <cell r="D4854" t="str">
            <v>Pickens</v>
          </cell>
          <cell r="E4854">
            <v>4</v>
          </cell>
          <cell r="F4854">
            <v>1483</v>
          </cell>
          <cell r="G4854" t="str">
            <v>Max</v>
          </cell>
        </row>
        <row r="4855">
          <cell r="A4855" t="str">
            <v>Richland202240.6Max</v>
          </cell>
          <cell r="B4855">
            <v>2022</v>
          </cell>
          <cell r="C4855">
            <v>0.6</v>
          </cell>
          <cell r="D4855" t="str">
            <v>Richland</v>
          </cell>
          <cell r="E4855">
            <v>4</v>
          </cell>
          <cell r="F4855">
            <v>1402</v>
          </cell>
          <cell r="G4855" t="str">
            <v>Max</v>
          </cell>
        </row>
        <row r="4856">
          <cell r="A4856" t="str">
            <v>Saluda202240.6Max</v>
          </cell>
          <cell r="B4856">
            <v>2022</v>
          </cell>
          <cell r="C4856">
            <v>0.6</v>
          </cell>
          <cell r="D4856" t="str">
            <v>Saluda</v>
          </cell>
          <cell r="E4856">
            <v>4</v>
          </cell>
          <cell r="F4856">
            <v>1402</v>
          </cell>
          <cell r="G4856" t="str">
            <v>Max</v>
          </cell>
        </row>
        <row r="4857">
          <cell r="A4857" t="str">
            <v>Spartanburg202240.6Max</v>
          </cell>
          <cell r="B4857">
            <v>2022</v>
          </cell>
          <cell r="C4857">
            <v>0.6</v>
          </cell>
          <cell r="D4857" t="str">
            <v>Spartanburg</v>
          </cell>
          <cell r="E4857">
            <v>4</v>
          </cell>
          <cell r="F4857">
            <v>1300</v>
          </cell>
          <cell r="G4857" t="str">
            <v>Max</v>
          </cell>
        </row>
        <row r="4858">
          <cell r="A4858" t="str">
            <v>Sumter202240.6Max</v>
          </cell>
          <cell r="B4858">
            <v>2022</v>
          </cell>
          <cell r="C4858">
            <v>0.6</v>
          </cell>
          <cell r="D4858" t="str">
            <v>Sumter</v>
          </cell>
          <cell r="E4858">
            <v>4</v>
          </cell>
          <cell r="F4858">
            <v>1057</v>
          </cell>
          <cell r="G4858" t="str">
            <v>Max</v>
          </cell>
        </row>
        <row r="4859">
          <cell r="A4859" t="str">
            <v>Union202240.6Max</v>
          </cell>
          <cell r="B4859">
            <v>2022</v>
          </cell>
          <cell r="C4859">
            <v>0.6</v>
          </cell>
          <cell r="D4859" t="str">
            <v>Union</v>
          </cell>
          <cell r="E4859">
            <v>4</v>
          </cell>
          <cell r="F4859">
            <v>1024</v>
          </cell>
          <cell r="G4859" t="str">
            <v>Max</v>
          </cell>
        </row>
        <row r="4860">
          <cell r="A4860" t="str">
            <v>Williamsburg202240.6Max</v>
          </cell>
          <cell r="B4860">
            <v>2022</v>
          </cell>
          <cell r="C4860">
            <v>0.6</v>
          </cell>
          <cell r="D4860" t="str">
            <v>Williamsburg</v>
          </cell>
          <cell r="E4860">
            <v>4</v>
          </cell>
          <cell r="F4860">
            <v>1024</v>
          </cell>
          <cell r="G4860" t="str">
            <v>Max</v>
          </cell>
        </row>
        <row r="4861">
          <cell r="A4861" t="str">
            <v>York202240.6Max</v>
          </cell>
          <cell r="B4861">
            <v>2022</v>
          </cell>
          <cell r="C4861">
            <v>0.6</v>
          </cell>
          <cell r="D4861" t="str">
            <v>York</v>
          </cell>
          <cell r="E4861">
            <v>4</v>
          </cell>
          <cell r="F4861">
            <v>1639</v>
          </cell>
          <cell r="G4861" t="str">
            <v>Max</v>
          </cell>
        </row>
        <row r="4862">
          <cell r="A4862" t="str">
            <v>Abbeville202200.7Max</v>
          </cell>
          <cell r="B4862">
            <v>2022</v>
          </cell>
          <cell r="C4862">
            <v>0.7</v>
          </cell>
          <cell r="D4862" t="str">
            <v>Abbeville</v>
          </cell>
          <cell r="E4862">
            <v>0</v>
          </cell>
          <cell r="F4862">
            <v>721</v>
          </cell>
          <cell r="G4862" t="str">
            <v>Max</v>
          </cell>
        </row>
        <row r="4863">
          <cell r="A4863" t="str">
            <v>Aiken202200.7Max</v>
          </cell>
          <cell r="B4863">
            <v>2022</v>
          </cell>
          <cell r="C4863">
            <v>0.7</v>
          </cell>
          <cell r="D4863" t="str">
            <v>Aiken</v>
          </cell>
          <cell r="E4863">
            <v>0</v>
          </cell>
          <cell r="F4863">
            <v>908</v>
          </cell>
          <cell r="G4863" t="str">
            <v>Max</v>
          </cell>
        </row>
        <row r="4864">
          <cell r="A4864" t="str">
            <v>Allendale202200.7Max</v>
          </cell>
          <cell r="B4864">
            <v>2022</v>
          </cell>
          <cell r="C4864">
            <v>0.7</v>
          </cell>
          <cell r="D4864" t="str">
            <v>Allendale</v>
          </cell>
          <cell r="E4864">
            <v>0</v>
          </cell>
          <cell r="F4864">
            <v>721</v>
          </cell>
          <cell r="G4864" t="str">
            <v>Max</v>
          </cell>
        </row>
        <row r="4865">
          <cell r="A4865" t="str">
            <v>Anderson202200.7Max</v>
          </cell>
          <cell r="B4865">
            <v>2022</v>
          </cell>
          <cell r="C4865">
            <v>0.7</v>
          </cell>
          <cell r="D4865" t="str">
            <v>Anderson</v>
          </cell>
          <cell r="E4865">
            <v>0</v>
          </cell>
          <cell r="F4865">
            <v>899</v>
          </cell>
          <cell r="G4865" t="str">
            <v>Max</v>
          </cell>
        </row>
        <row r="4866">
          <cell r="A4866" t="str">
            <v>Bamberg202200.7Max</v>
          </cell>
          <cell r="B4866">
            <v>2022</v>
          </cell>
          <cell r="C4866">
            <v>0.7</v>
          </cell>
          <cell r="D4866" t="str">
            <v>Bamberg</v>
          </cell>
          <cell r="E4866">
            <v>0</v>
          </cell>
          <cell r="F4866">
            <v>721</v>
          </cell>
          <cell r="G4866" t="str">
            <v>Max</v>
          </cell>
        </row>
        <row r="4867">
          <cell r="A4867" t="str">
            <v>Barnwell202200.7Max</v>
          </cell>
          <cell r="B4867">
            <v>2022</v>
          </cell>
          <cell r="C4867">
            <v>0.7</v>
          </cell>
          <cell r="D4867" t="str">
            <v>Barnwell</v>
          </cell>
          <cell r="E4867">
            <v>0</v>
          </cell>
          <cell r="F4867">
            <v>721</v>
          </cell>
          <cell r="G4867" t="str">
            <v>Max</v>
          </cell>
        </row>
        <row r="4868">
          <cell r="A4868" t="str">
            <v>Beaufort202200.7Max</v>
          </cell>
          <cell r="B4868">
            <v>2022</v>
          </cell>
          <cell r="C4868">
            <v>0.7</v>
          </cell>
          <cell r="D4868" t="str">
            <v>Beaufort</v>
          </cell>
          <cell r="E4868">
            <v>0</v>
          </cell>
          <cell r="F4868">
            <v>1062</v>
          </cell>
          <cell r="G4868" t="str">
            <v>Max</v>
          </cell>
        </row>
        <row r="4869">
          <cell r="A4869" t="str">
            <v>Berkeley202200.7Max</v>
          </cell>
          <cell r="B4869">
            <v>2022</v>
          </cell>
          <cell r="C4869">
            <v>0.7</v>
          </cell>
          <cell r="D4869" t="str">
            <v>Berkeley</v>
          </cell>
          <cell r="E4869">
            <v>0</v>
          </cell>
          <cell r="F4869">
            <v>1125</v>
          </cell>
          <cell r="G4869" t="str">
            <v>Max</v>
          </cell>
        </row>
        <row r="4870">
          <cell r="A4870" t="str">
            <v>Calhoun202200.7Max</v>
          </cell>
          <cell r="B4870">
            <v>2022</v>
          </cell>
          <cell r="C4870">
            <v>0.7</v>
          </cell>
          <cell r="D4870" t="str">
            <v>Calhoun</v>
          </cell>
          <cell r="E4870">
            <v>0</v>
          </cell>
          <cell r="F4870">
            <v>988</v>
          </cell>
          <cell r="G4870" t="str">
            <v>Max</v>
          </cell>
        </row>
        <row r="4871">
          <cell r="A4871" t="str">
            <v>Charleston202200.7Max</v>
          </cell>
          <cell r="B4871">
            <v>2022</v>
          </cell>
          <cell r="C4871">
            <v>0.7</v>
          </cell>
          <cell r="D4871" t="str">
            <v>Charleston</v>
          </cell>
          <cell r="E4871">
            <v>0</v>
          </cell>
          <cell r="F4871">
            <v>1125</v>
          </cell>
          <cell r="G4871" t="str">
            <v>Max</v>
          </cell>
        </row>
        <row r="4872">
          <cell r="A4872" t="str">
            <v>Cherokee202200.7Max</v>
          </cell>
          <cell r="B4872">
            <v>2022</v>
          </cell>
          <cell r="C4872">
            <v>0.7</v>
          </cell>
          <cell r="D4872" t="str">
            <v>Cherokee</v>
          </cell>
          <cell r="E4872">
            <v>0</v>
          </cell>
          <cell r="F4872">
            <v>721</v>
          </cell>
          <cell r="G4872" t="str">
            <v>Max</v>
          </cell>
        </row>
        <row r="4873">
          <cell r="A4873" t="str">
            <v>Chester202200.7Max</v>
          </cell>
          <cell r="B4873">
            <v>2022</v>
          </cell>
          <cell r="C4873">
            <v>0.7</v>
          </cell>
          <cell r="D4873" t="str">
            <v>Chester</v>
          </cell>
          <cell r="E4873">
            <v>0</v>
          </cell>
          <cell r="F4873">
            <v>749</v>
          </cell>
          <cell r="G4873" t="str">
            <v>Max</v>
          </cell>
        </row>
        <row r="4874">
          <cell r="A4874" t="str">
            <v>Chesterfield202200.7Max</v>
          </cell>
          <cell r="B4874">
            <v>2022</v>
          </cell>
          <cell r="C4874">
            <v>0.7</v>
          </cell>
          <cell r="D4874" t="str">
            <v>Chesterfield</v>
          </cell>
          <cell r="E4874">
            <v>0</v>
          </cell>
          <cell r="F4874">
            <v>721</v>
          </cell>
          <cell r="G4874" t="str">
            <v>Max</v>
          </cell>
        </row>
        <row r="4875">
          <cell r="A4875" t="str">
            <v>Clarendon202200.7Max</v>
          </cell>
          <cell r="B4875">
            <v>2022</v>
          </cell>
          <cell r="C4875">
            <v>0.7</v>
          </cell>
          <cell r="D4875" t="str">
            <v>Clarendon</v>
          </cell>
          <cell r="E4875">
            <v>0</v>
          </cell>
          <cell r="F4875">
            <v>731</v>
          </cell>
          <cell r="G4875" t="str">
            <v>Max</v>
          </cell>
        </row>
        <row r="4876">
          <cell r="A4876" t="str">
            <v>Colleton202200.7Max</v>
          </cell>
          <cell r="B4876">
            <v>2022</v>
          </cell>
          <cell r="C4876">
            <v>0.7</v>
          </cell>
          <cell r="D4876" t="str">
            <v>Colleton</v>
          </cell>
          <cell r="E4876">
            <v>0</v>
          </cell>
          <cell r="F4876">
            <v>721</v>
          </cell>
          <cell r="G4876" t="str">
            <v>Max</v>
          </cell>
        </row>
        <row r="4877">
          <cell r="A4877" t="str">
            <v>Darlington202200.7Max</v>
          </cell>
          <cell r="B4877">
            <v>2022</v>
          </cell>
          <cell r="C4877">
            <v>0.7</v>
          </cell>
          <cell r="D4877" t="str">
            <v>Darlington</v>
          </cell>
          <cell r="E4877">
            <v>0</v>
          </cell>
          <cell r="F4877">
            <v>729</v>
          </cell>
          <cell r="G4877" t="str">
            <v>Max</v>
          </cell>
        </row>
        <row r="4878">
          <cell r="A4878" t="str">
            <v>Dillon202200.7Max</v>
          </cell>
          <cell r="B4878">
            <v>2022</v>
          </cell>
          <cell r="C4878">
            <v>0.7</v>
          </cell>
          <cell r="D4878" t="str">
            <v>Dillon</v>
          </cell>
          <cell r="E4878">
            <v>0</v>
          </cell>
          <cell r="F4878">
            <v>721</v>
          </cell>
          <cell r="G4878" t="str">
            <v>Max</v>
          </cell>
        </row>
        <row r="4879">
          <cell r="A4879" t="str">
            <v>Dorchester202200.7Max</v>
          </cell>
          <cell r="B4879">
            <v>2022</v>
          </cell>
          <cell r="C4879">
            <v>0.7</v>
          </cell>
          <cell r="D4879" t="str">
            <v>Dorchester</v>
          </cell>
          <cell r="E4879">
            <v>0</v>
          </cell>
          <cell r="F4879">
            <v>1125</v>
          </cell>
          <cell r="G4879" t="str">
            <v>Max</v>
          </cell>
        </row>
        <row r="4880">
          <cell r="A4880" t="str">
            <v>Edgefield202200.7Max</v>
          </cell>
          <cell r="B4880">
            <v>2022</v>
          </cell>
          <cell r="C4880">
            <v>0.7</v>
          </cell>
          <cell r="D4880" t="str">
            <v>Edgefield</v>
          </cell>
          <cell r="E4880">
            <v>0</v>
          </cell>
          <cell r="F4880">
            <v>908</v>
          </cell>
          <cell r="G4880" t="str">
            <v>Max</v>
          </cell>
        </row>
        <row r="4881">
          <cell r="A4881" t="str">
            <v>Fairfield202200.7Max</v>
          </cell>
          <cell r="B4881">
            <v>2022</v>
          </cell>
          <cell r="C4881">
            <v>0.7</v>
          </cell>
          <cell r="D4881" t="str">
            <v>Fairfield</v>
          </cell>
          <cell r="E4881">
            <v>0</v>
          </cell>
          <cell r="F4881">
            <v>988</v>
          </cell>
          <cell r="G4881" t="str">
            <v>Max</v>
          </cell>
        </row>
        <row r="4882">
          <cell r="A4882" t="str">
            <v>Florence202200.7Max</v>
          </cell>
          <cell r="B4882">
            <v>2022</v>
          </cell>
          <cell r="C4882">
            <v>0.7</v>
          </cell>
          <cell r="D4882" t="str">
            <v>Florence</v>
          </cell>
          <cell r="E4882">
            <v>0</v>
          </cell>
          <cell r="F4882">
            <v>813</v>
          </cell>
          <cell r="G4882" t="str">
            <v>Max</v>
          </cell>
        </row>
        <row r="4883">
          <cell r="A4883" t="str">
            <v>Georgetown202200.7Max</v>
          </cell>
          <cell r="B4883">
            <v>2022</v>
          </cell>
          <cell r="C4883">
            <v>0.7</v>
          </cell>
          <cell r="D4883" t="str">
            <v>Georgetown</v>
          </cell>
          <cell r="E4883">
            <v>0</v>
          </cell>
          <cell r="F4883">
            <v>855</v>
          </cell>
          <cell r="G4883" t="str">
            <v>Max</v>
          </cell>
        </row>
        <row r="4884">
          <cell r="A4884" t="str">
            <v>Greenville202200.7Max</v>
          </cell>
          <cell r="B4884">
            <v>2022</v>
          </cell>
          <cell r="C4884">
            <v>0.7</v>
          </cell>
          <cell r="D4884" t="str">
            <v>Greenville</v>
          </cell>
          <cell r="E4884">
            <v>0</v>
          </cell>
          <cell r="F4884">
            <v>1044</v>
          </cell>
          <cell r="G4884" t="str">
            <v>Max</v>
          </cell>
        </row>
        <row r="4885">
          <cell r="A4885" t="str">
            <v>Greenwood202200.7Max</v>
          </cell>
          <cell r="B4885">
            <v>2022</v>
          </cell>
          <cell r="C4885">
            <v>0.7</v>
          </cell>
          <cell r="D4885" t="str">
            <v>Greenwood</v>
          </cell>
          <cell r="E4885">
            <v>0</v>
          </cell>
          <cell r="F4885">
            <v>721</v>
          </cell>
          <cell r="G4885" t="str">
            <v>Max</v>
          </cell>
        </row>
        <row r="4886">
          <cell r="A4886" t="str">
            <v>Hampton202200.7Max</v>
          </cell>
          <cell r="B4886">
            <v>2022</v>
          </cell>
          <cell r="C4886">
            <v>0.7</v>
          </cell>
          <cell r="D4886" t="str">
            <v>Hampton</v>
          </cell>
          <cell r="E4886">
            <v>0</v>
          </cell>
          <cell r="F4886">
            <v>721</v>
          </cell>
          <cell r="G4886" t="str">
            <v>Max</v>
          </cell>
        </row>
        <row r="4887">
          <cell r="A4887" t="str">
            <v>Horry202200.7Max</v>
          </cell>
          <cell r="B4887">
            <v>2022</v>
          </cell>
          <cell r="C4887">
            <v>0.7</v>
          </cell>
          <cell r="D4887" t="str">
            <v>Horry</v>
          </cell>
          <cell r="E4887">
            <v>0</v>
          </cell>
          <cell r="F4887">
            <v>838</v>
          </cell>
          <cell r="G4887" t="str">
            <v>Max</v>
          </cell>
        </row>
        <row r="4888">
          <cell r="A4888" t="str">
            <v>Jasper202200.7Max</v>
          </cell>
          <cell r="B4888">
            <v>2022</v>
          </cell>
          <cell r="C4888">
            <v>0.7</v>
          </cell>
          <cell r="D4888" t="str">
            <v>Jasper</v>
          </cell>
          <cell r="E4888">
            <v>0</v>
          </cell>
          <cell r="F4888">
            <v>733</v>
          </cell>
          <cell r="G4888" t="str">
            <v>Max</v>
          </cell>
        </row>
        <row r="4889">
          <cell r="A4889" t="str">
            <v>Kershaw202200.7Max</v>
          </cell>
          <cell r="B4889">
            <v>2022</v>
          </cell>
          <cell r="C4889">
            <v>0.7</v>
          </cell>
          <cell r="D4889" t="str">
            <v>Kershaw</v>
          </cell>
          <cell r="E4889">
            <v>0</v>
          </cell>
          <cell r="F4889">
            <v>834</v>
          </cell>
          <cell r="G4889" t="str">
            <v>Max</v>
          </cell>
        </row>
        <row r="4890">
          <cell r="A4890" t="str">
            <v>Lancaster202200.7Max</v>
          </cell>
          <cell r="B4890">
            <v>2022</v>
          </cell>
          <cell r="C4890">
            <v>0.7</v>
          </cell>
          <cell r="D4890" t="str">
            <v>Lancaster</v>
          </cell>
          <cell r="E4890">
            <v>0</v>
          </cell>
          <cell r="F4890">
            <v>948</v>
          </cell>
          <cell r="G4890" t="str">
            <v>Max</v>
          </cell>
        </row>
        <row r="4891">
          <cell r="A4891" t="str">
            <v>Laurens202200.7Max</v>
          </cell>
          <cell r="B4891">
            <v>2022</v>
          </cell>
          <cell r="C4891">
            <v>0.7</v>
          </cell>
          <cell r="D4891" t="str">
            <v>Laurens</v>
          </cell>
          <cell r="E4891">
            <v>0</v>
          </cell>
          <cell r="F4891">
            <v>735</v>
          </cell>
          <cell r="G4891" t="str">
            <v>Max</v>
          </cell>
        </row>
        <row r="4892">
          <cell r="A4892" t="str">
            <v>Lee202200.7Max</v>
          </cell>
          <cell r="B4892">
            <v>2022</v>
          </cell>
          <cell r="C4892">
            <v>0.7</v>
          </cell>
          <cell r="D4892" t="str">
            <v>Lee</v>
          </cell>
          <cell r="E4892">
            <v>0</v>
          </cell>
          <cell r="F4892">
            <v>721</v>
          </cell>
          <cell r="G4892" t="str">
            <v>Max</v>
          </cell>
        </row>
        <row r="4893">
          <cell r="A4893" t="str">
            <v>Lexington202200.7Max</v>
          </cell>
          <cell r="B4893">
            <v>2022</v>
          </cell>
          <cell r="C4893">
            <v>0.7</v>
          </cell>
          <cell r="D4893" t="str">
            <v>Lexington</v>
          </cell>
          <cell r="E4893">
            <v>0</v>
          </cell>
          <cell r="F4893">
            <v>988</v>
          </cell>
          <cell r="G4893" t="str">
            <v>Max</v>
          </cell>
        </row>
        <row r="4894">
          <cell r="A4894" t="str">
            <v>Marion202200.7Max</v>
          </cell>
          <cell r="B4894">
            <v>2022</v>
          </cell>
          <cell r="C4894">
            <v>0.7</v>
          </cell>
          <cell r="D4894" t="str">
            <v>Marion</v>
          </cell>
          <cell r="E4894">
            <v>0</v>
          </cell>
          <cell r="F4894">
            <v>721</v>
          </cell>
          <cell r="G4894" t="str">
            <v>Max</v>
          </cell>
        </row>
        <row r="4895">
          <cell r="A4895" t="str">
            <v>Marlboro202200.7Max</v>
          </cell>
          <cell r="B4895">
            <v>2022</v>
          </cell>
          <cell r="C4895">
            <v>0.7</v>
          </cell>
          <cell r="D4895" t="str">
            <v>Marlboro</v>
          </cell>
          <cell r="E4895">
            <v>0</v>
          </cell>
          <cell r="F4895">
            <v>721</v>
          </cell>
          <cell r="G4895" t="str">
            <v>Max</v>
          </cell>
        </row>
        <row r="4896">
          <cell r="A4896" t="str">
            <v>McCormick202200.7Max</v>
          </cell>
          <cell r="B4896">
            <v>2022</v>
          </cell>
          <cell r="C4896">
            <v>0.7</v>
          </cell>
          <cell r="D4896" t="str">
            <v>McCormick</v>
          </cell>
          <cell r="E4896">
            <v>0</v>
          </cell>
          <cell r="F4896">
            <v>782</v>
          </cell>
          <cell r="G4896" t="str">
            <v>Max</v>
          </cell>
        </row>
        <row r="4897">
          <cell r="A4897" t="str">
            <v>Newberry202200.7Max</v>
          </cell>
          <cell r="B4897">
            <v>2022</v>
          </cell>
          <cell r="C4897">
            <v>0.7</v>
          </cell>
          <cell r="D4897" t="str">
            <v>Newberry</v>
          </cell>
          <cell r="E4897">
            <v>0</v>
          </cell>
          <cell r="F4897">
            <v>752</v>
          </cell>
          <cell r="G4897" t="str">
            <v>Max</v>
          </cell>
        </row>
        <row r="4898">
          <cell r="A4898" t="str">
            <v>Oconee202200.7Max</v>
          </cell>
          <cell r="B4898">
            <v>2022</v>
          </cell>
          <cell r="C4898">
            <v>0.7</v>
          </cell>
          <cell r="D4898" t="str">
            <v>Oconee</v>
          </cell>
          <cell r="E4898">
            <v>0</v>
          </cell>
          <cell r="F4898">
            <v>869</v>
          </cell>
          <cell r="G4898" t="str">
            <v>Max</v>
          </cell>
        </row>
        <row r="4899">
          <cell r="A4899" t="str">
            <v>Orangeburg202200.7Max</v>
          </cell>
          <cell r="B4899">
            <v>2022</v>
          </cell>
          <cell r="C4899">
            <v>0.7</v>
          </cell>
          <cell r="D4899" t="str">
            <v>Orangeburg</v>
          </cell>
          <cell r="E4899">
            <v>0</v>
          </cell>
          <cell r="F4899">
            <v>721</v>
          </cell>
          <cell r="G4899" t="str">
            <v>Max</v>
          </cell>
        </row>
        <row r="4900">
          <cell r="A4900" t="str">
            <v>Pickens202200.7Max</v>
          </cell>
          <cell r="B4900">
            <v>2022</v>
          </cell>
          <cell r="C4900">
            <v>0.7</v>
          </cell>
          <cell r="D4900" t="str">
            <v>Pickens</v>
          </cell>
          <cell r="E4900">
            <v>0</v>
          </cell>
          <cell r="F4900">
            <v>1044</v>
          </cell>
          <cell r="G4900" t="str">
            <v>Max</v>
          </cell>
        </row>
        <row r="4901">
          <cell r="A4901" t="str">
            <v>Richland202200.7Max</v>
          </cell>
          <cell r="B4901">
            <v>2022</v>
          </cell>
          <cell r="C4901">
            <v>0.7</v>
          </cell>
          <cell r="D4901" t="str">
            <v>Richland</v>
          </cell>
          <cell r="E4901">
            <v>0</v>
          </cell>
          <cell r="F4901">
            <v>988</v>
          </cell>
          <cell r="G4901" t="str">
            <v>Max</v>
          </cell>
        </row>
        <row r="4902">
          <cell r="A4902" t="str">
            <v>Saluda202200.7Max</v>
          </cell>
          <cell r="B4902">
            <v>2022</v>
          </cell>
          <cell r="C4902">
            <v>0.7</v>
          </cell>
          <cell r="D4902" t="str">
            <v>Saluda</v>
          </cell>
          <cell r="E4902">
            <v>0</v>
          </cell>
          <cell r="F4902">
            <v>988</v>
          </cell>
          <cell r="G4902" t="str">
            <v>Max</v>
          </cell>
        </row>
        <row r="4903">
          <cell r="A4903" t="str">
            <v>Spartanburg202200.7Max</v>
          </cell>
          <cell r="B4903">
            <v>2022</v>
          </cell>
          <cell r="C4903">
            <v>0.7</v>
          </cell>
          <cell r="D4903" t="str">
            <v>Spartanburg</v>
          </cell>
          <cell r="E4903">
            <v>0</v>
          </cell>
          <cell r="F4903">
            <v>915</v>
          </cell>
          <cell r="G4903" t="str">
            <v>Max</v>
          </cell>
        </row>
        <row r="4904">
          <cell r="A4904" t="str">
            <v>Sumter202200.7Max</v>
          </cell>
          <cell r="B4904">
            <v>2022</v>
          </cell>
          <cell r="C4904">
            <v>0.7</v>
          </cell>
          <cell r="D4904" t="str">
            <v>Sumter</v>
          </cell>
          <cell r="E4904">
            <v>0</v>
          </cell>
          <cell r="F4904">
            <v>743</v>
          </cell>
          <cell r="G4904" t="str">
            <v>Max</v>
          </cell>
        </row>
        <row r="4905">
          <cell r="A4905" t="str">
            <v>Union202200.7Max</v>
          </cell>
          <cell r="B4905">
            <v>2022</v>
          </cell>
          <cell r="C4905">
            <v>0.7</v>
          </cell>
          <cell r="D4905" t="str">
            <v>Union</v>
          </cell>
          <cell r="E4905">
            <v>0</v>
          </cell>
          <cell r="F4905">
            <v>721</v>
          </cell>
          <cell r="G4905" t="str">
            <v>Max</v>
          </cell>
        </row>
        <row r="4906">
          <cell r="A4906" t="str">
            <v>Williamsburg202200.7Max</v>
          </cell>
          <cell r="B4906">
            <v>2022</v>
          </cell>
          <cell r="C4906">
            <v>0.7</v>
          </cell>
          <cell r="D4906" t="str">
            <v>Williamsburg</v>
          </cell>
          <cell r="E4906">
            <v>0</v>
          </cell>
          <cell r="F4906">
            <v>721</v>
          </cell>
          <cell r="G4906" t="str">
            <v>Max</v>
          </cell>
        </row>
        <row r="4907">
          <cell r="A4907" t="str">
            <v>York202200.7Max</v>
          </cell>
          <cell r="B4907">
            <v>2022</v>
          </cell>
          <cell r="C4907">
            <v>0.7</v>
          </cell>
          <cell r="D4907" t="str">
            <v>York</v>
          </cell>
          <cell r="E4907">
            <v>0</v>
          </cell>
          <cell r="F4907">
            <v>1155</v>
          </cell>
          <cell r="G4907" t="str">
            <v>Max</v>
          </cell>
        </row>
        <row r="4908">
          <cell r="A4908" t="str">
            <v>Abbeville202210.7Max</v>
          </cell>
          <cell r="B4908">
            <v>2022</v>
          </cell>
          <cell r="C4908">
            <v>0.7</v>
          </cell>
          <cell r="D4908" t="str">
            <v>Abbeville</v>
          </cell>
          <cell r="E4908">
            <v>1</v>
          </cell>
          <cell r="F4908">
            <v>772</v>
          </cell>
          <cell r="G4908" t="str">
            <v>Max</v>
          </cell>
        </row>
        <row r="4909">
          <cell r="A4909" t="str">
            <v>Aiken202210.7Max</v>
          </cell>
          <cell r="B4909">
            <v>2022</v>
          </cell>
          <cell r="C4909">
            <v>0.7</v>
          </cell>
          <cell r="D4909" t="str">
            <v>Aiken</v>
          </cell>
          <cell r="E4909">
            <v>1</v>
          </cell>
          <cell r="F4909">
            <v>973</v>
          </cell>
          <cell r="G4909" t="str">
            <v>Max</v>
          </cell>
        </row>
        <row r="4910">
          <cell r="A4910" t="str">
            <v>Allendale202210.7Max</v>
          </cell>
          <cell r="B4910">
            <v>2022</v>
          </cell>
          <cell r="C4910">
            <v>0.7</v>
          </cell>
          <cell r="D4910" t="str">
            <v>Allendale</v>
          </cell>
          <cell r="E4910">
            <v>1</v>
          </cell>
          <cell r="F4910">
            <v>772</v>
          </cell>
          <cell r="G4910" t="str">
            <v>Max</v>
          </cell>
        </row>
        <row r="4911">
          <cell r="A4911" t="str">
            <v>Anderson202210.7Max</v>
          </cell>
          <cell r="B4911">
            <v>2022</v>
          </cell>
          <cell r="C4911">
            <v>0.7</v>
          </cell>
          <cell r="D4911" t="str">
            <v>Anderson</v>
          </cell>
          <cell r="E4911">
            <v>1</v>
          </cell>
          <cell r="F4911">
            <v>963</v>
          </cell>
          <cell r="G4911" t="str">
            <v>Max</v>
          </cell>
        </row>
        <row r="4912">
          <cell r="A4912" t="str">
            <v>Bamberg202210.7Max</v>
          </cell>
          <cell r="B4912">
            <v>2022</v>
          </cell>
          <cell r="C4912">
            <v>0.7</v>
          </cell>
          <cell r="D4912" t="str">
            <v>Bamberg</v>
          </cell>
          <cell r="E4912">
            <v>1</v>
          </cell>
          <cell r="F4912">
            <v>772</v>
          </cell>
          <cell r="G4912" t="str">
            <v>Max</v>
          </cell>
        </row>
        <row r="4913">
          <cell r="A4913" t="str">
            <v>Barnwell202210.7Max</v>
          </cell>
          <cell r="B4913">
            <v>2022</v>
          </cell>
          <cell r="C4913">
            <v>0.7</v>
          </cell>
          <cell r="D4913" t="str">
            <v>Barnwell</v>
          </cell>
          <cell r="E4913">
            <v>1</v>
          </cell>
          <cell r="F4913">
            <v>772</v>
          </cell>
          <cell r="G4913" t="str">
            <v>Max</v>
          </cell>
        </row>
        <row r="4914">
          <cell r="A4914" t="str">
            <v>Beaufort202210.7Max</v>
          </cell>
          <cell r="B4914">
            <v>2022</v>
          </cell>
          <cell r="C4914">
            <v>0.7</v>
          </cell>
          <cell r="D4914" t="str">
            <v>Beaufort</v>
          </cell>
          <cell r="E4914">
            <v>1</v>
          </cell>
          <cell r="F4914">
            <v>1138</v>
          </cell>
          <cell r="G4914" t="str">
            <v>Max</v>
          </cell>
        </row>
        <row r="4915">
          <cell r="A4915" t="str">
            <v>Berkeley202210.7Max</v>
          </cell>
          <cell r="B4915">
            <v>2022</v>
          </cell>
          <cell r="C4915">
            <v>0.7</v>
          </cell>
          <cell r="D4915" t="str">
            <v>Berkeley</v>
          </cell>
          <cell r="E4915">
            <v>1</v>
          </cell>
          <cell r="F4915">
            <v>1205</v>
          </cell>
          <cell r="G4915" t="str">
            <v>Max</v>
          </cell>
        </row>
        <row r="4916">
          <cell r="A4916" t="str">
            <v>Calhoun202210.7Max</v>
          </cell>
          <cell r="B4916">
            <v>2022</v>
          </cell>
          <cell r="C4916">
            <v>0.7</v>
          </cell>
          <cell r="D4916" t="str">
            <v>Calhoun</v>
          </cell>
          <cell r="E4916">
            <v>1</v>
          </cell>
          <cell r="F4916">
            <v>1058</v>
          </cell>
          <cell r="G4916" t="str">
            <v>Max</v>
          </cell>
        </row>
        <row r="4917">
          <cell r="A4917" t="str">
            <v>Charleston202210.7Max</v>
          </cell>
          <cell r="B4917">
            <v>2022</v>
          </cell>
          <cell r="C4917">
            <v>0.7</v>
          </cell>
          <cell r="D4917" t="str">
            <v>Charleston</v>
          </cell>
          <cell r="E4917">
            <v>1</v>
          </cell>
          <cell r="F4917">
            <v>1205</v>
          </cell>
          <cell r="G4917" t="str">
            <v>Max</v>
          </cell>
        </row>
        <row r="4918">
          <cell r="A4918" t="str">
            <v>Cherokee202210.7Max</v>
          </cell>
          <cell r="B4918">
            <v>2022</v>
          </cell>
          <cell r="C4918">
            <v>0.7</v>
          </cell>
          <cell r="D4918" t="str">
            <v>Cherokee</v>
          </cell>
          <cell r="E4918">
            <v>1</v>
          </cell>
          <cell r="F4918">
            <v>772</v>
          </cell>
          <cell r="G4918" t="str">
            <v>Max</v>
          </cell>
        </row>
        <row r="4919">
          <cell r="A4919" t="str">
            <v>Chester202210.7Max</v>
          </cell>
          <cell r="B4919">
            <v>2022</v>
          </cell>
          <cell r="C4919">
            <v>0.7</v>
          </cell>
          <cell r="D4919" t="str">
            <v>Chester</v>
          </cell>
          <cell r="E4919">
            <v>1</v>
          </cell>
          <cell r="F4919">
            <v>802</v>
          </cell>
          <cell r="G4919" t="str">
            <v>Max</v>
          </cell>
        </row>
        <row r="4920">
          <cell r="A4920" t="str">
            <v>Chesterfield202210.7Max</v>
          </cell>
          <cell r="B4920">
            <v>2022</v>
          </cell>
          <cell r="C4920">
            <v>0.7</v>
          </cell>
          <cell r="D4920" t="str">
            <v>Chesterfield</v>
          </cell>
          <cell r="E4920">
            <v>1</v>
          </cell>
          <cell r="F4920">
            <v>772</v>
          </cell>
          <cell r="G4920" t="str">
            <v>Max</v>
          </cell>
        </row>
        <row r="4921">
          <cell r="A4921" t="str">
            <v>Clarendon202210.7Max</v>
          </cell>
          <cell r="B4921">
            <v>2022</v>
          </cell>
          <cell r="C4921">
            <v>0.7</v>
          </cell>
          <cell r="D4921" t="str">
            <v>Clarendon</v>
          </cell>
          <cell r="E4921">
            <v>1</v>
          </cell>
          <cell r="F4921">
            <v>784</v>
          </cell>
          <cell r="G4921" t="str">
            <v>Max</v>
          </cell>
        </row>
        <row r="4922">
          <cell r="A4922" t="str">
            <v>Colleton202210.7Max</v>
          </cell>
          <cell r="B4922">
            <v>2022</v>
          </cell>
          <cell r="C4922">
            <v>0.7</v>
          </cell>
          <cell r="D4922" t="str">
            <v>Colleton</v>
          </cell>
          <cell r="E4922">
            <v>1</v>
          </cell>
          <cell r="F4922">
            <v>772</v>
          </cell>
          <cell r="G4922" t="str">
            <v>Max</v>
          </cell>
        </row>
        <row r="4923">
          <cell r="A4923" t="str">
            <v>Darlington202210.7Max</v>
          </cell>
          <cell r="B4923">
            <v>2022</v>
          </cell>
          <cell r="C4923">
            <v>0.7</v>
          </cell>
          <cell r="D4923" t="str">
            <v>Darlington</v>
          </cell>
          <cell r="E4923">
            <v>1</v>
          </cell>
          <cell r="F4923">
            <v>781</v>
          </cell>
          <cell r="G4923" t="str">
            <v>Max</v>
          </cell>
        </row>
        <row r="4924">
          <cell r="A4924" t="str">
            <v>Dillon202210.7Max</v>
          </cell>
          <cell r="B4924">
            <v>2022</v>
          </cell>
          <cell r="C4924">
            <v>0.7</v>
          </cell>
          <cell r="D4924" t="str">
            <v>Dillon</v>
          </cell>
          <cell r="E4924">
            <v>1</v>
          </cell>
          <cell r="F4924">
            <v>772</v>
          </cell>
          <cell r="G4924" t="str">
            <v>Max</v>
          </cell>
        </row>
        <row r="4925">
          <cell r="A4925" t="str">
            <v>Dorchester202210.7Max</v>
          </cell>
          <cell r="B4925">
            <v>2022</v>
          </cell>
          <cell r="C4925">
            <v>0.7</v>
          </cell>
          <cell r="D4925" t="str">
            <v>Dorchester</v>
          </cell>
          <cell r="E4925">
            <v>1</v>
          </cell>
          <cell r="F4925">
            <v>1205</v>
          </cell>
          <cell r="G4925" t="str">
            <v>Max</v>
          </cell>
        </row>
        <row r="4926">
          <cell r="A4926" t="str">
            <v>Edgefield202210.7Max</v>
          </cell>
          <cell r="B4926">
            <v>2022</v>
          </cell>
          <cell r="C4926">
            <v>0.7</v>
          </cell>
          <cell r="D4926" t="str">
            <v>Edgefield</v>
          </cell>
          <cell r="E4926">
            <v>1</v>
          </cell>
          <cell r="F4926">
            <v>973</v>
          </cell>
          <cell r="G4926" t="str">
            <v>Max</v>
          </cell>
        </row>
        <row r="4927">
          <cell r="A4927" t="str">
            <v>Fairfield202210.7Max</v>
          </cell>
          <cell r="B4927">
            <v>2022</v>
          </cell>
          <cell r="C4927">
            <v>0.7</v>
          </cell>
          <cell r="D4927" t="str">
            <v>Fairfield</v>
          </cell>
          <cell r="E4927">
            <v>1</v>
          </cell>
          <cell r="F4927">
            <v>1058</v>
          </cell>
          <cell r="G4927" t="str">
            <v>Max</v>
          </cell>
        </row>
        <row r="4928">
          <cell r="A4928" t="str">
            <v>Florence202210.7Max</v>
          </cell>
          <cell r="B4928">
            <v>2022</v>
          </cell>
          <cell r="C4928">
            <v>0.7</v>
          </cell>
          <cell r="D4928" t="str">
            <v>Florence</v>
          </cell>
          <cell r="E4928">
            <v>1</v>
          </cell>
          <cell r="F4928">
            <v>872</v>
          </cell>
          <cell r="G4928" t="str">
            <v>Max</v>
          </cell>
        </row>
        <row r="4929">
          <cell r="A4929" t="str">
            <v>Georgetown202210.7Max</v>
          </cell>
          <cell r="B4929">
            <v>2022</v>
          </cell>
          <cell r="C4929">
            <v>0.7</v>
          </cell>
          <cell r="D4929" t="str">
            <v>Georgetown</v>
          </cell>
          <cell r="E4929">
            <v>1</v>
          </cell>
          <cell r="F4929">
            <v>917</v>
          </cell>
          <cell r="G4929" t="str">
            <v>Max</v>
          </cell>
        </row>
        <row r="4930">
          <cell r="A4930" t="str">
            <v>Greenville202210.7Max</v>
          </cell>
          <cell r="B4930">
            <v>2022</v>
          </cell>
          <cell r="C4930">
            <v>0.7</v>
          </cell>
          <cell r="D4930" t="str">
            <v>Greenville</v>
          </cell>
          <cell r="E4930">
            <v>1</v>
          </cell>
          <cell r="F4930">
            <v>1119</v>
          </cell>
          <cell r="G4930" t="str">
            <v>Max</v>
          </cell>
        </row>
        <row r="4931">
          <cell r="A4931" t="str">
            <v>Greenwood202210.7Max</v>
          </cell>
          <cell r="B4931">
            <v>2022</v>
          </cell>
          <cell r="C4931">
            <v>0.7</v>
          </cell>
          <cell r="D4931" t="str">
            <v>Greenwood</v>
          </cell>
          <cell r="E4931">
            <v>1</v>
          </cell>
          <cell r="F4931">
            <v>772</v>
          </cell>
          <cell r="G4931" t="str">
            <v>Max</v>
          </cell>
        </row>
        <row r="4932">
          <cell r="A4932" t="str">
            <v>Hampton202210.7Max</v>
          </cell>
          <cell r="B4932">
            <v>2022</v>
          </cell>
          <cell r="C4932">
            <v>0.7</v>
          </cell>
          <cell r="D4932" t="str">
            <v>Hampton</v>
          </cell>
          <cell r="E4932">
            <v>1</v>
          </cell>
          <cell r="F4932">
            <v>772</v>
          </cell>
          <cell r="G4932" t="str">
            <v>Max</v>
          </cell>
        </row>
        <row r="4933">
          <cell r="A4933" t="str">
            <v>Horry202210.7Max</v>
          </cell>
          <cell r="B4933">
            <v>2022</v>
          </cell>
          <cell r="C4933">
            <v>0.7</v>
          </cell>
          <cell r="D4933" t="str">
            <v>Horry</v>
          </cell>
          <cell r="E4933">
            <v>1</v>
          </cell>
          <cell r="F4933">
            <v>897</v>
          </cell>
          <cell r="G4933" t="str">
            <v>Max</v>
          </cell>
        </row>
        <row r="4934">
          <cell r="A4934" t="str">
            <v>Jasper202210.7Max</v>
          </cell>
          <cell r="B4934">
            <v>2022</v>
          </cell>
          <cell r="C4934">
            <v>0.7</v>
          </cell>
          <cell r="D4934" t="str">
            <v>Jasper</v>
          </cell>
          <cell r="E4934">
            <v>1</v>
          </cell>
          <cell r="F4934">
            <v>785</v>
          </cell>
          <cell r="G4934" t="str">
            <v>Max</v>
          </cell>
        </row>
        <row r="4935">
          <cell r="A4935" t="str">
            <v>Kershaw202210.7Max</v>
          </cell>
          <cell r="B4935">
            <v>2022</v>
          </cell>
          <cell r="C4935">
            <v>0.7</v>
          </cell>
          <cell r="D4935" t="str">
            <v>Kershaw</v>
          </cell>
          <cell r="E4935">
            <v>1</v>
          </cell>
          <cell r="F4935">
            <v>894</v>
          </cell>
          <cell r="G4935" t="str">
            <v>Max</v>
          </cell>
        </row>
        <row r="4936">
          <cell r="A4936" t="str">
            <v>Lancaster202210.7Max</v>
          </cell>
          <cell r="B4936">
            <v>2022</v>
          </cell>
          <cell r="C4936">
            <v>0.7</v>
          </cell>
          <cell r="D4936" t="str">
            <v>Lancaster</v>
          </cell>
          <cell r="E4936">
            <v>1</v>
          </cell>
          <cell r="F4936">
            <v>1015</v>
          </cell>
          <cell r="G4936" t="str">
            <v>Max</v>
          </cell>
        </row>
        <row r="4937">
          <cell r="A4937" t="str">
            <v>Laurens202210.7Max</v>
          </cell>
          <cell r="B4937">
            <v>2022</v>
          </cell>
          <cell r="C4937">
            <v>0.7</v>
          </cell>
          <cell r="D4937" t="str">
            <v>Laurens</v>
          </cell>
          <cell r="E4937">
            <v>1</v>
          </cell>
          <cell r="F4937">
            <v>787</v>
          </cell>
          <cell r="G4937" t="str">
            <v>Max</v>
          </cell>
        </row>
        <row r="4938">
          <cell r="A4938" t="str">
            <v>Lee202210.7Max</v>
          </cell>
          <cell r="B4938">
            <v>2022</v>
          </cell>
          <cell r="C4938">
            <v>0.7</v>
          </cell>
          <cell r="D4938" t="str">
            <v>Lee</v>
          </cell>
          <cell r="E4938">
            <v>1</v>
          </cell>
          <cell r="F4938">
            <v>772</v>
          </cell>
          <cell r="G4938" t="str">
            <v>Max</v>
          </cell>
        </row>
        <row r="4939">
          <cell r="A4939" t="str">
            <v>Lexington202210.7Max</v>
          </cell>
          <cell r="B4939">
            <v>2022</v>
          </cell>
          <cell r="C4939">
            <v>0.7</v>
          </cell>
          <cell r="D4939" t="str">
            <v>Lexington</v>
          </cell>
          <cell r="E4939">
            <v>1</v>
          </cell>
          <cell r="F4939">
            <v>1058</v>
          </cell>
          <cell r="G4939" t="str">
            <v>Max</v>
          </cell>
        </row>
        <row r="4940">
          <cell r="A4940" t="str">
            <v>Marion202210.7Max</v>
          </cell>
          <cell r="B4940">
            <v>2022</v>
          </cell>
          <cell r="C4940">
            <v>0.7</v>
          </cell>
          <cell r="D4940" t="str">
            <v>Marion</v>
          </cell>
          <cell r="E4940">
            <v>1</v>
          </cell>
          <cell r="F4940">
            <v>772</v>
          </cell>
          <cell r="G4940" t="str">
            <v>Max</v>
          </cell>
        </row>
        <row r="4941">
          <cell r="A4941" t="str">
            <v>Marlboro202210.7Max</v>
          </cell>
          <cell r="B4941">
            <v>2022</v>
          </cell>
          <cell r="C4941">
            <v>0.7</v>
          </cell>
          <cell r="D4941" t="str">
            <v>Marlboro</v>
          </cell>
          <cell r="E4941">
            <v>1</v>
          </cell>
          <cell r="F4941">
            <v>772</v>
          </cell>
          <cell r="G4941" t="str">
            <v>Max</v>
          </cell>
        </row>
        <row r="4942">
          <cell r="A4942" t="str">
            <v>McCormick202210.7Max</v>
          </cell>
          <cell r="B4942">
            <v>2022</v>
          </cell>
          <cell r="C4942">
            <v>0.7</v>
          </cell>
          <cell r="D4942" t="str">
            <v>McCormick</v>
          </cell>
          <cell r="E4942">
            <v>1</v>
          </cell>
          <cell r="F4942">
            <v>838</v>
          </cell>
          <cell r="G4942" t="str">
            <v>Max</v>
          </cell>
        </row>
        <row r="4943">
          <cell r="A4943" t="str">
            <v>Newberry202210.7Max</v>
          </cell>
          <cell r="B4943">
            <v>2022</v>
          </cell>
          <cell r="C4943">
            <v>0.7</v>
          </cell>
          <cell r="D4943" t="str">
            <v>Newberry</v>
          </cell>
          <cell r="E4943">
            <v>1</v>
          </cell>
          <cell r="F4943">
            <v>806</v>
          </cell>
          <cell r="G4943" t="str">
            <v>Max</v>
          </cell>
        </row>
        <row r="4944">
          <cell r="A4944" t="str">
            <v>Oconee202210.7Max</v>
          </cell>
          <cell r="B4944">
            <v>2022</v>
          </cell>
          <cell r="C4944">
            <v>0.7</v>
          </cell>
          <cell r="D4944" t="str">
            <v>Oconee</v>
          </cell>
          <cell r="E4944">
            <v>1</v>
          </cell>
          <cell r="F4944">
            <v>931</v>
          </cell>
          <cell r="G4944" t="str">
            <v>Max</v>
          </cell>
        </row>
        <row r="4945">
          <cell r="A4945" t="str">
            <v>Orangeburg202210.7Max</v>
          </cell>
          <cell r="B4945">
            <v>2022</v>
          </cell>
          <cell r="C4945">
            <v>0.7</v>
          </cell>
          <cell r="D4945" t="str">
            <v>Orangeburg</v>
          </cell>
          <cell r="E4945">
            <v>1</v>
          </cell>
          <cell r="F4945">
            <v>772</v>
          </cell>
          <cell r="G4945" t="str">
            <v>Max</v>
          </cell>
        </row>
        <row r="4946">
          <cell r="A4946" t="str">
            <v>Pickens202210.7Max</v>
          </cell>
          <cell r="B4946">
            <v>2022</v>
          </cell>
          <cell r="C4946">
            <v>0.7</v>
          </cell>
          <cell r="D4946" t="str">
            <v>Pickens</v>
          </cell>
          <cell r="E4946">
            <v>1</v>
          </cell>
          <cell r="F4946">
            <v>1119</v>
          </cell>
          <cell r="G4946" t="str">
            <v>Max</v>
          </cell>
        </row>
        <row r="4947">
          <cell r="A4947" t="str">
            <v>Richland202210.7Max</v>
          </cell>
          <cell r="B4947">
            <v>2022</v>
          </cell>
          <cell r="C4947">
            <v>0.7</v>
          </cell>
          <cell r="D4947" t="str">
            <v>Richland</v>
          </cell>
          <cell r="E4947">
            <v>1</v>
          </cell>
          <cell r="F4947">
            <v>1058</v>
          </cell>
          <cell r="G4947" t="str">
            <v>Max</v>
          </cell>
        </row>
        <row r="4948">
          <cell r="A4948" t="str">
            <v>Saluda202210.7Max</v>
          </cell>
          <cell r="B4948">
            <v>2022</v>
          </cell>
          <cell r="C4948">
            <v>0.7</v>
          </cell>
          <cell r="D4948" t="str">
            <v>Saluda</v>
          </cell>
          <cell r="E4948">
            <v>1</v>
          </cell>
          <cell r="F4948">
            <v>1058</v>
          </cell>
          <cell r="G4948" t="str">
            <v>Max</v>
          </cell>
        </row>
        <row r="4949">
          <cell r="A4949" t="str">
            <v>Spartanburg202210.7Max</v>
          </cell>
          <cell r="B4949">
            <v>2022</v>
          </cell>
          <cell r="C4949">
            <v>0.7</v>
          </cell>
          <cell r="D4949" t="str">
            <v>Spartanburg</v>
          </cell>
          <cell r="E4949">
            <v>1</v>
          </cell>
          <cell r="F4949">
            <v>980</v>
          </cell>
          <cell r="G4949" t="str">
            <v>Max</v>
          </cell>
        </row>
        <row r="4950">
          <cell r="A4950" t="str">
            <v>Sumter202210.7Max</v>
          </cell>
          <cell r="B4950">
            <v>2022</v>
          </cell>
          <cell r="C4950">
            <v>0.7</v>
          </cell>
          <cell r="D4950" t="str">
            <v>Sumter</v>
          </cell>
          <cell r="E4950">
            <v>1</v>
          </cell>
          <cell r="F4950">
            <v>797</v>
          </cell>
          <cell r="G4950" t="str">
            <v>Max</v>
          </cell>
        </row>
        <row r="4951">
          <cell r="A4951" t="str">
            <v>Union202210.7Max</v>
          </cell>
          <cell r="B4951">
            <v>2022</v>
          </cell>
          <cell r="C4951">
            <v>0.7</v>
          </cell>
          <cell r="D4951" t="str">
            <v>Union</v>
          </cell>
          <cell r="E4951">
            <v>1</v>
          </cell>
          <cell r="F4951">
            <v>772</v>
          </cell>
          <cell r="G4951" t="str">
            <v>Max</v>
          </cell>
        </row>
        <row r="4952">
          <cell r="A4952" t="str">
            <v>Williamsburg202210.7Max</v>
          </cell>
          <cell r="B4952">
            <v>2022</v>
          </cell>
          <cell r="C4952">
            <v>0.7</v>
          </cell>
          <cell r="D4952" t="str">
            <v>Williamsburg</v>
          </cell>
          <cell r="E4952">
            <v>1</v>
          </cell>
          <cell r="F4952">
            <v>772</v>
          </cell>
          <cell r="G4952" t="str">
            <v>Max</v>
          </cell>
        </row>
        <row r="4953">
          <cell r="A4953" t="str">
            <v>York202210.7Max</v>
          </cell>
          <cell r="B4953">
            <v>2022</v>
          </cell>
          <cell r="C4953">
            <v>0.7</v>
          </cell>
          <cell r="D4953" t="str">
            <v>York</v>
          </cell>
          <cell r="E4953">
            <v>1</v>
          </cell>
          <cell r="F4953">
            <v>1237</v>
          </cell>
          <cell r="G4953" t="str">
            <v>Max</v>
          </cell>
        </row>
        <row r="4954">
          <cell r="A4954" t="str">
            <v>Abbeville202220.7Max</v>
          </cell>
          <cell r="B4954">
            <v>2022</v>
          </cell>
          <cell r="C4954">
            <v>0.7</v>
          </cell>
          <cell r="D4954" t="str">
            <v>Abbeville</v>
          </cell>
          <cell r="E4954">
            <v>2</v>
          </cell>
          <cell r="F4954">
            <v>927</v>
          </cell>
          <cell r="G4954" t="str">
            <v>Max</v>
          </cell>
        </row>
        <row r="4955">
          <cell r="A4955" t="str">
            <v>Aiken202220.7Max</v>
          </cell>
          <cell r="B4955">
            <v>2022</v>
          </cell>
          <cell r="C4955">
            <v>0.7</v>
          </cell>
          <cell r="D4955" t="str">
            <v>Aiken</v>
          </cell>
          <cell r="E4955">
            <v>2</v>
          </cell>
          <cell r="F4955">
            <v>1167</v>
          </cell>
          <cell r="G4955" t="str">
            <v>Max</v>
          </cell>
        </row>
        <row r="4956">
          <cell r="A4956" t="str">
            <v>Allendale202220.7Max</v>
          </cell>
          <cell r="B4956">
            <v>2022</v>
          </cell>
          <cell r="C4956">
            <v>0.7</v>
          </cell>
          <cell r="D4956" t="str">
            <v>Allendale</v>
          </cell>
          <cell r="E4956">
            <v>2</v>
          </cell>
          <cell r="F4956">
            <v>927</v>
          </cell>
          <cell r="G4956" t="str">
            <v>Max</v>
          </cell>
        </row>
        <row r="4957">
          <cell r="A4957" t="str">
            <v>Anderson202220.7Max</v>
          </cell>
          <cell r="B4957">
            <v>2022</v>
          </cell>
          <cell r="C4957">
            <v>0.7</v>
          </cell>
          <cell r="D4957" t="str">
            <v>Anderson</v>
          </cell>
          <cell r="E4957">
            <v>2</v>
          </cell>
          <cell r="F4957">
            <v>1155</v>
          </cell>
          <cell r="G4957" t="str">
            <v>Max</v>
          </cell>
        </row>
        <row r="4958">
          <cell r="A4958" t="str">
            <v>Bamberg202220.7Max</v>
          </cell>
          <cell r="B4958">
            <v>2022</v>
          </cell>
          <cell r="C4958">
            <v>0.7</v>
          </cell>
          <cell r="D4958" t="str">
            <v>Bamberg</v>
          </cell>
          <cell r="E4958">
            <v>2</v>
          </cell>
          <cell r="F4958">
            <v>927</v>
          </cell>
          <cell r="G4958" t="str">
            <v>Max</v>
          </cell>
        </row>
        <row r="4959">
          <cell r="A4959" t="str">
            <v>Barnwell202220.7Max</v>
          </cell>
          <cell r="B4959">
            <v>2022</v>
          </cell>
          <cell r="C4959">
            <v>0.7</v>
          </cell>
          <cell r="D4959" t="str">
            <v>Barnwell</v>
          </cell>
          <cell r="E4959">
            <v>2</v>
          </cell>
          <cell r="F4959">
            <v>927</v>
          </cell>
          <cell r="G4959" t="str">
            <v>Max</v>
          </cell>
        </row>
        <row r="4960">
          <cell r="A4960" t="str">
            <v>Beaufort202220.7Max</v>
          </cell>
          <cell r="B4960">
            <v>2022</v>
          </cell>
          <cell r="C4960">
            <v>0.7</v>
          </cell>
          <cell r="D4960" t="str">
            <v>Beaufort</v>
          </cell>
          <cell r="E4960">
            <v>2</v>
          </cell>
          <cell r="F4960">
            <v>1366</v>
          </cell>
          <cell r="G4960" t="str">
            <v>Max</v>
          </cell>
        </row>
        <row r="4961">
          <cell r="A4961" t="str">
            <v>Berkeley202220.7Max</v>
          </cell>
          <cell r="B4961">
            <v>2022</v>
          </cell>
          <cell r="C4961">
            <v>0.7</v>
          </cell>
          <cell r="D4961" t="str">
            <v>Berkeley</v>
          </cell>
          <cell r="E4961">
            <v>2</v>
          </cell>
          <cell r="F4961">
            <v>1447</v>
          </cell>
          <cell r="G4961" t="str">
            <v>Max</v>
          </cell>
        </row>
        <row r="4962">
          <cell r="A4962" t="str">
            <v>Calhoun202220.7Max</v>
          </cell>
          <cell r="B4962">
            <v>2022</v>
          </cell>
          <cell r="C4962">
            <v>0.7</v>
          </cell>
          <cell r="D4962" t="str">
            <v>Calhoun</v>
          </cell>
          <cell r="E4962">
            <v>2</v>
          </cell>
          <cell r="F4962">
            <v>1270</v>
          </cell>
          <cell r="G4962" t="str">
            <v>Max</v>
          </cell>
        </row>
        <row r="4963">
          <cell r="A4963" t="str">
            <v>Charleston202220.7Max</v>
          </cell>
          <cell r="B4963">
            <v>2022</v>
          </cell>
          <cell r="C4963">
            <v>0.7</v>
          </cell>
          <cell r="D4963" t="str">
            <v>Charleston</v>
          </cell>
          <cell r="E4963">
            <v>2</v>
          </cell>
          <cell r="F4963">
            <v>1447</v>
          </cell>
          <cell r="G4963" t="str">
            <v>Max</v>
          </cell>
        </row>
        <row r="4964">
          <cell r="A4964" t="str">
            <v>Cherokee202220.7Max</v>
          </cell>
          <cell r="B4964">
            <v>2022</v>
          </cell>
          <cell r="C4964">
            <v>0.7</v>
          </cell>
          <cell r="D4964" t="str">
            <v>Cherokee</v>
          </cell>
          <cell r="E4964">
            <v>2</v>
          </cell>
          <cell r="F4964">
            <v>927</v>
          </cell>
          <cell r="G4964" t="str">
            <v>Max</v>
          </cell>
        </row>
        <row r="4965">
          <cell r="A4965" t="str">
            <v>Chester202220.7Max</v>
          </cell>
          <cell r="B4965">
            <v>2022</v>
          </cell>
          <cell r="C4965">
            <v>0.7</v>
          </cell>
          <cell r="D4965" t="str">
            <v>Chester</v>
          </cell>
          <cell r="E4965">
            <v>2</v>
          </cell>
          <cell r="F4965">
            <v>962</v>
          </cell>
          <cell r="G4965" t="str">
            <v>Max</v>
          </cell>
        </row>
        <row r="4966">
          <cell r="A4966" t="str">
            <v>Chesterfield202220.7Max</v>
          </cell>
          <cell r="B4966">
            <v>2022</v>
          </cell>
          <cell r="C4966">
            <v>0.7</v>
          </cell>
          <cell r="D4966" t="str">
            <v>Chesterfield</v>
          </cell>
          <cell r="E4966">
            <v>2</v>
          </cell>
          <cell r="F4966">
            <v>927</v>
          </cell>
          <cell r="G4966" t="str">
            <v>Max</v>
          </cell>
        </row>
        <row r="4967">
          <cell r="A4967" t="str">
            <v>Clarendon202220.7Max</v>
          </cell>
          <cell r="B4967">
            <v>2022</v>
          </cell>
          <cell r="C4967">
            <v>0.7</v>
          </cell>
          <cell r="D4967" t="str">
            <v>Clarendon</v>
          </cell>
          <cell r="E4967">
            <v>2</v>
          </cell>
          <cell r="F4967">
            <v>941</v>
          </cell>
          <cell r="G4967" t="str">
            <v>Max</v>
          </cell>
        </row>
        <row r="4968">
          <cell r="A4968" t="str">
            <v>Colleton202220.7Max</v>
          </cell>
          <cell r="B4968">
            <v>2022</v>
          </cell>
          <cell r="C4968">
            <v>0.7</v>
          </cell>
          <cell r="D4968" t="str">
            <v>Colleton</v>
          </cell>
          <cell r="E4968">
            <v>2</v>
          </cell>
          <cell r="F4968">
            <v>927</v>
          </cell>
          <cell r="G4968" t="str">
            <v>Max</v>
          </cell>
        </row>
        <row r="4969">
          <cell r="A4969" t="str">
            <v>Darlington202220.7Max</v>
          </cell>
          <cell r="B4969">
            <v>2022</v>
          </cell>
          <cell r="C4969">
            <v>0.7</v>
          </cell>
          <cell r="D4969" t="str">
            <v>Darlington</v>
          </cell>
          <cell r="E4969">
            <v>2</v>
          </cell>
          <cell r="F4969">
            <v>938</v>
          </cell>
          <cell r="G4969" t="str">
            <v>Max</v>
          </cell>
        </row>
        <row r="4970">
          <cell r="A4970" t="str">
            <v>Dillon202220.7Max</v>
          </cell>
          <cell r="B4970">
            <v>2022</v>
          </cell>
          <cell r="C4970">
            <v>0.7</v>
          </cell>
          <cell r="D4970" t="str">
            <v>Dillon</v>
          </cell>
          <cell r="E4970">
            <v>2</v>
          </cell>
          <cell r="F4970">
            <v>927</v>
          </cell>
          <cell r="G4970" t="str">
            <v>Max</v>
          </cell>
        </row>
        <row r="4971">
          <cell r="A4971" t="str">
            <v>Dorchester202220.7Max</v>
          </cell>
          <cell r="B4971">
            <v>2022</v>
          </cell>
          <cell r="C4971">
            <v>0.7</v>
          </cell>
          <cell r="D4971" t="str">
            <v>Dorchester</v>
          </cell>
          <cell r="E4971">
            <v>2</v>
          </cell>
          <cell r="F4971">
            <v>1447</v>
          </cell>
          <cell r="G4971" t="str">
            <v>Max</v>
          </cell>
        </row>
        <row r="4972">
          <cell r="A4972" t="str">
            <v>Edgefield202220.7Max</v>
          </cell>
          <cell r="B4972">
            <v>2022</v>
          </cell>
          <cell r="C4972">
            <v>0.7</v>
          </cell>
          <cell r="D4972" t="str">
            <v>Edgefield</v>
          </cell>
          <cell r="E4972">
            <v>2</v>
          </cell>
          <cell r="F4972">
            <v>1167</v>
          </cell>
          <cell r="G4972" t="str">
            <v>Max</v>
          </cell>
        </row>
        <row r="4973">
          <cell r="A4973" t="str">
            <v>Fairfield202220.7Max</v>
          </cell>
          <cell r="B4973">
            <v>2022</v>
          </cell>
          <cell r="C4973">
            <v>0.7</v>
          </cell>
          <cell r="D4973" t="str">
            <v>Fairfield</v>
          </cell>
          <cell r="E4973">
            <v>2</v>
          </cell>
          <cell r="F4973">
            <v>1270</v>
          </cell>
          <cell r="G4973" t="str">
            <v>Max</v>
          </cell>
        </row>
        <row r="4974">
          <cell r="A4974" t="str">
            <v>Florence202220.7Max</v>
          </cell>
          <cell r="B4974">
            <v>2022</v>
          </cell>
          <cell r="C4974">
            <v>0.7</v>
          </cell>
          <cell r="D4974" t="str">
            <v>Florence</v>
          </cell>
          <cell r="E4974">
            <v>2</v>
          </cell>
          <cell r="F4974">
            <v>1046</v>
          </cell>
          <cell r="G4974" t="str">
            <v>Max</v>
          </cell>
        </row>
        <row r="4975">
          <cell r="A4975" t="str">
            <v>Georgetown202220.7Max</v>
          </cell>
          <cell r="B4975">
            <v>2022</v>
          </cell>
          <cell r="C4975">
            <v>0.7</v>
          </cell>
          <cell r="D4975" t="str">
            <v>Georgetown</v>
          </cell>
          <cell r="E4975">
            <v>2</v>
          </cell>
          <cell r="F4975">
            <v>1100</v>
          </cell>
          <cell r="G4975" t="str">
            <v>Max</v>
          </cell>
        </row>
        <row r="4976">
          <cell r="A4976" t="str">
            <v>Greenville202220.7Max</v>
          </cell>
          <cell r="B4976">
            <v>2022</v>
          </cell>
          <cell r="C4976">
            <v>0.7</v>
          </cell>
          <cell r="D4976" t="str">
            <v>Greenville</v>
          </cell>
          <cell r="E4976">
            <v>2</v>
          </cell>
          <cell r="F4976">
            <v>1342</v>
          </cell>
          <cell r="G4976" t="str">
            <v>Max</v>
          </cell>
        </row>
        <row r="4977">
          <cell r="A4977" t="str">
            <v>Greenwood202220.7Max</v>
          </cell>
          <cell r="B4977">
            <v>2022</v>
          </cell>
          <cell r="C4977">
            <v>0.7</v>
          </cell>
          <cell r="D4977" t="str">
            <v>Greenwood</v>
          </cell>
          <cell r="E4977">
            <v>2</v>
          </cell>
          <cell r="F4977">
            <v>927</v>
          </cell>
          <cell r="G4977" t="str">
            <v>Max</v>
          </cell>
        </row>
        <row r="4978">
          <cell r="A4978" t="str">
            <v>Hampton202220.7Max</v>
          </cell>
          <cell r="B4978">
            <v>2022</v>
          </cell>
          <cell r="C4978">
            <v>0.7</v>
          </cell>
          <cell r="D4978" t="str">
            <v>Hampton</v>
          </cell>
          <cell r="E4978">
            <v>2</v>
          </cell>
          <cell r="F4978">
            <v>927</v>
          </cell>
          <cell r="G4978" t="str">
            <v>Max</v>
          </cell>
        </row>
        <row r="4979">
          <cell r="A4979" t="str">
            <v>Horry202220.7Max</v>
          </cell>
          <cell r="B4979">
            <v>2022</v>
          </cell>
          <cell r="C4979">
            <v>0.7</v>
          </cell>
          <cell r="D4979" t="str">
            <v>Horry</v>
          </cell>
          <cell r="E4979">
            <v>2</v>
          </cell>
          <cell r="F4979">
            <v>1076</v>
          </cell>
          <cell r="G4979" t="str">
            <v>Max</v>
          </cell>
        </row>
        <row r="4980">
          <cell r="A4980" t="str">
            <v>Jasper202220.7Max</v>
          </cell>
          <cell r="B4980">
            <v>2022</v>
          </cell>
          <cell r="C4980">
            <v>0.7</v>
          </cell>
          <cell r="D4980" t="str">
            <v>Jasper</v>
          </cell>
          <cell r="E4980">
            <v>2</v>
          </cell>
          <cell r="F4980">
            <v>943</v>
          </cell>
          <cell r="G4980" t="str">
            <v>Max</v>
          </cell>
        </row>
        <row r="4981">
          <cell r="A4981" t="str">
            <v>Kershaw202220.7Max</v>
          </cell>
          <cell r="B4981">
            <v>2022</v>
          </cell>
          <cell r="C4981">
            <v>0.7</v>
          </cell>
          <cell r="D4981" t="str">
            <v>Kershaw</v>
          </cell>
          <cell r="E4981">
            <v>2</v>
          </cell>
          <cell r="F4981">
            <v>1072</v>
          </cell>
          <cell r="G4981" t="str">
            <v>Max</v>
          </cell>
        </row>
        <row r="4982">
          <cell r="A4982" t="str">
            <v>Lancaster202220.7Max</v>
          </cell>
          <cell r="B4982">
            <v>2022</v>
          </cell>
          <cell r="C4982">
            <v>0.7</v>
          </cell>
          <cell r="D4982" t="str">
            <v>Lancaster</v>
          </cell>
          <cell r="E4982">
            <v>2</v>
          </cell>
          <cell r="F4982">
            <v>1218</v>
          </cell>
          <cell r="G4982" t="str">
            <v>Max</v>
          </cell>
        </row>
        <row r="4983">
          <cell r="A4983" t="str">
            <v>Laurens202220.7Max</v>
          </cell>
          <cell r="B4983">
            <v>2022</v>
          </cell>
          <cell r="C4983">
            <v>0.7</v>
          </cell>
          <cell r="D4983" t="str">
            <v>Laurens</v>
          </cell>
          <cell r="E4983">
            <v>2</v>
          </cell>
          <cell r="F4983">
            <v>945</v>
          </cell>
          <cell r="G4983" t="str">
            <v>Max</v>
          </cell>
        </row>
        <row r="4984">
          <cell r="A4984" t="str">
            <v>Lee202220.7Max</v>
          </cell>
          <cell r="B4984">
            <v>2022</v>
          </cell>
          <cell r="C4984">
            <v>0.7</v>
          </cell>
          <cell r="D4984" t="str">
            <v>Lee</v>
          </cell>
          <cell r="E4984">
            <v>2</v>
          </cell>
          <cell r="F4984">
            <v>927</v>
          </cell>
          <cell r="G4984" t="str">
            <v>Max</v>
          </cell>
        </row>
        <row r="4985">
          <cell r="A4985" t="str">
            <v>Lexington202220.7Max</v>
          </cell>
          <cell r="B4985">
            <v>2022</v>
          </cell>
          <cell r="C4985">
            <v>0.7</v>
          </cell>
          <cell r="D4985" t="str">
            <v>Lexington</v>
          </cell>
          <cell r="E4985">
            <v>2</v>
          </cell>
          <cell r="F4985">
            <v>1270</v>
          </cell>
          <cell r="G4985" t="str">
            <v>Max</v>
          </cell>
        </row>
        <row r="4986">
          <cell r="A4986" t="str">
            <v>Marion202220.7Max</v>
          </cell>
          <cell r="B4986">
            <v>2022</v>
          </cell>
          <cell r="C4986">
            <v>0.7</v>
          </cell>
          <cell r="D4986" t="str">
            <v>Marion</v>
          </cell>
          <cell r="E4986">
            <v>2</v>
          </cell>
          <cell r="F4986">
            <v>927</v>
          </cell>
          <cell r="G4986" t="str">
            <v>Max</v>
          </cell>
        </row>
        <row r="4987">
          <cell r="A4987" t="str">
            <v>Marlboro202220.7Max</v>
          </cell>
          <cell r="B4987">
            <v>2022</v>
          </cell>
          <cell r="C4987">
            <v>0.7</v>
          </cell>
          <cell r="D4987" t="str">
            <v>Marlboro</v>
          </cell>
          <cell r="E4987">
            <v>2</v>
          </cell>
          <cell r="F4987">
            <v>927</v>
          </cell>
          <cell r="G4987" t="str">
            <v>Max</v>
          </cell>
        </row>
        <row r="4988">
          <cell r="A4988" t="str">
            <v>McCormick202220.7Max</v>
          </cell>
          <cell r="B4988">
            <v>2022</v>
          </cell>
          <cell r="C4988">
            <v>0.7</v>
          </cell>
          <cell r="D4988" t="str">
            <v>McCormick</v>
          </cell>
          <cell r="E4988">
            <v>2</v>
          </cell>
          <cell r="F4988">
            <v>1006</v>
          </cell>
          <cell r="G4988" t="str">
            <v>Max</v>
          </cell>
        </row>
        <row r="4989">
          <cell r="A4989" t="str">
            <v>Newberry202220.7Max</v>
          </cell>
          <cell r="B4989">
            <v>2022</v>
          </cell>
          <cell r="C4989">
            <v>0.7</v>
          </cell>
          <cell r="D4989" t="str">
            <v>Newberry</v>
          </cell>
          <cell r="E4989">
            <v>2</v>
          </cell>
          <cell r="F4989">
            <v>967</v>
          </cell>
          <cell r="G4989" t="str">
            <v>Max</v>
          </cell>
        </row>
        <row r="4990">
          <cell r="A4990" t="str">
            <v>Oconee202220.7Max</v>
          </cell>
          <cell r="B4990">
            <v>2022</v>
          </cell>
          <cell r="C4990">
            <v>0.7</v>
          </cell>
          <cell r="D4990" t="str">
            <v>Oconee</v>
          </cell>
          <cell r="E4990">
            <v>2</v>
          </cell>
          <cell r="F4990">
            <v>1118</v>
          </cell>
          <cell r="G4990" t="str">
            <v>Max</v>
          </cell>
        </row>
        <row r="4991">
          <cell r="A4991" t="str">
            <v>Orangeburg202220.7Max</v>
          </cell>
          <cell r="B4991">
            <v>2022</v>
          </cell>
          <cell r="C4991">
            <v>0.7</v>
          </cell>
          <cell r="D4991" t="str">
            <v>Orangeburg</v>
          </cell>
          <cell r="E4991">
            <v>2</v>
          </cell>
          <cell r="F4991">
            <v>927</v>
          </cell>
          <cell r="G4991" t="str">
            <v>Max</v>
          </cell>
        </row>
        <row r="4992">
          <cell r="A4992" t="str">
            <v>Pickens202220.7Max</v>
          </cell>
          <cell r="B4992">
            <v>2022</v>
          </cell>
          <cell r="C4992">
            <v>0.7</v>
          </cell>
          <cell r="D4992" t="str">
            <v>Pickens</v>
          </cell>
          <cell r="E4992">
            <v>2</v>
          </cell>
          <cell r="F4992">
            <v>1342</v>
          </cell>
          <cell r="G4992" t="str">
            <v>Max</v>
          </cell>
        </row>
        <row r="4993">
          <cell r="A4993" t="str">
            <v>Richland202220.7Max</v>
          </cell>
          <cell r="B4993">
            <v>2022</v>
          </cell>
          <cell r="C4993">
            <v>0.7</v>
          </cell>
          <cell r="D4993" t="str">
            <v>Richland</v>
          </cell>
          <cell r="E4993">
            <v>2</v>
          </cell>
          <cell r="F4993">
            <v>1270</v>
          </cell>
          <cell r="G4993" t="str">
            <v>Max</v>
          </cell>
        </row>
        <row r="4994">
          <cell r="A4994" t="str">
            <v>Saluda202220.7Max</v>
          </cell>
          <cell r="B4994">
            <v>2022</v>
          </cell>
          <cell r="C4994">
            <v>0.7</v>
          </cell>
          <cell r="D4994" t="str">
            <v>Saluda</v>
          </cell>
          <cell r="E4994">
            <v>2</v>
          </cell>
          <cell r="F4994">
            <v>1270</v>
          </cell>
          <cell r="G4994" t="str">
            <v>Max</v>
          </cell>
        </row>
        <row r="4995">
          <cell r="A4995" t="str">
            <v>Spartanburg202220.7Max</v>
          </cell>
          <cell r="B4995">
            <v>2022</v>
          </cell>
          <cell r="C4995">
            <v>0.7</v>
          </cell>
          <cell r="D4995" t="str">
            <v>Spartanburg</v>
          </cell>
          <cell r="E4995">
            <v>2</v>
          </cell>
          <cell r="F4995">
            <v>1177</v>
          </cell>
          <cell r="G4995" t="str">
            <v>Max</v>
          </cell>
        </row>
        <row r="4996">
          <cell r="A4996" t="str">
            <v>Sumter202220.7Max</v>
          </cell>
          <cell r="B4996">
            <v>2022</v>
          </cell>
          <cell r="C4996">
            <v>0.7</v>
          </cell>
          <cell r="D4996" t="str">
            <v>Sumter</v>
          </cell>
          <cell r="E4996">
            <v>2</v>
          </cell>
          <cell r="F4996">
            <v>957</v>
          </cell>
          <cell r="G4996" t="str">
            <v>Max</v>
          </cell>
        </row>
        <row r="4997">
          <cell r="A4997" t="str">
            <v>Union202220.7Max</v>
          </cell>
          <cell r="B4997">
            <v>2022</v>
          </cell>
          <cell r="C4997">
            <v>0.7</v>
          </cell>
          <cell r="D4997" t="str">
            <v>Union</v>
          </cell>
          <cell r="E4997">
            <v>2</v>
          </cell>
          <cell r="F4997">
            <v>927</v>
          </cell>
          <cell r="G4997" t="str">
            <v>Max</v>
          </cell>
        </row>
        <row r="4998">
          <cell r="A4998" t="str">
            <v>Williamsburg202220.7Max</v>
          </cell>
          <cell r="B4998">
            <v>2022</v>
          </cell>
          <cell r="C4998">
            <v>0.7</v>
          </cell>
          <cell r="D4998" t="str">
            <v>Williamsburg</v>
          </cell>
          <cell r="E4998">
            <v>2</v>
          </cell>
          <cell r="F4998">
            <v>927</v>
          </cell>
          <cell r="G4998" t="str">
            <v>Max</v>
          </cell>
        </row>
        <row r="4999">
          <cell r="A4999" t="str">
            <v>York202220.7Max</v>
          </cell>
          <cell r="B4999">
            <v>2022</v>
          </cell>
          <cell r="C4999">
            <v>0.7</v>
          </cell>
          <cell r="D4999" t="str">
            <v>York</v>
          </cell>
          <cell r="E4999">
            <v>2</v>
          </cell>
          <cell r="F4999">
            <v>1484</v>
          </cell>
          <cell r="G4999" t="str">
            <v>Max</v>
          </cell>
        </row>
        <row r="5000">
          <cell r="A5000" t="str">
            <v>Abbeville202230.7Max</v>
          </cell>
          <cell r="B5000">
            <v>2022</v>
          </cell>
          <cell r="C5000">
            <v>0.7</v>
          </cell>
          <cell r="D5000" t="str">
            <v>Abbeville</v>
          </cell>
          <cell r="E5000">
            <v>3</v>
          </cell>
          <cell r="F5000">
            <v>1071</v>
          </cell>
          <cell r="G5000" t="str">
            <v>Max</v>
          </cell>
        </row>
        <row r="5001">
          <cell r="A5001" t="str">
            <v>Aiken202230.7Max</v>
          </cell>
          <cell r="B5001">
            <v>2022</v>
          </cell>
          <cell r="C5001">
            <v>0.7</v>
          </cell>
          <cell r="D5001" t="str">
            <v>Aiken</v>
          </cell>
          <cell r="E5001">
            <v>3</v>
          </cell>
          <cell r="F5001">
            <v>1349</v>
          </cell>
          <cell r="G5001" t="str">
            <v>Max</v>
          </cell>
        </row>
        <row r="5002">
          <cell r="A5002" t="str">
            <v>Allendale202230.7Max</v>
          </cell>
          <cell r="B5002">
            <v>2022</v>
          </cell>
          <cell r="C5002">
            <v>0.7</v>
          </cell>
          <cell r="D5002" t="str">
            <v>Allendale</v>
          </cell>
          <cell r="E5002">
            <v>3</v>
          </cell>
          <cell r="F5002">
            <v>1071</v>
          </cell>
          <cell r="G5002" t="str">
            <v>Max</v>
          </cell>
        </row>
        <row r="5003">
          <cell r="A5003" t="str">
            <v>Anderson202230.7Max</v>
          </cell>
          <cell r="B5003">
            <v>2022</v>
          </cell>
          <cell r="C5003">
            <v>0.7</v>
          </cell>
          <cell r="D5003" t="str">
            <v>Anderson</v>
          </cell>
          <cell r="E5003">
            <v>3</v>
          </cell>
          <cell r="F5003">
            <v>1334</v>
          </cell>
          <cell r="G5003" t="str">
            <v>Max</v>
          </cell>
        </row>
        <row r="5004">
          <cell r="A5004" t="str">
            <v>Bamberg202230.7Max</v>
          </cell>
          <cell r="B5004">
            <v>2022</v>
          </cell>
          <cell r="C5004">
            <v>0.7</v>
          </cell>
          <cell r="D5004" t="str">
            <v>Bamberg</v>
          </cell>
          <cell r="E5004">
            <v>3</v>
          </cell>
          <cell r="F5004">
            <v>1071</v>
          </cell>
          <cell r="G5004" t="str">
            <v>Max</v>
          </cell>
        </row>
        <row r="5005">
          <cell r="A5005" t="str">
            <v>Barnwell202230.7Max</v>
          </cell>
          <cell r="B5005">
            <v>2022</v>
          </cell>
          <cell r="C5005">
            <v>0.7</v>
          </cell>
          <cell r="D5005" t="str">
            <v>Barnwell</v>
          </cell>
          <cell r="E5005">
            <v>3</v>
          </cell>
          <cell r="F5005">
            <v>1071</v>
          </cell>
          <cell r="G5005" t="str">
            <v>Max</v>
          </cell>
        </row>
        <row r="5006">
          <cell r="A5006" t="str">
            <v>Beaufort202230.7Max</v>
          </cell>
          <cell r="B5006">
            <v>2022</v>
          </cell>
          <cell r="C5006">
            <v>0.7</v>
          </cell>
          <cell r="D5006" t="str">
            <v>Beaufort</v>
          </cell>
          <cell r="E5006">
            <v>3</v>
          </cell>
          <cell r="F5006">
            <v>1578</v>
          </cell>
          <cell r="G5006" t="str">
            <v>Max</v>
          </cell>
        </row>
        <row r="5007">
          <cell r="A5007" t="str">
            <v>Berkeley202230.7Max</v>
          </cell>
          <cell r="B5007">
            <v>2022</v>
          </cell>
          <cell r="C5007">
            <v>0.7</v>
          </cell>
          <cell r="D5007" t="str">
            <v>Berkeley</v>
          </cell>
          <cell r="E5007">
            <v>3</v>
          </cell>
          <cell r="F5007">
            <v>1671</v>
          </cell>
          <cell r="G5007" t="str">
            <v>Max</v>
          </cell>
        </row>
        <row r="5008">
          <cell r="A5008" t="str">
            <v>Calhoun202230.7Max</v>
          </cell>
          <cell r="B5008">
            <v>2022</v>
          </cell>
          <cell r="C5008">
            <v>0.7</v>
          </cell>
          <cell r="D5008" t="str">
            <v>Calhoun</v>
          </cell>
          <cell r="E5008">
            <v>3</v>
          </cell>
          <cell r="F5008">
            <v>1467</v>
          </cell>
          <cell r="G5008" t="str">
            <v>Max</v>
          </cell>
        </row>
        <row r="5009">
          <cell r="A5009" t="str">
            <v>Charleston202230.7Max</v>
          </cell>
          <cell r="B5009">
            <v>2022</v>
          </cell>
          <cell r="C5009">
            <v>0.7</v>
          </cell>
          <cell r="D5009" t="str">
            <v>Charleston</v>
          </cell>
          <cell r="E5009">
            <v>3</v>
          </cell>
          <cell r="F5009">
            <v>1671</v>
          </cell>
          <cell r="G5009" t="str">
            <v>Max</v>
          </cell>
        </row>
        <row r="5010">
          <cell r="A5010" t="str">
            <v>Cherokee202230.7Max</v>
          </cell>
          <cell r="B5010">
            <v>2022</v>
          </cell>
          <cell r="C5010">
            <v>0.7</v>
          </cell>
          <cell r="D5010" t="str">
            <v>Cherokee</v>
          </cell>
          <cell r="E5010">
            <v>3</v>
          </cell>
          <cell r="F5010">
            <v>1071</v>
          </cell>
          <cell r="G5010" t="str">
            <v>Max</v>
          </cell>
        </row>
        <row r="5011">
          <cell r="A5011" t="str">
            <v>Chester202230.7Max</v>
          </cell>
          <cell r="B5011">
            <v>2022</v>
          </cell>
          <cell r="C5011">
            <v>0.7</v>
          </cell>
          <cell r="D5011" t="str">
            <v>Chester</v>
          </cell>
          <cell r="E5011">
            <v>3</v>
          </cell>
          <cell r="F5011">
            <v>1112</v>
          </cell>
          <cell r="G5011" t="str">
            <v>Max</v>
          </cell>
        </row>
        <row r="5012">
          <cell r="A5012" t="str">
            <v>Chesterfield202230.7Max</v>
          </cell>
          <cell r="B5012">
            <v>2022</v>
          </cell>
          <cell r="C5012">
            <v>0.7</v>
          </cell>
          <cell r="D5012" t="str">
            <v>Chesterfield</v>
          </cell>
          <cell r="E5012">
            <v>3</v>
          </cell>
          <cell r="F5012">
            <v>1071</v>
          </cell>
          <cell r="G5012" t="str">
            <v>Max</v>
          </cell>
        </row>
        <row r="5013">
          <cell r="A5013" t="str">
            <v>Clarendon202230.7Max</v>
          </cell>
          <cell r="B5013">
            <v>2022</v>
          </cell>
          <cell r="C5013">
            <v>0.7</v>
          </cell>
          <cell r="D5013" t="str">
            <v>Clarendon</v>
          </cell>
          <cell r="E5013">
            <v>3</v>
          </cell>
          <cell r="F5013">
            <v>1086</v>
          </cell>
          <cell r="G5013" t="str">
            <v>Max</v>
          </cell>
        </row>
        <row r="5014">
          <cell r="A5014" t="str">
            <v>Colleton202230.7Max</v>
          </cell>
          <cell r="B5014">
            <v>2022</v>
          </cell>
          <cell r="C5014">
            <v>0.7</v>
          </cell>
          <cell r="D5014" t="str">
            <v>Colleton</v>
          </cell>
          <cell r="E5014">
            <v>3</v>
          </cell>
          <cell r="F5014">
            <v>1071</v>
          </cell>
          <cell r="G5014" t="str">
            <v>Max</v>
          </cell>
        </row>
        <row r="5015">
          <cell r="A5015" t="str">
            <v>Darlington202230.7Max</v>
          </cell>
          <cell r="B5015">
            <v>2022</v>
          </cell>
          <cell r="C5015">
            <v>0.7</v>
          </cell>
          <cell r="D5015" t="str">
            <v>Darlington</v>
          </cell>
          <cell r="E5015">
            <v>3</v>
          </cell>
          <cell r="F5015">
            <v>1083</v>
          </cell>
          <cell r="G5015" t="str">
            <v>Max</v>
          </cell>
        </row>
        <row r="5016">
          <cell r="A5016" t="str">
            <v>Dillon202230.7Max</v>
          </cell>
          <cell r="B5016">
            <v>2022</v>
          </cell>
          <cell r="C5016">
            <v>0.7</v>
          </cell>
          <cell r="D5016" t="str">
            <v>Dillon</v>
          </cell>
          <cell r="E5016">
            <v>3</v>
          </cell>
          <cell r="F5016">
            <v>1071</v>
          </cell>
          <cell r="G5016" t="str">
            <v>Max</v>
          </cell>
        </row>
        <row r="5017">
          <cell r="A5017" t="str">
            <v>Dorchester202230.7Max</v>
          </cell>
          <cell r="B5017">
            <v>2022</v>
          </cell>
          <cell r="C5017">
            <v>0.7</v>
          </cell>
          <cell r="D5017" t="str">
            <v>Dorchester</v>
          </cell>
          <cell r="E5017">
            <v>3</v>
          </cell>
          <cell r="F5017">
            <v>1671</v>
          </cell>
          <cell r="G5017" t="str">
            <v>Max</v>
          </cell>
        </row>
        <row r="5018">
          <cell r="A5018" t="str">
            <v>Edgefield202230.7Max</v>
          </cell>
          <cell r="B5018">
            <v>2022</v>
          </cell>
          <cell r="C5018">
            <v>0.7</v>
          </cell>
          <cell r="D5018" t="str">
            <v>Edgefield</v>
          </cell>
          <cell r="E5018">
            <v>3</v>
          </cell>
          <cell r="F5018">
            <v>1349</v>
          </cell>
          <cell r="G5018" t="str">
            <v>Max</v>
          </cell>
        </row>
        <row r="5019">
          <cell r="A5019" t="str">
            <v>Fairfield202230.7Max</v>
          </cell>
          <cell r="B5019">
            <v>2022</v>
          </cell>
          <cell r="C5019">
            <v>0.7</v>
          </cell>
          <cell r="D5019" t="str">
            <v>Fairfield</v>
          </cell>
          <cell r="E5019">
            <v>3</v>
          </cell>
          <cell r="F5019">
            <v>1467</v>
          </cell>
          <cell r="G5019" t="str">
            <v>Max</v>
          </cell>
        </row>
        <row r="5020">
          <cell r="A5020" t="str">
            <v>Florence202230.7Max</v>
          </cell>
          <cell r="B5020">
            <v>2022</v>
          </cell>
          <cell r="C5020">
            <v>0.7</v>
          </cell>
          <cell r="D5020" t="str">
            <v>Florence</v>
          </cell>
          <cell r="E5020">
            <v>3</v>
          </cell>
          <cell r="F5020">
            <v>1209</v>
          </cell>
          <cell r="G5020" t="str">
            <v>Max</v>
          </cell>
        </row>
        <row r="5021">
          <cell r="A5021" t="str">
            <v>Georgetown202230.7Max</v>
          </cell>
          <cell r="B5021">
            <v>2022</v>
          </cell>
          <cell r="C5021">
            <v>0.7</v>
          </cell>
          <cell r="D5021" t="str">
            <v>Georgetown</v>
          </cell>
          <cell r="E5021">
            <v>3</v>
          </cell>
          <cell r="F5021">
            <v>1270</v>
          </cell>
          <cell r="G5021" t="str">
            <v>Max</v>
          </cell>
        </row>
        <row r="5022">
          <cell r="A5022" t="str">
            <v>Greenville202230.7Max</v>
          </cell>
          <cell r="B5022">
            <v>2022</v>
          </cell>
          <cell r="C5022">
            <v>0.7</v>
          </cell>
          <cell r="D5022" t="str">
            <v>Greenville</v>
          </cell>
          <cell r="E5022">
            <v>3</v>
          </cell>
          <cell r="F5022">
            <v>1551</v>
          </cell>
          <cell r="G5022" t="str">
            <v>Max</v>
          </cell>
        </row>
        <row r="5023">
          <cell r="A5023" t="str">
            <v>Greenwood202230.7Max</v>
          </cell>
          <cell r="B5023">
            <v>2022</v>
          </cell>
          <cell r="C5023">
            <v>0.7</v>
          </cell>
          <cell r="D5023" t="str">
            <v>Greenwood</v>
          </cell>
          <cell r="E5023">
            <v>3</v>
          </cell>
          <cell r="F5023">
            <v>1071</v>
          </cell>
          <cell r="G5023" t="str">
            <v>Max</v>
          </cell>
        </row>
        <row r="5024">
          <cell r="A5024" t="str">
            <v>Hampton202230.7Max</v>
          </cell>
          <cell r="B5024">
            <v>2022</v>
          </cell>
          <cell r="C5024">
            <v>0.7</v>
          </cell>
          <cell r="D5024" t="str">
            <v>Hampton</v>
          </cell>
          <cell r="E5024">
            <v>3</v>
          </cell>
          <cell r="F5024">
            <v>1071</v>
          </cell>
          <cell r="G5024" t="str">
            <v>Max</v>
          </cell>
        </row>
        <row r="5025">
          <cell r="A5025" t="str">
            <v>Horry202230.7Max</v>
          </cell>
          <cell r="B5025">
            <v>2022</v>
          </cell>
          <cell r="C5025">
            <v>0.7</v>
          </cell>
          <cell r="D5025" t="str">
            <v>Horry</v>
          </cell>
          <cell r="E5025">
            <v>3</v>
          </cell>
          <cell r="F5025">
            <v>1243</v>
          </cell>
          <cell r="G5025" t="str">
            <v>Max</v>
          </cell>
        </row>
        <row r="5026">
          <cell r="A5026" t="str">
            <v>Jasper202230.7Max</v>
          </cell>
          <cell r="B5026">
            <v>2022</v>
          </cell>
          <cell r="C5026">
            <v>0.7</v>
          </cell>
          <cell r="D5026" t="str">
            <v>Jasper</v>
          </cell>
          <cell r="E5026">
            <v>3</v>
          </cell>
          <cell r="F5026">
            <v>1088</v>
          </cell>
          <cell r="G5026" t="str">
            <v>Max</v>
          </cell>
        </row>
        <row r="5027">
          <cell r="A5027" t="str">
            <v>Kershaw202230.7Max</v>
          </cell>
          <cell r="B5027">
            <v>2022</v>
          </cell>
          <cell r="C5027">
            <v>0.7</v>
          </cell>
          <cell r="D5027" t="str">
            <v>Kershaw</v>
          </cell>
          <cell r="E5027">
            <v>3</v>
          </cell>
          <cell r="F5027">
            <v>1239</v>
          </cell>
          <cell r="G5027" t="str">
            <v>Max</v>
          </cell>
        </row>
        <row r="5028">
          <cell r="A5028" t="str">
            <v>Lancaster202230.7Max</v>
          </cell>
          <cell r="B5028">
            <v>2022</v>
          </cell>
          <cell r="C5028">
            <v>0.7</v>
          </cell>
          <cell r="D5028" t="str">
            <v>Lancaster</v>
          </cell>
          <cell r="E5028">
            <v>3</v>
          </cell>
          <cell r="F5028">
            <v>1407</v>
          </cell>
          <cell r="G5028" t="str">
            <v>Max</v>
          </cell>
        </row>
        <row r="5029">
          <cell r="A5029" t="str">
            <v>Laurens202230.7Max</v>
          </cell>
          <cell r="B5029">
            <v>2022</v>
          </cell>
          <cell r="C5029">
            <v>0.7</v>
          </cell>
          <cell r="D5029" t="str">
            <v>Laurens</v>
          </cell>
          <cell r="E5029">
            <v>3</v>
          </cell>
          <cell r="F5029">
            <v>1090</v>
          </cell>
          <cell r="G5029" t="str">
            <v>Max</v>
          </cell>
        </row>
        <row r="5030">
          <cell r="A5030" t="str">
            <v>Lee202230.7Max</v>
          </cell>
          <cell r="B5030">
            <v>2022</v>
          </cell>
          <cell r="C5030">
            <v>0.7</v>
          </cell>
          <cell r="D5030" t="str">
            <v>Lee</v>
          </cell>
          <cell r="E5030">
            <v>3</v>
          </cell>
          <cell r="F5030">
            <v>1071</v>
          </cell>
          <cell r="G5030" t="str">
            <v>Max</v>
          </cell>
        </row>
        <row r="5031">
          <cell r="A5031" t="str">
            <v>Lexington202230.7Max</v>
          </cell>
          <cell r="B5031">
            <v>2022</v>
          </cell>
          <cell r="C5031">
            <v>0.7</v>
          </cell>
          <cell r="D5031" t="str">
            <v>Lexington</v>
          </cell>
          <cell r="E5031">
            <v>3</v>
          </cell>
          <cell r="F5031">
            <v>1467</v>
          </cell>
          <cell r="G5031" t="str">
            <v>Max</v>
          </cell>
        </row>
        <row r="5032">
          <cell r="A5032" t="str">
            <v>Marion202230.7Max</v>
          </cell>
          <cell r="B5032">
            <v>2022</v>
          </cell>
          <cell r="C5032">
            <v>0.7</v>
          </cell>
          <cell r="D5032" t="str">
            <v>Marion</v>
          </cell>
          <cell r="E5032">
            <v>3</v>
          </cell>
          <cell r="F5032">
            <v>1071</v>
          </cell>
          <cell r="G5032" t="str">
            <v>Max</v>
          </cell>
        </row>
        <row r="5033">
          <cell r="A5033" t="str">
            <v>Marlboro202230.7Max</v>
          </cell>
          <cell r="B5033">
            <v>2022</v>
          </cell>
          <cell r="C5033">
            <v>0.7</v>
          </cell>
          <cell r="D5033" t="str">
            <v>Marlboro</v>
          </cell>
          <cell r="E5033">
            <v>3</v>
          </cell>
          <cell r="F5033">
            <v>1071</v>
          </cell>
          <cell r="G5033" t="str">
            <v>Max</v>
          </cell>
        </row>
        <row r="5034">
          <cell r="A5034" t="str">
            <v>McCormick202230.7Max</v>
          </cell>
          <cell r="B5034">
            <v>2022</v>
          </cell>
          <cell r="C5034">
            <v>0.7</v>
          </cell>
          <cell r="D5034" t="str">
            <v>McCormick</v>
          </cell>
          <cell r="E5034">
            <v>3</v>
          </cell>
          <cell r="F5034">
            <v>1162</v>
          </cell>
          <cell r="G5034" t="str">
            <v>Max</v>
          </cell>
        </row>
        <row r="5035">
          <cell r="A5035" t="str">
            <v>Newberry202230.7Max</v>
          </cell>
          <cell r="B5035">
            <v>2022</v>
          </cell>
          <cell r="C5035">
            <v>0.7</v>
          </cell>
          <cell r="D5035" t="str">
            <v>Newberry</v>
          </cell>
          <cell r="E5035">
            <v>3</v>
          </cell>
          <cell r="F5035">
            <v>1118</v>
          </cell>
          <cell r="G5035" t="str">
            <v>Max</v>
          </cell>
        </row>
        <row r="5036">
          <cell r="A5036" t="str">
            <v>Oconee202230.7Max</v>
          </cell>
          <cell r="B5036">
            <v>2022</v>
          </cell>
          <cell r="C5036">
            <v>0.7</v>
          </cell>
          <cell r="D5036" t="str">
            <v>Oconee</v>
          </cell>
          <cell r="E5036">
            <v>3</v>
          </cell>
          <cell r="F5036">
            <v>1292</v>
          </cell>
          <cell r="G5036" t="str">
            <v>Max</v>
          </cell>
        </row>
        <row r="5037">
          <cell r="A5037" t="str">
            <v>Orangeburg202230.7Max</v>
          </cell>
          <cell r="B5037">
            <v>2022</v>
          </cell>
          <cell r="C5037">
            <v>0.7</v>
          </cell>
          <cell r="D5037" t="str">
            <v>Orangeburg</v>
          </cell>
          <cell r="E5037">
            <v>3</v>
          </cell>
          <cell r="F5037">
            <v>1071</v>
          </cell>
          <cell r="G5037" t="str">
            <v>Max</v>
          </cell>
        </row>
        <row r="5038">
          <cell r="A5038" t="str">
            <v>Pickens202230.7Max</v>
          </cell>
          <cell r="B5038">
            <v>2022</v>
          </cell>
          <cell r="C5038">
            <v>0.7</v>
          </cell>
          <cell r="D5038" t="str">
            <v>Pickens</v>
          </cell>
          <cell r="E5038">
            <v>3</v>
          </cell>
          <cell r="F5038">
            <v>1551</v>
          </cell>
          <cell r="G5038" t="str">
            <v>Max</v>
          </cell>
        </row>
        <row r="5039">
          <cell r="A5039" t="str">
            <v>Richland202230.7Max</v>
          </cell>
          <cell r="B5039">
            <v>2022</v>
          </cell>
          <cell r="C5039">
            <v>0.7</v>
          </cell>
          <cell r="D5039" t="str">
            <v>Richland</v>
          </cell>
          <cell r="E5039">
            <v>3</v>
          </cell>
          <cell r="F5039">
            <v>1467</v>
          </cell>
          <cell r="G5039" t="str">
            <v>Max</v>
          </cell>
        </row>
        <row r="5040">
          <cell r="A5040" t="str">
            <v>Saluda202230.7Max</v>
          </cell>
          <cell r="B5040">
            <v>2022</v>
          </cell>
          <cell r="C5040">
            <v>0.7</v>
          </cell>
          <cell r="D5040" t="str">
            <v>Saluda</v>
          </cell>
          <cell r="E5040">
            <v>3</v>
          </cell>
          <cell r="F5040">
            <v>1467</v>
          </cell>
          <cell r="G5040" t="str">
            <v>Max</v>
          </cell>
        </row>
        <row r="5041">
          <cell r="A5041" t="str">
            <v>Spartanburg202230.7Max</v>
          </cell>
          <cell r="B5041">
            <v>2022</v>
          </cell>
          <cell r="C5041">
            <v>0.7</v>
          </cell>
          <cell r="D5041" t="str">
            <v>Spartanburg</v>
          </cell>
          <cell r="E5041">
            <v>3</v>
          </cell>
          <cell r="F5041">
            <v>1359</v>
          </cell>
          <cell r="G5041" t="str">
            <v>Max</v>
          </cell>
        </row>
        <row r="5042">
          <cell r="A5042" t="str">
            <v>Sumter202230.7Max</v>
          </cell>
          <cell r="B5042">
            <v>2022</v>
          </cell>
          <cell r="C5042">
            <v>0.7</v>
          </cell>
          <cell r="D5042" t="str">
            <v>Sumter</v>
          </cell>
          <cell r="E5042">
            <v>3</v>
          </cell>
          <cell r="F5042">
            <v>1105</v>
          </cell>
          <cell r="G5042" t="str">
            <v>Max</v>
          </cell>
        </row>
        <row r="5043">
          <cell r="A5043" t="str">
            <v>Union202230.7Max</v>
          </cell>
          <cell r="B5043">
            <v>2022</v>
          </cell>
          <cell r="C5043">
            <v>0.7</v>
          </cell>
          <cell r="D5043" t="str">
            <v>Union</v>
          </cell>
          <cell r="E5043">
            <v>3</v>
          </cell>
          <cell r="F5043">
            <v>1071</v>
          </cell>
          <cell r="G5043" t="str">
            <v>Max</v>
          </cell>
        </row>
        <row r="5044">
          <cell r="A5044" t="str">
            <v>Williamsburg202230.7Max</v>
          </cell>
          <cell r="B5044">
            <v>2022</v>
          </cell>
          <cell r="C5044">
            <v>0.7</v>
          </cell>
          <cell r="D5044" t="str">
            <v>Williamsburg</v>
          </cell>
          <cell r="E5044">
            <v>3</v>
          </cell>
          <cell r="F5044">
            <v>1071</v>
          </cell>
          <cell r="G5044" t="str">
            <v>Max</v>
          </cell>
        </row>
        <row r="5045">
          <cell r="A5045" t="str">
            <v>York202230.7Max</v>
          </cell>
          <cell r="B5045">
            <v>2022</v>
          </cell>
          <cell r="C5045">
            <v>0.7</v>
          </cell>
          <cell r="D5045" t="str">
            <v>York</v>
          </cell>
          <cell r="E5045">
            <v>3</v>
          </cell>
          <cell r="F5045">
            <v>1715</v>
          </cell>
          <cell r="G5045" t="str">
            <v>Max</v>
          </cell>
        </row>
        <row r="5046">
          <cell r="A5046" t="str">
            <v>Abbeville202240.7Max</v>
          </cell>
          <cell r="B5046">
            <v>2022</v>
          </cell>
          <cell r="C5046">
            <v>0.7</v>
          </cell>
          <cell r="D5046" t="str">
            <v>Abbeville</v>
          </cell>
          <cell r="E5046">
            <v>4</v>
          </cell>
          <cell r="F5046">
            <v>1195</v>
          </cell>
          <cell r="G5046" t="str">
            <v>Max</v>
          </cell>
        </row>
        <row r="5047">
          <cell r="A5047" t="str">
            <v>Aiken202240.7Max</v>
          </cell>
          <cell r="B5047">
            <v>2022</v>
          </cell>
          <cell r="C5047">
            <v>0.7</v>
          </cell>
          <cell r="D5047" t="str">
            <v>Aiken</v>
          </cell>
          <cell r="E5047">
            <v>4</v>
          </cell>
          <cell r="F5047">
            <v>1505</v>
          </cell>
          <cell r="G5047" t="str">
            <v>Max</v>
          </cell>
        </row>
        <row r="5048">
          <cell r="A5048" t="str">
            <v>Allendale202240.7Max</v>
          </cell>
          <cell r="B5048">
            <v>2022</v>
          </cell>
          <cell r="C5048">
            <v>0.7</v>
          </cell>
          <cell r="D5048" t="str">
            <v>Allendale</v>
          </cell>
          <cell r="E5048">
            <v>4</v>
          </cell>
          <cell r="F5048">
            <v>1195</v>
          </cell>
          <cell r="G5048" t="str">
            <v>Max</v>
          </cell>
        </row>
        <row r="5049">
          <cell r="A5049" t="str">
            <v>Anderson202240.7Max</v>
          </cell>
          <cell r="B5049">
            <v>2022</v>
          </cell>
          <cell r="C5049">
            <v>0.7</v>
          </cell>
          <cell r="D5049" t="str">
            <v>Anderson</v>
          </cell>
          <cell r="E5049">
            <v>4</v>
          </cell>
          <cell r="F5049">
            <v>1489</v>
          </cell>
          <cell r="G5049" t="str">
            <v>Max</v>
          </cell>
        </row>
        <row r="5050">
          <cell r="A5050" t="str">
            <v>Bamberg202240.7Max</v>
          </cell>
          <cell r="B5050">
            <v>2022</v>
          </cell>
          <cell r="C5050">
            <v>0.7</v>
          </cell>
          <cell r="D5050" t="str">
            <v>Bamberg</v>
          </cell>
          <cell r="E5050">
            <v>4</v>
          </cell>
          <cell r="F5050">
            <v>1195</v>
          </cell>
          <cell r="G5050" t="str">
            <v>Max</v>
          </cell>
        </row>
        <row r="5051">
          <cell r="A5051" t="str">
            <v>Barnwell202240.7Max</v>
          </cell>
          <cell r="B5051">
            <v>2022</v>
          </cell>
          <cell r="C5051">
            <v>0.7</v>
          </cell>
          <cell r="D5051" t="str">
            <v>Barnwell</v>
          </cell>
          <cell r="E5051">
            <v>4</v>
          </cell>
          <cell r="F5051">
            <v>1195</v>
          </cell>
          <cell r="G5051" t="str">
            <v>Max</v>
          </cell>
        </row>
        <row r="5052">
          <cell r="A5052" t="str">
            <v>Beaufort202240.7Max</v>
          </cell>
          <cell r="B5052">
            <v>2022</v>
          </cell>
          <cell r="C5052">
            <v>0.7</v>
          </cell>
          <cell r="D5052" t="str">
            <v>Beaufort</v>
          </cell>
          <cell r="E5052">
            <v>4</v>
          </cell>
          <cell r="F5052">
            <v>1760</v>
          </cell>
          <cell r="G5052" t="str">
            <v>Max</v>
          </cell>
        </row>
        <row r="5053">
          <cell r="A5053" t="str">
            <v>Berkeley202240.7Max</v>
          </cell>
          <cell r="B5053">
            <v>2022</v>
          </cell>
          <cell r="C5053">
            <v>0.7</v>
          </cell>
          <cell r="D5053" t="str">
            <v>Berkeley</v>
          </cell>
          <cell r="E5053">
            <v>4</v>
          </cell>
          <cell r="F5053">
            <v>1863</v>
          </cell>
          <cell r="G5053" t="str">
            <v>Max</v>
          </cell>
        </row>
        <row r="5054">
          <cell r="A5054" t="str">
            <v>Calhoun202240.7Max</v>
          </cell>
          <cell r="B5054">
            <v>2022</v>
          </cell>
          <cell r="C5054">
            <v>0.7</v>
          </cell>
          <cell r="D5054" t="str">
            <v>Calhoun</v>
          </cell>
          <cell r="E5054">
            <v>4</v>
          </cell>
          <cell r="F5054">
            <v>1636</v>
          </cell>
          <cell r="G5054" t="str">
            <v>Max</v>
          </cell>
        </row>
        <row r="5055">
          <cell r="A5055" t="str">
            <v>Charleston202240.7Max</v>
          </cell>
          <cell r="B5055">
            <v>2022</v>
          </cell>
          <cell r="C5055">
            <v>0.7</v>
          </cell>
          <cell r="D5055" t="str">
            <v>Charleston</v>
          </cell>
          <cell r="E5055">
            <v>4</v>
          </cell>
          <cell r="F5055">
            <v>1863</v>
          </cell>
          <cell r="G5055" t="str">
            <v>Max</v>
          </cell>
        </row>
        <row r="5056">
          <cell r="A5056" t="str">
            <v>Cherokee202240.7Max</v>
          </cell>
          <cell r="B5056">
            <v>2022</v>
          </cell>
          <cell r="C5056">
            <v>0.7</v>
          </cell>
          <cell r="D5056" t="str">
            <v>Cherokee</v>
          </cell>
          <cell r="E5056">
            <v>4</v>
          </cell>
          <cell r="F5056">
            <v>1195</v>
          </cell>
          <cell r="G5056" t="str">
            <v>Max</v>
          </cell>
        </row>
        <row r="5057">
          <cell r="A5057" t="str">
            <v>Chester202240.7Max</v>
          </cell>
          <cell r="B5057">
            <v>2022</v>
          </cell>
          <cell r="C5057">
            <v>0.7</v>
          </cell>
          <cell r="D5057" t="str">
            <v>Chester</v>
          </cell>
          <cell r="E5057">
            <v>4</v>
          </cell>
          <cell r="F5057">
            <v>1240</v>
          </cell>
          <cell r="G5057" t="str">
            <v>Max</v>
          </cell>
        </row>
        <row r="5058">
          <cell r="A5058" t="str">
            <v>Chesterfield202240.7Max</v>
          </cell>
          <cell r="B5058">
            <v>2022</v>
          </cell>
          <cell r="C5058">
            <v>0.7</v>
          </cell>
          <cell r="D5058" t="str">
            <v>Chesterfield</v>
          </cell>
          <cell r="E5058">
            <v>4</v>
          </cell>
          <cell r="F5058">
            <v>1195</v>
          </cell>
          <cell r="G5058" t="str">
            <v>Max</v>
          </cell>
        </row>
        <row r="5059">
          <cell r="A5059" t="str">
            <v>Clarendon202240.7Max</v>
          </cell>
          <cell r="B5059">
            <v>2022</v>
          </cell>
          <cell r="C5059">
            <v>0.7</v>
          </cell>
          <cell r="D5059" t="str">
            <v>Clarendon</v>
          </cell>
          <cell r="E5059">
            <v>4</v>
          </cell>
          <cell r="F5059">
            <v>1212</v>
          </cell>
          <cell r="G5059" t="str">
            <v>Max</v>
          </cell>
        </row>
        <row r="5060">
          <cell r="A5060" t="str">
            <v>Colleton202240.7Max</v>
          </cell>
          <cell r="B5060">
            <v>2022</v>
          </cell>
          <cell r="C5060">
            <v>0.7</v>
          </cell>
          <cell r="D5060" t="str">
            <v>Colleton</v>
          </cell>
          <cell r="E5060">
            <v>4</v>
          </cell>
          <cell r="F5060">
            <v>1195</v>
          </cell>
          <cell r="G5060" t="str">
            <v>Max</v>
          </cell>
        </row>
        <row r="5061">
          <cell r="A5061" t="str">
            <v>Darlington202240.7Max</v>
          </cell>
          <cell r="B5061">
            <v>2022</v>
          </cell>
          <cell r="C5061">
            <v>0.7</v>
          </cell>
          <cell r="D5061" t="str">
            <v>Darlington</v>
          </cell>
          <cell r="E5061">
            <v>4</v>
          </cell>
          <cell r="F5061">
            <v>1209</v>
          </cell>
          <cell r="G5061" t="str">
            <v>Max</v>
          </cell>
        </row>
        <row r="5062">
          <cell r="A5062" t="str">
            <v>Dillon202240.7Max</v>
          </cell>
          <cell r="B5062">
            <v>2022</v>
          </cell>
          <cell r="C5062">
            <v>0.7</v>
          </cell>
          <cell r="D5062" t="str">
            <v>Dillon</v>
          </cell>
          <cell r="E5062">
            <v>4</v>
          </cell>
          <cell r="F5062">
            <v>1195</v>
          </cell>
          <cell r="G5062" t="str">
            <v>Max</v>
          </cell>
        </row>
        <row r="5063">
          <cell r="A5063" t="str">
            <v>Dorchester202240.7Max</v>
          </cell>
          <cell r="B5063">
            <v>2022</v>
          </cell>
          <cell r="C5063">
            <v>0.7</v>
          </cell>
          <cell r="D5063" t="str">
            <v>Dorchester</v>
          </cell>
          <cell r="E5063">
            <v>4</v>
          </cell>
          <cell r="F5063">
            <v>1863</v>
          </cell>
          <cell r="G5063" t="str">
            <v>Max</v>
          </cell>
        </row>
        <row r="5064">
          <cell r="A5064" t="str">
            <v>Edgefield202240.7Max</v>
          </cell>
          <cell r="B5064">
            <v>2022</v>
          </cell>
          <cell r="C5064">
            <v>0.7</v>
          </cell>
          <cell r="D5064" t="str">
            <v>Edgefield</v>
          </cell>
          <cell r="E5064">
            <v>4</v>
          </cell>
          <cell r="F5064">
            <v>1505</v>
          </cell>
          <cell r="G5064" t="str">
            <v>Max</v>
          </cell>
        </row>
        <row r="5065">
          <cell r="A5065" t="str">
            <v>Fairfield202240.7Max</v>
          </cell>
          <cell r="B5065">
            <v>2022</v>
          </cell>
          <cell r="C5065">
            <v>0.7</v>
          </cell>
          <cell r="D5065" t="str">
            <v>Fairfield</v>
          </cell>
          <cell r="E5065">
            <v>4</v>
          </cell>
          <cell r="F5065">
            <v>1636</v>
          </cell>
          <cell r="G5065" t="str">
            <v>Max</v>
          </cell>
        </row>
        <row r="5066">
          <cell r="A5066" t="str">
            <v>Florence202240.7Max</v>
          </cell>
          <cell r="B5066">
            <v>2022</v>
          </cell>
          <cell r="C5066">
            <v>0.7</v>
          </cell>
          <cell r="D5066" t="str">
            <v>Florence</v>
          </cell>
          <cell r="E5066">
            <v>4</v>
          </cell>
          <cell r="F5066">
            <v>1349</v>
          </cell>
          <cell r="G5066" t="str">
            <v>Max</v>
          </cell>
        </row>
        <row r="5067">
          <cell r="A5067" t="str">
            <v>Georgetown202240.7Max</v>
          </cell>
          <cell r="B5067">
            <v>2022</v>
          </cell>
          <cell r="C5067">
            <v>0.7</v>
          </cell>
          <cell r="D5067" t="str">
            <v>Georgetown</v>
          </cell>
          <cell r="E5067">
            <v>4</v>
          </cell>
          <cell r="F5067">
            <v>1417</v>
          </cell>
          <cell r="G5067" t="str">
            <v>Max</v>
          </cell>
        </row>
        <row r="5068">
          <cell r="A5068" t="str">
            <v>Greenville202240.7Max</v>
          </cell>
          <cell r="B5068">
            <v>2022</v>
          </cell>
          <cell r="C5068">
            <v>0.7</v>
          </cell>
          <cell r="D5068" t="str">
            <v>Greenville</v>
          </cell>
          <cell r="E5068">
            <v>4</v>
          </cell>
          <cell r="F5068">
            <v>1730</v>
          </cell>
          <cell r="G5068" t="str">
            <v>Max</v>
          </cell>
        </row>
        <row r="5069">
          <cell r="A5069" t="str">
            <v>Greenwood202240.7Max</v>
          </cell>
          <cell r="B5069">
            <v>2022</v>
          </cell>
          <cell r="C5069">
            <v>0.7</v>
          </cell>
          <cell r="D5069" t="str">
            <v>Greenwood</v>
          </cell>
          <cell r="E5069">
            <v>4</v>
          </cell>
          <cell r="F5069">
            <v>1195</v>
          </cell>
          <cell r="G5069" t="str">
            <v>Max</v>
          </cell>
        </row>
        <row r="5070">
          <cell r="A5070" t="str">
            <v>Hampton202240.7Max</v>
          </cell>
          <cell r="B5070">
            <v>2022</v>
          </cell>
          <cell r="C5070">
            <v>0.7</v>
          </cell>
          <cell r="D5070" t="str">
            <v>Hampton</v>
          </cell>
          <cell r="E5070">
            <v>4</v>
          </cell>
          <cell r="F5070">
            <v>1195</v>
          </cell>
          <cell r="G5070" t="str">
            <v>Max</v>
          </cell>
        </row>
        <row r="5071">
          <cell r="A5071" t="str">
            <v>Horry202240.7Max</v>
          </cell>
          <cell r="B5071">
            <v>2022</v>
          </cell>
          <cell r="C5071">
            <v>0.7</v>
          </cell>
          <cell r="D5071" t="str">
            <v>Horry</v>
          </cell>
          <cell r="E5071">
            <v>4</v>
          </cell>
          <cell r="F5071">
            <v>1387</v>
          </cell>
          <cell r="G5071" t="str">
            <v>Max</v>
          </cell>
        </row>
        <row r="5072">
          <cell r="A5072" t="str">
            <v>Jasper202240.7Max</v>
          </cell>
          <cell r="B5072">
            <v>2022</v>
          </cell>
          <cell r="C5072">
            <v>0.7</v>
          </cell>
          <cell r="D5072" t="str">
            <v>Jasper</v>
          </cell>
          <cell r="E5072">
            <v>4</v>
          </cell>
          <cell r="F5072">
            <v>1214</v>
          </cell>
          <cell r="G5072" t="str">
            <v>Max</v>
          </cell>
        </row>
        <row r="5073">
          <cell r="A5073" t="str">
            <v>Kershaw202240.7Max</v>
          </cell>
          <cell r="B5073">
            <v>2022</v>
          </cell>
          <cell r="C5073">
            <v>0.7</v>
          </cell>
          <cell r="D5073" t="str">
            <v>Kershaw</v>
          </cell>
          <cell r="E5073">
            <v>4</v>
          </cell>
          <cell r="F5073">
            <v>1382</v>
          </cell>
          <cell r="G5073" t="str">
            <v>Max</v>
          </cell>
        </row>
        <row r="5074">
          <cell r="A5074" t="str">
            <v>Lancaster202240.7Max</v>
          </cell>
          <cell r="B5074">
            <v>2022</v>
          </cell>
          <cell r="C5074">
            <v>0.7</v>
          </cell>
          <cell r="D5074" t="str">
            <v>Lancaster</v>
          </cell>
          <cell r="E5074">
            <v>4</v>
          </cell>
          <cell r="F5074">
            <v>1569</v>
          </cell>
          <cell r="G5074" t="str">
            <v>Max</v>
          </cell>
        </row>
        <row r="5075">
          <cell r="A5075" t="str">
            <v>Laurens202240.7Max</v>
          </cell>
          <cell r="B5075">
            <v>2022</v>
          </cell>
          <cell r="C5075">
            <v>0.7</v>
          </cell>
          <cell r="D5075" t="str">
            <v>Laurens</v>
          </cell>
          <cell r="E5075">
            <v>4</v>
          </cell>
          <cell r="F5075">
            <v>1216</v>
          </cell>
          <cell r="G5075" t="str">
            <v>Max</v>
          </cell>
        </row>
        <row r="5076">
          <cell r="A5076" t="str">
            <v>Lee202240.7Max</v>
          </cell>
          <cell r="B5076">
            <v>2022</v>
          </cell>
          <cell r="C5076">
            <v>0.7</v>
          </cell>
          <cell r="D5076" t="str">
            <v>Lee</v>
          </cell>
          <cell r="E5076">
            <v>4</v>
          </cell>
          <cell r="F5076">
            <v>1195</v>
          </cell>
          <cell r="G5076" t="str">
            <v>Max</v>
          </cell>
        </row>
        <row r="5077">
          <cell r="A5077" t="str">
            <v>Lexington202240.7Max</v>
          </cell>
          <cell r="B5077">
            <v>2022</v>
          </cell>
          <cell r="C5077">
            <v>0.7</v>
          </cell>
          <cell r="D5077" t="str">
            <v>Lexington</v>
          </cell>
          <cell r="E5077">
            <v>4</v>
          </cell>
          <cell r="F5077">
            <v>1636</v>
          </cell>
          <cell r="G5077" t="str">
            <v>Max</v>
          </cell>
        </row>
        <row r="5078">
          <cell r="A5078" t="str">
            <v>Marion202240.7Max</v>
          </cell>
          <cell r="B5078">
            <v>2022</v>
          </cell>
          <cell r="C5078">
            <v>0.7</v>
          </cell>
          <cell r="D5078" t="str">
            <v>Marion</v>
          </cell>
          <cell r="E5078">
            <v>4</v>
          </cell>
          <cell r="F5078">
            <v>1195</v>
          </cell>
          <cell r="G5078" t="str">
            <v>Max</v>
          </cell>
        </row>
        <row r="5079">
          <cell r="A5079" t="str">
            <v>Marlboro202240.7Max</v>
          </cell>
          <cell r="B5079">
            <v>2022</v>
          </cell>
          <cell r="C5079">
            <v>0.7</v>
          </cell>
          <cell r="D5079" t="str">
            <v>Marlboro</v>
          </cell>
          <cell r="E5079">
            <v>4</v>
          </cell>
          <cell r="F5079">
            <v>1195</v>
          </cell>
          <cell r="G5079" t="str">
            <v>Max</v>
          </cell>
        </row>
        <row r="5080">
          <cell r="A5080" t="str">
            <v>McCormick202240.7Max</v>
          </cell>
          <cell r="B5080">
            <v>2022</v>
          </cell>
          <cell r="C5080">
            <v>0.7</v>
          </cell>
          <cell r="D5080" t="str">
            <v>McCormick</v>
          </cell>
          <cell r="E5080">
            <v>4</v>
          </cell>
          <cell r="F5080">
            <v>1296</v>
          </cell>
          <cell r="G5080" t="str">
            <v>Max</v>
          </cell>
        </row>
        <row r="5081">
          <cell r="A5081" t="str">
            <v>Newberry202240.7Max</v>
          </cell>
          <cell r="B5081">
            <v>2022</v>
          </cell>
          <cell r="C5081">
            <v>0.7</v>
          </cell>
          <cell r="D5081" t="str">
            <v>Newberry</v>
          </cell>
          <cell r="E5081">
            <v>4</v>
          </cell>
          <cell r="F5081">
            <v>1247</v>
          </cell>
          <cell r="G5081" t="str">
            <v>Max</v>
          </cell>
        </row>
        <row r="5082">
          <cell r="A5082" t="str">
            <v>Oconee202240.7Max</v>
          </cell>
          <cell r="B5082">
            <v>2022</v>
          </cell>
          <cell r="C5082">
            <v>0.7</v>
          </cell>
          <cell r="D5082" t="str">
            <v>Oconee</v>
          </cell>
          <cell r="E5082">
            <v>4</v>
          </cell>
          <cell r="F5082">
            <v>1442</v>
          </cell>
          <cell r="G5082" t="str">
            <v>Max</v>
          </cell>
        </row>
        <row r="5083">
          <cell r="A5083" t="str">
            <v>Orangeburg202240.7Max</v>
          </cell>
          <cell r="B5083">
            <v>2022</v>
          </cell>
          <cell r="C5083">
            <v>0.7</v>
          </cell>
          <cell r="D5083" t="str">
            <v>Orangeburg</v>
          </cell>
          <cell r="E5083">
            <v>4</v>
          </cell>
          <cell r="F5083">
            <v>1195</v>
          </cell>
          <cell r="G5083" t="str">
            <v>Max</v>
          </cell>
        </row>
        <row r="5084">
          <cell r="A5084" t="str">
            <v>Pickens202240.7Max</v>
          </cell>
          <cell r="B5084">
            <v>2022</v>
          </cell>
          <cell r="C5084">
            <v>0.7</v>
          </cell>
          <cell r="D5084" t="str">
            <v>Pickens</v>
          </cell>
          <cell r="E5084">
            <v>4</v>
          </cell>
          <cell r="F5084">
            <v>1730</v>
          </cell>
          <cell r="G5084" t="str">
            <v>Max</v>
          </cell>
        </row>
        <row r="5085">
          <cell r="A5085" t="str">
            <v>Richland202240.7Max</v>
          </cell>
          <cell r="B5085">
            <v>2022</v>
          </cell>
          <cell r="C5085">
            <v>0.7</v>
          </cell>
          <cell r="D5085" t="str">
            <v>Richland</v>
          </cell>
          <cell r="E5085">
            <v>4</v>
          </cell>
          <cell r="F5085">
            <v>1636</v>
          </cell>
          <cell r="G5085" t="str">
            <v>Max</v>
          </cell>
        </row>
        <row r="5086">
          <cell r="A5086" t="str">
            <v>Saluda202240.7Max</v>
          </cell>
          <cell r="B5086">
            <v>2022</v>
          </cell>
          <cell r="C5086">
            <v>0.7</v>
          </cell>
          <cell r="D5086" t="str">
            <v>Saluda</v>
          </cell>
          <cell r="E5086">
            <v>4</v>
          </cell>
          <cell r="F5086">
            <v>1636</v>
          </cell>
          <cell r="G5086" t="str">
            <v>Max</v>
          </cell>
        </row>
        <row r="5087">
          <cell r="A5087" t="str">
            <v>Spartanburg202240.7Max</v>
          </cell>
          <cell r="B5087">
            <v>2022</v>
          </cell>
          <cell r="C5087">
            <v>0.7</v>
          </cell>
          <cell r="D5087" t="str">
            <v>Spartanburg</v>
          </cell>
          <cell r="E5087">
            <v>4</v>
          </cell>
          <cell r="F5087">
            <v>1517</v>
          </cell>
          <cell r="G5087" t="str">
            <v>Max</v>
          </cell>
        </row>
        <row r="5088">
          <cell r="A5088" t="str">
            <v>Sumter202240.7Max</v>
          </cell>
          <cell r="B5088">
            <v>2022</v>
          </cell>
          <cell r="C5088">
            <v>0.7</v>
          </cell>
          <cell r="D5088" t="str">
            <v>Sumter</v>
          </cell>
          <cell r="E5088">
            <v>4</v>
          </cell>
          <cell r="F5088">
            <v>1233</v>
          </cell>
          <cell r="G5088" t="str">
            <v>Max</v>
          </cell>
        </row>
        <row r="5089">
          <cell r="A5089" t="str">
            <v>Union202240.7Max</v>
          </cell>
          <cell r="B5089">
            <v>2022</v>
          </cell>
          <cell r="C5089">
            <v>0.7</v>
          </cell>
          <cell r="D5089" t="str">
            <v>Union</v>
          </cell>
          <cell r="E5089">
            <v>4</v>
          </cell>
          <cell r="F5089">
            <v>1195</v>
          </cell>
          <cell r="G5089" t="str">
            <v>Max</v>
          </cell>
        </row>
        <row r="5090">
          <cell r="A5090" t="str">
            <v>Williamsburg202240.7Max</v>
          </cell>
          <cell r="B5090">
            <v>2022</v>
          </cell>
          <cell r="C5090">
            <v>0.7</v>
          </cell>
          <cell r="D5090" t="str">
            <v>Williamsburg</v>
          </cell>
          <cell r="E5090">
            <v>4</v>
          </cell>
          <cell r="F5090">
            <v>1195</v>
          </cell>
          <cell r="G5090" t="str">
            <v>Max</v>
          </cell>
        </row>
        <row r="5091">
          <cell r="A5091" t="str">
            <v>York202240.7Max</v>
          </cell>
          <cell r="B5091">
            <v>2022</v>
          </cell>
          <cell r="C5091">
            <v>0.7</v>
          </cell>
          <cell r="D5091" t="str">
            <v>York</v>
          </cell>
          <cell r="E5091">
            <v>4</v>
          </cell>
          <cell r="F5091">
            <v>1912</v>
          </cell>
          <cell r="G5091" t="str">
            <v>Max</v>
          </cell>
        </row>
        <row r="5092">
          <cell r="A5092" t="str">
            <v>Abbeville202200.8Max</v>
          </cell>
          <cell r="B5092">
            <v>2022</v>
          </cell>
          <cell r="C5092">
            <v>0.8</v>
          </cell>
          <cell r="D5092" t="str">
            <v>Abbeville</v>
          </cell>
          <cell r="E5092">
            <v>0</v>
          </cell>
          <cell r="F5092">
            <v>824</v>
          </cell>
          <cell r="G5092" t="str">
            <v>Max</v>
          </cell>
        </row>
        <row r="5093">
          <cell r="A5093" t="str">
            <v>Aiken202200.8Max</v>
          </cell>
          <cell r="B5093">
            <v>2022</v>
          </cell>
          <cell r="C5093">
            <v>0.8</v>
          </cell>
          <cell r="D5093" t="str">
            <v>Aiken</v>
          </cell>
          <cell r="E5093">
            <v>0</v>
          </cell>
          <cell r="F5093">
            <v>1038</v>
          </cell>
          <cell r="G5093" t="str">
            <v>Max</v>
          </cell>
        </row>
        <row r="5094">
          <cell r="A5094" t="str">
            <v>Allendale202200.8Max</v>
          </cell>
          <cell r="B5094">
            <v>2022</v>
          </cell>
          <cell r="C5094">
            <v>0.8</v>
          </cell>
          <cell r="D5094" t="str">
            <v>Allendale</v>
          </cell>
          <cell r="E5094">
            <v>0</v>
          </cell>
          <cell r="F5094">
            <v>824</v>
          </cell>
          <cell r="G5094" t="str">
            <v>Max</v>
          </cell>
        </row>
        <row r="5095">
          <cell r="A5095" t="str">
            <v>Anderson202200.8Max</v>
          </cell>
          <cell r="B5095">
            <v>2022</v>
          </cell>
          <cell r="C5095">
            <v>0.8</v>
          </cell>
          <cell r="D5095" t="str">
            <v>Anderson</v>
          </cell>
          <cell r="E5095">
            <v>0</v>
          </cell>
          <cell r="F5095">
            <v>1028</v>
          </cell>
          <cell r="G5095" t="str">
            <v>Max</v>
          </cell>
        </row>
        <row r="5096">
          <cell r="A5096" t="str">
            <v>Bamberg202200.8Max</v>
          </cell>
          <cell r="B5096">
            <v>2022</v>
          </cell>
          <cell r="C5096">
            <v>0.8</v>
          </cell>
          <cell r="D5096" t="str">
            <v>Bamberg</v>
          </cell>
          <cell r="E5096">
            <v>0</v>
          </cell>
          <cell r="F5096">
            <v>824</v>
          </cell>
          <cell r="G5096" t="str">
            <v>Max</v>
          </cell>
        </row>
        <row r="5097">
          <cell r="A5097" t="str">
            <v>Barnwell202200.8Max</v>
          </cell>
          <cell r="B5097">
            <v>2022</v>
          </cell>
          <cell r="C5097">
            <v>0.8</v>
          </cell>
          <cell r="D5097" t="str">
            <v>Barnwell</v>
          </cell>
          <cell r="E5097">
            <v>0</v>
          </cell>
          <cell r="F5097">
            <v>824</v>
          </cell>
          <cell r="G5097" t="str">
            <v>Max</v>
          </cell>
        </row>
        <row r="5098">
          <cell r="A5098" t="str">
            <v>Beaufort202200.8Max</v>
          </cell>
          <cell r="B5098">
            <v>2022</v>
          </cell>
          <cell r="C5098">
            <v>0.8</v>
          </cell>
          <cell r="D5098" t="str">
            <v>Beaufort</v>
          </cell>
          <cell r="E5098">
            <v>0</v>
          </cell>
          <cell r="F5098">
            <v>1214</v>
          </cell>
          <cell r="G5098" t="str">
            <v>Max</v>
          </cell>
        </row>
        <row r="5099">
          <cell r="A5099" t="str">
            <v>Berkeley202200.8Max</v>
          </cell>
          <cell r="B5099">
            <v>2022</v>
          </cell>
          <cell r="C5099">
            <v>0.8</v>
          </cell>
          <cell r="D5099" t="str">
            <v>Berkeley</v>
          </cell>
          <cell r="E5099">
            <v>0</v>
          </cell>
          <cell r="F5099">
            <v>1286</v>
          </cell>
          <cell r="G5099" t="str">
            <v>Max</v>
          </cell>
        </row>
        <row r="5100">
          <cell r="A5100" t="str">
            <v>Calhoun202200.8Max</v>
          </cell>
          <cell r="B5100">
            <v>2022</v>
          </cell>
          <cell r="C5100">
            <v>0.8</v>
          </cell>
          <cell r="D5100" t="str">
            <v>Calhoun</v>
          </cell>
          <cell r="E5100">
            <v>0</v>
          </cell>
          <cell r="F5100">
            <v>1130</v>
          </cell>
          <cell r="G5100" t="str">
            <v>Max</v>
          </cell>
        </row>
        <row r="5101">
          <cell r="A5101" t="str">
            <v>Charleston202200.8Max</v>
          </cell>
          <cell r="B5101">
            <v>2022</v>
          </cell>
          <cell r="C5101">
            <v>0.8</v>
          </cell>
          <cell r="D5101" t="str">
            <v>Charleston</v>
          </cell>
          <cell r="E5101">
            <v>0</v>
          </cell>
          <cell r="F5101">
            <v>1286</v>
          </cell>
          <cell r="G5101" t="str">
            <v>Max</v>
          </cell>
        </row>
        <row r="5102">
          <cell r="A5102" t="str">
            <v>Cherokee202200.8Max</v>
          </cell>
          <cell r="B5102">
            <v>2022</v>
          </cell>
          <cell r="C5102">
            <v>0.8</v>
          </cell>
          <cell r="D5102" t="str">
            <v>Cherokee</v>
          </cell>
          <cell r="E5102">
            <v>0</v>
          </cell>
          <cell r="F5102">
            <v>824</v>
          </cell>
          <cell r="G5102" t="str">
            <v>Max</v>
          </cell>
        </row>
        <row r="5103">
          <cell r="A5103" t="str">
            <v>Chester202200.8Max</v>
          </cell>
          <cell r="B5103">
            <v>2022</v>
          </cell>
          <cell r="C5103">
            <v>0.8</v>
          </cell>
          <cell r="D5103" t="str">
            <v>Chester</v>
          </cell>
          <cell r="E5103">
            <v>0</v>
          </cell>
          <cell r="F5103">
            <v>856</v>
          </cell>
          <cell r="G5103" t="str">
            <v>Max</v>
          </cell>
        </row>
        <row r="5104">
          <cell r="A5104" t="str">
            <v>Chesterfield202200.8Max</v>
          </cell>
          <cell r="B5104">
            <v>2022</v>
          </cell>
          <cell r="C5104">
            <v>0.8</v>
          </cell>
          <cell r="D5104" t="str">
            <v>Chesterfield</v>
          </cell>
          <cell r="E5104">
            <v>0</v>
          </cell>
          <cell r="F5104">
            <v>824</v>
          </cell>
          <cell r="G5104" t="str">
            <v>Max</v>
          </cell>
        </row>
        <row r="5105">
          <cell r="A5105" t="str">
            <v>Clarendon202200.8Max</v>
          </cell>
          <cell r="B5105">
            <v>2022</v>
          </cell>
          <cell r="C5105">
            <v>0.8</v>
          </cell>
          <cell r="D5105" t="str">
            <v>Clarendon</v>
          </cell>
          <cell r="E5105">
            <v>0</v>
          </cell>
          <cell r="F5105">
            <v>836</v>
          </cell>
          <cell r="G5105" t="str">
            <v>Max</v>
          </cell>
        </row>
        <row r="5106">
          <cell r="A5106" t="str">
            <v>Colleton202200.8Max</v>
          </cell>
          <cell r="B5106">
            <v>2022</v>
          </cell>
          <cell r="C5106">
            <v>0.8</v>
          </cell>
          <cell r="D5106" t="str">
            <v>Colleton</v>
          </cell>
          <cell r="E5106">
            <v>0</v>
          </cell>
          <cell r="F5106">
            <v>824</v>
          </cell>
          <cell r="G5106" t="str">
            <v>Max</v>
          </cell>
        </row>
        <row r="5107">
          <cell r="A5107" t="str">
            <v>Darlington202200.8Max</v>
          </cell>
          <cell r="B5107">
            <v>2022</v>
          </cell>
          <cell r="C5107">
            <v>0.8</v>
          </cell>
          <cell r="D5107" t="str">
            <v>Darlington</v>
          </cell>
          <cell r="E5107">
            <v>0</v>
          </cell>
          <cell r="F5107">
            <v>834</v>
          </cell>
          <cell r="G5107" t="str">
            <v>Max</v>
          </cell>
        </row>
        <row r="5108">
          <cell r="A5108" t="str">
            <v>Dillon202200.8Max</v>
          </cell>
          <cell r="B5108">
            <v>2022</v>
          </cell>
          <cell r="C5108">
            <v>0.8</v>
          </cell>
          <cell r="D5108" t="str">
            <v>Dillon</v>
          </cell>
          <cell r="E5108">
            <v>0</v>
          </cell>
          <cell r="F5108">
            <v>824</v>
          </cell>
          <cell r="G5108" t="str">
            <v>Max</v>
          </cell>
        </row>
        <row r="5109">
          <cell r="A5109" t="str">
            <v>Dorchester202200.8Max</v>
          </cell>
          <cell r="B5109">
            <v>2022</v>
          </cell>
          <cell r="C5109">
            <v>0.8</v>
          </cell>
          <cell r="D5109" t="str">
            <v>Dorchester</v>
          </cell>
          <cell r="E5109">
            <v>0</v>
          </cell>
          <cell r="F5109">
            <v>1286</v>
          </cell>
          <cell r="G5109" t="str">
            <v>Max</v>
          </cell>
        </row>
        <row r="5110">
          <cell r="A5110" t="str">
            <v>Edgefield202200.8Max</v>
          </cell>
          <cell r="B5110">
            <v>2022</v>
          </cell>
          <cell r="C5110">
            <v>0.8</v>
          </cell>
          <cell r="D5110" t="str">
            <v>Edgefield</v>
          </cell>
          <cell r="E5110">
            <v>0</v>
          </cell>
          <cell r="F5110">
            <v>1038</v>
          </cell>
          <cell r="G5110" t="str">
            <v>Max</v>
          </cell>
        </row>
        <row r="5111">
          <cell r="A5111" t="str">
            <v>Fairfield202200.8Max</v>
          </cell>
          <cell r="B5111">
            <v>2022</v>
          </cell>
          <cell r="C5111">
            <v>0.8</v>
          </cell>
          <cell r="D5111" t="str">
            <v>Fairfield</v>
          </cell>
          <cell r="E5111">
            <v>0</v>
          </cell>
          <cell r="F5111">
            <v>1130</v>
          </cell>
          <cell r="G5111" t="str">
            <v>Max</v>
          </cell>
        </row>
        <row r="5112">
          <cell r="A5112" t="str">
            <v>Florence202200.8Max</v>
          </cell>
          <cell r="B5112">
            <v>2022</v>
          </cell>
          <cell r="C5112">
            <v>0.8</v>
          </cell>
          <cell r="D5112" t="str">
            <v>Florence</v>
          </cell>
          <cell r="E5112">
            <v>0</v>
          </cell>
          <cell r="F5112">
            <v>930</v>
          </cell>
          <cell r="G5112" t="str">
            <v>Max</v>
          </cell>
        </row>
        <row r="5113">
          <cell r="A5113" t="str">
            <v>Georgetown202200.8Max</v>
          </cell>
          <cell r="B5113">
            <v>2022</v>
          </cell>
          <cell r="C5113">
            <v>0.8</v>
          </cell>
          <cell r="D5113" t="str">
            <v>Georgetown</v>
          </cell>
          <cell r="E5113">
            <v>0</v>
          </cell>
          <cell r="F5113">
            <v>978</v>
          </cell>
          <cell r="G5113" t="str">
            <v>Max</v>
          </cell>
        </row>
        <row r="5114">
          <cell r="A5114" t="str">
            <v>Greenville202200.8Max</v>
          </cell>
          <cell r="B5114">
            <v>2022</v>
          </cell>
          <cell r="C5114">
            <v>0.8</v>
          </cell>
          <cell r="D5114" t="str">
            <v>Greenville</v>
          </cell>
          <cell r="E5114">
            <v>0</v>
          </cell>
          <cell r="F5114">
            <v>1194</v>
          </cell>
          <cell r="G5114" t="str">
            <v>Max</v>
          </cell>
        </row>
        <row r="5115">
          <cell r="A5115" t="str">
            <v>Greenwood202200.8Max</v>
          </cell>
          <cell r="B5115">
            <v>2022</v>
          </cell>
          <cell r="C5115">
            <v>0.8</v>
          </cell>
          <cell r="D5115" t="str">
            <v>Greenwood</v>
          </cell>
          <cell r="E5115">
            <v>0</v>
          </cell>
          <cell r="F5115">
            <v>824</v>
          </cell>
          <cell r="G5115" t="str">
            <v>Max</v>
          </cell>
        </row>
        <row r="5116">
          <cell r="A5116" t="str">
            <v>Hampton202200.8Max</v>
          </cell>
          <cell r="B5116">
            <v>2022</v>
          </cell>
          <cell r="C5116">
            <v>0.8</v>
          </cell>
          <cell r="D5116" t="str">
            <v>Hampton</v>
          </cell>
          <cell r="E5116">
            <v>0</v>
          </cell>
          <cell r="F5116">
            <v>824</v>
          </cell>
          <cell r="G5116" t="str">
            <v>Max</v>
          </cell>
        </row>
        <row r="5117">
          <cell r="A5117" t="str">
            <v>Horry202200.8Max</v>
          </cell>
          <cell r="B5117">
            <v>2022</v>
          </cell>
          <cell r="C5117">
            <v>0.8</v>
          </cell>
          <cell r="D5117" t="str">
            <v>Horry</v>
          </cell>
          <cell r="E5117">
            <v>0</v>
          </cell>
          <cell r="F5117">
            <v>958</v>
          </cell>
          <cell r="G5117" t="str">
            <v>Max</v>
          </cell>
        </row>
        <row r="5118">
          <cell r="A5118" t="str">
            <v>Jasper202200.8Max</v>
          </cell>
          <cell r="B5118">
            <v>2022</v>
          </cell>
          <cell r="C5118">
            <v>0.8</v>
          </cell>
          <cell r="D5118" t="str">
            <v>Jasper</v>
          </cell>
          <cell r="E5118">
            <v>0</v>
          </cell>
          <cell r="F5118">
            <v>838</v>
          </cell>
          <cell r="G5118" t="str">
            <v>Max</v>
          </cell>
        </row>
        <row r="5119">
          <cell r="A5119" t="str">
            <v>Kershaw202200.8Max</v>
          </cell>
          <cell r="B5119">
            <v>2022</v>
          </cell>
          <cell r="C5119">
            <v>0.8</v>
          </cell>
          <cell r="D5119" t="str">
            <v>Kershaw</v>
          </cell>
          <cell r="E5119">
            <v>0</v>
          </cell>
          <cell r="F5119">
            <v>954</v>
          </cell>
          <cell r="G5119" t="str">
            <v>Max</v>
          </cell>
        </row>
        <row r="5120">
          <cell r="A5120" t="str">
            <v>Lancaster202200.8Max</v>
          </cell>
          <cell r="B5120">
            <v>2022</v>
          </cell>
          <cell r="C5120">
            <v>0.8</v>
          </cell>
          <cell r="D5120" t="str">
            <v>Lancaster</v>
          </cell>
          <cell r="E5120">
            <v>0</v>
          </cell>
          <cell r="F5120">
            <v>1084</v>
          </cell>
          <cell r="G5120" t="str">
            <v>Max</v>
          </cell>
        </row>
        <row r="5121">
          <cell r="A5121" t="str">
            <v>Laurens202200.8Max</v>
          </cell>
          <cell r="B5121">
            <v>2022</v>
          </cell>
          <cell r="C5121">
            <v>0.8</v>
          </cell>
          <cell r="D5121" t="str">
            <v>Laurens</v>
          </cell>
          <cell r="E5121">
            <v>0</v>
          </cell>
          <cell r="F5121">
            <v>840</v>
          </cell>
          <cell r="G5121" t="str">
            <v>Max</v>
          </cell>
        </row>
        <row r="5122">
          <cell r="A5122" t="str">
            <v>Lee202200.8Max</v>
          </cell>
          <cell r="B5122">
            <v>2022</v>
          </cell>
          <cell r="C5122">
            <v>0.8</v>
          </cell>
          <cell r="D5122" t="str">
            <v>Lee</v>
          </cell>
          <cell r="E5122">
            <v>0</v>
          </cell>
          <cell r="F5122">
            <v>824</v>
          </cell>
          <cell r="G5122" t="str">
            <v>Max</v>
          </cell>
        </row>
        <row r="5123">
          <cell r="A5123" t="str">
            <v>Lexington202200.8Max</v>
          </cell>
          <cell r="B5123">
            <v>2022</v>
          </cell>
          <cell r="C5123">
            <v>0.8</v>
          </cell>
          <cell r="D5123" t="str">
            <v>Lexington</v>
          </cell>
          <cell r="E5123">
            <v>0</v>
          </cell>
          <cell r="F5123">
            <v>1130</v>
          </cell>
          <cell r="G5123" t="str">
            <v>Max</v>
          </cell>
        </row>
        <row r="5124">
          <cell r="A5124" t="str">
            <v>Marion202200.8Max</v>
          </cell>
          <cell r="B5124">
            <v>2022</v>
          </cell>
          <cell r="C5124">
            <v>0.8</v>
          </cell>
          <cell r="D5124" t="str">
            <v>Marion</v>
          </cell>
          <cell r="E5124">
            <v>0</v>
          </cell>
          <cell r="F5124">
            <v>824</v>
          </cell>
          <cell r="G5124" t="str">
            <v>Max</v>
          </cell>
        </row>
        <row r="5125">
          <cell r="A5125" t="str">
            <v>Marlboro202200.8Max</v>
          </cell>
          <cell r="B5125">
            <v>2022</v>
          </cell>
          <cell r="C5125">
            <v>0.8</v>
          </cell>
          <cell r="D5125" t="str">
            <v>Marlboro</v>
          </cell>
          <cell r="E5125">
            <v>0</v>
          </cell>
          <cell r="F5125">
            <v>824</v>
          </cell>
          <cell r="G5125" t="str">
            <v>Max</v>
          </cell>
        </row>
        <row r="5126">
          <cell r="A5126" t="str">
            <v>McCormick202200.8Max</v>
          </cell>
          <cell r="B5126">
            <v>2022</v>
          </cell>
          <cell r="C5126">
            <v>0.8</v>
          </cell>
          <cell r="D5126" t="str">
            <v>McCormick</v>
          </cell>
          <cell r="E5126">
            <v>0</v>
          </cell>
          <cell r="F5126">
            <v>894</v>
          </cell>
          <cell r="G5126" t="str">
            <v>Max</v>
          </cell>
        </row>
        <row r="5127">
          <cell r="A5127" t="str">
            <v>Newberry202200.8Max</v>
          </cell>
          <cell r="B5127">
            <v>2022</v>
          </cell>
          <cell r="C5127">
            <v>0.8</v>
          </cell>
          <cell r="D5127" t="str">
            <v>Newberry</v>
          </cell>
          <cell r="E5127">
            <v>0</v>
          </cell>
          <cell r="F5127">
            <v>860</v>
          </cell>
          <cell r="G5127" t="str">
            <v>Max</v>
          </cell>
        </row>
        <row r="5128">
          <cell r="A5128" t="str">
            <v>Oconee202200.8Max</v>
          </cell>
          <cell r="B5128">
            <v>2022</v>
          </cell>
          <cell r="C5128">
            <v>0.8</v>
          </cell>
          <cell r="D5128" t="str">
            <v>Oconee</v>
          </cell>
          <cell r="E5128">
            <v>0</v>
          </cell>
          <cell r="F5128">
            <v>994</v>
          </cell>
          <cell r="G5128" t="str">
            <v>Max</v>
          </cell>
        </row>
        <row r="5129">
          <cell r="A5129" t="str">
            <v>Orangeburg202200.8Max</v>
          </cell>
          <cell r="B5129">
            <v>2022</v>
          </cell>
          <cell r="C5129">
            <v>0.8</v>
          </cell>
          <cell r="D5129" t="str">
            <v>Orangeburg</v>
          </cell>
          <cell r="E5129">
            <v>0</v>
          </cell>
          <cell r="F5129">
            <v>824</v>
          </cell>
          <cell r="G5129" t="str">
            <v>Max</v>
          </cell>
        </row>
        <row r="5130">
          <cell r="A5130" t="str">
            <v>Pickens202200.8Max</v>
          </cell>
          <cell r="B5130">
            <v>2022</v>
          </cell>
          <cell r="C5130">
            <v>0.8</v>
          </cell>
          <cell r="D5130" t="str">
            <v>Pickens</v>
          </cell>
          <cell r="E5130">
            <v>0</v>
          </cell>
          <cell r="F5130">
            <v>1194</v>
          </cell>
          <cell r="G5130" t="str">
            <v>Max</v>
          </cell>
        </row>
        <row r="5131">
          <cell r="A5131" t="str">
            <v>Richland202200.8Max</v>
          </cell>
          <cell r="B5131">
            <v>2022</v>
          </cell>
          <cell r="C5131">
            <v>0.8</v>
          </cell>
          <cell r="D5131" t="str">
            <v>Richland</v>
          </cell>
          <cell r="E5131">
            <v>0</v>
          </cell>
          <cell r="F5131">
            <v>1130</v>
          </cell>
          <cell r="G5131" t="str">
            <v>Max</v>
          </cell>
        </row>
        <row r="5132">
          <cell r="A5132" t="str">
            <v>Saluda202200.8Max</v>
          </cell>
          <cell r="B5132">
            <v>2022</v>
          </cell>
          <cell r="C5132">
            <v>0.8</v>
          </cell>
          <cell r="D5132" t="str">
            <v>Saluda</v>
          </cell>
          <cell r="E5132">
            <v>0</v>
          </cell>
          <cell r="F5132">
            <v>1130</v>
          </cell>
          <cell r="G5132" t="str">
            <v>Max</v>
          </cell>
        </row>
        <row r="5133">
          <cell r="A5133" t="str">
            <v>Spartanburg202200.8Max</v>
          </cell>
          <cell r="B5133">
            <v>2022</v>
          </cell>
          <cell r="C5133">
            <v>0.8</v>
          </cell>
          <cell r="D5133" t="str">
            <v>Spartanburg</v>
          </cell>
          <cell r="E5133">
            <v>0</v>
          </cell>
          <cell r="F5133">
            <v>1046</v>
          </cell>
          <cell r="G5133" t="str">
            <v>Max</v>
          </cell>
        </row>
        <row r="5134">
          <cell r="A5134" t="str">
            <v>Sumter202200.8Max</v>
          </cell>
          <cell r="B5134">
            <v>2022</v>
          </cell>
          <cell r="C5134">
            <v>0.8</v>
          </cell>
          <cell r="D5134" t="str">
            <v>Sumter</v>
          </cell>
          <cell r="E5134">
            <v>0</v>
          </cell>
          <cell r="F5134">
            <v>850</v>
          </cell>
          <cell r="G5134" t="str">
            <v>Max</v>
          </cell>
        </row>
        <row r="5135">
          <cell r="A5135" t="str">
            <v>Union202200.8Max</v>
          </cell>
          <cell r="B5135">
            <v>2022</v>
          </cell>
          <cell r="C5135">
            <v>0.8</v>
          </cell>
          <cell r="D5135" t="str">
            <v>Union</v>
          </cell>
          <cell r="E5135">
            <v>0</v>
          </cell>
          <cell r="F5135">
            <v>824</v>
          </cell>
          <cell r="G5135" t="str">
            <v>Max</v>
          </cell>
        </row>
        <row r="5136">
          <cell r="A5136" t="str">
            <v>Williamsburg202200.8Max</v>
          </cell>
          <cell r="B5136">
            <v>2022</v>
          </cell>
          <cell r="C5136">
            <v>0.8</v>
          </cell>
          <cell r="D5136" t="str">
            <v>Williamsburg</v>
          </cell>
          <cell r="E5136">
            <v>0</v>
          </cell>
          <cell r="F5136">
            <v>824</v>
          </cell>
          <cell r="G5136" t="str">
            <v>Max</v>
          </cell>
        </row>
        <row r="5137">
          <cell r="A5137" t="str">
            <v>York202200.8Max</v>
          </cell>
          <cell r="B5137">
            <v>2022</v>
          </cell>
          <cell r="C5137">
            <v>0.8</v>
          </cell>
          <cell r="D5137" t="str">
            <v>York</v>
          </cell>
          <cell r="E5137">
            <v>0</v>
          </cell>
          <cell r="F5137">
            <v>1320</v>
          </cell>
          <cell r="G5137" t="str">
            <v>Max</v>
          </cell>
        </row>
        <row r="5138">
          <cell r="A5138" t="str">
            <v>Abbeville202210.8Max</v>
          </cell>
          <cell r="B5138">
            <v>2022</v>
          </cell>
          <cell r="C5138">
            <v>0.8</v>
          </cell>
          <cell r="D5138" t="str">
            <v>Abbeville</v>
          </cell>
          <cell r="E5138">
            <v>1</v>
          </cell>
          <cell r="F5138">
            <v>883</v>
          </cell>
          <cell r="G5138" t="str">
            <v>Max</v>
          </cell>
        </row>
        <row r="5139">
          <cell r="A5139" t="str">
            <v>Aiken202210.8Max</v>
          </cell>
          <cell r="B5139">
            <v>2022</v>
          </cell>
          <cell r="C5139">
            <v>0.8</v>
          </cell>
          <cell r="D5139" t="str">
            <v>Aiken</v>
          </cell>
          <cell r="E5139">
            <v>1</v>
          </cell>
          <cell r="F5139">
            <v>1112</v>
          </cell>
          <cell r="G5139" t="str">
            <v>Max</v>
          </cell>
        </row>
        <row r="5140">
          <cell r="A5140" t="str">
            <v>Allendale202210.8Max</v>
          </cell>
          <cell r="B5140">
            <v>2022</v>
          </cell>
          <cell r="C5140">
            <v>0.8</v>
          </cell>
          <cell r="D5140" t="str">
            <v>Allendale</v>
          </cell>
          <cell r="E5140">
            <v>1</v>
          </cell>
          <cell r="F5140">
            <v>883</v>
          </cell>
          <cell r="G5140" t="str">
            <v>Max</v>
          </cell>
        </row>
        <row r="5141">
          <cell r="A5141" t="str">
            <v>Anderson202210.8Max</v>
          </cell>
          <cell r="B5141">
            <v>2022</v>
          </cell>
          <cell r="C5141">
            <v>0.8</v>
          </cell>
          <cell r="D5141" t="str">
            <v>Anderson</v>
          </cell>
          <cell r="E5141">
            <v>1</v>
          </cell>
          <cell r="F5141">
            <v>1101</v>
          </cell>
          <cell r="G5141" t="str">
            <v>Max</v>
          </cell>
        </row>
        <row r="5142">
          <cell r="A5142" t="str">
            <v>Bamberg202210.8Max</v>
          </cell>
          <cell r="B5142">
            <v>2022</v>
          </cell>
          <cell r="C5142">
            <v>0.8</v>
          </cell>
          <cell r="D5142" t="str">
            <v>Bamberg</v>
          </cell>
          <cell r="E5142">
            <v>1</v>
          </cell>
          <cell r="F5142">
            <v>883</v>
          </cell>
          <cell r="G5142" t="str">
            <v>Max</v>
          </cell>
        </row>
        <row r="5143">
          <cell r="A5143" t="str">
            <v>Barnwell202210.8Max</v>
          </cell>
          <cell r="B5143">
            <v>2022</v>
          </cell>
          <cell r="C5143">
            <v>0.8</v>
          </cell>
          <cell r="D5143" t="str">
            <v>Barnwell</v>
          </cell>
          <cell r="E5143">
            <v>1</v>
          </cell>
          <cell r="F5143">
            <v>883</v>
          </cell>
          <cell r="G5143" t="str">
            <v>Max</v>
          </cell>
        </row>
        <row r="5144">
          <cell r="A5144" t="str">
            <v>Beaufort202210.8Max</v>
          </cell>
          <cell r="B5144">
            <v>2022</v>
          </cell>
          <cell r="C5144">
            <v>0.8</v>
          </cell>
          <cell r="D5144" t="str">
            <v>Beaufort</v>
          </cell>
          <cell r="E5144">
            <v>1</v>
          </cell>
          <cell r="F5144">
            <v>1301</v>
          </cell>
          <cell r="G5144" t="str">
            <v>Max</v>
          </cell>
        </row>
        <row r="5145">
          <cell r="A5145" t="str">
            <v>Berkeley202210.8Max</v>
          </cell>
          <cell r="B5145">
            <v>2022</v>
          </cell>
          <cell r="C5145">
            <v>0.8</v>
          </cell>
          <cell r="D5145" t="str">
            <v>Berkeley</v>
          </cell>
          <cell r="E5145">
            <v>1</v>
          </cell>
          <cell r="F5145">
            <v>1378</v>
          </cell>
          <cell r="G5145" t="str">
            <v>Max</v>
          </cell>
        </row>
        <row r="5146">
          <cell r="A5146" t="str">
            <v>Calhoun202210.8Max</v>
          </cell>
          <cell r="B5146">
            <v>2022</v>
          </cell>
          <cell r="C5146">
            <v>0.8</v>
          </cell>
          <cell r="D5146" t="str">
            <v>Calhoun</v>
          </cell>
          <cell r="E5146">
            <v>1</v>
          </cell>
          <cell r="F5146">
            <v>1210</v>
          </cell>
          <cell r="G5146" t="str">
            <v>Max</v>
          </cell>
        </row>
        <row r="5147">
          <cell r="A5147" t="str">
            <v>Charleston202210.8Max</v>
          </cell>
          <cell r="B5147">
            <v>2022</v>
          </cell>
          <cell r="C5147">
            <v>0.8</v>
          </cell>
          <cell r="D5147" t="str">
            <v>Charleston</v>
          </cell>
          <cell r="E5147">
            <v>1</v>
          </cell>
          <cell r="F5147">
            <v>1378</v>
          </cell>
          <cell r="G5147" t="str">
            <v>Max</v>
          </cell>
        </row>
        <row r="5148">
          <cell r="A5148" t="str">
            <v>Cherokee202210.8Max</v>
          </cell>
          <cell r="B5148">
            <v>2022</v>
          </cell>
          <cell r="C5148">
            <v>0.8</v>
          </cell>
          <cell r="D5148" t="str">
            <v>Cherokee</v>
          </cell>
          <cell r="E5148">
            <v>1</v>
          </cell>
          <cell r="F5148">
            <v>883</v>
          </cell>
          <cell r="G5148" t="str">
            <v>Max</v>
          </cell>
        </row>
        <row r="5149">
          <cell r="A5149" t="str">
            <v>Chester202210.8Max</v>
          </cell>
          <cell r="B5149">
            <v>2022</v>
          </cell>
          <cell r="C5149">
            <v>0.8</v>
          </cell>
          <cell r="D5149" t="str">
            <v>Chester</v>
          </cell>
          <cell r="E5149">
            <v>1</v>
          </cell>
          <cell r="F5149">
            <v>917</v>
          </cell>
          <cell r="G5149" t="str">
            <v>Max</v>
          </cell>
        </row>
        <row r="5150">
          <cell r="A5150" t="str">
            <v>Chesterfield202210.8Max</v>
          </cell>
          <cell r="B5150">
            <v>2022</v>
          </cell>
          <cell r="C5150">
            <v>0.8</v>
          </cell>
          <cell r="D5150" t="str">
            <v>Chesterfield</v>
          </cell>
          <cell r="E5150">
            <v>1</v>
          </cell>
          <cell r="F5150">
            <v>883</v>
          </cell>
          <cell r="G5150" t="str">
            <v>Max</v>
          </cell>
        </row>
        <row r="5151">
          <cell r="A5151" t="str">
            <v>Clarendon202210.8Max</v>
          </cell>
          <cell r="B5151">
            <v>2022</v>
          </cell>
          <cell r="C5151">
            <v>0.8</v>
          </cell>
          <cell r="D5151" t="str">
            <v>Clarendon</v>
          </cell>
          <cell r="E5151">
            <v>1</v>
          </cell>
          <cell r="F5151">
            <v>896</v>
          </cell>
          <cell r="G5151" t="str">
            <v>Max</v>
          </cell>
        </row>
        <row r="5152">
          <cell r="A5152" t="str">
            <v>Colleton202210.8Max</v>
          </cell>
          <cell r="B5152">
            <v>2022</v>
          </cell>
          <cell r="C5152">
            <v>0.8</v>
          </cell>
          <cell r="D5152" t="str">
            <v>Colleton</v>
          </cell>
          <cell r="E5152">
            <v>1</v>
          </cell>
          <cell r="F5152">
            <v>883</v>
          </cell>
          <cell r="G5152" t="str">
            <v>Max</v>
          </cell>
        </row>
        <row r="5153">
          <cell r="A5153" t="str">
            <v>Darlington202210.8Max</v>
          </cell>
          <cell r="B5153">
            <v>2022</v>
          </cell>
          <cell r="C5153">
            <v>0.8</v>
          </cell>
          <cell r="D5153" t="str">
            <v>Darlington</v>
          </cell>
          <cell r="E5153">
            <v>1</v>
          </cell>
          <cell r="F5153">
            <v>893</v>
          </cell>
          <cell r="G5153" t="str">
            <v>Max</v>
          </cell>
        </row>
        <row r="5154">
          <cell r="A5154" t="str">
            <v>Dillon202210.8Max</v>
          </cell>
          <cell r="B5154">
            <v>2022</v>
          </cell>
          <cell r="C5154">
            <v>0.8</v>
          </cell>
          <cell r="D5154" t="str">
            <v>Dillon</v>
          </cell>
          <cell r="E5154">
            <v>1</v>
          </cell>
          <cell r="F5154">
            <v>883</v>
          </cell>
          <cell r="G5154" t="str">
            <v>Max</v>
          </cell>
        </row>
        <row r="5155">
          <cell r="A5155" t="str">
            <v>Dorchester202210.8Max</v>
          </cell>
          <cell r="B5155">
            <v>2022</v>
          </cell>
          <cell r="C5155">
            <v>0.8</v>
          </cell>
          <cell r="D5155" t="str">
            <v>Dorchester</v>
          </cell>
          <cell r="E5155">
            <v>1</v>
          </cell>
          <cell r="F5155">
            <v>1378</v>
          </cell>
          <cell r="G5155" t="str">
            <v>Max</v>
          </cell>
        </row>
        <row r="5156">
          <cell r="A5156" t="str">
            <v>Edgefield202210.8Max</v>
          </cell>
          <cell r="B5156">
            <v>2022</v>
          </cell>
          <cell r="C5156">
            <v>0.8</v>
          </cell>
          <cell r="D5156" t="str">
            <v>Edgefield</v>
          </cell>
          <cell r="E5156">
            <v>1</v>
          </cell>
          <cell r="F5156">
            <v>1112</v>
          </cell>
          <cell r="G5156" t="str">
            <v>Max</v>
          </cell>
        </row>
        <row r="5157">
          <cell r="A5157" t="str">
            <v>Fairfield202210.8Max</v>
          </cell>
          <cell r="B5157">
            <v>2022</v>
          </cell>
          <cell r="C5157">
            <v>0.8</v>
          </cell>
          <cell r="D5157" t="str">
            <v>Fairfield</v>
          </cell>
          <cell r="E5157">
            <v>1</v>
          </cell>
          <cell r="F5157">
            <v>1210</v>
          </cell>
          <cell r="G5157" t="str">
            <v>Max</v>
          </cell>
        </row>
        <row r="5158">
          <cell r="A5158" t="str">
            <v>Florence202210.8Max</v>
          </cell>
          <cell r="B5158">
            <v>2022</v>
          </cell>
          <cell r="C5158">
            <v>0.8</v>
          </cell>
          <cell r="D5158" t="str">
            <v>Florence</v>
          </cell>
          <cell r="E5158">
            <v>1</v>
          </cell>
          <cell r="F5158">
            <v>997</v>
          </cell>
          <cell r="G5158" t="str">
            <v>Max</v>
          </cell>
        </row>
        <row r="5159">
          <cell r="A5159" t="str">
            <v>Georgetown202210.8Max</v>
          </cell>
          <cell r="B5159">
            <v>2022</v>
          </cell>
          <cell r="C5159">
            <v>0.8</v>
          </cell>
          <cell r="D5159" t="str">
            <v>Georgetown</v>
          </cell>
          <cell r="E5159">
            <v>1</v>
          </cell>
          <cell r="F5159">
            <v>1048</v>
          </cell>
          <cell r="G5159" t="str">
            <v>Max</v>
          </cell>
        </row>
        <row r="5160">
          <cell r="A5160" t="str">
            <v>Greenville202210.8Max</v>
          </cell>
          <cell r="B5160">
            <v>2022</v>
          </cell>
          <cell r="C5160">
            <v>0.8</v>
          </cell>
          <cell r="D5160" t="str">
            <v>Greenville</v>
          </cell>
          <cell r="E5160">
            <v>1</v>
          </cell>
          <cell r="F5160">
            <v>1279</v>
          </cell>
          <cell r="G5160" t="str">
            <v>Max</v>
          </cell>
        </row>
        <row r="5161">
          <cell r="A5161" t="str">
            <v>Greenwood202210.8Max</v>
          </cell>
          <cell r="B5161">
            <v>2022</v>
          </cell>
          <cell r="C5161">
            <v>0.8</v>
          </cell>
          <cell r="D5161" t="str">
            <v>Greenwood</v>
          </cell>
          <cell r="E5161">
            <v>1</v>
          </cell>
          <cell r="F5161">
            <v>883</v>
          </cell>
          <cell r="G5161" t="str">
            <v>Max</v>
          </cell>
        </row>
        <row r="5162">
          <cell r="A5162" t="str">
            <v>Hampton202210.8Max</v>
          </cell>
          <cell r="B5162">
            <v>2022</v>
          </cell>
          <cell r="C5162">
            <v>0.8</v>
          </cell>
          <cell r="D5162" t="str">
            <v>Hampton</v>
          </cell>
          <cell r="E5162">
            <v>1</v>
          </cell>
          <cell r="F5162">
            <v>883</v>
          </cell>
          <cell r="G5162" t="str">
            <v>Max</v>
          </cell>
        </row>
        <row r="5163">
          <cell r="A5163" t="str">
            <v>Horry202210.8Max</v>
          </cell>
          <cell r="B5163">
            <v>2022</v>
          </cell>
          <cell r="C5163">
            <v>0.8</v>
          </cell>
          <cell r="D5163" t="str">
            <v>Horry</v>
          </cell>
          <cell r="E5163">
            <v>1</v>
          </cell>
          <cell r="F5163">
            <v>1026</v>
          </cell>
          <cell r="G5163" t="str">
            <v>Max</v>
          </cell>
        </row>
        <row r="5164">
          <cell r="A5164" t="str">
            <v>Jasper202210.8Max</v>
          </cell>
          <cell r="B5164">
            <v>2022</v>
          </cell>
          <cell r="C5164">
            <v>0.8</v>
          </cell>
          <cell r="D5164" t="str">
            <v>Jasper</v>
          </cell>
          <cell r="E5164">
            <v>1</v>
          </cell>
          <cell r="F5164">
            <v>898</v>
          </cell>
          <cell r="G5164" t="str">
            <v>Max</v>
          </cell>
        </row>
        <row r="5165">
          <cell r="A5165" t="str">
            <v>Kershaw202210.8Max</v>
          </cell>
          <cell r="B5165">
            <v>2022</v>
          </cell>
          <cell r="C5165">
            <v>0.8</v>
          </cell>
          <cell r="D5165" t="str">
            <v>Kershaw</v>
          </cell>
          <cell r="E5165">
            <v>1</v>
          </cell>
          <cell r="F5165">
            <v>1022</v>
          </cell>
          <cell r="G5165" t="str">
            <v>Max</v>
          </cell>
        </row>
        <row r="5166">
          <cell r="A5166" t="str">
            <v>Lancaster202210.8Max</v>
          </cell>
          <cell r="B5166">
            <v>2022</v>
          </cell>
          <cell r="C5166">
            <v>0.8</v>
          </cell>
          <cell r="D5166" t="str">
            <v>Lancaster</v>
          </cell>
          <cell r="E5166">
            <v>1</v>
          </cell>
          <cell r="F5166">
            <v>1161</v>
          </cell>
          <cell r="G5166" t="str">
            <v>Max</v>
          </cell>
        </row>
        <row r="5167">
          <cell r="A5167" t="str">
            <v>Laurens202210.8Max</v>
          </cell>
          <cell r="B5167">
            <v>2022</v>
          </cell>
          <cell r="C5167">
            <v>0.8</v>
          </cell>
          <cell r="D5167" t="str">
            <v>Laurens</v>
          </cell>
          <cell r="E5167">
            <v>1</v>
          </cell>
          <cell r="F5167">
            <v>900</v>
          </cell>
          <cell r="G5167" t="str">
            <v>Max</v>
          </cell>
        </row>
        <row r="5168">
          <cell r="A5168" t="str">
            <v>Lee202210.8Max</v>
          </cell>
          <cell r="B5168">
            <v>2022</v>
          </cell>
          <cell r="C5168">
            <v>0.8</v>
          </cell>
          <cell r="D5168" t="str">
            <v>Lee</v>
          </cell>
          <cell r="E5168">
            <v>1</v>
          </cell>
          <cell r="F5168">
            <v>883</v>
          </cell>
          <cell r="G5168" t="str">
            <v>Max</v>
          </cell>
        </row>
        <row r="5169">
          <cell r="A5169" t="str">
            <v>Lexington202210.8Max</v>
          </cell>
          <cell r="B5169">
            <v>2022</v>
          </cell>
          <cell r="C5169">
            <v>0.8</v>
          </cell>
          <cell r="D5169" t="str">
            <v>Lexington</v>
          </cell>
          <cell r="E5169">
            <v>1</v>
          </cell>
          <cell r="F5169">
            <v>1210</v>
          </cell>
          <cell r="G5169" t="str">
            <v>Max</v>
          </cell>
        </row>
        <row r="5170">
          <cell r="A5170" t="str">
            <v>Marion202210.8Max</v>
          </cell>
          <cell r="B5170">
            <v>2022</v>
          </cell>
          <cell r="C5170">
            <v>0.8</v>
          </cell>
          <cell r="D5170" t="str">
            <v>Marion</v>
          </cell>
          <cell r="E5170">
            <v>1</v>
          </cell>
          <cell r="F5170">
            <v>883</v>
          </cell>
          <cell r="G5170" t="str">
            <v>Max</v>
          </cell>
        </row>
        <row r="5171">
          <cell r="A5171" t="str">
            <v>Marlboro202210.8Max</v>
          </cell>
          <cell r="B5171">
            <v>2022</v>
          </cell>
          <cell r="C5171">
            <v>0.8</v>
          </cell>
          <cell r="D5171" t="str">
            <v>Marlboro</v>
          </cell>
          <cell r="E5171">
            <v>1</v>
          </cell>
          <cell r="F5171">
            <v>883</v>
          </cell>
          <cell r="G5171" t="str">
            <v>Max</v>
          </cell>
        </row>
        <row r="5172">
          <cell r="A5172" t="str">
            <v>McCormick202210.8Max</v>
          </cell>
          <cell r="B5172">
            <v>2022</v>
          </cell>
          <cell r="C5172">
            <v>0.8</v>
          </cell>
          <cell r="D5172" t="str">
            <v>McCormick</v>
          </cell>
          <cell r="E5172">
            <v>1</v>
          </cell>
          <cell r="F5172">
            <v>958</v>
          </cell>
          <cell r="G5172" t="str">
            <v>Max</v>
          </cell>
        </row>
        <row r="5173">
          <cell r="A5173" t="str">
            <v>Newberry202210.8Max</v>
          </cell>
          <cell r="B5173">
            <v>2022</v>
          </cell>
          <cell r="C5173">
            <v>0.8</v>
          </cell>
          <cell r="D5173" t="str">
            <v>Newberry</v>
          </cell>
          <cell r="E5173">
            <v>1</v>
          </cell>
          <cell r="F5173">
            <v>922</v>
          </cell>
          <cell r="G5173" t="str">
            <v>Max</v>
          </cell>
        </row>
        <row r="5174">
          <cell r="A5174" t="str">
            <v>Oconee202210.8Max</v>
          </cell>
          <cell r="B5174">
            <v>2022</v>
          </cell>
          <cell r="C5174">
            <v>0.8</v>
          </cell>
          <cell r="D5174" t="str">
            <v>Oconee</v>
          </cell>
          <cell r="E5174">
            <v>1</v>
          </cell>
          <cell r="F5174">
            <v>1065</v>
          </cell>
          <cell r="G5174" t="str">
            <v>Max</v>
          </cell>
        </row>
        <row r="5175">
          <cell r="A5175" t="str">
            <v>Orangeburg202210.8Max</v>
          </cell>
          <cell r="B5175">
            <v>2022</v>
          </cell>
          <cell r="C5175">
            <v>0.8</v>
          </cell>
          <cell r="D5175" t="str">
            <v>Orangeburg</v>
          </cell>
          <cell r="E5175">
            <v>1</v>
          </cell>
          <cell r="F5175">
            <v>883</v>
          </cell>
          <cell r="G5175" t="str">
            <v>Max</v>
          </cell>
        </row>
        <row r="5176">
          <cell r="A5176" t="str">
            <v>Pickens202210.8Max</v>
          </cell>
          <cell r="B5176">
            <v>2022</v>
          </cell>
          <cell r="C5176">
            <v>0.8</v>
          </cell>
          <cell r="D5176" t="str">
            <v>Pickens</v>
          </cell>
          <cell r="E5176">
            <v>1</v>
          </cell>
          <cell r="F5176">
            <v>1279</v>
          </cell>
          <cell r="G5176" t="str">
            <v>Max</v>
          </cell>
        </row>
        <row r="5177">
          <cell r="A5177" t="str">
            <v>Richland202210.8Max</v>
          </cell>
          <cell r="B5177">
            <v>2022</v>
          </cell>
          <cell r="C5177">
            <v>0.8</v>
          </cell>
          <cell r="D5177" t="str">
            <v>Richland</v>
          </cell>
          <cell r="E5177">
            <v>1</v>
          </cell>
          <cell r="F5177">
            <v>1210</v>
          </cell>
          <cell r="G5177" t="str">
            <v>Max</v>
          </cell>
        </row>
        <row r="5178">
          <cell r="A5178" t="str">
            <v>Saluda202210.8Max</v>
          </cell>
          <cell r="B5178">
            <v>2022</v>
          </cell>
          <cell r="C5178">
            <v>0.8</v>
          </cell>
          <cell r="D5178" t="str">
            <v>Saluda</v>
          </cell>
          <cell r="E5178">
            <v>1</v>
          </cell>
          <cell r="F5178">
            <v>1210</v>
          </cell>
          <cell r="G5178" t="str">
            <v>Max</v>
          </cell>
        </row>
        <row r="5179">
          <cell r="A5179" t="str">
            <v>Spartanburg202210.8Max</v>
          </cell>
          <cell r="B5179">
            <v>2022</v>
          </cell>
          <cell r="C5179">
            <v>0.8</v>
          </cell>
          <cell r="D5179" t="str">
            <v>Spartanburg</v>
          </cell>
          <cell r="E5179">
            <v>1</v>
          </cell>
          <cell r="F5179">
            <v>1121</v>
          </cell>
          <cell r="G5179" t="str">
            <v>Max</v>
          </cell>
        </row>
        <row r="5180">
          <cell r="A5180" t="str">
            <v>Sumter202210.8Max</v>
          </cell>
          <cell r="B5180">
            <v>2022</v>
          </cell>
          <cell r="C5180">
            <v>0.8</v>
          </cell>
          <cell r="D5180" t="str">
            <v>Sumter</v>
          </cell>
          <cell r="E5180">
            <v>1</v>
          </cell>
          <cell r="F5180">
            <v>911</v>
          </cell>
          <cell r="G5180" t="str">
            <v>Max</v>
          </cell>
        </row>
        <row r="5181">
          <cell r="A5181" t="str">
            <v>Union202210.8Max</v>
          </cell>
          <cell r="B5181">
            <v>2022</v>
          </cell>
          <cell r="C5181">
            <v>0.8</v>
          </cell>
          <cell r="D5181" t="str">
            <v>Union</v>
          </cell>
          <cell r="E5181">
            <v>1</v>
          </cell>
          <cell r="F5181">
            <v>883</v>
          </cell>
          <cell r="G5181" t="str">
            <v>Max</v>
          </cell>
        </row>
        <row r="5182">
          <cell r="A5182" t="str">
            <v>Williamsburg202210.8Max</v>
          </cell>
          <cell r="B5182">
            <v>2022</v>
          </cell>
          <cell r="C5182">
            <v>0.8</v>
          </cell>
          <cell r="D5182" t="str">
            <v>Williamsburg</v>
          </cell>
          <cell r="E5182">
            <v>1</v>
          </cell>
          <cell r="F5182">
            <v>883</v>
          </cell>
          <cell r="G5182" t="str">
            <v>Max</v>
          </cell>
        </row>
        <row r="5183">
          <cell r="A5183" t="str">
            <v>York202210.8Max</v>
          </cell>
          <cell r="B5183">
            <v>2022</v>
          </cell>
          <cell r="C5183">
            <v>0.8</v>
          </cell>
          <cell r="D5183" t="str">
            <v>York</v>
          </cell>
          <cell r="E5183">
            <v>1</v>
          </cell>
          <cell r="F5183">
            <v>1414</v>
          </cell>
          <cell r="G5183" t="str">
            <v>Max</v>
          </cell>
        </row>
        <row r="5184">
          <cell r="A5184" t="str">
            <v>Abbeville202220.8Max</v>
          </cell>
          <cell r="B5184">
            <v>2022</v>
          </cell>
          <cell r="C5184">
            <v>0.8</v>
          </cell>
          <cell r="D5184" t="str">
            <v>Abbeville</v>
          </cell>
          <cell r="E5184">
            <v>2</v>
          </cell>
          <cell r="F5184">
            <v>1060</v>
          </cell>
          <cell r="G5184" t="str">
            <v>Max</v>
          </cell>
        </row>
        <row r="5185">
          <cell r="A5185" t="str">
            <v>Aiken202220.8Max</v>
          </cell>
          <cell r="B5185">
            <v>2022</v>
          </cell>
          <cell r="C5185">
            <v>0.8</v>
          </cell>
          <cell r="D5185" t="str">
            <v>Aiken</v>
          </cell>
          <cell r="E5185">
            <v>2</v>
          </cell>
          <cell r="F5185">
            <v>1334</v>
          </cell>
          <cell r="G5185" t="str">
            <v>Max</v>
          </cell>
        </row>
        <row r="5186">
          <cell r="A5186" t="str">
            <v>Allendale202220.8Max</v>
          </cell>
          <cell r="B5186">
            <v>2022</v>
          </cell>
          <cell r="C5186">
            <v>0.8</v>
          </cell>
          <cell r="D5186" t="str">
            <v>Allendale</v>
          </cell>
          <cell r="E5186">
            <v>2</v>
          </cell>
          <cell r="F5186">
            <v>1060</v>
          </cell>
          <cell r="G5186" t="str">
            <v>Max</v>
          </cell>
        </row>
        <row r="5187">
          <cell r="A5187" t="str">
            <v>Anderson202220.8Max</v>
          </cell>
          <cell r="B5187">
            <v>2022</v>
          </cell>
          <cell r="C5187">
            <v>0.8</v>
          </cell>
          <cell r="D5187" t="str">
            <v>Anderson</v>
          </cell>
          <cell r="E5187">
            <v>2</v>
          </cell>
          <cell r="F5187">
            <v>1320</v>
          </cell>
          <cell r="G5187" t="str">
            <v>Max</v>
          </cell>
        </row>
        <row r="5188">
          <cell r="A5188" t="str">
            <v>Bamberg202220.8Max</v>
          </cell>
          <cell r="B5188">
            <v>2022</v>
          </cell>
          <cell r="C5188">
            <v>0.8</v>
          </cell>
          <cell r="D5188" t="str">
            <v>Bamberg</v>
          </cell>
          <cell r="E5188">
            <v>2</v>
          </cell>
          <cell r="F5188">
            <v>1060</v>
          </cell>
          <cell r="G5188" t="str">
            <v>Max</v>
          </cell>
        </row>
        <row r="5189">
          <cell r="A5189" t="str">
            <v>Barnwell202220.8Max</v>
          </cell>
          <cell r="B5189">
            <v>2022</v>
          </cell>
          <cell r="C5189">
            <v>0.8</v>
          </cell>
          <cell r="D5189" t="str">
            <v>Barnwell</v>
          </cell>
          <cell r="E5189">
            <v>2</v>
          </cell>
          <cell r="F5189">
            <v>1060</v>
          </cell>
          <cell r="G5189" t="str">
            <v>Max</v>
          </cell>
        </row>
        <row r="5190">
          <cell r="A5190" t="str">
            <v>Beaufort202220.8Max</v>
          </cell>
          <cell r="B5190">
            <v>2022</v>
          </cell>
          <cell r="C5190">
            <v>0.8</v>
          </cell>
          <cell r="D5190" t="str">
            <v>Beaufort</v>
          </cell>
          <cell r="E5190">
            <v>2</v>
          </cell>
          <cell r="F5190">
            <v>1562</v>
          </cell>
          <cell r="G5190" t="str">
            <v>Max</v>
          </cell>
        </row>
        <row r="5191">
          <cell r="A5191" t="str">
            <v>Berkeley202220.8Max</v>
          </cell>
          <cell r="B5191">
            <v>2022</v>
          </cell>
          <cell r="C5191">
            <v>0.8</v>
          </cell>
          <cell r="D5191" t="str">
            <v>Berkeley</v>
          </cell>
          <cell r="E5191">
            <v>2</v>
          </cell>
          <cell r="F5191">
            <v>1654</v>
          </cell>
          <cell r="G5191" t="str">
            <v>Max</v>
          </cell>
        </row>
        <row r="5192">
          <cell r="A5192" t="str">
            <v>Calhoun202220.8Max</v>
          </cell>
          <cell r="B5192">
            <v>2022</v>
          </cell>
          <cell r="C5192">
            <v>0.8</v>
          </cell>
          <cell r="D5192" t="str">
            <v>Calhoun</v>
          </cell>
          <cell r="E5192">
            <v>2</v>
          </cell>
          <cell r="F5192">
            <v>1452</v>
          </cell>
          <cell r="G5192" t="str">
            <v>Max</v>
          </cell>
        </row>
        <row r="5193">
          <cell r="A5193" t="str">
            <v>Charleston202220.8Max</v>
          </cell>
          <cell r="B5193">
            <v>2022</v>
          </cell>
          <cell r="C5193">
            <v>0.8</v>
          </cell>
          <cell r="D5193" t="str">
            <v>Charleston</v>
          </cell>
          <cell r="E5193">
            <v>2</v>
          </cell>
          <cell r="F5193">
            <v>1654</v>
          </cell>
          <cell r="G5193" t="str">
            <v>Max</v>
          </cell>
        </row>
        <row r="5194">
          <cell r="A5194" t="str">
            <v>Cherokee202220.8Max</v>
          </cell>
          <cell r="B5194">
            <v>2022</v>
          </cell>
          <cell r="C5194">
            <v>0.8</v>
          </cell>
          <cell r="D5194" t="str">
            <v>Cherokee</v>
          </cell>
          <cell r="E5194">
            <v>2</v>
          </cell>
          <cell r="F5194">
            <v>1060</v>
          </cell>
          <cell r="G5194" t="str">
            <v>Max</v>
          </cell>
        </row>
        <row r="5195">
          <cell r="A5195" t="str">
            <v>Chester202220.8Max</v>
          </cell>
          <cell r="B5195">
            <v>2022</v>
          </cell>
          <cell r="C5195">
            <v>0.8</v>
          </cell>
          <cell r="D5195" t="str">
            <v>Chester</v>
          </cell>
          <cell r="E5195">
            <v>2</v>
          </cell>
          <cell r="F5195">
            <v>1100</v>
          </cell>
          <cell r="G5195" t="str">
            <v>Max</v>
          </cell>
        </row>
        <row r="5196">
          <cell r="A5196" t="str">
            <v>Chesterfield202220.8Max</v>
          </cell>
          <cell r="B5196">
            <v>2022</v>
          </cell>
          <cell r="C5196">
            <v>0.8</v>
          </cell>
          <cell r="D5196" t="str">
            <v>Chesterfield</v>
          </cell>
          <cell r="E5196">
            <v>2</v>
          </cell>
          <cell r="F5196">
            <v>1060</v>
          </cell>
          <cell r="G5196" t="str">
            <v>Max</v>
          </cell>
        </row>
        <row r="5197">
          <cell r="A5197" t="str">
            <v>Clarendon202220.8Max</v>
          </cell>
          <cell r="B5197">
            <v>2022</v>
          </cell>
          <cell r="C5197">
            <v>0.8</v>
          </cell>
          <cell r="D5197" t="str">
            <v>Clarendon</v>
          </cell>
          <cell r="E5197">
            <v>2</v>
          </cell>
          <cell r="F5197">
            <v>1076</v>
          </cell>
          <cell r="G5197" t="str">
            <v>Max</v>
          </cell>
        </row>
        <row r="5198">
          <cell r="A5198" t="str">
            <v>Colleton202220.8Max</v>
          </cell>
          <cell r="B5198">
            <v>2022</v>
          </cell>
          <cell r="C5198">
            <v>0.8</v>
          </cell>
          <cell r="D5198" t="str">
            <v>Colleton</v>
          </cell>
          <cell r="E5198">
            <v>2</v>
          </cell>
          <cell r="F5198">
            <v>1060</v>
          </cell>
          <cell r="G5198" t="str">
            <v>Max</v>
          </cell>
        </row>
        <row r="5199">
          <cell r="A5199" t="str">
            <v>Darlington202220.8Max</v>
          </cell>
          <cell r="B5199">
            <v>2022</v>
          </cell>
          <cell r="C5199">
            <v>0.8</v>
          </cell>
          <cell r="D5199" t="str">
            <v>Darlington</v>
          </cell>
          <cell r="E5199">
            <v>2</v>
          </cell>
          <cell r="F5199">
            <v>1072</v>
          </cell>
          <cell r="G5199" t="str">
            <v>Max</v>
          </cell>
        </row>
        <row r="5200">
          <cell r="A5200" t="str">
            <v>Dillon202220.8Max</v>
          </cell>
          <cell r="B5200">
            <v>2022</v>
          </cell>
          <cell r="C5200">
            <v>0.8</v>
          </cell>
          <cell r="D5200" t="str">
            <v>Dillon</v>
          </cell>
          <cell r="E5200">
            <v>2</v>
          </cell>
          <cell r="F5200">
            <v>1060</v>
          </cell>
          <cell r="G5200" t="str">
            <v>Max</v>
          </cell>
        </row>
        <row r="5201">
          <cell r="A5201" t="str">
            <v>Dorchester202220.8Max</v>
          </cell>
          <cell r="B5201">
            <v>2022</v>
          </cell>
          <cell r="C5201">
            <v>0.8</v>
          </cell>
          <cell r="D5201" t="str">
            <v>Dorchester</v>
          </cell>
          <cell r="E5201">
            <v>2</v>
          </cell>
          <cell r="F5201">
            <v>1654</v>
          </cell>
          <cell r="G5201" t="str">
            <v>Max</v>
          </cell>
        </row>
        <row r="5202">
          <cell r="A5202" t="str">
            <v>Edgefield202220.8Max</v>
          </cell>
          <cell r="B5202">
            <v>2022</v>
          </cell>
          <cell r="C5202">
            <v>0.8</v>
          </cell>
          <cell r="D5202" t="str">
            <v>Edgefield</v>
          </cell>
          <cell r="E5202">
            <v>2</v>
          </cell>
          <cell r="F5202">
            <v>1334</v>
          </cell>
          <cell r="G5202" t="str">
            <v>Max</v>
          </cell>
        </row>
        <row r="5203">
          <cell r="A5203" t="str">
            <v>Fairfield202220.8Max</v>
          </cell>
          <cell r="B5203">
            <v>2022</v>
          </cell>
          <cell r="C5203">
            <v>0.8</v>
          </cell>
          <cell r="D5203" t="str">
            <v>Fairfield</v>
          </cell>
          <cell r="E5203">
            <v>2</v>
          </cell>
          <cell r="F5203">
            <v>1452</v>
          </cell>
          <cell r="G5203" t="str">
            <v>Max</v>
          </cell>
        </row>
        <row r="5204">
          <cell r="A5204" t="str">
            <v>Florence202220.8Max</v>
          </cell>
          <cell r="B5204">
            <v>2022</v>
          </cell>
          <cell r="C5204">
            <v>0.8</v>
          </cell>
          <cell r="D5204" t="str">
            <v>Florence</v>
          </cell>
          <cell r="E5204">
            <v>2</v>
          </cell>
          <cell r="F5204">
            <v>1196</v>
          </cell>
          <cell r="G5204" t="str">
            <v>Max</v>
          </cell>
        </row>
        <row r="5205">
          <cell r="A5205" t="str">
            <v>Georgetown202220.8Max</v>
          </cell>
          <cell r="B5205">
            <v>2022</v>
          </cell>
          <cell r="C5205">
            <v>0.8</v>
          </cell>
          <cell r="D5205" t="str">
            <v>Georgetown</v>
          </cell>
          <cell r="E5205">
            <v>2</v>
          </cell>
          <cell r="F5205">
            <v>1258</v>
          </cell>
          <cell r="G5205" t="str">
            <v>Max</v>
          </cell>
        </row>
        <row r="5206">
          <cell r="A5206" t="str">
            <v>Greenville202220.8Max</v>
          </cell>
          <cell r="B5206">
            <v>2022</v>
          </cell>
          <cell r="C5206">
            <v>0.8</v>
          </cell>
          <cell r="D5206" t="str">
            <v>Greenville</v>
          </cell>
          <cell r="E5206">
            <v>2</v>
          </cell>
          <cell r="F5206">
            <v>1534</v>
          </cell>
          <cell r="G5206" t="str">
            <v>Max</v>
          </cell>
        </row>
        <row r="5207">
          <cell r="A5207" t="str">
            <v>Greenwood202220.8Max</v>
          </cell>
          <cell r="B5207">
            <v>2022</v>
          </cell>
          <cell r="C5207">
            <v>0.8</v>
          </cell>
          <cell r="D5207" t="str">
            <v>Greenwood</v>
          </cell>
          <cell r="E5207">
            <v>2</v>
          </cell>
          <cell r="F5207">
            <v>1060</v>
          </cell>
          <cell r="G5207" t="str">
            <v>Max</v>
          </cell>
        </row>
        <row r="5208">
          <cell r="A5208" t="str">
            <v>Hampton202220.8Max</v>
          </cell>
          <cell r="B5208">
            <v>2022</v>
          </cell>
          <cell r="C5208">
            <v>0.8</v>
          </cell>
          <cell r="D5208" t="str">
            <v>Hampton</v>
          </cell>
          <cell r="E5208">
            <v>2</v>
          </cell>
          <cell r="F5208">
            <v>1060</v>
          </cell>
          <cell r="G5208" t="str">
            <v>Max</v>
          </cell>
        </row>
        <row r="5209">
          <cell r="A5209" t="str">
            <v>Horry202220.8Max</v>
          </cell>
          <cell r="B5209">
            <v>2022</v>
          </cell>
          <cell r="C5209">
            <v>0.8</v>
          </cell>
          <cell r="D5209" t="str">
            <v>Horry</v>
          </cell>
          <cell r="E5209">
            <v>2</v>
          </cell>
          <cell r="F5209">
            <v>1230</v>
          </cell>
          <cell r="G5209" t="str">
            <v>Max</v>
          </cell>
        </row>
        <row r="5210">
          <cell r="A5210" t="str">
            <v>Jasper202220.8Max</v>
          </cell>
          <cell r="B5210">
            <v>2022</v>
          </cell>
          <cell r="C5210">
            <v>0.8</v>
          </cell>
          <cell r="D5210" t="str">
            <v>Jasper</v>
          </cell>
          <cell r="E5210">
            <v>2</v>
          </cell>
          <cell r="F5210">
            <v>1078</v>
          </cell>
          <cell r="G5210" t="str">
            <v>Max</v>
          </cell>
        </row>
        <row r="5211">
          <cell r="A5211" t="str">
            <v>Kershaw202220.8Max</v>
          </cell>
          <cell r="B5211">
            <v>2022</v>
          </cell>
          <cell r="C5211">
            <v>0.8</v>
          </cell>
          <cell r="D5211" t="str">
            <v>Kershaw</v>
          </cell>
          <cell r="E5211">
            <v>2</v>
          </cell>
          <cell r="F5211">
            <v>1226</v>
          </cell>
          <cell r="G5211" t="str">
            <v>Max</v>
          </cell>
        </row>
        <row r="5212">
          <cell r="A5212" t="str">
            <v>Lancaster202220.8Max</v>
          </cell>
          <cell r="B5212">
            <v>2022</v>
          </cell>
          <cell r="C5212">
            <v>0.8</v>
          </cell>
          <cell r="D5212" t="str">
            <v>Lancaster</v>
          </cell>
          <cell r="E5212">
            <v>2</v>
          </cell>
          <cell r="F5212">
            <v>1392</v>
          </cell>
          <cell r="G5212" t="str">
            <v>Max</v>
          </cell>
        </row>
        <row r="5213">
          <cell r="A5213" t="str">
            <v>Laurens202220.8Max</v>
          </cell>
          <cell r="B5213">
            <v>2022</v>
          </cell>
          <cell r="C5213">
            <v>0.8</v>
          </cell>
          <cell r="D5213" t="str">
            <v>Laurens</v>
          </cell>
          <cell r="E5213">
            <v>2</v>
          </cell>
          <cell r="F5213">
            <v>1080</v>
          </cell>
          <cell r="G5213" t="str">
            <v>Max</v>
          </cell>
        </row>
        <row r="5214">
          <cell r="A5214" t="str">
            <v>Lee202220.8Max</v>
          </cell>
          <cell r="B5214">
            <v>2022</v>
          </cell>
          <cell r="C5214">
            <v>0.8</v>
          </cell>
          <cell r="D5214" t="str">
            <v>Lee</v>
          </cell>
          <cell r="E5214">
            <v>2</v>
          </cell>
          <cell r="F5214">
            <v>1060</v>
          </cell>
          <cell r="G5214" t="str">
            <v>Max</v>
          </cell>
        </row>
        <row r="5215">
          <cell r="A5215" t="str">
            <v>Lexington202220.8Max</v>
          </cell>
          <cell r="B5215">
            <v>2022</v>
          </cell>
          <cell r="C5215">
            <v>0.8</v>
          </cell>
          <cell r="D5215" t="str">
            <v>Lexington</v>
          </cell>
          <cell r="E5215">
            <v>2</v>
          </cell>
          <cell r="F5215">
            <v>1452</v>
          </cell>
          <cell r="G5215" t="str">
            <v>Max</v>
          </cell>
        </row>
        <row r="5216">
          <cell r="A5216" t="str">
            <v>Marion202220.8Max</v>
          </cell>
          <cell r="B5216">
            <v>2022</v>
          </cell>
          <cell r="C5216">
            <v>0.8</v>
          </cell>
          <cell r="D5216" t="str">
            <v>Marion</v>
          </cell>
          <cell r="E5216">
            <v>2</v>
          </cell>
          <cell r="F5216">
            <v>1060</v>
          </cell>
          <cell r="G5216" t="str">
            <v>Max</v>
          </cell>
        </row>
        <row r="5217">
          <cell r="A5217" t="str">
            <v>Marlboro202220.8Max</v>
          </cell>
          <cell r="B5217">
            <v>2022</v>
          </cell>
          <cell r="C5217">
            <v>0.8</v>
          </cell>
          <cell r="D5217" t="str">
            <v>Marlboro</v>
          </cell>
          <cell r="E5217">
            <v>2</v>
          </cell>
          <cell r="F5217">
            <v>1060</v>
          </cell>
          <cell r="G5217" t="str">
            <v>Max</v>
          </cell>
        </row>
        <row r="5218">
          <cell r="A5218" t="str">
            <v>McCormick202220.8Max</v>
          </cell>
          <cell r="B5218">
            <v>2022</v>
          </cell>
          <cell r="C5218">
            <v>0.8</v>
          </cell>
          <cell r="D5218" t="str">
            <v>McCormick</v>
          </cell>
          <cell r="E5218">
            <v>2</v>
          </cell>
          <cell r="F5218">
            <v>1150</v>
          </cell>
          <cell r="G5218" t="str">
            <v>Max</v>
          </cell>
        </row>
        <row r="5219">
          <cell r="A5219" t="str">
            <v>Newberry202220.8Max</v>
          </cell>
          <cell r="B5219">
            <v>2022</v>
          </cell>
          <cell r="C5219">
            <v>0.8</v>
          </cell>
          <cell r="D5219" t="str">
            <v>Newberry</v>
          </cell>
          <cell r="E5219">
            <v>2</v>
          </cell>
          <cell r="F5219">
            <v>1106</v>
          </cell>
          <cell r="G5219" t="str">
            <v>Max</v>
          </cell>
        </row>
        <row r="5220">
          <cell r="A5220" t="str">
            <v>Oconee202220.8Max</v>
          </cell>
          <cell r="B5220">
            <v>2022</v>
          </cell>
          <cell r="C5220">
            <v>0.8</v>
          </cell>
          <cell r="D5220" t="str">
            <v>Oconee</v>
          </cell>
          <cell r="E5220">
            <v>2</v>
          </cell>
          <cell r="F5220">
            <v>1278</v>
          </cell>
          <cell r="G5220" t="str">
            <v>Max</v>
          </cell>
        </row>
        <row r="5221">
          <cell r="A5221" t="str">
            <v>Orangeburg202220.8Max</v>
          </cell>
          <cell r="B5221">
            <v>2022</v>
          </cell>
          <cell r="C5221">
            <v>0.8</v>
          </cell>
          <cell r="D5221" t="str">
            <v>Orangeburg</v>
          </cell>
          <cell r="E5221">
            <v>2</v>
          </cell>
          <cell r="F5221">
            <v>1060</v>
          </cell>
          <cell r="G5221" t="str">
            <v>Max</v>
          </cell>
        </row>
        <row r="5222">
          <cell r="A5222" t="str">
            <v>Pickens202220.8Max</v>
          </cell>
          <cell r="B5222">
            <v>2022</v>
          </cell>
          <cell r="C5222">
            <v>0.8</v>
          </cell>
          <cell r="D5222" t="str">
            <v>Pickens</v>
          </cell>
          <cell r="E5222">
            <v>2</v>
          </cell>
          <cell r="F5222">
            <v>1534</v>
          </cell>
          <cell r="G5222" t="str">
            <v>Max</v>
          </cell>
        </row>
        <row r="5223">
          <cell r="A5223" t="str">
            <v>Richland202220.8Max</v>
          </cell>
          <cell r="B5223">
            <v>2022</v>
          </cell>
          <cell r="C5223">
            <v>0.8</v>
          </cell>
          <cell r="D5223" t="str">
            <v>Richland</v>
          </cell>
          <cell r="E5223">
            <v>2</v>
          </cell>
          <cell r="F5223">
            <v>1452</v>
          </cell>
          <cell r="G5223" t="str">
            <v>Max</v>
          </cell>
        </row>
        <row r="5224">
          <cell r="A5224" t="str">
            <v>Saluda202220.8Max</v>
          </cell>
          <cell r="B5224">
            <v>2022</v>
          </cell>
          <cell r="C5224">
            <v>0.8</v>
          </cell>
          <cell r="D5224" t="str">
            <v>Saluda</v>
          </cell>
          <cell r="E5224">
            <v>2</v>
          </cell>
          <cell r="F5224">
            <v>1452</v>
          </cell>
          <cell r="G5224" t="str">
            <v>Max</v>
          </cell>
        </row>
        <row r="5225">
          <cell r="A5225" t="str">
            <v>Spartanburg202220.8Max</v>
          </cell>
          <cell r="B5225">
            <v>2022</v>
          </cell>
          <cell r="C5225">
            <v>0.8</v>
          </cell>
          <cell r="D5225" t="str">
            <v>Spartanburg</v>
          </cell>
          <cell r="E5225">
            <v>2</v>
          </cell>
          <cell r="F5225">
            <v>1346</v>
          </cell>
          <cell r="G5225" t="str">
            <v>Max</v>
          </cell>
        </row>
        <row r="5226">
          <cell r="A5226" t="str">
            <v>Sumter202220.8Max</v>
          </cell>
          <cell r="B5226">
            <v>2022</v>
          </cell>
          <cell r="C5226">
            <v>0.8</v>
          </cell>
          <cell r="D5226" t="str">
            <v>Sumter</v>
          </cell>
          <cell r="E5226">
            <v>2</v>
          </cell>
          <cell r="F5226">
            <v>1094</v>
          </cell>
          <cell r="G5226" t="str">
            <v>Max</v>
          </cell>
        </row>
        <row r="5227">
          <cell r="A5227" t="str">
            <v>Union202220.8Max</v>
          </cell>
          <cell r="B5227">
            <v>2022</v>
          </cell>
          <cell r="C5227">
            <v>0.8</v>
          </cell>
          <cell r="D5227" t="str">
            <v>Union</v>
          </cell>
          <cell r="E5227">
            <v>2</v>
          </cell>
          <cell r="F5227">
            <v>1060</v>
          </cell>
          <cell r="G5227" t="str">
            <v>Max</v>
          </cell>
        </row>
        <row r="5228">
          <cell r="A5228" t="str">
            <v>Williamsburg202220.8Max</v>
          </cell>
          <cell r="B5228">
            <v>2022</v>
          </cell>
          <cell r="C5228">
            <v>0.8</v>
          </cell>
          <cell r="D5228" t="str">
            <v>Williamsburg</v>
          </cell>
          <cell r="E5228">
            <v>2</v>
          </cell>
          <cell r="F5228">
            <v>1060</v>
          </cell>
          <cell r="G5228" t="str">
            <v>Max</v>
          </cell>
        </row>
        <row r="5229">
          <cell r="A5229" t="str">
            <v>York202220.8Max</v>
          </cell>
          <cell r="B5229">
            <v>2022</v>
          </cell>
          <cell r="C5229">
            <v>0.8</v>
          </cell>
          <cell r="D5229" t="str">
            <v>York</v>
          </cell>
          <cell r="E5229">
            <v>2</v>
          </cell>
          <cell r="F5229">
            <v>1696</v>
          </cell>
          <cell r="G5229" t="str">
            <v>Max</v>
          </cell>
        </row>
        <row r="5230">
          <cell r="A5230" t="str">
            <v>Abbeville202230.8Max</v>
          </cell>
          <cell r="B5230">
            <v>2022</v>
          </cell>
          <cell r="C5230">
            <v>0.8</v>
          </cell>
          <cell r="D5230" t="str">
            <v>Abbeville</v>
          </cell>
          <cell r="E5230">
            <v>3</v>
          </cell>
          <cell r="F5230">
            <v>1224</v>
          </cell>
          <cell r="G5230" t="str">
            <v>Max</v>
          </cell>
        </row>
        <row r="5231">
          <cell r="A5231" t="str">
            <v>Aiken202230.8Max</v>
          </cell>
          <cell r="B5231">
            <v>2022</v>
          </cell>
          <cell r="C5231">
            <v>0.8</v>
          </cell>
          <cell r="D5231" t="str">
            <v>Aiken</v>
          </cell>
          <cell r="E5231">
            <v>3</v>
          </cell>
          <cell r="F5231">
            <v>1542</v>
          </cell>
          <cell r="G5231" t="str">
            <v>Max</v>
          </cell>
        </row>
        <row r="5232">
          <cell r="A5232" t="str">
            <v>Allendale202230.8Max</v>
          </cell>
          <cell r="B5232">
            <v>2022</v>
          </cell>
          <cell r="C5232">
            <v>0.8</v>
          </cell>
          <cell r="D5232" t="str">
            <v>Allendale</v>
          </cell>
          <cell r="E5232">
            <v>3</v>
          </cell>
          <cell r="F5232">
            <v>1224</v>
          </cell>
          <cell r="G5232" t="str">
            <v>Max</v>
          </cell>
        </row>
        <row r="5233">
          <cell r="A5233" t="str">
            <v>Anderson202230.8Max</v>
          </cell>
          <cell r="B5233">
            <v>2022</v>
          </cell>
          <cell r="C5233">
            <v>0.8</v>
          </cell>
          <cell r="D5233" t="str">
            <v>Anderson</v>
          </cell>
          <cell r="E5233">
            <v>3</v>
          </cell>
          <cell r="F5233">
            <v>1525</v>
          </cell>
          <cell r="G5233" t="str">
            <v>Max</v>
          </cell>
        </row>
        <row r="5234">
          <cell r="A5234" t="str">
            <v>Bamberg202230.8Max</v>
          </cell>
          <cell r="B5234">
            <v>2022</v>
          </cell>
          <cell r="C5234">
            <v>0.8</v>
          </cell>
          <cell r="D5234" t="str">
            <v>Bamberg</v>
          </cell>
          <cell r="E5234">
            <v>3</v>
          </cell>
          <cell r="F5234">
            <v>1224</v>
          </cell>
          <cell r="G5234" t="str">
            <v>Max</v>
          </cell>
        </row>
        <row r="5235">
          <cell r="A5235" t="str">
            <v>Barnwell202230.8Max</v>
          </cell>
          <cell r="B5235">
            <v>2022</v>
          </cell>
          <cell r="C5235">
            <v>0.8</v>
          </cell>
          <cell r="D5235" t="str">
            <v>Barnwell</v>
          </cell>
          <cell r="E5235">
            <v>3</v>
          </cell>
          <cell r="F5235">
            <v>1224</v>
          </cell>
          <cell r="G5235" t="str">
            <v>Max</v>
          </cell>
        </row>
        <row r="5236">
          <cell r="A5236" t="str">
            <v>Beaufort202230.8Max</v>
          </cell>
          <cell r="B5236">
            <v>2022</v>
          </cell>
          <cell r="C5236">
            <v>0.8</v>
          </cell>
          <cell r="D5236" t="str">
            <v>Beaufort</v>
          </cell>
          <cell r="E5236">
            <v>3</v>
          </cell>
          <cell r="F5236">
            <v>1804</v>
          </cell>
          <cell r="G5236" t="str">
            <v>Max</v>
          </cell>
        </row>
        <row r="5237">
          <cell r="A5237" t="str">
            <v>Berkeley202230.8Max</v>
          </cell>
          <cell r="B5237">
            <v>2022</v>
          </cell>
          <cell r="C5237">
            <v>0.8</v>
          </cell>
          <cell r="D5237" t="str">
            <v>Berkeley</v>
          </cell>
          <cell r="E5237">
            <v>3</v>
          </cell>
          <cell r="F5237">
            <v>1910</v>
          </cell>
          <cell r="G5237" t="str">
            <v>Max</v>
          </cell>
        </row>
        <row r="5238">
          <cell r="A5238" t="str">
            <v>Calhoun202230.8Max</v>
          </cell>
          <cell r="B5238">
            <v>2022</v>
          </cell>
          <cell r="C5238">
            <v>0.8</v>
          </cell>
          <cell r="D5238" t="str">
            <v>Calhoun</v>
          </cell>
          <cell r="E5238">
            <v>3</v>
          </cell>
          <cell r="F5238">
            <v>1677</v>
          </cell>
          <cell r="G5238" t="str">
            <v>Max</v>
          </cell>
        </row>
        <row r="5239">
          <cell r="A5239" t="str">
            <v>Charleston202230.8Max</v>
          </cell>
          <cell r="B5239">
            <v>2022</v>
          </cell>
          <cell r="C5239">
            <v>0.8</v>
          </cell>
          <cell r="D5239" t="str">
            <v>Charleston</v>
          </cell>
          <cell r="E5239">
            <v>3</v>
          </cell>
          <cell r="F5239">
            <v>1910</v>
          </cell>
          <cell r="G5239" t="str">
            <v>Max</v>
          </cell>
        </row>
        <row r="5240">
          <cell r="A5240" t="str">
            <v>Cherokee202230.8Max</v>
          </cell>
          <cell r="B5240">
            <v>2022</v>
          </cell>
          <cell r="C5240">
            <v>0.8</v>
          </cell>
          <cell r="D5240" t="str">
            <v>Cherokee</v>
          </cell>
          <cell r="E5240">
            <v>3</v>
          </cell>
          <cell r="F5240">
            <v>1224</v>
          </cell>
          <cell r="G5240" t="str">
            <v>Max</v>
          </cell>
        </row>
        <row r="5241">
          <cell r="A5241" t="str">
            <v>Chester202230.8Max</v>
          </cell>
          <cell r="B5241">
            <v>2022</v>
          </cell>
          <cell r="C5241">
            <v>0.8</v>
          </cell>
          <cell r="D5241" t="str">
            <v>Chester</v>
          </cell>
          <cell r="E5241">
            <v>3</v>
          </cell>
          <cell r="F5241">
            <v>1271</v>
          </cell>
          <cell r="G5241" t="str">
            <v>Max</v>
          </cell>
        </row>
        <row r="5242">
          <cell r="A5242" t="str">
            <v>Chesterfield202230.8Max</v>
          </cell>
          <cell r="B5242">
            <v>2022</v>
          </cell>
          <cell r="C5242">
            <v>0.8</v>
          </cell>
          <cell r="D5242" t="str">
            <v>Chesterfield</v>
          </cell>
          <cell r="E5242">
            <v>3</v>
          </cell>
          <cell r="F5242">
            <v>1224</v>
          </cell>
          <cell r="G5242" t="str">
            <v>Max</v>
          </cell>
        </row>
        <row r="5243">
          <cell r="A5243" t="str">
            <v>Clarendon202230.8Max</v>
          </cell>
          <cell r="B5243">
            <v>2022</v>
          </cell>
          <cell r="C5243">
            <v>0.8</v>
          </cell>
          <cell r="D5243" t="str">
            <v>Clarendon</v>
          </cell>
          <cell r="E5243">
            <v>3</v>
          </cell>
          <cell r="F5243">
            <v>1242</v>
          </cell>
          <cell r="G5243" t="str">
            <v>Max</v>
          </cell>
        </row>
        <row r="5244">
          <cell r="A5244" t="str">
            <v>Colleton202230.8Max</v>
          </cell>
          <cell r="B5244">
            <v>2022</v>
          </cell>
          <cell r="C5244">
            <v>0.8</v>
          </cell>
          <cell r="D5244" t="str">
            <v>Colleton</v>
          </cell>
          <cell r="E5244">
            <v>3</v>
          </cell>
          <cell r="F5244">
            <v>1224</v>
          </cell>
          <cell r="G5244" t="str">
            <v>Max</v>
          </cell>
        </row>
        <row r="5245">
          <cell r="A5245" t="str">
            <v>Darlington202230.8Max</v>
          </cell>
          <cell r="B5245">
            <v>2022</v>
          </cell>
          <cell r="C5245">
            <v>0.8</v>
          </cell>
          <cell r="D5245" t="str">
            <v>Darlington</v>
          </cell>
          <cell r="E5245">
            <v>3</v>
          </cell>
          <cell r="F5245">
            <v>1238</v>
          </cell>
          <cell r="G5245" t="str">
            <v>Max</v>
          </cell>
        </row>
        <row r="5246">
          <cell r="A5246" t="str">
            <v>Dillon202230.8Max</v>
          </cell>
          <cell r="B5246">
            <v>2022</v>
          </cell>
          <cell r="C5246">
            <v>0.8</v>
          </cell>
          <cell r="D5246" t="str">
            <v>Dillon</v>
          </cell>
          <cell r="E5246">
            <v>3</v>
          </cell>
          <cell r="F5246">
            <v>1224</v>
          </cell>
          <cell r="G5246" t="str">
            <v>Max</v>
          </cell>
        </row>
        <row r="5247">
          <cell r="A5247" t="str">
            <v>Dorchester202230.8Max</v>
          </cell>
          <cell r="B5247">
            <v>2022</v>
          </cell>
          <cell r="C5247">
            <v>0.8</v>
          </cell>
          <cell r="D5247" t="str">
            <v>Dorchester</v>
          </cell>
          <cell r="E5247">
            <v>3</v>
          </cell>
          <cell r="F5247">
            <v>1910</v>
          </cell>
          <cell r="G5247" t="str">
            <v>Max</v>
          </cell>
        </row>
        <row r="5248">
          <cell r="A5248" t="str">
            <v>Edgefield202230.8Max</v>
          </cell>
          <cell r="B5248">
            <v>2022</v>
          </cell>
          <cell r="C5248">
            <v>0.8</v>
          </cell>
          <cell r="D5248" t="str">
            <v>Edgefield</v>
          </cell>
          <cell r="E5248">
            <v>3</v>
          </cell>
          <cell r="F5248">
            <v>1542</v>
          </cell>
          <cell r="G5248" t="str">
            <v>Max</v>
          </cell>
        </row>
        <row r="5249">
          <cell r="A5249" t="str">
            <v>Fairfield202230.8Max</v>
          </cell>
          <cell r="B5249">
            <v>2022</v>
          </cell>
          <cell r="C5249">
            <v>0.8</v>
          </cell>
          <cell r="D5249" t="str">
            <v>Fairfield</v>
          </cell>
          <cell r="E5249">
            <v>3</v>
          </cell>
          <cell r="F5249">
            <v>1677</v>
          </cell>
          <cell r="G5249" t="str">
            <v>Max</v>
          </cell>
        </row>
        <row r="5250">
          <cell r="A5250" t="str">
            <v>Florence202230.8Max</v>
          </cell>
          <cell r="B5250">
            <v>2022</v>
          </cell>
          <cell r="C5250">
            <v>0.8</v>
          </cell>
          <cell r="D5250" t="str">
            <v>Florence</v>
          </cell>
          <cell r="E5250">
            <v>3</v>
          </cell>
          <cell r="F5250">
            <v>1382</v>
          </cell>
          <cell r="G5250" t="str">
            <v>Max</v>
          </cell>
        </row>
        <row r="5251">
          <cell r="A5251" t="str">
            <v>Georgetown202230.8Max</v>
          </cell>
          <cell r="B5251">
            <v>2022</v>
          </cell>
          <cell r="C5251">
            <v>0.8</v>
          </cell>
          <cell r="D5251" t="str">
            <v>Georgetown</v>
          </cell>
          <cell r="E5251">
            <v>3</v>
          </cell>
          <cell r="F5251">
            <v>1452</v>
          </cell>
          <cell r="G5251" t="str">
            <v>Max</v>
          </cell>
        </row>
        <row r="5252">
          <cell r="A5252" t="str">
            <v>Greenville202230.8Max</v>
          </cell>
          <cell r="B5252">
            <v>2022</v>
          </cell>
          <cell r="C5252">
            <v>0.8</v>
          </cell>
          <cell r="D5252" t="str">
            <v>Greenville</v>
          </cell>
          <cell r="E5252">
            <v>3</v>
          </cell>
          <cell r="F5252">
            <v>1773</v>
          </cell>
          <cell r="G5252" t="str">
            <v>Max</v>
          </cell>
        </row>
        <row r="5253">
          <cell r="A5253" t="str">
            <v>Greenwood202230.8Max</v>
          </cell>
          <cell r="B5253">
            <v>2022</v>
          </cell>
          <cell r="C5253">
            <v>0.8</v>
          </cell>
          <cell r="D5253" t="str">
            <v>Greenwood</v>
          </cell>
          <cell r="E5253">
            <v>3</v>
          </cell>
          <cell r="F5253">
            <v>1224</v>
          </cell>
          <cell r="G5253" t="str">
            <v>Max</v>
          </cell>
        </row>
        <row r="5254">
          <cell r="A5254" t="str">
            <v>Hampton202230.8Max</v>
          </cell>
          <cell r="B5254">
            <v>2022</v>
          </cell>
          <cell r="C5254">
            <v>0.8</v>
          </cell>
          <cell r="D5254" t="str">
            <v>Hampton</v>
          </cell>
          <cell r="E5254">
            <v>3</v>
          </cell>
          <cell r="F5254">
            <v>1224</v>
          </cell>
          <cell r="G5254" t="str">
            <v>Max</v>
          </cell>
        </row>
        <row r="5255">
          <cell r="A5255" t="str">
            <v>Horry202230.8Max</v>
          </cell>
          <cell r="B5255">
            <v>2022</v>
          </cell>
          <cell r="C5255">
            <v>0.8</v>
          </cell>
          <cell r="D5255" t="str">
            <v>Horry</v>
          </cell>
          <cell r="E5255">
            <v>3</v>
          </cell>
          <cell r="F5255">
            <v>1421</v>
          </cell>
          <cell r="G5255" t="str">
            <v>Max</v>
          </cell>
        </row>
        <row r="5256">
          <cell r="A5256" t="str">
            <v>Jasper202230.8Max</v>
          </cell>
          <cell r="B5256">
            <v>2022</v>
          </cell>
          <cell r="C5256">
            <v>0.8</v>
          </cell>
          <cell r="D5256" t="str">
            <v>Jasper</v>
          </cell>
          <cell r="E5256">
            <v>3</v>
          </cell>
          <cell r="F5256">
            <v>1244</v>
          </cell>
          <cell r="G5256" t="str">
            <v>Max</v>
          </cell>
        </row>
        <row r="5257">
          <cell r="A5257" t="str">
            <v>Kershaw202230.8Max</v>
          </cell>
          <cell r="B5257">
            <v>2022</v>
          </cell>
          <cell r="C5257">
            <v>0.8</v>
          </cell>
          <cell r="D5257" t="str">
            <v>Kershaw</v>
          </cell>
          <cell r="E5257">
            <v>3</v>
          </cell>
          <cell r="F5257">
            <v>1417</v>
          </cell>
          <cell r="G5257" t="str">
            <v>Max</v>
          </cell>
        </row>
        <row r="5258">
          <cell r="A5258" t="str">
            <v>Lancaster202230.8Max</v>
          </cell>
          <cell r="B5258">
            <v>2022</v>
          </cell>
          <cell r="C5258">
            <v>0.8</v>
          </cell>
          <cell r="D5258" t="str">
            <v>Lancaster</v>
          </cell>
          <cell r="E5258">
            <v>3</v>
          </cell>
          <cell r="F5258">
            <v>1608</v>
          </cell>
          <cell r="G5258" t="str">
            <v>Max</v>
          </cell>
        </row>
        <row r="5259">
          <cell r="A5259" t="str">
            <v>Laurens202230.8Max</v>
          </cell>
          <cell r="B5259">
            <v>2022</v>
          </cell>
          <cell r="C5259">
            <v>0.8</v>
          </cell>
          <cell r="D5259" t="str">
            <v>Laurens</v>
          </cell>
          <cell r="E5259">
            <v>3</v>
          </cell>
          <cell r="F5259">
            <v>1246</v>
          </cell>
          <cell r="G5259" t="str">
            <v>Max</v>
          </cell>
        </row>
        <row r="5260">
          <cell r="A5260" t="str">
            <v>Lee202230.8Max</v>
          </cell>
          <cell r="B5260">
            <v>2022</v>
          </cell>
          <cell r="C5260">
            <v>0.8</v>
          </cell>
          <cell r="D5260" t="str">
            <v>Lee</v>
          </cell>
          <cell r="E5260">
            <v>3</v>
          </cell>
          <cell r="F5260">
            <v>1224</v>
          </cell>
          <cell r="G5260" t="str">
            <v>Max</v>
          </cell>
        </row>
        <row r="5261">
          <cell r="A5261" t="str">
            <v>Lexington202230.8Max</v>
          </cell>
          <cell r="B5261">
            <v>2022</v>
          </cell>
          <cell r="C5261">
            <v>0.8</v>
          </cell>
          <cell r="D5261" t="str">
            <v>Lexington</v>
          </cell>
          <cell r="E5261">
            <v>3</v>
          </cell>
          <cell r="F5261">
            <v>1677</v>
          </cell>
          <cell r="G5261" t="str">
            <v>Max</v>
          </cell>
        </row>
        <row r="5262">
          <cell r="A5262" t="str">
            <v>Marion202230.8Max</v>
          </cell>
          <cell r="B5262">
            <v>2022</v>
          </cell>
          <cell r="C5262">
            <v>0.8</v>
          </cell>
          <cell r="D5262" t="str">
            <v>Marion</v>
          </cell>
          <cell r="E5262">
            <v>3</v>
          </cell>
          <cell r="F5262">
            <v>1224</v>
          </cell>
          <cell r="G5262" t="str">
            <v>Max</v>
          </cell>
        </row>
        <row r="5263">
          <cell r="A5263" t="str">
            <v>Marlboro202230.8Max</v>
          </cell>
          <cell r="B5263">
            <v>2022</v>
          </cell>
          <cell r="C5263">
            <v>0.8</v>
          </cell>
          <cell r="D5263" t="str">
            <v>Marlboro</v>
          </cell>
          <cell r="E5263">
            <v>3</v>
          </cell>
          <cell r="F5263">
            <v>1224</v>
          </cell>
          <cell r="G5263" t="str">
            <v>Max</v>
          </cell>
        </row>
        <row r="5264">
          <cell r="A5264" t="str">
            <v>McCormick202230.8Max</v>
          </cell>
          <cell r="B5264">
            <v>2022</v>
          </cell>
          <cell r="C5264">
            <v>0.8</v>
          </cell>
          <cell r="D5264" t="str">
            <v>McCormick</v>
          </cell>
          <cell r="E5264">
            <v>3</v>
          </cell>
          <cell r="F5264">
            <v>1328</v>
          </cell>
          <cell r="G5264" t="str">
            <v>Max</v>
          </cell>
        </row>
        <row r="5265">
          <cell r="A5265" t="str">
            <v>Newberry202230.8Max</v>
          </cell>
          <cell r="B5265">
            <v>2022</v>
          </cell>
          <cell r="C5265">
            <v>0.8</v>
          </cell>
          <cell r="D5265" t="str">
            <v>Newberry</v>
          </cell>
          <cell r="E5265">
            <v>3</v>
          </cell>
          <cell r="F5265">
            <v>1278</v>
          </cell>
          <cell r="G5265" t="str">
            <v>Max</v>
          </cell>
        </row>
        <row r="5266">
          <cell r="A5266" t="str">
            <v>Oconee202230.8Max</v>
          </cell>
          <cell r="B5266">
            <v>2022</v>
          </cell>
          <cell r="C5266">
            <v>0.8</v>
          </cell>
          <cell r="D5266" t="str">
            <v>Oconee</v>
          </cell>
          <cell r="E5266">
            <v>3</v>
          </cell>
          <cell r="F5266">
            <v>1477</v>
          </cell>
          <cell r="G5266" t="str">
            <v>Max</v>
          </cell>
        </row>
        <row r="5267">
          <cell r="A5267" t="str">
            <v>Orangeburg202230.8Max</v>
          </cell>
          <cell r="B5267">
            <v>2022</v>
          </cell>
          <cell r="C5267">
            <v>0.8</v>
          </cell>
          <cell r="D5267" t="str">
            <v>Orangeburg</v>
          </cell>
          <cell r="E5267">
            <v>3</v>
          </cell>
          <cell r="F5267">
            <v>1224</v>
          </cell>
          <cell r="G5267" t="str">
            <v>Max</v>
          </cell>
        </row>
        <row r="5268">
          <cell r="A5268" t="str">
            <v>Pickens202230.8Max</v>
          </cell>
          <cell r="B5268">
            <v>2022</v>
          </cell>
          <cell r="C5268">
            <v>0.8</v>
          </cell>
          <cell r="D5268" t="str">
            <v>Pickens</v>
          </cell>
          <cell r="E5268">
            <v>3</v>
          </cell>
          <cell r="F5268">
            <v>1773</v>
          </cell>
          <cell r="G5268" t="str">
            <v>Max</v>
          </cell>
        </row>
        <row r="5269">
          <cell r="A5269" t="str">
            <v>Richland202230.8Max</v>
          </cell>
          <cell r="B5269">
            <v>2022</v>
          </cell>
          <cell r="C5269">
            <v>0.8</v>
          </cell>
          <cell r="D5269" t="str">
            <v>Richland</v>
          </cell>
          <cell r="E5269">
            <v>3</v>
          </cell>
          <cell r="F5269">
            <v>1677</v>
          </cell>
          <cell r="G5269" t="str">
            <v>Max</v>
          </cell>
        </row>
        <row r="5270">
          <cell r="A5270" t="str">
            <v>Saluda202230.8Max</v>
          </cell>
          <cell r="B5270">
            <v>2022</v>
          </cell>
          <cell r="C5270">
            <v>0.8</v>
          </cell>
          <cell r="D5270" t="str">
            <v>Saluda</v>
          </cell>
          <cell r="E5270">
            <v>3</v>
          </cell>
          <cell r="F5270">
            <v>1677</v>
          </cell>
          <cell r="G5270" t="str">
            <v>Max</v>
          </cell>
        </row>
        <row r="5271">
          <cell r="A5271" t="str">
            <v>Spartanburg202230.8Max</v>
          </cell>
          <cell r="B5271">
            <v>2022</v>
          </cell>
          <cell r="C5271">
            <v>0.8</v>
          </cell>
          <cell r="D5271" t="str">
            <v>Spartanburg</v>
          </cell>
          <cell r="E5271">
            <v>3</v>
          </cell>
          <cell r="F5271">
            <v>1554</v>
          </cell>
          <cell r="G5271" t="str">
            <v>Max</v>
          </cell>
        </row>
        <row r="5272">
          <cell r="A5272" t="str">
            <v>Sumter202230.8Max</v>
          </cell>
          <cell r="B5272">
            <v>2022</v>
          </cell>
          <cell r="C5272">
            <v>0.8</v>
          </cell>
          <cell r="D5272" t="str">
            <v>Sumter</v>
          </cell>
          <cell r="E5272">
            <v>3</v>
          </cell>
          <cell r="F5272">
            <v>1263</v>
          </cell>
          <cell r="G5272" t="str">
            <v>Max</v>
          </cell>
        </row>
        <row r="5273">
          <cell r="A5273" t="str">
            <v>Union202230.8Max</v>
          </cell>
          <cell r="B5273">
            <v>2022</v>
          </cell>
          <cell r="C5273">
            <v>0.8</v>
          </cell>
          <cell r="D5273" t="str">
            <v>Union</v>
          </cell>
          <cell r="E5273">
            <v>3</v>
          </cell>
          <cell r="F5273">
            <v>1224</v>
          </cell>
          <cell r="G5273" t="str">
            <v>Max</v>
          </cell>
        </row>
        <row r="5274">
          <cell r="A5274" t="str">
            <v>Williamsburg202230.8Max</v>
          </cell>
          <cell r="B5274">
            <v>2022</v>
          </cell>
          <cell r="C5274">
            <v>0.8</v>
          </cell>
          <cell r="D5274" t="str">
            <v>Williamsburg</v>
          </cell>
          <cell r="E5274">
            <v>3</v>
          </cell>
          <cell r="F5274">
            <v>1224</v>
          </cell>
          <cell r="G5274" t="str">
            <v>Max</v>
          </cell>
        </row>
        <row r="5275">
          <cell r="A5275" t="str">
            <v>York202230.8Max</v>
          </cell>
          <cell r="B5275">
            <v>2022</v>
          </cell>
          <cell r="C5275">
            <v>0.8</v>
          </cell>
          <cell r="D5275" t="str">
            <v>York</v>
          </cell>
          <cell r="E5275">
            <v>3</v>
          </cell>
          <cell r="F5275">
            <v>1960</v>
          </cell>
          <cell r="G5275" t="str">
            <v>Max</v>
          </cell>
        </row>
        <row r="5276">
          <cell r="A5276" t="str">
            <v>Abbeville202240.8Max</v>
          </cell>
          <cell r="B5276">
            <v>2022</v>
          </cell>
          <cell r="C5276">
            <v>0.8</v>
          </cell>
          <cell r="D5276" t="str">
            <v>Abbeville</v>
          </cell>
          <cell r="E5276">
            <v>4</v>
          </cell>
          <cell r="F5276">
            <v>1366</v>
          </cell>
          <cell r="G5276" t="str">
            <v>Max</v>
          </cell>
        </row>
        <row r="5277">
          <cell r="A5277" t="str">
            <v>Aiken202240.8Max</v>
          </cell>
          <cell r="B5277">
            <v>2022</v>
          </cell>
          <cell r="C5277">
            <v>0.8</v>
          </cell>
          <cell r="D5277" t="str">
            <v>Aiken</v>
          </cell>
          <cell r="E5277">
            <v>4</v>
          </cell>
          <cell r="F5277">
            <v>1720</v>
          </cell>
          <cell r="G5277" t="str">
            <v>Max</v>
          </cell>
        </row>
        <row r="5278">
          <cell r="A5278" t="str">
            <v>Allendale202240.8Max</v>
          </cell>
          <cell r="B5278">
            <v>2022</v>
          </cell>
          <cell r="C5278">
            <v>0.8</v>
          </cell>
          <cell r="D5278" t="str">
            <v>Allendale</v>
          </cell>
          <cell r="E5278">
            <v>4</v>
          </cell>
          <cell r="F5278">
            <v>1366</v>
          </cell>
          <cell r="G5278" t="str">
            <v>Max</v>
          </cell>
        </row>
        <row r="5279">
          <cell r="A5279" t="str">
            <v>Anderson202240.8Max</v>
          </cell>
          <cell r="B5279">
            <v>2022</v>
          </cell>
          <cell r="C5279">
            <v>0.8</v>
          </cell>
          <cell r="D5279" t="str">
            <v>Anderson</v>
          </cell>
          <cell r="E5279">
            <v>4</v>
          </cell>
          <cell r="F5279">
            <v>1702</v>
          </cell>
          <cell r="G5279" t="str">
            <v>Max</v>
          </cell>
        </row>
        <row r="5280">
          <cell r="A5280" t="str">
            <v>Bamberg202240.8Max</v>
          </cell>
          <cell r="B5280">
            <v>2022</v>
          </cell>
          <cell r="C5280">
            <v>0.8</v>
          </cell>
          <cell r="D5280" t="str">
            <v>Bamberg</v>
          </cell>
          <cell r="E5280">
            <v>4</v>
          </cell>
          <cell r="F5280">
            <v>1366</v>
          </cell>
          <cell r="G5280" t="str">
            <v>Max</v>
          </cell>
        </row>
        <row r="5281">
          <cell r="A5281" t="str">
            <v>Barnwell202240.8Max</v>
          </cell>
          <cell r="B5281">
            <v>2022</v>
          </cell>
          <cell r="C5281">
            <v>0.8</v>
          </cell>
          <cell r="D5281" t="str">
            <v>Barnwell</v>
          </cell>
          <cell r="E5281">
            <v>4</v>
          </cell>
          <cell r="F5281">
            <v>1366</v>
          </cell>
          <cell r="G5281" t="str">
            <v>Max</v>
          </cell>
        </row>
        <row r="5282">
          <cell r="A5282" t="str">
            <v>Beaufort202240.8Max</v>
          </cell>
          <cell r="B5282">
            <v>2022</v>
          </cell>
          <cell r="C5282">
            <v>0.8</v>
          </cell>
          <cell r="D5282" t="str">
            <v>Beaufort</v>
          </cell>
          <cell r="E5282">
            <v>4</v>
          </cell>
          <cell r="F5282">
            <v>2012</v>
          </cell>
          <cell r="G5282" t="str">
            <v>Max</v>
          </cell>
        </row>
        <row r="5283">
          <cell r="A5283" t="str">
            <v>Berkeley202240.8Max</v>
          </cell>
          <cell r="B5283">
            <v>2022</v>
          </cell>
          <cell r="C5283">
            <v>0.8</v>
          </cell>
          <cell r="D5283" t="str">
            <v>Berkeley</v>
          </cell>
          <cell r="E5283">
            <v>4</v>
          </cell>
          <cell r="F5283">
            <v>2130</v>
          </cell>
          <cell r="G5283" t="str">
            <v>Max</v>
          </cell>
        </row>
        <row r="5284">
          <cell r="A5284" t="str">
            <v>Calhoun202240.8Max</v>
          </cell>
          <cell r="B5284">
            <v>2022</v>
          </cell>
          <cell r="C5284">
            <v>0.8</v>
          </cell>
          <cell r="D5284" t="str">
            <v>Calhoun</v>
          </cell>
          <cell r="E5284">
            <v>4</v>
          </cell>
          <cell r="F5284">
            <v>1870</v>
          </cell>
          <cell r="G5284" t="str">
            <v>Max</v>
          </cell>
        </row>
        <row r="5285">
          <cell r="A5285" t="str">
            <v>Charleston202240.8Max</v>
          </cell>
          <cell r="B5285">
            <v>2022</v>
          </cell>
          <cell r="C5285">
            <v>0.8</v>
          </cell>
          <cell r="D5285" t="str">
            <v>Charleston</v>
          </cell>
          <cell r="E5285">
            <v>4</v>
          </cell>
          <cell r="F5285">
            <v>2130</v>
          </cell>
          <cell r="G5285" t="str">
            <v>Max</v>
          </cell>
        </row>
        <row r="5286">
          <cell r="A5286" t="str">
            <v>Cherokee202240.8Max</v>
          </cell>
          <cell r="B5286">
            <v>2022</v>
          </cell>
          <cell r="C5286">
            <v>0.8</v>
          </cell>
          <cell r="D5286" t="str">
            <v>Cherokee</v>
          </cell>
          <cell r="E5286">
            <v>4</v>
          </cell>
          <cell r="F5286">
            <v>1366</v>
          </cell>
          <cell r="G5286" t="str">
            <v>Max</v>
          </cell>
        </row>
        <row r="5287">
          <cell r="A5287" t="str">
            <v>Chester202240.8Max</v>
          </cell>
          <cell r="B5287">
            <v>2022</v>
          </cell>
          <cell r="C5287">
            <v>0.8</v>
          </cell>
          <cell r="D5287" t="str">
            <v>Chester</v>
          </cell>
          <cell r="E5287">
            <v>4</v>
          </cell>
          <cell r="F5287">
            <v>1418</v>
          </cell>
          <cell r="G5287" t="str">
            <v>Max</v>
          </cell>
        </row>
        <row r="5288">
          <cell r="A5288" t="str">
            <v>Chesterfield202240.8Max</v>
          </cell>
          <cell r="B5288">
            <v>2022</v>
          </cell>
          <cell r="C5288">
            <v>0.8</v>
          </cell>
          <cell r="D5288" t="str">
            <v>Chesterfield</v>
          </cell>
          <cell r="E5288">
            <v>4</v>
          </cell>
          <cell r="F5288">
            <v>1366</v>
          </cell>
          <cell r="G5288" t="str">
            <v>Max</v>
          </cell>
        </row>
        <row r="5289">
          <cell r="A5289" t="str">
            <v>Clarendon202240.8Max</v>
          </cell>
          <cell r="B5289">
            <v>2022</v>
          </cell>
          <cell r="C5289">
            <v>0.8</v>
          </cell>
          <cell r="D5289" t="str">
            <v>Clarendon</v>
          </cell>
          <cell r="E5289">
            <v>4</v>
          </cell>
          <cell r="F5289">
            <v>1386</v>
          </cell>
          <cell r="G5289" t="str">
            <v>Max</v>
          </cell>
        </row>
        <row r="5290">
          <cell r="A5290" t="str">
            <v>Colleton202240.8Max</v>
          </cell>
          <cell r="B5290">
            <v>2022</v>
          </cell>
          <cell r="C5290">
            <v>0.8</v>
          </cell>
          <cell r="D5290" t="str">
            <v>Colleton</v>
          </cell>
          <cell r="E5290">
            <v>4</v>
          </cell>
          <cell r="F5290">
            <v>1366</v>
          </cell>
          <cell r="G5290" t="str">
            <v>Max</v>
          </cell>
        </row>
        <row r="5291">
          <cell r="A5291" t="str">
            <v>Darlington202240.8Max</v>
          </cell>
          <cell r="B5291">
            <v>2022</v>
          </cell>
          <cell r="C5291">
            <v>0.8</v>
          </cell>
          <cell r="D5291" t="str">
            <v>Darlington</v>
          </cell>
          <cell r="E5291">
            <v>4</v>
          </cell>
          <cell r="F5291">
            <v>1382</v>
          </cell>
          <cell r="G5291" t="str">
            <v>Max</v>
          </cell>
        </row>
        <row r="5292">
          <cell r="A5292" t="str">
            <v>Dillon202240.8Max</v>
          </cell>
          <cell r="B5292">
            <v>2022</v>
          </cell>
          <cell r="C5292">
            <v>0.8</v>
          </cell>
          <cell r="D5292" t="str">
            <v>Dillon</v>
          </cell>
          <cell r="E5292">
            <v>4</v>
          </cell>
          <cell r="F5292">
            <v>1366</v>
          </cell>
          <cell r="G5292" t="str">
            <v>Max</v>
          </cell>
        </row>
        <row r="5293">
          <cell r="A5293" t="str">
            <v>Dorchester202240.8Max</v>
          </cell>
          <cell r="B5293">
            <v>2022</v>
          </cell>
          <cell r="C5293">
            <v>0.8</v>
          </cell>
          <cell r="D5293" t="str">
            <v>Dorchester</v>
          </cell>
          <cell r="E5293">
            <v>4</v>
          </cell>
          <cell r="F5293">
            <v>2130</v>
          </cell>
          <cell r="G5293" t="str">
            <v>Max</v>
          </cell>
        </row>
        <row r="5294">
          <cell r="A5294" t="str">
            <v>Edgefield202240.8Max</v>
          </cell>
          <cell r="B5294">
            <v>2022</v>
          </cell>
          <cell r="C5294">
            <v>0.8</v>
          </cell>
          <cell r="D5294" t="str">
            <v>Edgefield</v>
          </cell>
          <cell r="E5294">
            <v>4</v>
          </cell>
          <cell r="F5294">
            <v>1720</v>
          </cell>
          <cell r="G5294" t="str">
            <v>Max</v>
          </cell>
        </row>
        <row r="5295">
          <cell r="A5295" t="str">
            <v>Fairfield202240.8Max</v>
          </cell>
          <cell r="B5295">
            <v>2022</v>
          </cell>
          <cell r="C5295">
            <v>0.8</v>
          </cell>
          <cell r="D5295" t="str">
            <v>Fairfield</v>
          </cell>
          <cell r="E5295">
            <v>4</v>
          </cell>
          <cell r="F5295">
            <v>1870</v>
          </cell>
          <cell r="G5295" t="str">
            <v>Max</v>
          </cell>
        </row>
        <row r="5296">
          <cell r="A5296" t="str">
            <v>Florence202240.8Max</v>
          </cell>
          <cell r="B5296">
            <v>2022</v>
          </cell>
          <cell r="C5296">
            <v>0.8</v>
          </cell>
          <cell r="D5296" t="str">
            <v>Florence</v>
          </cell>
          <cell r="E5296">
            <v>4</v>
          </cell>
          <cell r="F5296">
            <v>1542</v>
          </cell>
          <cell r="G5296" t="str">
            <v>Max</v>
          </cell>
        </row>
        <row r="5297">
          <cell r="A5297" t="str">
            <v>Georgetown202240.8Max</v>
          </cell>
          <cell r="B5297">
            <v>2022</v>
          </cell>
          <cell r="C5297">
            <v>0.8</v>
          </cell>
          <cell r="D5297" t="str">
            <v>Georgetown</v>
          </cell>
          <cell r="E5297">
            <v>4</v>
          </cell>
          <cell r="F5297">
            <v>1620</v>
          </cell>
          <cell r="G5297" t="str">
            <v>Max</v>
          </cell>
        </row>
        <row r="5298">
          <cell r="A5298" t="str">
            <v>Greenville202240.8Max</v>
          </cell>
          <cell r="B5298">
            <v>2022</v>
          </cell>
          <cell r="C5298">
            <v>0.8</v>
          </cell>
          <cell r="D5298" t="str">
            <v>Greenville</v>
          </cell>
          <cell r="E5298">
            <v>4</v>
          </cell>
          <cell r="F5298">
            <v>1978</v>
          </cell>
          <cell r="G5298" t="str">
            <v>Max</v>
          </cell>
        </row>
        <row r="5299">
          <cell r="A5299" t="str">
            <v>Greenwood202240.8Max</v>
          </cell>
          <cell r="B5299">
            <v>2022</v>
          </cell>
          <cell r="C5299">
            <v>0.8</v>
          </cell>
          <cell r="D5299" t="str">
            <v>Greenwood</v>
          </cell>
          <cell r="E5299">
            <v>4</v>
          </cell>
          <cell r="F5299">
            <v>1366</v>
          </cell>
          <cell r="G5299" t="str">
            <v>Max</v>
          </cell>
        </row>
        <row r="5300">
          <cell r="A5300" t="str">
            <v>Hampton202240.8Max</v>
          </cell>
          <cell r="B5300">
            <v>2022</v>
          </cell>
          <cell r="C5300">
            <v>0.8</v>
          </cell>
          <cell r="D5300" t="str">
            <v>Hampton</v>
          </cell>
          <cell r="E5300">
            <v>4</v>
          </cell>
          <cell r="F5300">
            <v>1366</v>
          </cell>
          <cell r="G5300" t="str">
            <v>Max</v>
          </cell>
        </row>
        <row r="5301">
          <cell r="A5301" t="str">
            <v>Horry202240.8Max</v>
          </cell>
          <cell r="B5301">
            <v>2022</v>
          </cell>
          <cell r="C5301">
            <v>0.8</v>
          </cell>
          <cell r="D5301" t="str">
            <v>Horry</v>
          </cell>
          <cell r="E5301">
            <v>4</v>
          </cell>
          <cell r="F5301">
            <v>1586</v>
          </cell>
          <cell r="G5301" t="str">
            <v>Max</v>
          </cell>
        </row>
        <row r="5302">
          <cell r="A5302" t="str">
            <v>Jasper202240.8Max</v>
          </cell>
          <cell r="B5302">
            <v>2022</v>
          </cell>
          <cell r="C5302">
            <v>0.8</v>
          </cell>
          <cell r="D5302" t="str">
            <v>Jasper</v>
          </cell>
          <cell r="E5302">
            <v>4</v>
          </cell>
          <cell r="F5302">
            <v>1388</v>
          </cell>
          <cell r="G5302" t="str">
            <v>Max</v>
          </cell>
        </row>
        <row r="5303">
          <cell r="A5303" t="str">
            <v>Kershaw202240.8Max</v>
          </cell>
          <cell r="B5303">
            <v>2022</v>
          </cell>
          <cell r="C5303">
            <v>0.8</v>
          </cell>
          <cell r="D5303" t="str">
            <v>Kershaw</v>
          </cell>
          <cell r="E5303">
            <v>4</v>
          </cell>
          <cell r="F5303">
            <v>1580</v>
          </cell>
          <cell r="G5303" t="str">
            <v>Max</v>
          </cell>
        </row>
        <row r="5304">
          <cell r="A5304" t="str">
            <v>Lancaster202240.8Max</v>
          </cell>
          <cell r="B5304">
            <v>2022</v>
          </cell>
          <cell r="C5304">
            <v>0.8</v>
          </cell>
          <cell r="D5304" t="str">
            <v>Lancaster</v>
          </cell>
          <cell r="E5304">
            <v>4</v>
          </cell>
          <cell r="F5304">
            <v>1794</v>
          </cell>
          <cell r="G5304" t="str">
            <v>Max</v>
          </cell>
        </row>
        <row r="5305">
          <cell r="A5305" t="str">
            <v>Laurens202240.8Max</v>
          </cell>
          <cell r="B5305">
            <v>2022</v>
          </cell>
          <cell r="C5305">
            <v>0.8</v>
          </cell>
          <cell r="D5305" t="str">
            <v>Laurens</v>
          </cell>
          <cell r="E5305">
            <v>4</v>
          </cell>
          <cell r="F5305">
            <v>1390</v>
          </cell>
          <cell r="G5305" t="str">
            <v>Max</v>
          </cell>
        </row>
        <row r="5306">
          <cell r="A5306" t="str">
            <v>Lee202240.8Max</v>
          </cell>
          <cell r="B5306">
            <v>2022</v>
          </cell>
          <cell r="C5306">
            <v>0.8</v>
          </cell>
          <cell r="D5306" t="str">
            <v>Lee</v>
          </cell>
          <cell r="E5306">
            <v>4</v>
          </cell>
          <cell r="F5306">
            <v>1366</v>
          </cell>
          <cell r="G5306" t="str">
            <v>Max</v>
          </cell>
        </row>
        <row r="5307">
          <cell r="A5307" t="str">
            <v>Lexington202240.8Max</v>
          </cell>
          <cell r="B5307">
            <v>2022</v>
          </cell>
          <cell r="C5307">
            <v>0.8</v>
          </cell>
          <cell r="D5307" t="str">
            <v>Lexington</v>
          </cell>
          <cell r="E5307">
            <v>4</v>
          </cell>
          <cell r="F5307">
            <v>1870</v>
          </cell>
          <cell r="G5307" t="str">
            <v>Max</v>
          </cell>
        </row>
        <row r="5308">
          <cell r="A5308" t="str">
            <v>Marion202240.8Max</v>
          </cell>
          <cell r="B5308">
            <v>2022</v>
          </cell>
          <cell r="C5308">
            <v>0.8</v>
          </cell>
          <cell r="D5308" t="str">
            <v>Marion</v>
          </cell>
          <cell r="E5308">
            <v>4</v>
          </cell>
          <cell r="F5308">
            <v>1366</v>
          </cell>
          <cell r="G5308" t="str">
            <v>Max</v>
          </cell>
        </row>
        <row r="5309">
          <cell r="A5309" t="str">
            <v>Marlboro202240.8Max</v>
          </cell>
          <cell r="B5309">
            <v>2022</v>
          </cell>
          <cell r="C5309">
            <v>0.8</v>
          </cell>
          <cell r="D5309" t="str">
            <v>Marlboro</v>
          </cell>
          <cell r="E5309">
            <v>4</v>
          </cell>
          <cell r="F5309">
            <v>1366</v>
          </cell>
          <cell r="G5309" t="str">
            <v>Max</v>
          </cell>
        </row>
        <row r="5310">
          <cell r="A5310" t="str">
            <v>McCormick202240.8Max</v>
          </cell>
          <cell r="B5310">
            <v>2022</v>
          </cell>
          <cell r="C5310">
            <v>0.8</v>
          </cell>
          <cell r="D5310" t="str">
            <v>McCormick</v>
          </cell>
          <cell r="E5310">
            <v>4</v>
          </cell>
          <cell r="F5310">
            <v>1482</v>
          </cell>
          <cell r="G5310" t="str">
            <v>Max</v>
          </cell>
        </row>
        <row r="5311">
          <cell r="A5311" t="str">
            <v>Newberry202240.8Max</v>
          </cell>
          <cell r="B5311">
            <v>2022</v>
          </cell>
          <cell r="C5311">
            <v>0.8</v>
          </cell>
          <cell r="D5311" t="str">
            <v>Newberry</v>
          </cell>
          <cell r="E5311">
            <v>4</v>
          </cell>
          <cell r="F5311">
            <v>1426</v>
          </cell>
          <cell r="G5311" t="str">
            <v>Max</v>
          </cell>
        </row>
        <row r="5312">
          <cell r="A5312" t="str">
            <v>Oconee202240.8Max</v>
          </cell>
          <cell r="B5312">
            <v>2022</v>
          </cell>
          <cell r="C5312">
            <v>0.8</v>
          </cell>
          <cell r="D5312" t="str">
            <v>Oconee</v>
          </cell>
          <cell r="E5312">
            <v>4</v>
          </cell>
          <cell r="F5312">
            <v>1648</v>
          </cell>
          <cell r="G5312" t="str">
            <v>Max</v>
          </cell>
        </row>
        <row r="5313">
          <cell r="A5313" t="str">
            <v>Orangeburg202240.8Max</v>
          </cell>
          <cell r="B5313">
            <v>2022</v>
          </cell>
          <cell r="C5313">
            <v>0.8</v>
          </cell>
          <cell r="D5313" t="str">
            <v>Orangeburg</v>
          </cell>
          <cell r="E5313">
            <v>4</v>
          </cell>
          <cell r="F5313">
            <v>1366</v>
          </cell>
          <cell r="G5313" t="str">
            <v>Max</v>
          </cell>
        </row>
        <row r="5314">
          <cell r="A5314" t="str">
            <v>Pickens202240.8Max</v>
          </cell>
          <cell r="B5314">
            <v>2022</v>
          </cell>
          <cell r="C5314">
            <v>0.8</v>
          </cell>
          <cell r="D5314" t="str">
            <v>Pickens</v>
          </cell>
          <cell r="E5314">
            <v>4</v>
          </cell>
          <cell r="F5314">
            <v>1978</v>
          </cell>
          <cell r="G5314" t="str">
            <v>Max</v>
          </cell>
        </row>
        <row r="5315">
          <cell r="A5315" t="str">
            <v>Richland202240.8Max</v>
          </cell>
          <cell r="B5315">
            <v>2022</v>
          </cell>
          <cell r="C5315">
            <v>0.8</v>
          </cell>
          <cell r="D5315" t="str">
            <v>Richland</v>
          </cell>
          <cell r="E5315">
            <v>4</v>
          </cell>
          <cell r="F5315">
            <v>1870</v>
          </cell>
          <cell r="G5315" t="str">
            <v>Max</v>
          </cell>
        </row>
        <row r="5316">
          <cell r="A5316" t="str">
            <v>Saluda202240.8Max</v>
          </cell>
          <cell r="B5316">
            <v>2022</v>
          </cell>
          <cell r="C5316">
            <v>0.8</v>
          </cell>
          <cell r="D5316" t="str">
            <v>Saluda</v>
          </cell>
          <cell r="E5316">
            <v>4</v>
          </cell>
          <cell r="F5316">
            <v>1870</v>
          </cell>
          <cell r="G5316" t="str">
            <v>Max</v>
          </cell>
        </row>
        <row r="5317">
          <cell r="A5317" t="str">
            <v>Spartanburg202240.8Max</v>
          </cell>
          <cell r="B5317">
            <v>2022</v>
          </cell>
          <cell r="C5317">
            <v>0.8</v>
          </cell>
          <cell r="D5317" t="str">
            <v>Spartanburg</v>
          </cell>
          <cell r="E5317">
            <v>4</v>
          </cell>
          <cell r="F5317">
            <v>1734</v>
          </cell>
          <cell r="G5317" t="str">
            <v>Max</v>
          </cell>
        </row>
        <row r="5318">
          <cell r="A5318" t="str">
            <v>Sumter202240.8Max</v>
          </cell>
          <cell r="B5318">
            <v>2022</v>
          </cell>
          <cell r="C5318">
            <v>0.8</v>
          </cell>
          <cell r="D5318" t="str">
            <v>Sumter</v>
          </cell>
          <cell r="E5318">
            <v>4</v>
          </cell>
          <cell r="F5318">
            <v>1410</v>
          </cell>
          <cell r="G5318" t="str">
            <v>Max</v>
          </cell>
        </row>
        <row r="5319">
          <cell r="A5319" t="str">
            <v>Union202240.8Max</v>
          </cell>
          <cell r="B5319">
            <v>2022</v>
          </cell>
          <cell r="C5319">
            <v>0.8</v>
          </cell>
          <cell r="D5319" t="str">
            <v>Union</v>
          </cell>
          <cell r="E5319">
            <v>4</v>
          </cell>
          <cell r="F5319">
            <v>1366</v>
          </cell>
          <cell r="G5319" t="str">
            <v>Max</v>
          </cell>
        </row>
        <row r="5320">
          <cell r="A5320" t="str">
            <v>Williamsburg202240.8Max</v>
          </cell>
          <cell r="B5320">
            <v>2022</v>
          </cell>
          <cell r="C5320">
            <v>0.8</v>
          </cell>
          <cell r="D5320" t="str">
            <v>Williamsburg</v>
          </cell>
          <cell r="E5320">
            <v>4</v>
          </cell>
          <cell r="F5320">
            <v>1366</v>
          </cell>
          <cell r="G5320" t="str">
            <v>Max</v>
          </cell>
        </row>
        <row r="5321">
          <cell r="A5321" t="str">
            <v>York202240.8Max</v>
          </cell>
          <cell r="B5321">
            <v>2022</v>
          </cell>
          <cell r="C5321">
            <v>0.8</v>
          </cell>
          <cell r="D5321" t="str">
            <v>York</v>
          </cell>
          <cell r="E5321">
            <v>4</v>
          </cell>
          <cell r="F5321">
            <v>2186</v>
          </cell>
          <cell r="G5321" t="str">
            <v>Max</v>
          </cell>
        </row>
        <row r="5322">
          <cell r="A5322" t="str">
            <v>Abbeville20220FMRMax</v>
          </cell>
          <cell r="B5322">
            <v>2022</v>
          </cell>
          <cell r="C5322" t="str">
            <v>FMR</v>
          </cell>
          <cell r="D5322" t="str">
            <v>Abbeville</v>
          </cell>
          <cell r="E5322">
            <v>0</v>
          </cell>
          <cell r="F5322">
            <v>577</v>
          </cell>
          <cell r="G5322" t="str">
            <v>Max</v>
          </cell>
        </row>
        <row r="5323">
          <cell r="A5323" t="str">
            <v>Aiken20220FMRMax</v>
          </cell>
          <cell r="B5323">
            <v>2022</v>
          </cell>
          <cell r="C5323" t="str">
            <v>FMR</v>
          </cell>
          <cell r="D5323" t="str">
            <v>Aiken</v>
          </cell>
          <cell r="E5323">
            <v>0</v>
          </cell>
          <cell r="F5323">
            <v>685</v>
          </cell>
          <cell r="G5323" t="str">
            <v>Max</v>
          </cell>
        </row>
        <row r="5324">
          <cell r="A5324" t="str">
            <v>Allendale20220FMRMax</v>
          </cell>
          <cell r="B5324">
            <v>2022</v>
          </cell>
          <cell r="C5324" t="str">
            <v>FMR</v>
          </cell>
          <cell r="D5324" t="str">
            <v>Allendale</v>
          </cell>
          <cell r="E5324">
            <v>0</v>
          </cell>
          <cell r="F5324">
            <v>576</v>
          </cell>
          <cell r="G5324" t="str">
            <v>Max</v>
          </cell>
        </row>
        <row r="5325">
          <cell r="A5325" t="str">
            <v>Anderson20220FMRMax</v>
          </cell>
          <cell r="B5325">
            <v>2022</v>
          </cell>
          <cell r="C5325" t="str">
            <v>FMR</v>
          </cell>
          <cell r="D5325" t="str">
            <v>Anderson</v>
          </cell>
          <cell r="E5325">
            <v>0</v>
          </cell>
          <cell r="F5325">
            <v>634</v>
          </cell>
          <cell r="G5325" t="str">
            <v>Max</v>
          </cell>
        </row>
        <row r="5326">
          <cell r="A5326" t="str">
            <v>Bamberg20220FMRMax</v>
          </cell>
          <cell r="B5326">
            <v>2022</v>
          </cell>
          <cell r="C5326" t="str">
            <v>FMR</v>
          </cell>
          <cell r="D5326" t="str">
            <v>Bamberg</v>
          </cell>
          <cell r="E5326">
            <v>0</v>
          </cell>
          <cell r="F5326">
            <v>541</v>
          </cell>
          <cell r="G5326" t="str">
            <v>Max</v>
          </cell>
        </row>
        <row r="5327">
          <cell r="A5327" t="str">
            <v>Barnwell20220FMRMax</v>
          </cell>
          <cell r="B5327">
            <v>2022</v>
          </cell>
          <cell r="C5327" t="str">
            <v>FMR</v>
          </cell>
          <cell r="D5327" t="str">
            <v>Barnwell</v>
          </cell>
          <cell r="E5327">
            <v>0</v>
          </cell>
          <cell r="F5327">
            <v>603</v>
          </cell>
          <cell r="G5327" t="str">
            <v>Max</v>
          </cell>
        </row>
        <row r="5328">
          <cell r="A5328" t="str">
            <v>Beaufort20220FMRMax</v>
          </cell>
          <cell r="B5328">
            <v>2022</v>
          </cell>
          <cell r="C5328" t="str">
            <v>FMR</v>
          </cell>
          <cell r="D5328" t="str">
            <v>Beaufort</v>
          </cell>
          <cell r="E5328">
            <v>0</v>
          </cell>
          <cell r="F5328">
            <v>1080</v>
          </cell>
          <cell r="G5328" t="str">
            <v>Max</v>
          </cell>
        </row>
        <row r="5329">
          <cell r="A5329" t="str">
            <v>Berkeley20220FMRMax</v>
          </cell>
          <cell r="B5329">
            <v>2022</v>
          </cell>
          <cell r="C5329" t="str">
            <v>FMR</v>
          </cell>
          <cell r="D5329" t="str">
            <v>Berkeley</v>
          </cell>
          <cell r="E5329">
            <v>0</v>
          </cell>
          <cell r="F5329">
            <v>1183</v>
          </cell>
          <cell r="G5329" t="str">
            <v>Max</v>
          </cell>
        </row>
        <row r="5330">
          <cell r="A5330" t="str">
            <v>Calhoun20220FMRMax</v>
          </cell>
          <cell r="B5330">
            <v>2022</v>
          </cell>
          <cell r="C5330" t="str">
            <v>FMR</v>
          </cell>
          <cell r="D5330" t="str">
            <v>Calhoun</v>
          </cell>
          <cell r="E5330">
            <v>0</v>
          </cell>
          <cell r="F5330">
            <v>834</v>
          </cell>
          <cell r="G5330" t="str">
            <v>Max</v>
          </cell>
        </row>
        <row r="5331">
          <cell r="A5331" t="str">
            <v>Charleston20220FMRMax</v>
          </cell>
          <cell r="B5331">
            <v>2022</v>
          </cell>
          <cell r="C5331" t="str">
            <v>FMR</v>
          </cell>
          <cell r="D5331" t="str">
            <v>Charleston</v>
          </cell>
          <cell r="E5331">
            <v>0</v>
          </cell>
          <cell r="F5331">
            <v>1183</v>
          </cell>
          <cell r="G5331" t="str">
            <v>Max</v>
          </cell>
        </row>
        <row r="5332">
          <cell r="A5332" t="str">
            <v>Cherokee20220FMRMax</v>
          </cell>
          <cell r="B5332">
            <v>2022</v>
          </cell>
          <cell r="C5332" t="str">
            <v>FMR</v>
          </cell>
          <cell r="D5332" t="str">
            <v>Cherokee</v>
          </cell>
          <cell r="E5332">
            <v>0</v>
          </cell>
          <cell r="F5332">
            <v>523</v>
          </cell>
          <cell r="G5332" t="str">
            <v>Max</v>
          </cell>
        </row>
        <row r="5333">
          <cell r="A5333" t="str">
            <v>Chester20220FMRMax</v>
          </cell>
          <cell r="B5333">
            <v>2022</v>
          </cell>
          <cell r="C5333" t="str">
            <v>FMR</v>
          </cell>
          <cell r="D5333" t="str">
            <v>Chester</v>
          </cell>
          <cell r="E5333">
            <v>0</v>
          </cell>
          <cell r="F5333">
            <v>569</v>
          </cell>
          <cell r="G5333" t="str">
            <v>Max</v>
          </cell>
        </row>
        <row r="5334">
          <cell r="A5334" t="str">
            <v>Chesterfield20220FMRMax</v>
          </cell>
          <cell r="B5334">
            <v>2022</v>
          </cell>
          <cell r="C5334" t="str">
            <v>FMR</v>
          </cell>
          <cell r="D5334" t="str">
            <v>Chesterfield</v>
          </cell>
          <cell r="E5334">
            <v>0</v>
          </cell>
          <cell r="F5334">
            <v>614</v>
          </cell>
          <cell r="G5334" t="str">
            <v>Max</v>
          </cell>
        </row>
        <row r="5335">
          <cell r="A5335" t="str">
            <v>Clarendon20220FMRMax</v>
          </cell>
          <cell r="B5335">
            <v>2022</v>
          </cell>
          <cell r="C5335" t="str">
            <v>FMR</v>
          </cell>
          <cell r="D5335" t="str">
            <v>Clarendon</v>
          </cell>
          <cell r="E5335">
            <v>0</v>
          </cell>
          <cell r="F5335">
            <v>548</v>
          </cell>
          <cell r="G5335" t="str">
            <v>Max</v>
          </cell>
        </row>
        <row r="5336">
          <cell r="A5336" t="str">
            <v>Colleton20220FMRMax</v>
          </cell>
          <cell r="B5336">
            <v>2022</v>
          </cell>
          <cell r="C5336" t="str">
            <v>FMR</v>
          </cell>
          <cell r="D5336" t="str">
            <v>Colleton</v>
          </cell>
          <cell r="E5336">
            <v>0</v>
          </cell>
          <cell r="F5336">
            <v>627</v>
          </cell>
          <cell r="G5336" t="str">
            <v>Max</v>
          </cell>
        </row>
        <row r="5337">
          <cell r="A5337" t="str">
            <v>Darlington20220FMRMax</v>
          </cell>
          <cell r="B5337">
            <v>2022</v>
          </cell>
          <cell r="C5337" t="str">
            <v>FMR</v>
          </cell>
          <cell r="D5337" t="str">
            <v>Darlington</v>
          </cell>
          <cell r="E5337">
            <v>0</v>
          </cell>
          <cell r="F5337">
            <v>586</v>
          </cell>
          <cell r="G5337" t="str">
            <v>Max</v>
          </cell>
        </row>
        <row r="5338">
          <cell r="A5338" t="str">
            <v>Dillon20220FMRMax</v>
          </cell>
          <cell r="B5338">
            <v>2022</v>
          </cell>
          <cell r="C5338" t="str">
            <v>FMR</v>
          </cell>
          <cell r="D5338" t="str">
            <v>Dillon</v>
          </cell>
          <cell r="E5338">
            <v>0</v>
          </cell>
          <cell r="F5338">
            <v>593</v>
          </cell>
          <cell r="G5338" t="str">
            <v>Max</v>
          </cell>
        </row>
        <row r="5339">
          <cell r="A5339" t="str">
            <v>Dorchester20220FMRMax</v>
          </cell>
          <cell r="B5339">
            <v>2022</v>
          </cell>
          <cell r="C5339" t="str">
            <v>FMR</v>
          </cell>
          <cell r="D5339" t="str">
            <v>Dorchester</v>
          </cell>
          <cell r="E5339">
            <v>0</v>
          </cell>
          <cell r="F5339">
            <v>1183</v>
          </cell>
          <cell r="G5339" t="str">
            <v>Max</v>
          </cell>
        </row>
        <row r="5340">
          <cell r="A5340" t="str">
            <v>Edgefield20220FMRMax</v>
          </cell>
          <cell r="B5340">
            <v>2022</v>
          </cell>
          <cell r="C5340" t="str">
            <v>FMR</v>
          </cell>
          <cell r="D5340" t="str">
            <v>Edgefield</v>
          </cell>
          <cell r="E5340">
            <v>0</v>
          </cell>
          <cell r="F5340">
            <v>685</v>
          </cell>
          <cell r="G5340" t="str">
            <v>Max</v>
          </cell>
        </row>
        <row r="5341">
          <cell r="A5341" t="str">
            <v>Fairfield20220FMRMax</v>
          </cell>
          <cell r="B5341">
            <v>2022</v>
          </cell>
          <cell r="C5341" t="str">
            <v>FMR</v>
          </cell>
          <cell r="D5341" t="str">
            <v>Fairfield</v>
          </cell>
          <cell r="E5341">
            <v>0</v>
          </cell>
          <cell r="F5341">
            <v>834</v>
          </cell>
          <cell r="G5341" t="str">
            <v>Max</v>
          </cell>
        </row>
        <row r="5342">
          <cell r="A5342" t="str">
            <v>Florence20220FMRMax</v>
          </cell>
          <cell r="B5342">
            <v>2022</v>
          </cell>
          <cell r="C5342" t="str">
            <v>FMR</v>
          </cell>
          <cell r="D5342" t="str">
            <v>Florence</v>
          </cell>
          <cell r="E5342">
            <v>0</v>
          </cell>
          <cell r="F5342">
            <v>631</v>
          </cell>
          <cell r="G5342" t="str">
            <v>Max</v>
          </cell>
        </row>
        <row r="5343">
          <cell r="A5343" t="str">
            <v>Georgetown20220FMRMax</v>
          </cell>
          <cell r="B5343">
            <v>2022</v>
          </cell>
          <cell r="C5343" t="str">
            <v>FMR</v>
          </cell>
          <cell r="D5343" t="str">
            <v>Georgetown</v>
          </cell>
          <cell r="E5343">
            <v>0</v>
          </cell>
          <cell r="F5343">
            <v>650</v>
          </cell>
          <cell r="G5343" t="str">
            <v>Max</v>
          </cell>
        </row>
        <row r="5344">
          <cell r="A5344" t="str">
            <v>Greenville20220FMRMax</v>
          </cell>
          <cell r="B5344">
            <v>2022</v>
          </cell>
          <cell r="C5344" t="str">
            <v>FMR</v>
          </cell>
          <cell r="D5344" t="str">
            <v>Greenville</v>
          </cell>
          <cell r="E5344">
            <v>0</v>
          </cell>
          <cell r="F5344">
            <v>783</v>
          </cell>
          <cell r="G5344" t="str">
            <v>Max</v>
          </cell>
        </row>
        <row r="5345">
          <cell r="A5345" t="str">
            <v>Greenwood20220FMRMax</v>
          </cell>
          <cell r="B5345">
            <v>2022</v>
          </cell>
          <cell r="C5345" t="str">
            <v>FMR</v>
          </cell>
          <cell r="D5345" t="str">
            <v>Greenwood</v>
          </cell>
          <cell r="E5345">
            <v>0</v>
          </cell>
          <cell r="F5345">
            <v>644</v>
          </cell>
          <cell r="G5345" t="str">
            <v>Max</v>
          </cell>
        </row>
        <row r="5346">
          <cell r="A5346" t="str">
            <v>Hampton20220FMRMax</v>
          </cell>
          <cell r="B5346">
            <v>2022</v>
          </cell>
          <cell r="C5346" t="str">
            <v>FMR</v>
          </cell>
          <cell r="D5346" t="str">
            <v>Hampton</v>
          </cell>
          <cell r="E5346">
            <v>0</v>
          </cell>
          <cell r="F5346">
            <v>544</v>
          </cell>
          <cell r="G5346" t="str">
            <v>Max</v>
          </cell>
        </row>
        <row r="5347">
          <cell r="A5347" t="str">
            <v>Horry20220FMRMax</v>
          </cell>
          <cell r="B5347">
            <v>2022</v>
          </cell>
          <cell r="C5347" t="str">
            <v>FMR</v>
          </cell>
          <cell r="D5347" t="str">
            <v>Horry</v>
          </cell>
          <cell r="E5347">
            <v>0</v>
          </cell>
          <cell r="F5347">
            <v>885</v>
          </cell>
          <cell r="G5347" t="str">
            <v>Max</v>
          </cell>
        </row>
        <row r="5348">
          <cell r="A5348" t="str">
            <v>Jasper20220FMRMax</v>
          </cell>
          <cell r="B5348">
            <v>2022</v>
          </cell>
          <cell r="C5348" t="str">
            <v>FMR</v>
          </cell>
          <cell r="D5348" t="str">
            <v>Jasper</v>
          </cell>
          <cell r="E5348">
            <v>0</v>
          </cell>
          <cell r="F5348">
            <v>752</v>
          </cell>
          <cell r="G5348" t="str">
            <v>Max</v>
          </cell>
        </row>
        <row r="5349">
          <cell r="A5349" t="str">
            <v>Kershaw20220FMRMax</v>
          </cell>
          <cell r="B5349">
            <v>2022</v>
          </cell>
          <cell r="C5349" t="str">
            <v>FMR</v>
          </cell>
          <cell r="D5349" t="str">
            <v>Kershaw</v>
          </cell>
          <cell r="E5349">
            <v>0</v>
          </cell>
          <cell r="F5349">
            <v>647</v>
          </cell>
          <cell r="G5349" t="str">
            <v>Max</v>
          </cell>
        </row>
        <row r="5350">
          <cell r="A5350" t="str">
            <v>Lancaster20220FMRMax</v>
          </cell>
          <cell r="B5350">
            <v>2022</v>
          </cell>
          <cell r="C5350" t="str">
            <v>FMR</v>
          </cell>
          <cell r="D5350" t="str">
            <v>Lancaster</v>
          </cell>
          <cell r="E5350">
            <v>0</v>
          </cell>
          <cell r="F5350">
            <v>637</v>
          </cell>
          <cell r="G5350" t="str">
            <v>Max</v>
          </cell>
        </row>
        <row r="5351">
          <cell r="A5351" t="str">
            <v>Laurens20220FMRMax</v>
          </cell>
          <cell r="B5351">
            <v>2022</v>
          </cell>
          <cell r="C5351" t="str">
            <v>FMR</v>
          </cell>
          <cell r="D5351" t="str">
            <v>Laurens</v>
          </cell>
          <cell r="E5351">
            <v>0</v>
          </cell>
          <cell r="F5351">
            <v>591</v>
          </cell>
          <cell r="G5351" t="str">
            <v>Max</v>
          </cell>
        </row>
        <row r="5352">
          <cell r="A5352" t="str">
            <v>Lee20220FMRMax</v>
          </cell>
          <cell r="B5352">
            <v>2022</v>
          </cell>
          <cell r="C5352" t="str">
            <v>FMR</v>
          </cell>
          <cell r="D5352" t="str">
            <v>Lee</v>
          </cell>
          <cell r="E5352">
            <v>0</v>
          </cell>
          <cell r="F5352">
            <v>579</v>
          </cell>
          <cell r="G5352" t="str">
            <v>Max</v>
          </cell>
        </row>
        <row r="5353">
          <cell r="A5353" t="str">
            <v>Lexington20220FMRMax</v>
          </cell>
          <cell r="B5353">
            <v>2022</v>
          </cell>
          <cell r="C5353" t="str">
            <v>FMR</v>
          </cell>
          <cell r="D5353" t="str">
            <v>Lexington</v>
          </cell>
          <cell r="E5353">
            <v>0</v>
          </cell>
          <cell r="F5353">
            <v>834</v>
          </cell>
          <cell r="G5353" t="str">
            <v>Max</v>
          </cell>
        </row>
        <row r="5354">
          <cell r="A5354" t="str">
            <v>Marion20220FMRMax</v>
          </cell>
          <cell r="B5354">
            <v>2022</v>
          </cell>
          <cell r="C5354" t="str">
            <v>FMR</v>
          </cell>
          <cell r="D5354" t="str">
            <v>Marion</v>
          </cell>
          <cell r="E5354">
            <v>0</v>
          </cell>
          <cell r="F5354">
            <v>543</v>
          </cell>
          <cell r="G5354" t="str">
            <v>Max</v>
          </cell>
        </row>
        <row r="5355">
          <cell r="A5355" t="str">
            <v>Marlboro20220FMRMax</v>
          </cell>
          <cell r="B5355">
            <v>2022</v>
          </cell>
          <cell r="C5355" t="str">
            <v>FMR</v>
          </cell>
          <cell r="D5355" t="str">
            <v>Marlboro</v>
          </cell>
          <cell r="E5355">
            <v>0</v>
          </cell>
          <cell r="F5355">
            <v>484</v>
          </cell>
          <cell r="G5355" t="str">
            <v>Max</v>
          </cell>
        </row>
        <row r="5356">
          <cell r="A5356" t="str">
            <v>McCormick20220FMRMax</v>
          </cell>
          <cell r="B5356">
            <v>2022</v>
          </cell>
          <cell r="C5356" t="str">
            <v>FMR</v>
          </cell>
          <cell r="D5356" t="str">
            <v>McCormick</v>
          </cell>
          <cell r="E5356">
            <v>0</v>
          </cell>
          <cell r="F5356">
            <v>538</v>
          </cell>
          <cell r="G5356" t="str">
            <v>Max</v>
          </cell>
        </row>
        <row r="5357">
          <cell r="A5357" t="str">
            <v>Newberry20220FMRMax</v>
          </cell>
          <cell r="B5357">
            <v>2022</v>
          </cell>
          <cell r="C5357" t="str">
            <v>FMR</v>
          </cell>
          <cell r="D5357" t="str">
            <v>Newberry</v>
          </cell>
          <cell r="E5357">
            <v>0</v>
          </cell>
          <cell r="F5357">
            <v>624</v>
          </cell>
          <cell r="G5357" t="str">
            <v>Max</v>
          </cell>
        </row>
        <row r="5358">
          <cell r="A5358" t="str">
            <v>Oconee20220FMRMax</v>
          </cell>
          <cell r="B5358">
            <v>2022</v>
          </cell>
          <cell r="C5358" t="str">
            <v>FMR</v>
          </cell>
          <cell r="D5358" t="str">
            <v>Oconee</v>
          </cell>
          <cell r="E5358">
            <v>0</v>
          </cell>
          <cell r="F5358">
            <v>536</v>
          </cell>
          <cell r="G5358" t="str">
            <v>Max</v>
          </cell>
        </row>
        <row r="5359">
          <cell r="A5359" t="str">
            <v>Orangeburg20220FMRMax</v>
          </cell>
          <cell r="B5359">
            <v>2022</v>
          </cell>
          <cell r="C5359" t="str">
            <v>FMR</v>
          </cell>
          <cell r="D5359" t="str">
            <v>Orangeburg</v>
          </cell>
          <cell r="E5359">
            <v>0</v>
          </cell>
          <cell r="F5359">
            <v>614</v>
          </cell>
          <cell r="G5359" t="str">
            <v>Max</v>
          </cell>
        </row>
        <row r="5360">
          <cell r="A5360" t="str">
            <v>Pickens20220FMRMax</v>
          </cell>
          <cell r="B5360">
            <v>2022</v>
          </cell>
          <cell r="C5360" t="str">
            <v>FMR</v>
          </cell>
          <cell r="D5360" t="str">
            <v>Pickens</v>
          </cell>
          <cell r="E5360">
            <v>0</v>
          </cell>
          <cell r="F5360">
            <v>783</v>
          </cell>
          <cell r="G5360" t="str">
            <v>Max</v>
          </cell>
        </row>
        <row r="5361">
          <cell r="A5361" t="str">
            <v>Richland20220FMRMax</v>
          </cell>
          <cell r="B5361">
            <v>2022</v>
          </cell>
          <cell r="C5361" t="str">
            <v>FMR</v>
          </cell>
          <cell r="D5361" t="str">
            <v>Richland</v>
          </cell>
          <cell r="E5361">
            <v>0</v>
          </cell>
          <cell r="F5361">
            <v>834</v>
          </cell>
          <cell r="G5361" t="str">
            <v>Max</v>
          </cell>
        </row>
        <row r="5362">
          <cell r="A5362" t="str">
            <v>Saluda20220FMRMax</v>
          </cell>
          <cell r="B5362">
            <v>2022</v>
          </cell>
          <cell r="C5362" t="str">
            <v>FMR</v>
          </cell>
          <cell r="D5362" t="str">
            <v>Saluda</v>
          </cell>
          <cell r="E5362">
            <v>0</v>
          </cell>
          <cell r="F5362">
            <v>834</v>
          </cell>
          <cell r="G5362" t="str">
            <v>Max</v>
          </cell>
        </row>
        <row r="5363">
          <cell r="A5363" t="str">
            <v>Spartanburg20220FMRMax</v>
          </cell>
          <cell r="B5363">
            <v>2022</v>
          </cell>
          <cell r="C5363" t="str">
            <v>FMR</v>
          </cell>
          <cell r="D5363" t="str">
            <v>Spartanburg</v>
          </cell>
          <cell r="E5363">
            <v>0</v>
          </cell>
          <cell r="F5363">
            <v>740</v>
          </cell>
          <cell r="G5363" t="str">
            <v>Max</v>
          </cell>
        </row>
        <row r="5364">
          <cell r="A5364" t="str">
            <v>Sumter20220FMRMax</v>
          </cell>
          <cell r="B5364">
            <v>2022</v>
          </cell>
          <cell r="C5364" t="str">
            <v>FMR</v>
          </cell>
          <cell r="D5364" t="str">
            <v>Sumter</v>
          </cell>
          <cell r="E5364">
            <v>0</v>
          </cell>
          <cell r="F5364">
            <v>586</v>
          </cell>
          <cell r="G5364" t="str">
            <v>Max</v>
          </cell>
        </row>
        <row r="5365">
          <cell r="A5365" t="str">
            <v>Union20220FMRMax</v>
          </cell>
          <cell r="B5365">
            <v>2022</v>
          </cell>
          <cell r="C5365" t="str">
            <v>FMR</v>
          </cell>
          <cell r="D5365" t="str">
            <v>Union</v>
          </cell>
          <cell r="E5365">
            <v>0</v>
          </cell>
          <cell r="F5365">
            <v>523</v>
          </cell>
          <cell r="G5365" t="str">
            <v>Max</v>
          </cell>
        </row>
        <row r="5366">
          <cell r="A5366" t="str">
            <v>Williamsburg20220FMRMax</v>
          </cell>
          <cell r="B5366">
            <v>2022</v>
          </cell>
          <cell r="C5366" t="str">
            <v>FMR</v>
          </cell>
          <cell r="D5366" t="str">
            <v>Williamsburg</v>
          </cell>
          <cell r="E5366">
            <v>0</v>
          </cell>
          <cell r="F5366">
            <v>538</v>
          </cell>
          <cell r="G5366" t="str">
            <v>Max</v>
          </cell>
        </row>
        <row r="5367">
          <cell r="A5367" t="str">
            <v>York20220FMRMax</v>
          </cell>
          <cell r="B5367">
            <v>2022</v>
          </cell>
          <cell r="C5367" t="str">
            <v>FMR</v>
          </cell>
          <cell r="D5367" t="str">
            <v>York</v>
          </cell>
          <cell r="E5367">
            <v>0</v>
          </cell>
          <cell r="F5367">
            <v>996</v>
          </cell>
          <cell r="G5367" t="str">
            <v>Max</v>
          </cell>
        </row>
        <row r="5368">
          <cell r="A5368" t="str">
            <v>Abbeville20221FMRMax</v>
          </cell>
          <cell r="B5368">
            <v>2022</v>
          </cell>
          <cell r="C5368" t="str">
            <v>FMR</v>
          </cell>
          <cell r="D5368" t="str">
            <v>Abbeville</v>
          </cell>
          <cell r="E5368">
            <v>1</v>
          </cell>
          <cell r="F5368">
            <v>580</v>
          </cell>
          <cell r="G5368" t="str">
            <v>Max</v>
          </cell>
        </row>
        <row r="5369">
          <cell r="A5369" t="str">
            <v>Aiken20221FMRMax</v>
          </cell>
          <cell r="B5369">
            <v>2022</v>
          </cell>
          <cell r="C5369" t="str">
            <v>FMR</v>
          </cell>
          <cell r="D5369" t="str">
            <v>Aiken</v>
          </cell>
          <cell r="E5369">
            <v>1</v>
          </cell>
          <cell r="F5369">
            <v>789</v>
          </cell>
          <cell r="G5369" t="str">
            <v>Max</v>
          </cell>
        </row>
        <row r="5370">
          <cell r="A5370" t="str">
            <v>Allendale20221FMRMax</v>
          </cell>
          <cell r="B5370">
            <v>2022</v>
          </cell>
          <cell r="C5370" t="str">
            <v>FMR</v>
          </cell>
          <cell r="D5370" t="str">
            <v>Allendale</v>
          </cell>
          <cell r="E5370">
            <v>1</v>
          </cell>
          <cell r="F5370">
            <v>580</v>
          </cell>
          <cell r="G5370" t="str">
            <v>Max</v>
          </cell>
        </row>
        <row r="5371">
          <cell r="A5371" t="str">
            <v>Anderson20221FMRMax</v>
          </cell>
          <cell r="B5371">
            <v>2022</v>
          </cell>
          <cell r="C5371" t="str">
            <v>FMR</v>
          </cell>
          <cell r="D5371" t="str">
            <v>Anderson</v>
          </cell>
          <cell r="E5371">
            <v>1</v>
          </cell>
          <cell r="F5371">
            <v>665</v>
          </cell>
          <cell r="G5371" t="str">
            <v>Max</v>
          </cell>
        </row>
        <row r="5372">
          <cell r="A5372" t="str">
            <v>Bamberg20221FMRMax</v>
          </cell>
          <cell r="B5372">
            <v>2022</v>
          </cell>
          <cell r="C5372" t="str">
            <v>FMR</v>
          </cell>
          <cell r="D5372" t="str">
            <v>Bamberg</v>
          </cell>
          <cell r="E5372">
            <v>1</v>
          </cell>
          <cell r="F5372">
            <v>545</v>
          </cell>
          <cell r="G5372" t="str">
            <v>Max</v>
          </cell>
        </row>
        <row r="5373">
          <cell r="A5373" t="str">
            <v>Barnwell20221FMRMax</v>
          </cell>
          <cell r="B5373">
            <v>2022</v>
          </cell>
          <cell r="C5373" t="str">
            <v>FMR</v>
          </cell>
          <cell r="D5373" t="str">
            <v>Barnwell</v>
          </cell>
          <cell r="E5373">
            <v>1</v>
          </cell>
          <cell r="F5373">
            <v>606</v>
          </cell>
          <cell r="G5373" t="str">
            <v>Max</v>
          </cell>
        </row>
        <row r="5374">
          <cell r="A5374" t="str">
            <v>Beaufort20221FMRMax</v>
          </cell>
          <cell r="B5374">
            <v>2022</v>
          </cell>
          <cell r="C5374" t="str">
            <v>FMR</v>
          </cell>
          <cell r="D5374" t="str">
            <v>Beaufort</v>
          </cell>
          <cell r="E5374">
            <v>1</v>
          </cell>
          <cell r="F5374">
            <v>1100</v>
          </cell>
          <cell r="G5374" t="str">
            <v>Max</v>
          </cell>
        </row>
        <row r="5375">
          <cell r="A5375" t="str">
            <v>Berkeley20221FMRMax</v>
          </cell>
          <cell r="B5375">
            <v>2022</v>
          </cell>
          <cell r="C5375" t="str">
            <v>FMR</v>
          </cell>
          <cell r="D5375" t="str">
            <v>Berkeley</v>
          </cell>
          <cell r="E5375">
            <v>1</v>
          </cell>
          <cell r="F5375">
            <v>1204</v>
          </cell>
          <cell r="G5375" t="str">
            <v>Max</v>
          </cell>
        </row>
        <row r="5376">
          <cell r="A5376" t="str">
            <v>Calhoun20221FMRMax</v>
          </cell>
          <cell r="B5376">
            <v>2022</v>
          </cell>
          <cell r="C5376" t="str">
            <v>FMR</v>
          </cell>
          <cell r="D5376" t="str">
            <v>Calhoun</v>
          </cell>
          <cell r="E5376">
            <v>1</v>
          </cell>
          <cell r="F5376">
            <v>869</v>
          </cell>
          <cell r="G5376" t="str">
            <v>Max</v>
          </cell>
        </row>
        <row r="5377">
          <cell r="A5377" t="str">
            <v>Charleston20221FMRMax</v>
          </cell>
          <cell r="B5377">
            <v>2022</v>
          </cell>
          <cell r="C5377" t="str">
            <v>FMR</v>
          </cell>
          <cell r="D5377" t="str">
            <v>Charleston</v>
          </cell>
          <cell r="E5377">
            <v>1</v>
          </cell>
          <cell r="F5377">
            <v>1204</v>
          </cell>
          <cell r="G5377" t="str">
            <v>Max</v>
          </cell>
        </row>
        <row r="5378">
          <cell r="A5378" t="str">
            <v>Cherokee20221FMRMax</v>
          </cell>
          <cell r="B5378">
            <v>2022</v>
          </cell>
          <cell r="C5378" t="str">
            <v>FMR</v>
          </cell>
          <cell r="D5378" t="str">
            <v>Cherokee</v>
          </cell>
          <cell r="E5378">
            <v>1</v>
          </cell>
          <cell r="F5378">
            <v>562</v>
          </cell>
          <cell r="G5378" t="str">
            <v>Max</v>
          </cell>
        </row>
        <row r="5379">
          <cell r="A5379" t="str">
            <v>Chester20221FMRMax</v>
          </cell>
          <cell r="B5379">
            <v>2022</v>
          </cell>
          <cell r="C5379" t="str">
            <v>FMR</v>
          </cell>
          <cell r="D5379" t="str">
            <v>Chester</v>
          </cell>
          <cell r="E5379">
            <v>1</v>
          </cell>
          <cell r="F5379">
            <v>572</v>
          </cell>
          <cell r="G5379" t="str">
            <v>Max</v>
          </cell>
        </row>
        <row r="5380">
          <cell r="A5380" t="str">
            <v>Chesterfield20221FMRMax</v>
          </cell>
          <cell r="B5380">
            <v>2022</v>
          </cell>
          <cell r="C5380" t="str">
            <v>FMR</v>
          </cell>
          <cell r="D5380" t="str">
            <v>Chesterfield</v>
          </cell>
          <cell r="E5380">
            <v>1</v>
          </cell>
          <cell r="F5380">
            <v>625</v>
          </cell>
          <cell r="G5380" t="str">
            <v>Max</v>
          </cell>
        </row>
        <row r="5381">
          <cell r="A5381" t="str">
            <v>Clarendon20221FMRMax</v>
          </cell>
          <cell r="B5381">
            <v>2022</v>
          </cell>
          <cell r="C5381" t="str">
            <v>FMR</v>
          </cell>
          <cell r="D5381" t="str">
            <v>Clarendon</v>
          </cell>
          <cell r="E5381">
            <v>1</v>
          </cell>
          <cell r="F5381">
            <v>552</v>
          </cell>
          <cell r="G5381" t="str">
            <v>Max</v>
          </cell>
        </row>
        <row r="5382">
          <cell r="A5382" t="str">
            <v>Colleton20221FMRMax</v>
          </cell>
          <cell r="B5382">
            <v>2022</v>
          </cell>
          <cell r="C5382" t="str">
            <v>FMR</v>
          </cell>
          <cell r="D5382" t="str">
            <v>Colleton</v>
          </cell>
          <cell r="E5382">
            <v>1</v>
          </cell>
          <cell r="F5382">
            <v>654</v>
          </cell>
          <cell r="G5382" t="str">
            <v>Max</v>
          </cell>
        </row>
        <row r="5383">
          <cell r="A5383" t="str">
            <v>Darlington20221FMRMax</v>
          </cell>
          <cell r="B5383">
            <v>2022</v>
          </cell>
          <cell r="C5383" t="str">
            <v>FMR</v>
          </cell>
          <cell r="D5383" t="str">
            <v>Darlington</v>
          </cell>
          <cell r="E5383">
            <v>1</v>
          </cell>
          <cell r="F5383">
            <v>621</v>
          </cell>
          <cell r="G5383" t="str">
            <v>Max</v>
          </cell>
        </row>
        <row r="5384">
          <cell r="A5384" t="str">
            <v>Dillon20221FMRMax</v>
          </cell>
          <cell r="B5384">
            <v>2022</v>
          </cell>
          <cell r="C5384" t="str">
            <v>FMR</v>
          </cell>
          <cell r="D5384" t="str">
            <v>Dillon</v>
          </cell>
          <cell r="E5384">
            <v>1</v>
          </cell>
          <cell r="F5384">
            <v>596</v>
          </cell>
          <cell r="G5384" t="str">
            <v>Max</v>
          </cell>
        </row>
        <row r="5385">
          <cell r="A5385" t="str">
            <v>Dorchester20221FMRMax</v>
          </cell>
          <cell r="B5385">
            <v>2022</v>
          </cell>
          <cell r="C5385" t="str">
            <v>FMR</v>
          </cell>
          <cell r="D5385" t="str">
            <v>Dorchester</v>
          </cell>
          <cell r="E5385">
            <v>1</v>
          </cell>
          <cell r="F5385">
            <v>1204</v>
          </cell>
          <cell r="G5385" t="str">
            <v>Max</v>
          </cell>
        </row>
        <row r="5386">
          <cell r="A5386" t="str">
            <v>Edgefield20221FMRMax</v>
          </cell>
          <cell r="B5386">
            <v>2022</v>
          </cell>
          <cell r="C5386" t="str">
            <v>FMR</v>
          </cell>
          <cell r="D5386" t="str">
            <v>Edgefield</v>
          </cell>
          <cell r="E5386">
            <v>1</v>
          </cell>
          <cell r="F5386">
            <v>789</v>
          </cell>
          <cell r="G5386" t="str">
            <v>Max</v>
          </cell>
        </row>
        <row r="5387">
          <cell r="A5387" t="str">
            <v>Fairfield20221FMRMax</v>
          </cell>
          <cell r="B5387">
            <v>2022</v>
          </cell>
          <cell r="C5387" t="str">
            <v>FMR</v>
          </cell>
          <cell r="D5387" t="str">
            <v>Fairfield</v>
          </cell>
          <cell r="E5387">
            <v>1</v>
          </cell>
          <cell r="F5387">
            <v>869</v>
          </cell>
          <cell r="G5387" t="str">
            <v>Max</v>
          </cell>
        </row>
        <row r="5388">
          <cell r="A5388" t="str">
            <v>Florence20221FMRMax</v>
          </cell>
          <cell r="B5388">
            <v>2022</v>
          </cell>
          <cell r="C5388" t="str">
            <v>FMR</v>
          </cell>
          <cell r="D5388" t="str">
            <v>Florence</v>
          </cell>
          <cell r="E5388">
            <v>1</v>
          </cell>
          <cell r="F5388">
            <v>635</v>
          </cell>
          <cell r="G5388" t="str">
            <v>Max</v>
          </cell>
        </row>
        <row r="5389">
          <cell r="A5389" t="str">
            <v>Georgetown20221FMRMax</v>
          </cell>
          <cell r="B5389">
            <v>2022</v>
          </cell>
          <cell r="C5389" t="str">
            <v>FMR</v>
          </cell>
          <cell r="D5389" t="str">
            <v>Georgetown</v>
          </cell>
          <cell r="E5389">
            <v>1</v>
          </cell>
          <cell r="F5389">
            <v>654</v>
          </cell>
          <cell r="G5389" t="str">
            <v>Max</v>
          </cell>
        </row>
        <row r="5390">
          <cell r="A5390" t="str">
            <v>Greenville20221FMRMax</v>
          </cell>
          <cell r="B5390">
            <v>2022</v>
          </cell>
          <cell r="C5390" t="str">
            <v>FMR</v>
          </cell>
          <cell r="D5390" t="str">
            <v>Greenville</v>
          </cell>
          <cell r="E5390">
            <v>1</v>
          </cell>
          <cell r="F5390">
            <v>871</v>
          </cell>
          <cell r="G5390" t="str">
            <v>Max</v>
          </cell>
        </row>
        <row r="5391">
          <cell r="A5391" t="str">
            <v>Greenwood20221FMRMax</v>
          </cell>
          <cell r="B5391">
            <v>2022</v>
          </cell>
          <cell r="C5391" t="str">
            <v>FMR</v>
          </cell>
          <cell r="D5391" t="str">
            <v>Greenwood</v>
          </cell>
          <cell r="E5391">
            <v>1</v>
          </cell>
          <cell r="F5391">
            <v>648</v>
          </cell>
          <cell r="G5391" t="str">
            <v>Max</v>
          </cell>
        </row>
        <row r="5392">
          <cell r="A5392" t="str">
            <v>Hampton20221FMRMax</v>
          </cell>
          <cell r="B5392">
            <v>2022</v>
          </cell>
          <cell r="C5392" t="str">
            <v>FMR</v>
          </cell>
          <cell r="D5392" t="str">
            <v>Hampton</v>
          </cell>
          <cell r="E5392">
            <v>1</v>
          </cell>
          <cell r="F5392">
            <v>548</v>
          </cell>
          <cell r="G5392" t="str">
            <v>Max</v>
          </cell>
        </row>
        <row r="5393">
          <cell r="A5393" t="str">
            <v>Horry20221FMRMax</v>
          </cell>
          <cell r="B5393">
            <v>2022</v>
          </cell>
          <cell r="C5393" t="str">
            <v>FMR</v>
          </cell>
          <cell r="D5393" t="str">
            <v>Horry</v>
          </cell>
          <cell r="E5393">
            <v>1</v>
          </cell>
          <cell r="F5393">
            <v>917</v>
          </cell>
          <cell r="G5393" t="str">
            <v>Max</v>
          </cell>
        </row>
        <row r="5394">
          <cell r="A5394" t="str">
            <v>Jasper20221FMRMax</v>
          </cell>
          <cell r="B5394">
            <v>2022</v>
          </cell>
          <cell r="C5394" t="str">
            <v>FMR</v>
          </cell>
          <cell r="D5394" t="str">
            <v>Jasper</v>
          </cell>
          <cell r="E5394">
            <v>1</v>
          </cell>
          <cell r="F5394">
            <v>815</v>
          </cell>
          <cell r="G5394" t="str">
            <v>Max</v>
          </cell>
        </row>
        <row r="5395">
          <cell r="A5395" t="str">
            <v>Kershaw20221FMRMax</v>
          </cell>
          <cell r="B5395">
            <v>2022</v>
          </cell>
          <cell r="C5395" t="str">
            <v>FMR</v>
          </cell>
          <cell r="D5395" t="str">
            <v>Kershaw</v>
          </cell>
          <cell r="E5395">
            <v>1</v>
          </cell>
          <cell r="F5395">
            <v>667</v>
          </cell>
          <cell r="G5395" t="str">
            <v>Max</v>
          </cell>
        </row>
        <row r="5396">
          <cell r="A5396" t="str">
            <v>Lancaster20221FMRMax</v>
          </cell>
          <cell r="B5396">
            <v>2022</v>
          </cell>
          <cell r="C5396" t="str">
            <v>FMR</v>
          </cell>
          <cell r="D5396" t="str">
            <v>Lancaster</v>
          </cell>
          <cell r="E5396">
            <v>1</v>
          </cell>
          <cell r="F5396">
            <v>641</v>
          </cell>
          <cell r="G5396" t="str">
            <v>Max</v>
          </cell>
        </row>
        <row r="5397">
          <cell r="A5397" t="str">
            <v>Laurens20221FMRMax</v>
          </cell>
          <cell r="B5397">
            <v>2022</v>
          </cell>
          <cell r="C5397" t="str">
            <v>FMR</v>
          </cell>
          <cell r="D5397" t="str">
            <v>Laurens</v>
          </cell>
          <cell r="E5397">
            <v>1</v>
          </cell>
          <cell r="F5397">
            <v>595</v>
          </cell>
          <cell r="G5397" t="str">
            <v>Max</v>
          </cell>
        </row>
        <row r="5398">
          <cell r="A5398" t="str">
            <v>Lee20221FMRMax</v>
          </cell>
          <cell r="B5398">
            <v>2022</v>
          </cell>
          <cell r="C5398" t="str">
            <v>FMR</v>
          </cell>
          <cell r="D5398" t="str">
            <v>Lee</v>
          </cell>
          <cell r="E5398">
            <v>1</v>
          </cell>
          <cell r="F5398">
            <v>583</v>
          </cell>
          <cell r="G5398" t="str">
            <v>Max</v>
          </cell>
        </row>
        <row r="5399">
          <cell r="A5399" t="str">
            <v>Lexington20221FMRMax</v>
          </cell>
          <cell r="B5399">
            <v>2022</v>
          </cell>
          <cell r="C5399" t="str">
            <v>FMR</v>
          </cell>
          <cell r="D5399" t="str">
            <v>Lexington</v>
          </cell>
          <cell r="E5399">
            <v>1</v>
          </cell>
          <cell r="F5399">
            <v>869</v>
          </cell>
          <cell r="G5399" t="str">
            <v>Max</v>
          </cell>
        </row>
        <row r="5400">
          <cell r="A5400" t="str">
            <v>Marion20221FMRMax</v>
          </cell>
          <cell r="B5400">
            <v>2022</v>
          </cell>
          <cell r="C5400" t="str">
            <v>FMR</v>
          </cell>
          <cell r="D5400" t="str">
            <v>Marion</v>
          </cell>
          <cell r="E5400">
            <v>1</v>
          </cell>
          <cell r="F5400">
            <v>568</v>
          </cell>
          <cell r="G5400" t="str">
            <v>Max</v>
          </cell>
        </row>
        <row r="5401">
          <cell r="A5401" t="str">
            <v>Marlboro20221FMRMax</v>
          </cell>
          <cell r="B5401">
            <v>2022</v>
          </cell>
          <cell r="C5401" t="str">
            <v>FMR</v>
          </cell>
          <cell r="D5401" t="str">
            <v>Marlboro</v>
          </cell>
          <cell r="E5401">
            <v>1</v>
          </cell>
          <cell r="F5401">
            <v>541</v>
          </cell>
          <cell r="G5401" t="str">
            <v>Max</v>
          </cell>
        </row>
        <row r="5402">
          <cell r="A5402" t="str">
            <v>McCormick20221FMRMax</v>
          </cell>
          <cell r="B5402">
            <v>2022</v>
          </cell>
          <cell r="C5402" t="str">
            <v>FMR</v>
          </cell>
          <cell r="D5402" t="str">
            <v>McCormick</v>
          </cell>
          <cell r="E5402">
            <v>1</v>
          </cell>
          <cell r="F5402">
            <v>541</v>
          </cell>
          <cell r="G5402" t="str">
            <v>Max</v>
          </cell>
        </row>
        <row r="5403">
          <cell r="A5403" t="str">
            <v>Newberry20221FMRMax</v>
          </cell>
          <cell r="B5403">
            <v>2022</v>
          </cell>
          <cell r="C5403" t="str">
            <v>FMR</v>
          </cell>
          <cell r="D5403" t="str">
            <v>Newberry</v>
          </cell>
          <cell r="E5403">
            <v>1</v>
          </cell>
          <cell r="F5403">
            <v>628</v>
          </cell>
          <cell r="G5403" t="str">
            <v>Max</v>
          </cell>
        </row>
        <row r="5404">
          <cell r="A5404" t="str">
            <v>Oconee20221FMRMax</v>
          </cell>
          <cell r="B5404">
            <v>2022</v>
          </cell>
          <cell r="C5404" t="str">
            <v>FMR</v>
          </cell>
          <cell r="D5404" t="str">
            <v>Oconee</v>
          </cell>
          <cell r="E5404">
            <v>1</v>
          </cell>
          <cell r="F5404">
            <v>613</v>
          </cell>
          <cell r="G5404" t="str">
            <v>Max</v>
          </cell>
        </row>
        <row r="5405">
          <cell r="A5405" t="str">
            <v>Orangeburg20221FMRMax</v>
          </cell>
          <cell r="B5405">
            <v>2022</v>
          </cell>
          <cell r="C5405" t="str">
            <v>FMR</v>
          </cell>
          <cell r="D5405" t="str">
            <v>Orangeburg</v>
          </cell>
          <cell r="E5405">
            <v>1</v>
          </cell>
          <cell r="F5405">
            <v>625</v>
          </cell>
          <cell r="G5405" t="str">
            <v>Max</v>
          </cell>
        </row>
        <row r="5406">
          <cell r="A5406" t="str">
            <v>Pickens20221FMRMax</v>
          </cell>
          <cell r="B5406">
            <v>2022</v>
          </cell>
          <cell r="C5406" t="str">
            <v>FMR</v>
          </cell>
          <cell r="D5406" t="str">
            <v>Pickens</v>
          </cell>
          <cell r="E5406">
            <v>1</v>
          </cell>
          <cell r="F5406">
            <v>871</v>
          </cell>
          <cell r="G5406" t="str">
            <v>Max</v>
          </cell>
        </row>
        <row r="5407">
          <cell r="A5407" t="str">
            <v>Richland20221FMRMax</v>
          </cell>
          <cell r="B5407">
            <v>2022</v>
          </cell>
          <cell r="C5407" t="str">
            <v>FMR</v>
          </cell>
          <cell r="D5407" t="str">
            <v>Richland</v>
          </cell>
          <cell r="E5407">
            <v>1</v>
          </cell>
          <cell r="F5407">
            <v>869</v>
          </cell>
          <cell r="G5407" t="str">
            <v>Max</v>
          </cell>
        </row>
        <row r="5408">
          <cell r="A5408" t="str">
            <v>Saluda20221FMRMax</v>
          </cell>
          <cell r="B5408">
            <v>2022</v>
          </cell>
          <cell r="C5408" t="str">
            <v>FMR</v>
          </cell>
          <cell r="D5408" t="str">
            <v>Saluda</v>
          </cell>
          <cell r="E5408">
            <v>1</v>
          </cell>
          <cell r="F5408">
            <v>869</v>
          </cell>
          <cell r="G5408" t="str">
            <v>Max</v>
          </cell>
        </row>
        <row r="5409">
          <cell r="A5409" t="str">
            <v>Spartanburg20221FMRMax</v>
          </cell>
          <cell r="B5409">
            <v>2022</v>
          </cell>
          <cell r="C5409" t="str">
            <v>FMR</v>
          </cell>
          <cell r="D5409" t="str">
            <v>Spartanburg</v>
          </cell>
          <cell r="E5409">
            <v>1</v>
          </cell>
          <cell r="F5409">
            <v>758</v>
          </cell>
          <cell r="G5409" t="str">
            <v>Max</v>
          </cell>
        </row>
        <row r="5410">
          <cell r="A5410" t="str">
            <v>Sumter20221FMRMax</v>
          </cell>
          <cell r="B5410">
            <v>2022</v>
          </cell>
          <cell r="C5410" t="str">
            <v>FMR</v>
          </cell>
          <cell r="D5410" t="str">
            <v>Sumter</v>
          </cell>
          <cell r="E5410">
            <v>1</v>
          </cell>
          <cell r="F5410">
            <v>689</v>
          </cell>
          <cell r="G5410" t="str">
            <v>Max</v>
          </cell>
        </row>
        <row r="5411">
          <cell r="A5411" t="str">
            <v>Union20221FMRMax</v>
          </cell>
          <cell r="B5411">
            <v>2022</v>
          </cell>
          <cell r="C5411" t="str">
            <v>FMR</v>
          </cell>
          <cell r="D5411" t="str">
            <v>Union</v>
          </cell>
          <cell r="E5411">
            <v>1</v>
          </cell>
          <cell r="F5411">
            <v>541</v>
          </cell>
          <cell r="G5411" t="str">
            <v>Max</v>
          </cell>
        </row>
        <row r="5412">
          <cell r="A5412" t="str">
            <v>Williamsburg20221FMRMax</v>
          </cell>
          <cell r="B5412">
            <v>2022</v>
          </cell>
          <cell r="C5412" t="str">
            <v>FMR</v>
          </cell>
          <cell r="D5412" t="str">
            <v>Williamsburg</v>
          </cell>
          <cell r="E5412">
            <v>1</v>
          </cell>
          <cell r="F5412">
            <v>541</v>
          </cell>
          <cell r="G5412" t="str">
            <v>Max</v>
          </cell>
        </row>
        <row r="5413">
          <cell r="A5413" t="str">
            <v>York20221FMRMax</v>
          </cell>
          <cell r="B5413">
            <v>2022</v>
          </cell>
          <cell r="C5413" t="str">
            <v>FMR</v>
          </cell>
          <cell r="D5413" t="str">
            <v>York</v>
          </cell>
          <cell r="E5413">
            <v>1</v>
          </cell>
          <cell r="F5413">
            <v>1014</v>
          </cell>
          <cell r="G5413" t="str">
            <v>Max</v>
          </cell>
        </row>
        <row r="5414">
          <cell r="A5414" t="str">
            <v>Abbeville20222FMRMax</v>
          </cell>
          <cell r="B5414">
            <v>2022</v>
          </cell>
          <cell r="C5414" t="str">
            <v>FMR</v>
          </cell>
          <cell r="D5414" t="str">
            <v>Abbeville</v>
          </cell>
          <cell r="E5414">
            <v>2</v>
          </cell>
          <cell r="F5414">
            <v>712</v>
          </cell>
          <cell r="G5414" t="str">
            <v>Max</v>
          </cell>
        </row>
        <row r="5415">
          <cell r="A5415" t="str">
            <v>Aiken20222FMRMax</v>
          </cell>
          <cell r="B5415">
            <v>2022</v>
          </cell>
          <cell r="C5415" t="str">
            <v>FMR</v>
          </cell>
          <cell r="D5415" t="str">
            <v>Aiken</v>
          </cell>
          <cell r="E5415">
            <v>2</v>
          </cell>
          <cell r="F5415">
            <v>906</v>
          </cell>
          <cell r="G5415" t="str">
            <v>Max</v>
          </cell>
        </row>
        <row r="5416">
          <cell r="A5416" t="str">
            <v>Allendale20222FMRMax</v>
          </cell>
          <cell r="B5416">
            <v>2022</v>
          </cell>
          <cell r="C5416" t="str">
            <v>FMR</v>
          </cell>
          <cell r="D5416" t="str">
            <v>Allendale</v>
          </cell>
          <cell r="E5416">
            <v>2</v>
          </cell>
          <cell r="F5416">
            <v>712</v>
          </cell>
          <cell r="G5416" t="str">
            <v>Max</v>
          </cell>
        </row>
        <row r="5417">
          <cell r="A5417" t="str">
            <v>Anderson20222FMRMax</v>
          </cell>
          <cell r="B5417">
            <v>2022</v>
          </cell>
          <cell r="C5417" t="str">
            <v>FMR</v>
          </cell>
          <cell r="D5417" t="str">
            <v>Anderson</v>
          </cell>
          <cell r="E5417">
            <v>2</v>
          </cell>
          <cell r="F5417">
            <v>833</v>
          </cell>
          <cell r="G5417" t="str">
            <v>Max</v>
          </cell>
        </row>
        <row r="5418">
          <cell r="A5418" t="str">
            <v>Bamberg20222FMRMax</v>
          </cell>
          <cell r="B5418">
            <v>2022</v>
          </cell>
          <cell r="C5418" t="str">
            <v>FMR</v>
          </cell>
          <cell r="D5418" t="str">
            <v>Bamberg</v>
          </cell>
          <cell r="E5418">
            <v>2</v>
          </cell>
          <cell r="F5418">
            <v>717</v>
          </cell>
          <cell r="G5418" t="str">
            <v>Max</v>
          </cell>
        </row>
        <row r="5419">
          <cell r="A5419" t="str">
            <v>Barnwell20222FMRMax</v>
          </cell>
          <cell r="B5419">
            <v>2022</v>
          </cell>
          <cell r="C5419" t="str">
            <v>FMR</v>
          </cell>
          <cell r="D5419" t="str">
            <v>Barnwell</v>
          </cell>
          <cell r="E5419">
            <v>2</v>
          </cell>
          <cell r="F5419">
            <v>712</v>
          </cell>
          <cell r="G5419" t="str">
            <v>Max</v>
          </cell>
        </row>
        <row r="5420">
          <cell r="A5420" t="str">
            <v>Beaufort20222FMRMax</v>
          </cell>
          <cell r="B5420">
            <v>2022</v>
          </cell>
          <cell r="C5420" t="str">
            <v>FMR</v>
          </cell>
          <cell r="D5420" t="str">
            <v>Beaufort</v>
          </cell>
          <cell r="E5420">
            <v>2</v>
          </cell>
          <cell r="F5420">
            <v>1253</v>
          </cell>
          <cell r="G5420" t="str">
            <v>Max</v>
          </cell>
        </row>
        <row r="5421">
          <cell r="A5421" t="str">
            <v>Berkeley20222FMRMax</v>
          </cell>
          <cell r="B5421">
            <v>2022</v>
          </cell>
          <cell r="C5421" t="str">
            <v>FMR</v>
          </cell>
          <cell r="D5421" t="str">
            <v>Berkeley</v>
          </cell>
          <cell r="E5421">
            <v>2</v>
          </cell>
          <cell r="F5421">
            <v>1372</v>
          </cell>
          <cell r="G5421" t="str">
            <v>Max</v>
          </cell>
        </row>
        <row r="5422">
          <cell r="A5422" t="str">
            <v>Calhoun20222FMRMax</v>
          </cell>
          <cell r="B5422">
            <v>2022</v>
          </cell>
          <cell r="C5422" t="str">
            <v>FMR</v>
          </cell>
          <cell r="D5422" t="str">
            <v>Calhoun</v>
          </cell>
          <cell r="E5422">
            <v>2</v>
          </cell>
          <cell r="F5422">
            <v>990</v>
          </cell>
          <cell r="G5422" t="str">
            <v>Max</v>
          </cell>
        </row>
        <row r="5423">
          <cell r="A5423" t="str">
            <v>Charleston20222FMRMax</v>
          </cell>
          <cell r="B5423">
            <v>2022</v>
          </cell>
          <cell r="C5423" t="str">
            <v>FMR</v>
          </cell>
          <cell r="D5423" t="str">
            <v>Charleston</v>
          </cell>
          <cell r="E5423">
            <v>2</v>
          </cell>
          <cell r="F5423">
            <v>1372</v>
          </cell>
          <cell r="G5423" t="str">
            <v>Max</v>
          </cell>
        </row>
        <row r="5424">
          <cell r="A5424" t="str">
            <v>Cherokee20222FMRMax</v>
          </cell>
          <cell r="B5424">
            <v>2022</v>
          </cell>
          <cell r="C5424" t="str">
            <v>FMR</v>
          </cell>
          <cell r="D5424" t="str">
            <v>Cherokee</v>
          </cell>
          <cell r="E5424">
            <v>2</v>
          </cell>
          <cell r="F5424">
            <v>739</v>
          </cell>
          <cell r="G5424" t="str">
            <v>Max</v>
          </cell>
        </row>
        <row r="5425">
          <cell r="A5425" t="str">
            <v>Chester20222FMRMax</v>
          </cell>
          <cell r="B5425">
            <v>2022</v>
          </cell>
          <cell r="C5425" t="str">
            <v>FMR</v>
          </cell>
          <cell r="D5425" t="str">
            <v>Chester</v>
          </cell>
          <cell r="E5425">
            <v>2</v>
          </cell>
          <cell r="F5425">
            <v>712</v>
          </cell>
          <cell r="G5425" t="str">
            <v>Max</v>
          </cell>
        </row>
        <row r="5426">
          <cell r="A5426" t="str">
            <v>Chesterfield20222FMRMax</v>
          </cell>
          <cell r="B5426">
            <v>2022</v>
          </cell>
          <cell r="C5426" t="str">
            <v>FMR</v>
          </cell>
          <cell r="D5426" t="str">
            <v>Chesterfield</v>
          </cell>
          <cell r="E5426">
            <v>2</v>
          </cell>
          <cell r="F5426">
            <v>712</v>
          </cell>
          <cell r="G5426" t="str">
            <v>Max</v>
          </cell>
        </row>
        <row r="5427">
          <cell r="A5427" t="str">
            <v>Clarendon20222FMRMax</v>
          </cell>
          <cell r="B5427">
            <v>2022</v>
          </cell>
          <cell r="C5427" t="str">
            <v>FMR</v>
          </cell>
          <cell r="D5427" t="str">
            <v>Clarendon</v>
          </cell>
          <cell r="E5427">
            <v>2</v>
          </cell>
          <cell r="F5427">
            <v>712</v>
          </cell>
          <cell r="G5427" t="str">
            <v>Max</v>
          </cell>
        </row>
        <row r="5428">
          <cell r="A5428" t="str">
            <v>Colleton20222FMRMax</v>
          </cell>
          <cell r="B5428">
            <v>2022</v>
          </cell>
          <cell r="C5428" t="str">
            <v>FMR</v>
          </cell>
          <cell r="D5428" t="str">
            <v>Colleton</v>
          </cell>
          <cell r="E5428">
            <v>2</v>
          </cell>
          <cell r="F5428">
            <v>745</v>
          </cell>
          <cell r="G5428" t="str">
            <v>Max</v>
          </cell>
        </row>
        <row r="5429">
          <cell r="A5429" t="str">
            <v>Darlington20222FMRMax</v>
          </cell>
          <cell r="B5429">
            <v>2022</v>
          </cell>
          <cell r="C5429" t="str">
            <v>FMR</v>
          </cell>
          <cell r="D5429" t="str">
            <v>Darlington</v>
          </cell>
          <cell r="E5429">
            <v>2</v>
          </cell>
          <cell r="F5429">
            <v>721</v>
          </cell>
          <cell r="G5429" t="str">
            <v>Max</v>
          </cell>
        </row>
        <row r="5430">
          <cell r="A5430" t="str">
            <v>Dillon20222FMRMax</v>
          </cell>
          <cell r="B5430">
            <v>2022</v>
          </cell>
          <cell r="C5430" t="str">
            <v>FMR</v>
          </cell>
          <cell r="D5430" t="str">
            <v>Dillon</v>
          </cell>
          <cell r="E5430">
            <v>2</v>
          </cell>
          <cell r="F5430">
            <v>712</v>
          </cell>
          <cell r="G5430" t="str">
            <v>Max</v>
          </cell>
        </row>
        <row r="5431">
          <cell r="A5431" t="str">
            <v>Dorchester20222FMRMax</v>
          </cell>
          <cell r="B5431">
            <v>2022</v>
          </cell>
          <cell r="C5431" t="str">
            <v>FMR</v>
          </cell>
          <cell r="D5431" t="str">
            <v>Dorchester</v>
          </cell>
          <cell r="E5431">
            <v>2</v>
          </cell>
          <cell r="F5431">
            <v>1372</v>
          </cell>
          <cell r="G5431" t="str">
            <v>Max</v>
          </cell>
        </row>
        <row r="5432">
          <cell r="A5432" t="str">
            <v>Edgefield20222FMRMax</v>
          </cell>
          <cell r="B5432">
            <v>2022</v>
          </cell>
          <cell r="C5432" t="str">
            <v>FMR</v>
          </cell>
          <cell r="D5432" t="str">
            <v>Edgefield</v>
          </cell>
          <cell r="E5432">
            <v>2</v>
          </cell>
          <cell r="F5432">
            <v>906</v>
          </cell>
          <cell r="G5432" t="str">
            <v>Max</v>
          </cell>
        </row>
        <row r="5433">
          <cell r="A5433" t="str">
            <v>Fairfield20222FMRMax</v>
          </cell>
          <cell r="B5433">
            <v>2022</v>
          </cell>
          <cell r="C5433" t="str">
            <v>FMR</v>
          </cell>
          <cell r="D5433" t="str">
            <v>Fairfield</v>
          </cell>
          <cell r="E5433">
            <v>2</v>
          </cell>
          <cell r="F5433">
            <v>990</v>
          </cell>
          <cell r="G5433" t="str">
            <v>Max</v>
          </cell>
        </row>
        <row r="5434">
          <cell r="A5434" t="str">
            <v>Florence20222FMRMax</v>
          </cell>
          <cell r="B5434">
            <v>2022</v>
          </cell>
          <cell r="C5434" t="str">
            <v>FMR</v>
          </cell>
          <cell r="D5434" t="str">
            <v>Florence</v>
          </cell>
          <cell r="E5434">
            <v>2</v>
          </cell>
          <cell r="F5434">
            <v>832</v>
          </cell>
          <cell r="G5434" t="str">
            <v>Max</v>
          </cell>
        </row>
        <row r="5435">
          <cell r="A5435" t="str">
            <v>Georgetown20222FMRMax</v>
          </cell>
          <cell r="B5435">
            <v>2022</v>
          </cell>
          <cell r="C5435" t="str">
            <v>FMR</v>
          </cell>
          <cell r="D5435" t="str">
            <v>Georgetown</v>
          </cell>
          <cell r="E5435">
            <v>2</v>
          </cell>
          <cell r="F5435">
            <v>843</v>
          </cell>
          <cell r="G5435" t="str">
            <v>Max</v>
          </cell>
        </row>
        <row r="5436">
          <cell r="A5436" t="str">
            <v>Greenville20222FMRMax</v>
          </cell>
          <cell r="B5436">
            <v>2022</v>
          </cell>
          <cell r="C5436" t="str">
            <v>FMR</v>
          </cell>
          <cell r="D5436" t="str">
            <v>Greenville</v>
          </cell>
          <cell r="E5436">
            <v>2</v>
          </cell>
          <cell r="F5436">
            <v>992</v>
          </cell>
          <cell r="G5436" t="str">
            <v>Max</v>
          </cell>
        </row>
        <row r="5437">
          <cell r="A5437" t="str">
            <v>Greenwood20222FMRMax</v>
          </cell>
          <cell r="B5437">
            <v>2022</v>
          </cell>
          <cell r="C5437" t="str">
            <v>FMR</v>
          </cell>
          <cell r="D5437" t="str">
            <v>Greenwood</v>
          </cell>
          <cell r="E5437">
            <v>2</v>
          </cell>
          <cell r="F5437">
            <v>793</v>
          </cell>
          <cell r="G5437" t="str">
            <v>Max</v>
          </cell>
        </row>
        <row r="5438">
          <cell r="A5438" t="str">
            <v>Hampton20222FMRMax</v>
          </cell>
          <cell r="B5438">
            <v>2022</v>
          </cell>
          <cell r="C5438" t="str">
            <v>FMR</v>
          </cell>
          <cell r="D5438" t="str">
            <v>Hampton</v>
          </cell>
          <cell r="E5438">
            <v>2</v>
          </cell>
          <cell r="F5438">
            <v>712</v>
          </cell>
          <cell r="G5438" t="str">
            <v>Max</v>
          </cell>
        </row>
        <row r="5439">
          <cell r="A5439" t="str">
            <v>Horry20222FMRMax</v>
          </cell>
          <cell r="B5439">
            <v>2022</v>
          </cell>
          <cell r="C5439" t="str">
            <v>FMR</v>
          </cell>
          <cell r="D5439" t="str">
            <v>Horry</v>
          </cell>
          <cell r="E5439">
            <v>2</v>
          </cell>
          <cell r="F5439">
            <v>1062</v>
          </cell>
          <cell r="G5439" t="str">
            <v>Max</v>
          </cell>
        </row>
        <row r="5440">
          <cell r="A5440" t="str">
            <v>Jasper20222FMRMax</v>
          </cell>
          <cell r="B5440">
            <v>2022</v>
          </cell>
          <cell r="C5440" t="str">
            <v>FMR</v>
          </cell>
          <cell r="D5440" t="str">
            <v>Jasper</v>
          </cell>
          <cell r="E5440">
            <v>2</v>
          </cell>
          <cell r="F5440">
            <v>929</v>
          </cell>
          <cell r="G5440" t="str">
            <v>Max</v>
          </cell>
        </row>
        <row r="5441">
          <cell r="A5441" t="str">
            <v>Kershaw20222FMRMax</v>
          </cell>
          <cell r="B5441">
            <v>2022</v>
          </cell>
          <cell r="C5441" t="str">
            <v>FMR</v>
          </cell>
          <cell r="D5441" t="str">
            <v>Kershaw</v>
          </cell>
          <cell r="E5441">
            <v>2</v>
          </cell>
          <cell r="F5441">
            <v>760</v>
          </cell>
          <cell r="G5441" t="str">
            <v>Max</v>
          </cell>
        </row>
        <row r="5442">
          <cell r="A5442" t="str">
            <v>Lancaster20222FMRMax</v>
          </cell>
          <cell r="B5442">
            <v>2022</v>
          </cell>
          <cell r="C5442" t="str">
            <v>FMR</v>
          </cell>
          <cell r="D5442" t="str">
            <v>Lancaster</v>
          </cell>
          <cell r="E5442">
            <v>2</v>
          </cell>
          <cell r="F5442">
            <v>844</v>
          </cell>
          <cell r="G5442" t="str">
            <v>Max</v>
          </cell>
        </row>
        <row r="5443">
          <cell r="A5443" t="str">
            <v>Laurens20222FMRMax</v>
          </cell>
          <cell r="B5443">
            <v>2022</v>
          </cell>
          <cell r="C5443" t="str">
            <v>FMR</v>
          </cell>
          <cell r="D5443" t="str">
            <v>Laurens</v>
          </cell>
          <cell r="E5443">
            <v>2</v>
          </cell>
          <cell r="F5443">
            <v>783</v>
          </cell>
          <cell r="G5443" t="str">
            <v>Max</v>
          </cell>
        </row>
        <row r="5444">
          <cell r="A5444" t="str">
            <v>Lee20222FMRMax</v>
          </cell>
          <cell r="B5444">
            <v>2022</v>
          </cell>
          <cell r="C5444" t="str">
            <v>FMR</v>
          </cell>
          <cell r="D5444" t="str">
            <v>Lee</v>
          </cell>
          <cell r="E5444">
            <v>2</v>
          </cell>
          <cell r="F5444">
            <v>712</v>
          </cell>
          <cell r="G5444" t="str">
            <v>Max</v>
          </cell>
        </row>
        <row r="5445">
          <cell r="A5445" t="str">
            <v>Lexington20222FMRMax</v>
          </cell>
          <cell r="B5445">
            <v>2022</v>
          </cell>
          <cell r="C5445" t="str">
            <v>FMR</v>
          </cell>
          <cell r="D5445" t="str">
            <v>Lexington</v>
          </cell>
          <cell r="E5445">
            <v>2</v>
          </cell>
          <cell r="F5445">
            <v>990</v>
          </cell>
          <cell r="G5445" t="str">
            <v>Max</v>
          </cell>
        </row>
        <row r="5446">
          <cell r="A5446" t="str">
            <v>Marion20222FMRMax</v>
          </cell>
          <cell r="B5446">
            <v>2022</v>
          </cell>
          <cell r="C5446" t="str">
            <v>FMR</v>
          </cell>
          <cell r="D5446" t="str">
            <v>Marion</v>
          </cell>
          <cell r="E5446">
            <v>2</v>
          </cell>
          <cell r="F5446">
            <v>712</v>
          </cell>
          <cell r="G5446" t="str">
            <v>Max</v>
          </cell>
        </row>
        <row r="5447">
          <cell r="A5447" t="str">
            <v>Marlboro20222FMRMax</v>
          </cell>
          <cell r="B5447">
            <v>2022</v>
          </cell>
          <cell r="C5447" t="str">
            <v>FMR</v>
          </cell>
          <cell r="D5447" t="str">
            <v>Marlboro</v>
          </cell>
          <cell r="E5447">
            <v>2</v>
          </cell>
          <cell r="F5447">
            <v>712</v>
          </cell>
          <cell r="G5447" t="str">
            <v>Max</v>
          </cell>
        </row>
        <row r="5448">
          <cell r="A5448" t="str">
            <v>McCormick20222FMRMax</v>
          </cell>
          <cell r="B5448">
            <v>2022</v>
          </cell>
          <cell r="C5448" t="str">
            <v>FMR</v>
          </cell>
          <cell r="D5448" t="str">
            <v>McCormick</v>
          </cell>
          <cell r="E5448">
            <v>2</v>
          </cell>
          <cell r="F5448">
            <v>712</v>
          </cell>
          <cell r="G5448" t="str">
            <v>Max</v>
          </cell>
        </row>
        <row r="5449">
          <cell r="A5449" t="str">
            <v>Newberry20222FMRMax</v>
          </cell>
          <cell r="B5449">
            <v>2022</v>
          </cell>
          <cell r="C5449" t="str">
            <v>FMR</v>
          </cell>
          <cell r="D5449" t="str">
            <v>Newberry</v>
          </cell>
          <cell r="E5449">
            <v>2</v>
          </cell>
          <cell r="F5449">
            <v>826</v>
          </cell>
          <cell r="G5449" t="str">
            <v>Max</v>
          </cell>
        </row>
        <row r="5450">
          <cell r="A5450" t="str">
            <v>Oconee20222FMRMax</v>
          </cell>
          <cell r="B5450">
            <v>2022</v>
          </cell>
          <cell r="C5450" t="str">
            <v>FMR</v>
          </cell>
          <cell r="D5450" t="str">
            <v>Oconee</v>
          </cell>
          <cell r="E5450">
            <v>2</v>
          </cell>
          <cell r="F5450">
            <v>806</v>
          </cell>
          <cell r="G5450" t="str">
            <v>Max</v>
          </cell>
        </row>
        <row r="5451">
          <cell r="A5451" t="str">
            <v>Orangeburg20222FMRMax</v>
          </cell>
          <cell r="B5451">
            <v>2022</v>
          </cell>
          <cell r="C5451" t="str">
            <v>FMR</v>
          </cell>
          <cell r="D5451" t="str">
            <v>Orangeburg</v>
          </cell>
          <cell r="E5451">
            <v>2</v>
          </cell>
          <cell r="F5451">
            <v>712</v>
          </cell>
          <cell r="G5451" t="str">
            <v>Max</v>
          </cell>
        </row>
        <row r="5452">
          <cell r="A5452" t="str">
            <v>Pickens20222FMRMax</v>
          </cell>
          <cell r="B5452">
            <v>2022</v>
          </cell>
          <cell r="C5452" t="str">
            <v>FMR</v>
          </cell>
          <cell r="D5452" t="str">
            <v>Pickens</v>
          </cell>
          <cell r="E5452">
            <v>2</v>
          </cell>
          <cell r="F5452">
            <v>992</v>
          </cell>
          <cell r="G5452" t="str">
            <v>Max</v>
          </cell>
        </row>
        <row r="5453">
          <cell r="A5453" t="str">
            <v>Richland20222FMRMax</v>
          </cell>
          <cell r="B5453">
            <v>2022</v>
          </cell>
          <cell r="C5453" t="str">
            <v>FMR</v>
          </cell>
          <cell r="D5453" t="str">
            <v>Richland</v>
          </cell>
          <cell r="E5453">
            <v>2</v>
          </cell>
          <cell r="F5453">
            <v>990</v>
          </cell>
          <cell r="G5453" t="str">
            <v>Max</v>
          </cell>
        </row>
        <row r="5454">
          <cell r="A5454" t="str">
            <v>Saluda20222FMRMax</v>
          </cell>
          <cell r="B5454">
            <v>2022</v>
          </cell>
          <cell r="C5454" t="str">
            <v>FMR</v>
          </cell>
          <cell r="D5454" t="str">
            <v>Saluda</v>
          </cell>
          <cell r="E5454">
            <v>2</v>
          </cell>
          <cell r="F5454">
            <v>990</v>
          </cell>
          <cell r="G5454" t="str">
            <v>Max</v>
          </cell>
        </row>
        <row r="5455">
          <cell r="A5455" t="str">
            <v>Spartanburg20222FMRMax</v>
          </cell>
          <cell r="B5455">
            <v>2022</v>
          </cell>
          <cell r="C5455" t="str">
            <v>FMR</v>
          </cell>
          <cell r="D5455" t="str">
            <v>Spartanburg</v>
          </cell>
          <cell r="E5455">
            <v>2</v>
          </cell>
          <cell r="F5455">
            <v>864</v>
          </cell>
          <cell r="G5455" t="str">
            <v>Max</v>
          </cell>
        </row>
        <row r="5456">
          <cell r="A5456" t="str">
            <v>Sumter20222FMRMax</v>
          </cell>
          <cell r="B5456">
            <v>2022</v>
          </cell>
          <cell r="C5456" t="str">
            <v>FMR</v>
          </cell>
          <cell r="D5456" t="str">
            <v>Sumter</v>
          </cell>
          <cell r="E5456">
            <v>2</v>
          </cell>
          <cell r="F5456">
            <v>851</v>
          </cell>
          <cell r="G5456" t="str">
            <v>Max</v>
          </cell>
        </row>
        <row r="5457">
          <cell r="A5457" t="str">
            <v>Union20222FMRMax</v>
          </cell>
          <cell r="B5457">
            <v>2022</v>
          </cell>
          <cell r="C5457" t="str">
            <v>FMR</v>
          </cell>
          <cell r="D5457" t="str">
            <v>Union</v>
          </cell>
          <cell r="E5457">
            <v>2</v>
          </cell>
          <cell r="F5457">
            <v>712</v>
          </cell>
          <cell r="G5457" t="str">
            <v>Max</v>
          </cell>
        </row>
        <row r="5458">
          <cell r="A5458" t="str">
            <v>Williamsburg20222FMRMax</v>
          </cell>
          <cell r="B5458">
            <v>2022</v>
          </cell>
          <cell r="C5458" t="str">
            <v>FMR</v>
          </cell>
          <cell r="D5458" t="str">
            <v>Williamsburg</v>
          </cell>
          <cell r="E5458">
            <v>2</v>
          </cell>
          <cell r="F5458">
            <v>712</v>
          </cell>
          <cell r="G5458" t="str">
            <v>Max</v>
          </cell>
        </row>
        <row r="5459">
          <cell r="A5459" t="str">
            <v>York20222FMRMax</v>
          </cell>
          <cell r="B5459">
            <v>2022</v>
          </cell>
          <cell r="C5459" t="str">
            <v>FMR</v>
          </cell>
          <cell r="D5459" t="str">
            <v>York</v>
          </cell>
          <cell r="E5459">
            <v>2</v>
          </cell>
          <cell r="F5459">
            <v>1155</v>
          </cell>
          <cell r="G5459" t="str">
            <v>Max</v>
          </cell>
        </row>
        <row r="5460">
          <cell r="A5460" t="str">
            <v>Abbeville20223FMRMax</v>
          </cell>
          <cell r="B5460">
            <v>2022</v>
          </cell>
          <cell r="C5460" t="str">
            <v>FMR</v>
          </cell>
          <cell r="D5460" t="str">
            <v>Abbeville</v>
          </cell>
          <cell r="E5460">
            <v>3</v>
          </cell>
          <cell r="F5460">
            <v>1011</v>
          </cell>
          <cell r="G5460" t="str">
            <v>Max</v>
          </cell>
        </row>
        <row r="5461">
          <cell r="A5461" t="str">
            <v>Aiken20223FMRMax</v>
          </cell>
          <cell r="B5461">
            <v>2022</v>
          </cell>
          <cell r="C5461" t="str">
            <v>FMR</v>
          </cell>
          <cell r="D5461" t="str">
            <v>Aiken</v>
          </cell>
          <cell r="E5461">
            <v>3</v>
          </cell>
          <cell r="F5461">
            <v>1228</v>
          </cell>
          <cell r="G5461" t="str">
            <v>Max</v>
          </cell>
        </row>
        <row r="5462">
          <cell r="A5462" t="str">
            <v>Allendale20223FMRMax</v>
          </cell>
          <cell r="B5462">
            <v>2022</v>
          </cell>
          <cell r="C5462" t="str">
            <v>FMR</v>
          </cell>
          <cell r="D5462" t="str">
            <v>Allendale</v>
          </cell>
          <cell r="E5462">
            <v>3</v>
          </cell>
          <cell r="F5462">
            <v>943</v>
          </cell>
          <cell r="G5462" t="str">
            <v>Max</v>
          </cell>
        </row>
        <row r="5463">
          <cell r="A5463" t="str">
            <v>Anderson20223FMRMax</v>
          </cell>
          <cell r="B5463">
            <v>2022</v>
          </cell>
          <cell r="C5463" t="str">
            <v>FMR</v>
          </cell>
          <cell r="D5463" t="str">
            <v>Anderson</v>
          </cell>
          <cell r="E5463">
            <v>3</v>
          </cell>
          <cell r="F5463">
            <v>1062</v>
          </cell>
          <cell r="G5463" t="str">
            <v>Max</v>
          </cell>
        </row>
        <row r="5464">
          <cell r="A5464" t="str">
            <v>Bamberg20223FMRMax</v>
          </cell>
          <cell r="B5464">
            <v>2022</v>
          </cell>
          <cell r="C5464" t="str">
            <v>FMR</v>
          </cell>
          <cell r="D5464" t="str">
            <v>Bamberg</v>
          </cell>
          <cell r="E5464">
            <v>3</v>
          </cell>
          <cell r="F5464">
            <v>1018</v>
          </cell>
          <cell r="G5464" t="str">
            <v>Max</v>
          </cell>
        </row>
        <row r="5465">
          <cell r="A5465" t="str">
            <v>Barnwell20223FMRMax</v>
          </cell>
          <cell r="B5465">
            <v>2022</v>
          </cell>
          <cell r="C5465" t="str">
            <v>FMR</v>
          </cell>
          <cell r="D5465" t="str">
            <v>Barnwell</v>
          </cell>
          <cell r="E5465">
            <v>3</v>
          </cell>
          <cell r="F5465">
            <v>963</v>
          </cell>
          <cell r="G5465" t="str">
            <v>Max</v>
          </cell>
        </row>
        <row r="5466">
          <cell r="A5466" t="str">
            <v>Beaufort20223FMRMax</v>
          </cell>
          <cell r="B5466">
            <v>2022</v>
          </cell>
          <cell r="C5466" t="str">
            <v>FMR</v>
          </cell>
          <cell r="D5466" t="str">
            <v>Beaufort</v>
          </cell>
          <cell r="E5466">
            <v>3</v>
          </cell>
          <cell r="F5466">
            <v>1618</v>
          </cell>
          <cell r="G5466" t="str">
            <v>Max</v>
          </cell>
        </row>
        <row r="5467">
          <cell r="A5467" t="str">
            <v>Berkeley20223FMRMax</v>
          </cell>
          <cell r="B5467">
            <v>2022</v>
          </cell>
          <cell r="C5467" t="str">
            <v>FMR</v>
          </cell>
          <cell r="D5467" t="str">
            <v>Berkeley</v>
          </cell>
          <cell r="E5467">
            <v>3</v>
          </cell>
          <cell r="F5467">
            <v>1721</v>
          </cell>
          <cell r="G5467" t="str">
            <v>Max</v>
          </cell>
        </row>
        <row r="5468">
          <cell r="A5468" t="str">
            <v>Calhoun20223FMRMax</v>
          </cell>
          <cell r="B5468">
            <v>2022</v>
          </cell>
          <cell r="C5468" t="str">
            <v>FMR</v>
          </cell>
          <cell r="D5468" t="str">
            <v>Calhoun</v>
          </cell>
          <cell r="E5468">
            <v>3</v>
          </cell>
          <cell r="F5468">
            <v>1268</v>
          </cell>
          <cell r="G5468" t="str">
            <v>Max</v>
          </cell>
        </row>
        <row r="5469">
          <cell r="A5469" t="str">
            <v>Charleston20223FMRMax</v>
          </cell>
          <cell r="B5469">
            <v>2022</v>
          </cell>
          <cell r="C5469" t="str">
            <v>FMR</v>
          </cell>
          <cell r="D5469" t="str">
            <v>Charleston</v>
          </cell>
          <cell r="E5469">
            <v>3</v>
          </cell>
          <cell r="F5469">
            <v>1721</v>
          </cell>
          <cell r="G5469" t="str">
            <v>Max</v>
          </cell>
        </row>
        <row r="5470">
          <cell r="A5470" t="str">
            <v>Cherokee20223FMRMax</v>
          </cell>
          <cell r="B5470">
            <v>2022</v>
          </cell>
          <cell r="C5470" t="str">
            <v>FMR</v>
          </cell>
          <cell r="D5470" t="str">
            <v>Cherokee</v>
          </cell>
          <cell r="E5470">
            <v>3</v>
          </cell>
          <cell r="F5470">
            <v>950</v>
          </cell>
          <cell r="G5470" t="str">
            <v>Max</v>
          </cell>
        </row>
        <row r="5471">
          <cell r="A5471" t="str">
            <v>Chester20223FMRMax</v>
          </cell>
          <cell r="B5471">
            <v>2022</v>
          </cell>
          <cell r="C5471" t="str">
            <v>FMR</v>
          </cell>
          <cell r="D5471" t="str">
            <v>Chester</v>
          </cell>
          <cell r="E5471">
            <v>3</v>
          </cell>
          <cell r="F5471">
            <v>966</v>
          </cell>
          <cell r="G5471" t="str">
            <v>Max</v>
          </cell>
        </row>
        <row r="5472">
          <cell r="A5472" t="str">
            <v>Chesterfield20223FMRMax</v>
          </cell>
          <cell r="B5472">
            <v>2022</v>
          </cell>
          <cell r="C5472" t="str">
            <v>FMR</v>
          </cell>
          <cell r="D5472" t="str">
            <v>Chesterfield</v>
          </cell>
          <cell r="E5472">
            <v>3</v>
          </cell>
          <cell r="F5472">
            <v>955</v>
          </cell>
          <cell r="G5472" t="str">
            <v>Max</v>
          </cell>
        </row>
        <row r="5473">
          <cell r="A5473" t="str">
            <v>Clarendon20223FMRMax</v>
          </cell>
          <cell r="B5473">
            <v>2022</v>
          </cell>
          <cell r="C5473" t="str">
            <v>FMR</v>
          </cell>
          <cell r="D5473" t="str">
            <v>Clarendon</v>
          </cell>
          <cell r="E5473">
            <v>3</v>
          </cell>
          <cell r="F5473">
            <v>880</v>
          </cell>
          <cell r="G5473" t="str">
            <v>Max</v>
          </cell>
        </row>
        <row r="5474">
          <cell r="A5474" t="str">
            <v>Colleton20223FMRMax</v>
          </cell>
          <cell r="B5474">
            <v>2022</v>
          </cell>
          <cell r="C5474" t="str">
            <v>FMR</v>
          </cell>
          <cell r="D5474" t="str">
            <v>Colleton</v>
          </cell>
          <cell r="E5474">
            <v>3</v>
          </cell>
          <cell r="F5474">
            <v>921</v>
          </cell>
          <cell r="G5474" t="str">
            <v>Max</v>
          </cell>
        </row>
        <row r="5475">
          <cell r="A5475" t="str">
            <v>Darlington20223FMRMax</v>
          </cell>
          <cell r="B5475">
            <v>2022</v>
          </cell>
          <cell r="C5475" t="str">
            <v>FMR</v>
          </cell>
          <cell r="D5475" t="str">
            <v>Darlington</v>
          </cell>
          <cell r="E5475">
            <v>3</v>
          </cell>
          <cell r="F5475">
            <v>941</v>
          </cell>
          <cell r="G5475" t="str">
            <v>Max</v>
          </cell>
        </row>
        <row r="5476">
          <cell r="A5476" t="str">
            <v>Dillon20223FMRMax</v>
          </cell>
          <cell r="B5476">
            <v>2022</v>
          </cell>
          <cell r="C5476" t="str">
            <v>FMR</v>
          </cell>
          <cell r="D5476" t="str">
            <v>Dillon</v>
          </cell>
          <cell r="E5476">
            <v>3</v>
          </cell>
          <cell r="F5476">
            <v>880</v>
          </cell>
          <cell r="G5476" t="str">
            <v>Max</v>
          </cell>
        </row>
        <row r="5477">
          <cell r="A5477" t="str">
            <v>Dorchester20223FMRMax</v>
          </cell>
          <cell r="B5477">
            <v>2022</v>
          </cell>
          <cell r="C5477" t="str">
            <v>FMR</v>
          </cell>
          <cell r="D5477" t="str">
            <v>Dorchester</v>
          </cell>
          <cell r="E5477">
            <v>3</v>
          </cell>
          <cell r="F5477">
            <v>1721</v>
          </cell>
          <cell r="G5477" t="str">
            <v>Max</v>
          </cell>
        </row>
        <row r="5478">
          <cell r="A5478" t="str">
            <v>Edgefield20223FMRMax</v>
          </cell>
          <cell r="B5478">
            <v>2022</v>
          </cell>
          <cell r="C5478" t="str">
            <v>FMR</v>
          </cell>
          <cell r="D5478" t="str">
            <v>Edgefield</v>
          </cell>
          <cell r="E5478">
            <v>3</v>
          </cell>
          <cell r="F5478">
            <v>1228</v>
          </cell>
          <cell r="G5478" t="str">
            <v>Max</v>
          </cell>
        </row>
        <row r="5479">
          <cell r="A5479" t="str">
            <v>Fairfield20223FMRMax</v>
          </cell>
          <cell r="B5479">
            <v>2022</v>
          </cell>
          <cell r="C5479" t="str">
            <v>FMR</v>
          </cell>
          <cell r="D5479" t="str">
            <v>Fairfield</v>
          </cell>
          <cell r="E5479">
            <v>3</v>
          </cell>
          <cell r="F5479">
            <v>1268</v>
          </cell>
          <cell r="G5479" t="str">
            <v>Max</v>
          </cell>
        </row>
        <row r="5480">
          <cell r="A5480" t="str">
            <v>Florence20223FMRMax</v>
          </cell>
          <cell r="B5480">
            <v>2022</v>
          </cell>
          <cell r="C5480" t="str">
            <v>FMR</v>
          </cell>
          <cell r="D5480" t="str">
            <v>Florence</v>
          </cell>
          <cell r="E5480">
            <v>3</v>
          </cell>
          <cell r="F5480">
            <v>1053</v>
          </cell>
          <cell r="G5480" t="str">
            <v>Max</v>
          </cell>
        </row>
        <row r="5481">
          <cell r="A5481" t="str">
            <v>Georgetown20223FMRMax</v>
          </cell>
          <cell r="B5481">
            <v>2022</v>
          </cell>
          <cell r="C5481" t="str">
            <v>FMR</v>
          </cell>
          <cell r="D5481" t="str">
            <v>Georgetown</v>
          </cell>
          <cell r="E5481">
            <v>3</v>
          </cell>
          <cell r="F5481">
            <v>1171</v>
          </cell>
          <cell r="G5481" t="str">
            <v>Max</v>
          </cell>
        </row>
        <row r="5482">
          <cell r="A5482" t="str">
            <v>Greenville20223FMRMax</v>
          </cell>
          <cell r="B5482">
            <v>2022</v>
          </cell>
          <cell r="C5482" t="str">
            <v>FMR</v>
          </cell>
          <cell r="D5482" t="str">
            <v>Greenville</v>
          </cell>
          <cell r="E5482">
            <v>3</v>
          </cell>
          <cell r="F5482">
            <v>1294</v>
          </cell>
          <cell r="G5482" t="str">
            <v>Max</v>
          </cell>
        </row>
        <row r="5483">
          <cell r="A5483" t="str">
            <v>Greenwood20223FMRMax</v>
          </cell>
          <cell r="B5483">
            <v>2022</v>
          </cell>
          <cell r="C5483" t="str">
            <v>FMR</v>
          </cell>
          <cell r="D5483" t="str">
            <v>Greenwood</v>
          </cell>
          <cell r="E5483">
            <v>3</v>
          </cell>
          <cell r="F5483">
            <v>1025</v>
          </cell>
          <cell r="G5483" t="str">
            <v>Max</v>
          </cell>
        </row>
        <row r="5484">
          <cell r="A5484" t="str">
            <v>Hampton20223FMRMax</v>
          </cell>
          <cell r="B5484">
            <v>2022</v>
          </cell>
          <cell r="C5484" t="str">
            <v>FMR</v>
          </cell>
          <cell r="D5484" t="str">
            <v>Hampton</v>
          </cell>
          <cell r="E5484">
            <v>3</v>
          </cell>
          <cell r="F5484">
            <v>978</v>
          </cell>
          <cell r="G5484" t="str">
            <v>Max</v>
          </cell>
        </row>
        <row r="5485">
          <cell r="A5485" t="str">
            <v>Horry20223FMRMax</v>
          </cell>
          <cell r="B5485">
            <v>2022</v>
          </cell>
          <cell r="C5485" t="str">
            <v>FMR</v>
          </cell>
          <cell r="D5485" t="str">
            <v>Horry</v>
          </cell>
          <cell r="E5485">
            <v>3</v>
          </cell>
          <cell r="F5485">
            <v>1349</v>
          </cell>
          <cell r="G5485" t="str">
            <v>Max</v>
          </cell>
        </row>
        <row r="5486">
          <cell r="A5486" t="str">
            <v>Jasper20223FMRMax</v>
          </cell>
          <cell r="B5486">
            <v>2022</v>
          </cell>
          <cell r="C5486" t="str">
            <v>FMR</v>
          </cell>
          <cell r="D5486" t="str">
            <v>Jasper</v>
          </cell>
          <cell r="E5486">
            <v>3</v>
          </cell>
          <cell r="F5486">
            <v>1204</v>
          </cell>
          <cell r="G5486" t="str">
            <v>Max</v>
          </cell>
        </row>
        <row r="5487">
          <cell r="A5487" t="str">
            <v>Kershaw20223FMRMax</v>
          </cell>
          <cell r="B5487">
            <v>2022</v>
          </cell>
          <cell r="C5487" t="str">
            <v>FMR</v>
          </cell>
          <cell r="D5487" t="str">
            <v>Kershaw</v>
          </cell>
          <cell r="E5487">
            <v>3</v>
          </cell>
          <cell r="F5487">
            <v>1067</v>
          </cell>
          <cell r="G5487" t="str">
            <v>Max</v>
          </cell>
        </row>
        <row r="5488">
          <cell r="A5488" t="str">
            <v>Lancaster20223FMRMax</v>
          </cell>
          <cell r="B5488">
            <v>2022</v>
          </cell>
          <cell r="C5488" t="str">
            <v>FMR</v>
          </cell>
          <cell r="D5488" t="str">
            <v>Lancaster</v>
          </cell>
          <cell r="E5488">
            <v>3</v>
          </cell>
          <cell r="F5488">
            <v>1105</v>
          </cell>
          <cell r="G5488" t="str">
            <v>Max</v>
          </cell>
        </row>
        <row r="5489">
          <cell r="A5489" t="str">
            <v>Laurens20223FMRMax</v>
          </cell>
          <cell r="B5489">
            <v>2022</v>
          </cell>
          <cell r="C5489" t="str">
            <v>FMR</v>
          </cell>
          <cell r="D5489" t="str">
            <v>Laurens</v>
          </cell>
          <cell r="E5489">
            <v>3</v>
          </cell>
          <cell r="F5489">
            <v>981</v>
          </cell>
          <cell r="G5489" t="str">
            <v>Max</v>
          </cell>
        </row>
        <row r="5490">
          <cell r="A5490" t="str">
            <v>Lee20223FMRMax</v>
          </cell>
          <cell r="B5490">
            <v>2022</v>
          </cell>
          <cell r="C5490" t="str">
            <v>FMR</v>
          </cell>
          <cell r="D5490" t="str">
            <v>Lee</v>
          </cell>
          <cell r="E5490">
            <v>3</v>
          </cell>
          <cell r="F5490">
            <v>1011</v>
          </cell>
          <cell r="G5490" t="str">
            <v>Max</v>
          </cell>
        </row>
        <row r="5491">
          <cell r="A5491" t="str">
            <v>Lexington20223FMRMax</v>
          </cell>
          <cell r="B5491">
            <v>2022</v>
          </cell>
          <cell r="C5491" t="str">
            <v>FMR</v>
          </cell>
          <cell r="D5491" t="str">
            <v>Lexington</v>
          </cell>
          <cell r="E5491">
            <v>3</v>
          </cell>
          <cell r="F5491">
            <v>1268</v>
          </cell>
          <cell r="G5491" t="str">
            <v>Max</v>
          </cell>
        </row>
        <row r="5492">
          <cell r="A5492" t="str">
            <v>Marion20223FMRMax</v>
          </cell>
          <cell r="B5492">
            <v>2022</v>
          </cell>
          <cell r="C5492" t="str">
            <v>FMR</v>
          </cell>
          <cell r="D5492" t="str">
            <v>Marion</v>
          </cell>
          <cell r="E5492">
            <v>3</v>
          </cell>
          <cell r="F5492">
            <v>890</v>
          </cell>
          <cell r="G5492" t="str">
            <v>Max</v>
          </cell>
        </row>
        <row r="5493">
          <cell r="A5493" t="str">
            <v>Marlboro20223FMRMax</v>
          </cell>
          <cell r="B5493">
            <v>2022</v>
          </cell>
          <cell r="C5493" t="str">
            <v>FMR</v>
          </cell>
          <cell r="D5493" t="str">
            <v>Marlboro</v>
          </cell>
          <cell r="E5493">
            <v>3</v>
          </cell>
          <cell r="F5493">
            <v>931</v>
          </cell>
          <cell r="G5493" t="str">
            <v>Max</v>
          </cell>
        </row>
        <row r="5494">
          <cell r="A5494" t="str">
            <v>McCormick20223FMRMax</v>
          </cell>
          <cell r="B5494">
            <v>2022</v>
          </cell>
          <cell r="C5494" t="str">
            <v>FMR</v>
          </cell>
          <cell r="D5494" t="str">
            <v>McCormick</v>
          </cell>
          <cell r="E5494">
            <v>3</v>
          </cell>
          <cell r="F5494">
            <v>1011</v>
          </cell>
          <cell r="G5494" t="str">
            <v>Max</v>
          </cell>
        </row>
        <row r="5495">
          <cell r="A5495" t="str">
            <v>Newberry20223FMRMax</v>
          </cell>
          <cell r="B5495">
            <v>2022</v>
          </cell>
          <cell r="C5495" t="str">
            <v>FMR</v>
          </cell>
          <cell r="D5495" t="str">
            <v>Newberry</v>
          </cell>
          <cell r="E5495">
            <v>3</v>
          </cell>
          <cell r="F5495">
            <v>1049</v>
          </cell>
          <cell r="G5495" t="str">
            <v>Max</v>
          </cell>
        </row>
        <row r="5496">
          <cell r="A5496" t="str">
            <v>Oconee20223FMRMax</v>
          </cell>
          <cell r="B5496">
            <v>2022</v>
          </cell>
          <cell r="C5496" t="str">
            <v>FMR</v>
          </cell>
          <cell r="D5496" t="str">
            <v>Oconee</v>
          </cell>
          <cell r="E5496">
            <v>3</v>
          </cell>
          <cell r="F5496">
            <v>1041</v>
          </cell>
          <cell r="G5496" t="str">
            <v>Max</v>
          </cell>
        </row>
        <row r="5497">
          <cell r="A5497" t="str">
            <v>Orangeburg20223FMRMax</v>
          </cell>
          <cell r="B5497">
            <v>2022</v>
          </cell>
          <cell r="C5497" t="str">
            <v>FMR</v>
          </cell>
          <cell r="D5497" t="str">
            <v>Orangeburg</v>
          </cell>
          <cell r="E5497">
            <v>3</v>
          </cell>
          <cell r="F5497">
            <v>901</v>
          </cell>
          <cell r="G5497" t="str">
            <v>Max</v>
          </cell>
        </row>
        <row r="5498">
          <cell r="A5498" t="str">
            <v>Pickens20223FMRMax</v>
          </cell>
          <cell r="B5498">
            <v>2022</v>
          </cell>
          <cell r="C5498" t="str">
            <v>FMR</v>
          </cell>
          <cell r="D5498" t="str">
            <v>Pickens</v>
          </cell>
          <cell r="E5498">
            <v>3</v>
          </cell>
          <cell r="F5498">
            <v>1294</v>
          </cell>
          <cell r="G5498" t="str">
            <v>Max</v>
          </cell>
        </row>
        <row r="5499">
          <cell r="A5499" t="str">
            <v>Richland20223FMRMax</v>
          </cell>
          <cell r="B5499">
            <v>2022</v>
          </cell>
          <cell r="C5499" t="str">
            <v>FMR</v>
          </cell>
          <cell r="D5499" t="str">
            <v>Richland</v>
          </cell>
          <cell r="E5499">
            <v>3</v>
          </cell>
          <cell r="F5499">
            <v>1268</v>
          </cell>
          <cell r="G5499" t="str">
            <v>Max</v>
          </cell>
        </row>
        <row r="5500">
          <cell r="A5500" t="str">
            <v>Saluda20223FMRMax</v>
          </cell>
          <cell r="B5500">
            <v>2022</v>
          </cell>
          <cell r="C5500" t="str">
            <v>FMR</v>
          </cell>
          <cell r="D5500" t="str">
            <v>Saluda</v>
          </cell>
          <cell r="E5500">
            <v>3</v>
          </cell>
          <cell r="F5500">
            <v>1268</v>
          </cell>
          <cell r="G5500" t="str">
            <v>Max</v>
          </cell>
        </row>
        <row r="5501">
          <cell r="A5501" t="str">
            <v>Spartanburg20223FMRMax</v>
          </cell>
          <cell r="B5501">
            <v>2022</v>
          </cell>
          <cell r="C5501" t="str">
            <v>FMR</v>
          </cell>
          <cell r="D5501" t="str">
            <v>Spartanburg</v>
          </cell>
          <cell r="E5501">
            <v>3</v>
          </cell>
          <cell r="F5501">
            <v>1136</v>
          </cell>
          <cell r="G5501" t="str">
            <v>Max</v>
          </cell>
        </row>
        <row r="5502">
          <cell r="A5502" t="str">
            <v>Sumter20223FMRMax</v>
          </cell>
          <cell r="B5502">
            <v>2022</v>
          </cell>
          <cell r="C5502" t="str">
            <v>FMR</v>
          </cell>
          <cell r="D5502" t="str">
            <v>Sumter</v>
          </cell>
          <cell r="E5502">
            <v>3</v>
          </cell>
          <cell r="F5502">
            <v>1067</v>
          </cell>
          <cell r="G5502" t="str">
            <v>Max</v>
          </cell>
        </row>
        <row r="5503">
          <cell r="A5503" t="str">
            <v>Union20223FMRMax</v>
          </cell>
          <cell r="B5503">
            <v>2022</v>
          </cell>
          <cell r="C5503" t="str">
            <v>FMR</v>
          </cell>
          <cell r="D5503" t="str">
            <v>Union</v>
          </cell>
          <cell r="E5503">
            <v>3</v>
          </cell>
          <cell r="F5503">
            <v>985</v>
          </cell>
          <cell r="G5503" t="str">
            <v>Max</v>
          </cell>
        </row>
        <row r="5504">
          <cell r="A5504" t="str">
            <v>Williamsburg20223FMRMax</v>
          </cell>
          <cell r="B5504">
            <v>2022</v>
          </cell>
          <cell r="C5504" t="str">
            <v>FMR</v>
          </cell>
          <cell r="D5504" t="str">
            <v>Williamsburg</v>
          </cell>
          <cell r="E5504">
            <v>3</v>
          </cell>
          <cell r="F5504">
            <v>880</v>
          </cell>
          <cell r="G5504" t="str">
            <v>Max</v>
          </cell>
        </row>
        <row r="5505">
          <cell r="A5505" t="str">
            <v>York20223FMRMax</v>
          </cell>
          <cell r="B5505">
            <v>2022</v>
          </cell>
          <cell r="C5505" t="str">
            <v>FMR</v>
          </cell>
          <cell r="D5505" t="str">
            <v>York</v>
          </cell>
          <cell r="E5505">
            <v>3</v>
          </cell>
          <cell r="F5505">
            <v>1497</v>
          </cell>
          <cell r="G5505" t="str">
            <v>Max</v>
          </cell>
        </row>
        <row r="5506">
          <cell r="A5506" t="str">
            <v>Abbeville20224FMRMax</v>
          </cell>
          <cell r="B5506">
            <v>2022</v>
          </cell>
          <cell r="C5506" t="str">
            <v>FMR</v>
          </cell>
          <cell r="D5506" t="str">
            <v>Abbeville</v>
          </cell>
          <cell r="E5506">
            <v>4</v>
          </cell>
          <cell r="F5506">
            <v>1219</v>
          </cell>
          <cell r="G5506" t="str">
            <v>Max</v>
          </cell>
        </row>
        <row r="5507">
          <cell r="A5507" t="str">
            <v>Aiken20224FMRMax</v>
          </cell>
          <cell r="B5507">
            <v>2022</v>
          </cell>
          <cell r="C5507" t="str">
            <v>FMR</v>
          </cell>
          <cell r="D5507" t="str">
            <v>Aiken</v>
          </cell>
          <cell r="E5507">
            <v>4</v>
          </cell>
          <cell r="F5507">
            <v>1532</v>
          </cell>
          <cell r="G5507" t="str">
            <v>Max</v>
          </cell>
        </row>
        <row r="5508">
          <cell r="A5508" t="str">
            <v>Allendale20224FMRMax</v>
          </cell>
          <cell r="B5508">
            <v>2022</v>
          </cell>
          <cell r="C5508" t="str">
            <v>FMR</v>
          </cell>
          <cell r="D5508" t="str">
            <v>Allendale</v>
          </cell>
          <cell r="E5508">
            <v>4</v>
          </cell>
          <cell r="F5508">
            <v>1036</v>
          </cell>
          <cell r="G5508" t="str">
            <v>Max</v>
          </cell>
        </row>
        <row r="5509">
          <cell r="A5509" t="str">
            <v>Anderson20224FMRMax</v>
          </cell>
          <cell r="B5509">
            <v>2022</v>
          </cell>
          <cell r="C5509" t="str">
            <v>FMR</v>
          </cell>
          <cell r="D5509" t="str">
            <v>Anderson</v>
          </cell>
          <cell r="E5509">
            <v>4</v>
          </cell>
          <cell r="F5509">
            <v>1418</v>
          </cell>
          <cell r="G5509" t="str">
            <v>Max</v>
          </cell>
        </row>
        <row r="5510">
          <cell r="A5510" t="str">
            <v>Bamberg20224FMRMax</v>
          </cell>
          <cell r="B5510">
            <v>2022</v>
          </cell>
          <cell r="C5510" t="str">
            <v>FMR</v>
          </cell>
          <cell r="D5510" t="str">
            <v>Bamberg</v>
          </cell>
          <cell r="E5510">
            <v>4</v>
          </cell>
          <cell r="F5510">
            <v>1160</v>
          </cell>
          <cell r="G5510" t="str">
            <v>Max</v>
          </cell>
        </row>
        <row r="5511">
          <cell r="A5511" t="str">
            <v>Barnwell20224FMRMax</v>
          </cell>
          <cell r="B5511">
            <v>2022</v>
          </cell>
          <cell r="C5511" t="str">
            <v>FMR</v>
          </cell>
          <cell r="D5511" t="str">
            <v>Barnwell</v>
          </cell>
          <cell r="E5511">
            <v>4</v>
          </cell>
          <cell r="F5511">
            <v>1000</v>
          </cell>
          <cell r="G5511" t="str">
            <v>Max</v>
          </cell>
        </row>
        <row r="5512">
          <cell r="A5512" t="str">
            <v>Beaufort20224FMRMax</v>
          </cell>
          <cell r="B5512">
            <v>2022</v>
          </cell>
          <cell r="C5512" t="str">
            <v>FMR</v>
          </cell>
          <cell r="D5512" t="str">
            <v>Beaufort</v>
          </cell>
          <cell r="E5512">
            <v>4</v>
          </cell>
          <cell r="F5512">
            <v>2145</v>
          </cell>
          <cell r="G5512" t="str">
            <v>Max</v>
          </cell>
        </row>
        <row r="5513">
          <cell r="A5513" t="str">
            <v>Berkeley20224FMRMax</v>
          </cell>
          <cell r="B5513">
            <v>2022</v>
          </cell>
          <cell r="C5513" t="str">
            <v>FMR</v>
          </cell>
          <cell r="D5513" t="str">
            <v>Berkeley</v>
          </cell>
          <cell r="E5513">
            <v>4</v>
          </cell>
          <cell r="F5513">
            <v>2206</v>
          </cell>
          <cell r="G5513" t="str">
            <v>Max</v>
          </cell>
        </row>
        <row r="5514">
          <cell r="A5514" t="str">
            <v>Calhoun20224FMRMax</v>
          </cell>
          <cell r="B5514">
            <v>2022</v>
          </cell>
          <cell r="C5514" t="str">
            <v>FMR</v>
          </cell>
          <cell r="D5514" t="str">
            <v>Calhoun</v>
          </cell>
          <cell r="E5514">
            <v>4</v>
          </cell>
          <cell r="F5514">
            <v>1531</v>
          </cell>
          <cell r="G5514" t="str">
            <v>Max</v>
          </cell>
        </row>
        <row r="5515">
          <cell r="A5515" t="str">
            <v>Charleston20224FMRMax</v>
          </cell>
          <cell r="B5515">
            <v>2022</v>
          </cell>
          <cell r="C5515" t="str">
            <v>FMR</v>
          </cell>
          <cell r="D5515" t="str">
            <v>Charleston</v>
          </cell>
          <cell r="E5515">
            <v>4</v>
          </cell>
          <cell r="F5515">
            <v>2206</v>
          </cell>
          <cell r="G5515" t="str">
            <v>Max</v>
          </cell>
        </row>
        <row r="5516">
          <cell r="A5516" t="str">
            <v>Cherokee20224FMRMax</v>
          </cell>
          <cell r="B5516">
            <v>2022</v>
          </cell>
          <cell r="C5516" t="str">
            <v>FMR</v>
          </cell>
          <cell r="D5516" t="str">
            <v>Cherokee</v>
          </cell>
          <cell r="E5516">
            <v>4</v>
          </cell>
          <cell r="F5516">
            <v>1122</v>
          </cell>
          <cell r="G5516" t="str">
            <v>Max</v>
          </cell>
        </row>
        <row r="5517">
          <cell r="A5517" t="str">
            <v>Chester20224FMRMax</v>
          </cell>
          <cell r="B5517">
            <v>2022</v>
          </cell>
          <cell r="C5517" t="str">
            <v>FMR</v>
          </cell>
          <cell r="D5517" t="str">
            <v>Chester</v>
          </cell>
          <cell r="E5517">
            <v>4</v>
          </cell>
          <cell r="F5517">
            <v>1105</v>
          </cell>
          <cell r="G5517" t="str">
            <v>Max</v>
          </cell>
        </row>
        <row r="5518">
          <cell r="A5518" t="str">
            <v>Chesterfield20224FMRMax</v>
          </cell>
          <cell r="B5518">
            <v>2022</v>
          </cell>
          <cell r="C5518" t="str">
            <v>FMR</v>
          </cell>
          <cell r="D5518" t="str">
            <v>Chesterfield</v>
          </cell>
          <cell r="E5518">
            <v>4</v>
          </cell>
          <cell r="F5518">
            <v>1020</v>
          </cell>
          <cell r="G5518" t="str">
            <v>Max</v>
          </cell>
        </row>
        <row r="5519">
          <cell r="A5519" t="str">
            <v>Clarendon20224FMRMax</v>
          </cell>
          <cell r="B5519">
            <v>2022</v>
          </cell>
          <cell r="C5519" t="str">
            <v>FMR</v>
          </cell>
          <cell r="D5519" t="str">
            <v>Clarendon</v>
          </cell>
          <cell r="E5519">
            <v>4</v>
          </cell>
          <cell r="F5519">
            <v>1050</v>
          </cell>
          <cell r="G5519" t="str">
            <v>Max</v>
          </cell>
        </row>
        <row r="5520">
          <cell r="A5520" t="str">
            <v>Colleton20224FMRMax</v>
          </cell>
          <cell r="B5520">
            <v>2022</v>
          </cell>
          <cell r="C5520" t="str">
            <v>FMR</v>
          </cell>
          <cell r="D5520" t="str">
            <v>Colleton</v>
          </cell>
          <cell r="E5520">
            <v>4</v>
          </cell>
          <cell r="F5520">
            <v>1044</v>
          </cell>
          <cell r="G5520" t="str">
            <v>Max</v>
          </cell>
        </row>
        <row r="5521">
          <cell r="A5521" t="str">
            <v>Darlington20224FMRMax</v>
          </cell>
          <cell r="B5521">
            <v>2022</v>
          </cell>
          <cell r="C5521" t="str">
            <v>FMR</v>
          </cell>
          <cell r="D5521" t="str">
            <v>Darlington</v>
          </cell>
          <cell r="E5521">
            <v>4</v>
          </cell>
          <cell r="F5521">
            <v>1029</v>
          </cell>
          <cell r="G5521" t="str">
            <v>Max</v>
          </cell>
        </row>
        <row r="5522">
          <cell r="A5522" t="str">
            <v>Dillon20224FMRMax</v>
          </cell>
          <cell r="B5522">
            <v>2022</v>
          </cell>
          <cell r="C5522" t="str">
            <v>FMR</v>
          </cell>
          <cell r="D5522" t="str">
            <v>Dillon</v>
          </cell>
          <cell r="E5522">
            <v>4</v>
          </cell>
          <cell r="F5522">
            <v>1133</v>
          </cell>
          <cell r="G5522" t="str">
            <v>Max</v>
          </cell>
        </row>
        <row r="5523">
          <cell r="A5523" t="str">
            <v>Dorchester20224FMRMax</v>
          </cell>
          <cell r="B5523">
            <v>2022</v>
          </cell>
          <cell r="C5523" t="str">
            <v>FMR</v>
          </cell>
          <cell r="D5523" t="str">
            <v>Dorchester</v>
          </cell>
          <cell r="E5523">
            <v>4</v>
          </cell>
          <cell r="F5523">
            <v>2206</v>
          </cell>
          <cell r="G5523" t="str">
            <v>Max</v>
          </cell>
        </row>
        <row r="5524">
          <cell r="A5524" t="str">
            <v>Edgefield20224FMRMax</v>
          </cell>
          <cell r="B5524">
            <v>2022</v>
          </cell>
          <cell r="C5524" t="str">
            <v>FMR</v>
          </cell>
          <cell r="D5524" t="str">
            <v>Edgefield</v>
          </cell>
          <cell r="E5524">
            <v>4</v>
          </cell>
          <cell r="F5524">
            <v>1532</v>
          </cell>
          <cell r="G5524" t="str">
            <v>Max</v>
          </cell>
        </row>
        <row r="5525">
          <cell r="A5525" t="str">
            <v>Fairfield20224FMRMax</v>
          </cell>
          <cell r="B5525">
            <v>2022</v>
          </cell>
          <cell r="C5525" t="str">
            <v>FMR</v>
          </cell>
          <cell r="D5525" t="str">
            <v>Fairfield</v>
          </cell>
          <cell r="E5525">
            <v>4</v>
          </cell>
          <cell r="F5525">
            <v>1531</v>
          </cell>
          <cell r="G5525" t="str">
            <v>Max</v>
          </cell>
        </row>
        <row r="5526">
          <cell r="A5526" t="str">
            <v>Florence20224FMRMax</v>
          </cell>
          <cell r="B5526">
            <v>2022</v>
          </cell>
          <cell r="C5526" t="str">
            <v>FMR</v>
          </cell>
          <cell r="D5526" t="str">
            <v>Florence</v>
          </cell>
          <cell r="E5526">
            <v>4</v>
          </cell>
          <cell r="F5526">
            <v>1174</v>
          </cell>
          <cell r="G5526" t="str">
            <v>Max</v>
          </cell>
        </row>
        <row r="5527">
          <cell r="A5527" t="str">
            <v>Georgetown20224FMRMax</v>
          </cell>
          <cell r="B5527">
            <v>2022</v>
          </cell>
          <cell r="C5527" t="str">
            <v>FMR</v>
          </cell>
          <cell r="D5527" t="str">
            <v>Georgetown</v>
          </cell>
          <cell r="E5527">
            <v>4</v>
          </cell>
          <cell r="F5527">
            <v>1176</v>
          </cell>
          <cell r="G5527" t="str">
            <v>Max</v>
          </cell>
        </row>
        <row r="5528">
          <cell r="A5528" t="str">
            <v>Greenville20224FMRMax</v>
          </cell>
          <cell r="B5528">
            <v>2022</v>
          </cell>
          <cell r="C5528" t="str">
            <v>FMR</v>
          </cell>
          <cell r="D5528" t="str">
            <v>Greenville</v>
          </cell>
          <cell r="E5528">
            <v>4</v>
          </cell>
          <cell r="F5528">
            <v>1579</v>
          </cell>
          <cell r="G5528" t="str">
            <v>Max</v>
          </cell>
        </row>
        <row r="5529">
          <cell r="A5529" t="str">
            <v>Greenwood20224FMRMax</v>
          </cell>
          <cell r="B5529">
            <v>2022</v>
          </cell>
          <cell r="C5529" t="str">
            <v>FMR</v>
          </cell>
          <cell r="D5529" t="str">
            <v>Greenwood</v>
          </cell>
          <cell r="E5529">
            <v>4</v>
          </cell>
          <cell r="F5529">
            <v>1075</v>
          </cell>
          <cell r="G5529" t="str">
            <v>Max</v>
          </cell>
        </row>
        <row r="5530">
          <cell r="A5530" t="str">
            <v>Hampton20224FMRMax</v>
          </cell>
          <cell r="B5530">
            <v>2022</v>
          </cell>
          <cell r="C5530" t="str">
            <v>FMR</v>
          </cell>
          <cell r="D5530" t="str">
            <v>Hampton</v>
          </cell>
          <cell r="E5530">
            <v>4</v>
          </cell>
          <cell r="F5530">
            <v>1219</v>
          </cell>
          <cell r="G5530" t="str">
            <v>Max</v>
          </cell>
        </row>
        <row r="5531">
          <cell r="A5531" t="str">
            <v>Horry20224FMRMax</v>
          </cell>
          <cell r="B5531">
            <v>2022</v>
          </cell>
          <cell r="C5531" t="str">
            <v>FMR</v>
          </cell>
          <cell r="D5531" t="str">
            <v>Horry</v>
          </cell>
          <cell r="E5531">
            <v>4</v>
          </cell>
          <cell r="F5531">
            <v>1526</v>
          </cell>
          <cell r="G5531" t="str">
            <v>Max</v>
          </cell>
        </row>
        <row r="5532">
          <cell r="A5532" t="str">
            <v>Jasper20224FMRMax</v>
          </cell>
          <cell r="B5532">
            <v>2022</v>
          </cell>
          <cell r="C5532" t="str">
            <v>FMR</v>
          </cell>
          <cell r="D5532" t="str">
            <v>Jasper</v>
          </cell>
          <cell r="E5532">
            <v>4</v>
          </cell>
          <cell r="F5532">
            <v>1500</v>
          </cell>
          <cell r="G5532" t="str">
            <v>Max</v>
          </cell>
        </row>
        <row r="5533">
          <cell r="A5533" t="str">
            <v>Kershaw20224FMRMax</v>
          </cell>
          <cell r="B5533">
            <v>2022</v>
          </cell>
          <cell r="C5533" t="str">
            <v>FMR</v>
          </cell>
          <cell r="D5533" t="str">
            <v>Kershaw</v>
          </cell>
          <cell r="E5533">
            <v>4</v>
          </cell>
          <cell r="F5533">
            <v>1301</v>
          </cell>
          <cell r="G5533" t="str">
            <v>Max</v>
          </cell>
        </row>
        <row r="5534">
          <cell r="A5534" t="str">
            <v>Lancaster20224FMRMax</v>
          </cell>
          <cell r="B5534">
            <v>2022</v>
          </cell>
          <cell r="C5534" t="str">
            <v>FMR</v>
          </cell>
          <cell r="D5534" t="str">
            <v>Lancaster</v>
          </cell>
          <cell r="E5534">
            <v>4</v>
          </cell>
          <cell r="F5534">
            <v>1155</v>
          </cell>
          <cell r="G5534" t="str">
            <v>Max</v>
          </cell>
        </row>
        <row r="5535">
          <cell r="A5535" t="str">
            <v>Laurens20224FMRMax</v>
          </cell>
          <cell r="B5535">
            <v>2022</v>
          </cell>
          <cell r="C5535" t="str">
            <v>FMR</v>
          </cell>
          <cell r="D5535" t="str">
            <v>Laurens</v>
          </cell>
          <cell r="E5535">
            <v>4</v>
          </cell>
          <cell r="F5535">
            <v>1062</v>
          </cell>
          <cell r="G5535" t="str">
            <v>Max</v>
          </cell>
        </row>
        <row r="5536">
          <cell r="A5536" t="str">
            <v>Lee20224FMRMax</v>
          </cell>
          <cell r="B5536">
            <v>2022</v>
          </cell>
          <cell r="C5536" t="str">
            <v>FMR</v>
          </cell>
          <cell r="D5536" t="str">
            <v>Lee</v>
          </cell>
          <cell r="E5536">
            <v>4</v>
          </cell>
          <cell r="F5536">
            <v>1219</v>
          </cell>
          <cell r="G5536" t="str">
            <v>Max</v>
          </cell>
        </row>
        <row r="5537">
          <cell r="A5537" t="str">
            <v>Lexington20224FMRMax</v>
          </cell>
          <cell r="B5537">
            <v>2022</v>
          </cell>
          <cell r="C5537" t="str">
            <v>FMR</v>
          </cell>
          <cell r="D5537" t="str">
            <v>Lexington</v>
          </cell>
          <cell r="E5537">
            <v>4</v>
          </cell>
          <cell r="F5537">
            <v>1531</v>
          </cell>
          <cell r="G5537" t="str">
            <v>Max</v>
          </cell>
        </row>
        <row r="5538">
          <cell r="A5538" t="str">
            <v>Marion20224FMRMax</v>
          </cell>
          <cell r="B5538">
            <v>2022</v>
          </cell>
          <cell r="C5538" t="str">
            <v>FMR</v>
          </cell>
          <cell r="D5538" t="str">
            <v>Marion</v>
          </cell>
          <cell r="E5538">
            <v>4</v>
          </cell>
          <cell r="F5538">
            <v>1088</v>
          </cell>
          <cell r="G5538" t="str">
            <v>Max</v>
          </cell>
        </row>
        <row r="5539">
          <cell r="A5539" t="str">
            <v>Marlboro20224FMRMax</v>
          </cell>
          <cell r="B5539">
            <v>2022</v>
          </cell>
          <cell r="C5539" t="str">
            <v>FMR</v>
          </cell>
          <cell r="D5539" t="str">
            <v>Marlboro</v>
          </cell>
          <cell r="E5539">
            <v>4</v>
          </cell>
          <cell r="F5539">
            <v>1020</v>
          </cell>
          <cell r="G5539" t="str">
            <v>Max</v>
          </cell>
        </row>
        <row r="5540">
          <cell r="A5540" t="str">
            <v>McCormick20224FMRMax</v>
          </cell>
          <cell r="B5540">
            <v>2022</v>
          </cell>
          <cell r="C5540" t="str">
            <v>FMR</v>
          </cell>
          <cell r="D5540" t="str">
            <v>McCormick</v>
          </cell>
          <cell r="E5540">
            <v>4</v>
          </cell>
          <cell r="F5540">
            <v>1036</v>
          </cell>
          <cell r="G5540" t="str">
            <v>Max</v>
          </cell>
        </row>
        <row r="5541">
          <cell r="A5541" t="str">
            <v>Newberry20224FMRMax</v>
          </cell>
          <cell r="B5541">
            <v>2022</v>
          </cell>
          <cell r="C5541" t="str">
            <v>FMR</v>
          </cell>
          <cell r="D5541" t="str">
            <v>Newberry</v>
          </cell>
          <cell r="E5541">
            <v>4</v>
          </cell>
          <cell r="F5541">
            <v>1276</v>
          </cell>
          <cell r="G5541" t="str">
            <v>Max</v>
          </cell>
        </row>
        <row r="5542">
          <cell r="A5542" t="str">
            <v>Oconee20224FMRMax</v>
          </cell>
          <cell r="B5542">
            <v>2022</v>
          </cell>
          <cell r="C5542" t="str">
            <v>FMR</v>
          </cell>
          <cell r="D5542" t="str">
            <v>Oconee</v>
          </cell>
          <cell r="E5542">
            <v>4</v>
          </cell>
          <cell r="F5542">
            <v>1093</v>
          </cell>
          <cell r="G5542" t="str">
            <v>Max</v>
          </cell>
        </row>
        <row r="5543">
          <cell r="A5543" t="str">
            <v>Orangeburg20224FMRMax</v>
          </cell>
          <cell r="B5543">
            <v>2022</v>
          </cell>
          <cell r="C5543" t="str">
            <v>FMR</v>
          </cell>
          <cell r="D5543" t="str">
            <v>Orangeburg</v>
          </cell>
          <cell r="E5543">
            <v>4</v>
          </cell>
          <cell r="F5543">
            <v>1182</v>
          </cell>
          <cell r="G5543" t="str">
            <v>Max</v>
          </cell>
        </row>
        <row r="5544">
          <cell r="A5544" t="str">
            <v>Pickens20224FMRMax</v>
          </cell>
          <cell r="B5544">
            <v>2022</v>
          </cell>
          <cell r="C5544" t="str">
            <v>FMR</v>
          </cell>
          <cell r="D5544" t="str">
            <v>Pickens</v>
          </cell>
          <cell r="E5544">
            <v>4</v>
          </cell>
          <cell r="F5544">
            <v>1579</v>
          </cell>
          <cell r="G5544" t="str">
            <v>Max</v>
          </cell>
        </row>
        <row r="5545">
          <cell r="A5545" t="str">
            <v>Richland20224FMRMax</v>
          </cell>
          <cell r="B5545">
            <v>2022</v>
          </cell>
          <cell r="C5545" t="str">
            <v>FMR</v>
          </cell>
          <cell r="D5545" t="str">
            <v>Richland</v>
          </cell>
          <cell r="E5545">
            <v>4</v>
          </cell>
          <cell r="F5545">
            <v>1531</v>
          </cell>
          <cell r="G5545" t="str">
            <v>Max</v>
          </cell>
        </row>
        <row r="5546">
          <cell r="A5546" t="str">
            <v>Saluda20224FMRMax</v>
          </cell>
          <cell r="B5546">
            <v>2022</v>
          </cell>
          <cell r="C5546" t="str">
            <v>FMR</v>
          </cell>
          <cell r="D5546" t="str">
            <v>Saluda</v>
          </cell>
          <cell r="E5546">
            <v>4</v>
          </cell>
          <cell r="F5546">
            <v>1531</v>
          </cell>
          <cell r="G5546" t="str">
            <v>Max</v>
          </cell>
        </row>
        <row r="5547">
          <cell r="A5547" t="str">
            <v>Spartanburg20224FMRMax</v>
          </cell>
          <cell r="B5547">
            <v>2022</v>
          </cell>
          <cell r="C5547" t="str">
            <v>FMR</v>
          </cell>
          <cell r="D5547" t="str">
            <v>Spartanburg</v>
          </cell>
          <cell r="E5547">
            <v>4</v>
          </cell>
          <cell r="F5547">
            <v>1172</v>
          </cell>
          <cell r="G5547" t="str">
            <v>Max</v>
          </cell>
        </row>
        <row r="5548">
          <cell r="A5548" t="str">
            <v>Sumter20224FMRMax</v>
          </cell>
          <cell r="B5548">
            <v>2022</v>
          </cell>
          <cell r="C5548" t="str">
            <v>FMR</v>
          </cell>
          <cell r="D5548" t="str">
            <v>Sumter</v>
          </cell>
          <cell r="E5548">
            <v>4</v>
          </cell>
          <cell r="F5548">
            <v>1193</v>
          </cell>
          <cell r="G5548" t="str">
            <v>Max</v>
          </cell>
        </row>
        <row r="5549">
          <cell r="A5549" t="str">
            <v>Union20224FMRMax</v>
          </cell>
          <cell r="B5549">
            <v>2022</v>
          </cell>
          <cell r="C5549" t="str">
            <v>FMR</v>
          </cell>
          <cell r="D5549" t="str">
            <v>Union</v>
          </cell>
          <cell r="E5549">
            <v>4</v>
          </cell>
          <cell r="F5549">
            <v>1002</v>
          </cell>
          <cell r="G5549" t="str">
            <v>Max</v>
          </cell>
        </row>
        <row r="5550">
          <cell r="A5550" t="str">
            <v>Williamsburg20224FMRMax</v>
          </cell>
          <cell r="B5550">
            <v>2022</v>
          </cell>
          <cell r="C5550" t="str">
            <v>FMR</v>
          </cell>
          <cell r="D5550" t="str">
            <v>Williamsburg</v>
          </cell>
          <cell r="E5550">
            <v>4</v>
          </cell>
          <cell r="F5550">
            <v>1128</v>
          </cell>
          <cell r="G5550" t="str">
            <v>Max</v>
          </cell>
        </row>
        <row r="5551">
          <cell r="A5551" t="str">
            <v>York20224FMRMax</v>
          </cell>
          <cell r="B5551">
            <v>2022</v>
          </cell>
          <cell r="C5551" t="str">
            <v>FMR</v>
          </cell>
          <cell r="D5551" t="str">
            <v>York</v>
          </cell>
          <cell r="E5551">
            <v>4</v>
          </cell>
          <cell r="F5551">
            <v>1942</v>
          </cell>
          <cell r="G5551" t="str">
            <v>Max</v>
          </cell>
        </row>
        <row r="5552">
          <cell r="A5552" t="str">
            <v>202100.5NNM</v>
          </cell>
          <cell r="B5552">
            <v>2021</v>
          </cell>
          <cell r="C5552">
            <v>0.5</v>
          </cell>
          <cell r="E5552">
            <v>0</v>
          </cell>
          <cell r="F5552">
            <v>555</v>
          </cell>
          <cell r="G5552" t="str">
            <v>NNM</v>
          </cell>
        </row>
        <row r="5553">
          <cell r="A5553" t="str">
            <v>202110.5NNM</v>
          </cell>
          <cell r="B5553">
            <v>2021</v>
          </cell>
          <cell r="C5553">
            <v>0.5</v>
          </cell>
          <cell r="E5553">
            <v>1</v>
          </cell>
          <cell r="F5553">
            <v>594</v>
          </cell>
          <cell r="G5553" t="str">
            <v>NNM</v>
          </cell>
        </row>
        <row r="5554">
          <cell r="A5554" t="str">
            <v>202120.5NNM</v>
          </cell>
          <cell r="B5554">
            <v>2021</v>
          </cell>
          <cell r="C5554">
            <v>0.5</v>
          </cell>
          <cell r="E5554">
            <v>2</v>
          </cell>
          <cell r="F5554">
            <v>713</v>
          </cell>
          <cell r="G5554" t="str">
            <v>NNM</v>
          </cell>
        </row>
        <row r="5555">
          <cell r="A5555" t="str">
            <v>202130.5NNM</v>
          </cell>
          <cell r="B5555">
            <v>2021</v>
          </cell>
          <cell r="C5555">
            <v>0.5</v>
          </cell>
          <cell r="E5555">
            <v>3</v>
          </cell>
          <cell r="F5555">
            <v>824</v>
          </cell>
          <cell r="G5555" t="str">
            <v>NNM</v>
          </cell>
        </row>
        <row r="5556">
          <cell r="A5556" t="str">
            <v>202140.5NNM</v>
          </cell>
          <cell r="B5556">
            <v>2021</v>
          </cell>
          <cell r="C5556">
            <v>0.5</v>
          </cell>
          <cell r="E5556">
            <v>4</v>
          </cell>
          <cell r="F5556">
            <v>918</v>
          </cell>
          <cell r="G5556" t="str">
            <v>NNM</v>
          </cell>
        </row>
        <row r="5557">
          <cell r="A5557" t="str">
            <v>202100.6NNM</v>
          </cell>
          <cell r="B5557">
            <v>2021</v>
          </cell>
          <cell r="C5557">
            <v>0.6</v>
          </cell>
          <cell r="E5557">
            <v>0</v>
          </cell>
          <cell r="F5557">
            <v>666</v>
          </cell>
          <cell r="G5557" t="str">
            <v>NNM</v>
          </cell>
        </row>
        <row r="5558">
          <cell r="A5558" t="str">
            <v>202110.6NNM</v>
          </cell>
          <cell r="B5558">
            <v>2021</v>
          </cell>
          <cell r="C5558">
            <v>0.6</v>
          </cell>
          <cell r="E5558">
            <v>1</v>
          </cell>
          <cell r="F5558">
            <v>713</v>
          </cell>
          <cell r="G5558" t="str">
            <v>NNM</v>
          </cell>
        </row>
        <row r="5559">
          <cell r="A5559" t="str">
            <v>202120.6NNM</v>
          </cell>
          <cell r="B5559">
            <v>2021</v>
          </cell>
          <cell r="C5559">
            <v>0.6</v>
          </cell>
          <cell r="E5559">
            <v>2</v>
          </cell>
          <cell r="F5559">
            <v>856</v>
          </cell>
          <cell r="G5559" t="str">
            <v>NNM</v>
          </cell>
        </row>
        <row r="5560">
          <cell r="A5560" t="str">
            <v>202130.6NNM</v>
          </cell>
          <cell r="B5560">
            <v>2021</v>
          </cell>
          <cell r="C5560">
            <v>0.6</v>
          </cell>
          <cell r="E5560">
            <v>3</v>
          </cell>
          <cell r="F5560">
            <v>989</v>
          </cell>
          <cell r="G5560" t="str">
            <v>NNM</v>
          </cell>
        </row>
        <row r="5561">
          <cell r="A5561" t="str">
            <v>202140.6NNM</v>
          </cell>
          <cell r="B5561">
            <v>2021</v>
          </cell>
          <cell r="C5561">
            <v>0.6</v>
          </cell>
          <cell r="E5561">
            <v>4</v>
          </cell>
          <cell r="F5561">
            <v>1102</v>
          </cell>
          <cell r="G5561" t="str">
            <v>NNM</v>
          </cell>
        </row>
        <row r="5562">
          <cell r="A5562" t="str">
            <v>Abbeville202100.8Max</v>
          </cell>
          <cell r="B5562">
            <v>2021</v>
          </cell>
          <cell r="C5562">
            <v>0.8</v>
          </cell>
          <cell r="D5562" t="str">
            <v>Abbeville</v>
          </cell>
          <cell r="E5562">
            <v>0</v>
          </cell>
          <cell r="F5562">
            <v>752</v>
          </cell>
          <cell r="G5562" t="str">
            <v>Max</v>
          </cell>
        </row>
        <row r="5563">
          <cell r="A5563" t="str">
            <v>Aiken202100.8Max</v>
          </cell>
          <cell r="B5563">
            <v>2021</v>
          </cell>
          <cell r="C5563">
            <v>0.8</v>
          </cell>
          <cell r="D5563" t="str">
            <v>Aiken</v>
          </cell>
          <cell r="E5563">
            <v>0</v>
          </cell>
          <cell r="F5563">
            <v>968</v>
          </cell>
          <cell r="G5563" t="str">
            <v>Max</v>
          </cell>
        </row>
        <row r="5564">
          <cell r="A5564" t="str">
            <v>Allendale202100.8Max</v>
          </cell>
          <cell r="B5564">
            <v>2021</v>
          </cell>
          <cell r="C5564">
            <v>0.8</v>
          </cell>
          <cell r="D5564" t="str">
            <v>Allendale</v>
          </cell>
          <cell r="E5564">
            <v>0</v>
          </cell>
          <cell r="F5564">
            <v>752</v>
          </cell>
          <cell r="G5564" t="str">
            <v>Max</v>
          </cell>
        </row>
        <row r="5565">
          <cell r="A5565" t="str">
            <v>Anderson202100.8Max</v>
          </cell>
          <cell r="B5565">
            <v>2021</v>
          </cell>
          <cell r="C5565">
            <v>0.8</v>
          </cell>
          <cell r="D5565" t="str">
            <v>Anderson</v>
          </cell>
          <cell r="E5565">
            <v>0</v>
          </cell>
          <cell r="F5565">
            <v>956</v>
          </cell>
          <cell r="G5565" t="str">
            <v>Max</v>
          </cell>
        </row>
        <row r="5566">
          <cell r="A5566" t="str">
            <v>Bamberg202100.8Max</v>
          </cell>
          <cell r="B5566">
            <v>2021</v>
          </cell>
          <cell r="C5566">
            <v>0.8</v>
          </cell>
          <cell r="D5566" t="str">
            <v>Bamberg</v>
          </cell>
          <cell r="E5566">
            <v>0</v>
          </cell>
          <cell r="F5566">
            <v>752</v>
          </cell>
          <cell r="G5566" t="str">
            <v>Max</v>
          </cell>
        </row>
        <row r="5567">
          <cell r="A5567" t="str">
            <v>Barnwell202100.8Max</v>
          </cell>
          <cell r="B5567">
            <v>2021</v>
          </cell>
          <cell r="C5567">
            <v>0.8</v>
          </cell>
          <cell r="D5567" t="str">
            <v>Barnwell</v>
          </cell>
          <cell r="E5567">
            <v>0</v>
          </cell>
          <cell r="F5567">
            <v>752</v>
          </cell>
          <cell r="G5567" t="str">
            <v>Max</v>
          </cell>
        </row>
        <row r="5568">
          <cell r="A5568" t="str">
            <v>Beaufort202100.8Max</v>
          </cell>
          <cell r="B5568">
            <v>2021</v>
          </cell>
          <cell r="C5568">
            <v>0.8</v>
          </cell>
          <cell r="D5568" t="str">
            <v>Beaufort</v>
          </cell>
          <cell r="E5568">
            <v>0</v>
          </cell>
          <cell r="F5568">
            <v>1086</v>
          </cell>
          <cell r="G5568" t="str">
            <v>Max</v>
          </cell>
        </row>
        <row r="5569">
          <cell r="A5569" t="str">
            <v>Berkeley202100.8Max</v>
          </cell>
          <cell r="B5569">
            <v>2021</v>
          </cell>
          <cell r="C5569">
            <v>0.8</v>
          </cell>
          <cell r="D5569" t="str">
            <v>Berkeley</v>
          </cell>
          <cell r="E5569">
            <v>0</v>
          </cell>
          <cell r="F5569">
            <v>1150</v>
          </cell>
          <cell r="G5569" t="str">
            <v>Max</v>
          </cell>
        </row>
        <row r="5570">
          <cell r="A5570" t="str">
            <v>Calhoun202100.8Max</v>
          </cell>
          <cell r="B5570">
            <v>2021</v>
          </cell>
          <cell r="C5570">
            <v>0.8</v>
          </cell>
          <cell r="D5570" t="str">
            <v>Calhoun</v>
          </cell>
          <cell r="E5570">
            <v>0</v>
          </cell>
          <cell r="F5570">
            <v>1010</v>
          </cell>
          <cell r="G5570" t="str">
            <v>Max</v>
          </cell>
        </row>
        <row r="5571">
          <cell r="A5571" t="str">
            <v>Charleston202100.8Max</v>
          </cell>
          <cell r="B5571">
            <v>2021</v>
          </cell>
          <cell r="C5571">
            <v>0.8</v>
          </cell>
          <cell r="D5571" t="str">
            <v>Charleston</v>
          </cell>
          <cell r="E5571">
            <v>0</v>
          </cell>
          <cell r="F5571">
            <v>1150</v>
          </cell>
          <cell r="G5571" t="str">
            <v>Max</v>
          </cell>
        </row>
        <row r="5572">
          <cell r="A5572" t="str">
            <v>Cherokee202100.8Max</v>
          </cell>
          <cell r="B5572">
            <v>2021</v>
          </cell>
          <cell r="C5572">
            <v>0.8</v>
          </cell>
          <cell r="D5572" t="str">
            <v>Cherokee</v>
          </cell>
          <cell r="E5572">
            <v>0</v>
          </cell>
          <cell r="F5572">
            <v>752</v>
          </cell>
          <cell r="G5572" t="str">
            <v>Max</v>
          </cell>
        </row>
        <row r="5573">
          <cell r="A5573" t="str">
            <v>Chester202100.8Max</v>
          </cell>
          <cell r="B5573">
            <v>2021</v>
          </cell>
          <cell r="C5573">
            <v>0.8</v>
          </cell>
          <cell r="D5573" t="str">
            <v>Chester</v>
          </cell>
          <cell r="E5573">
            <v>0</v>
          </cell>
          <cell r="F5573">
            <v>796</v>
          </cell>
          <cell r="G5573" t="str">
            <v>Max</v>
          </cell>
        </row>
        <row r="5574">
          <cell r="A5574" t="str">
            <v>Chesterfield202100.8Max</v>
          </cell>
          <cell r="B5574">
            <v>2021</v>
          </cell>
          <cell r="C5574">
            <v>0.8</v>
          </cell>
          <cell r="D5574" t="str">
            <v>Chesterfield</v>
          </cell>
          <cell r="E5574">
            <v>0</v>
          </cell>
          <cell r="F5574">
            <v>752</v>
          </cell>
          <cell r="G5574" t="str">
            <v>Max</v>
          </cell>
        </row>
        <row r="5575">
          <cell r="A5575" t="str">
            <v>Clarendon202100.8Max</v>
          </cell>
          <cell r="B5575">
            <v>2021</v>
          </cell>
          <cell r="C5575">
            <v>0.8</v>
          </cell>
          <cell r="D5575" t="str">
            <v>Clarendon</v>
          </cell>
          <cell r="E5575">
            <v>0</v>
          </cell>
          <cell r="F5575">
            <v>752</v>
          </cell>
          <cell r="G5575" t="str">
            <v>Max</v>
          </cell>
        </row>
        <row r="5576">
          <cell r="A5576" t="str">
            <v>Colleton202100.8Max</v>
          </cell>
          <cell r="B5576">
            <v>2021</v>
          </cell>
          <cell r="C5576">
            <v>0.8</v>
          </cell>
          <cell r="D5576" t="str">
            <v>Colleton</v>
          </cell>
          <cell r="E5576">
            <v>0</v>
          </cell>
          <cell r="F5576">
            <v>752</v>
          </cell>
          <cell r="G5576" t="str">
            <v>Max</v>
          </cell>
        </row>
        <row r="5577">
          <cell r="A5577" t="str">
            <v>Darlington202100.8Max</v>
          </cell>
          <cell r="B5577">
            <v>2021</v>
          </cell>
          <cell r="C5577">
            <v>0.8</v>
          </cell>
          <cell r="D5577" t="str">
            <v>Darlington</v>
          </cell>
          <cell r="E5577">
            <v>0</v>
          </cell>
          <cell r="F5577">
            <v>770</v>
          </cell>
          <cell r="G5577" t="str">
            <v>Max</v>
          </cell>
        </row>
        <row r="5578">
          <cell r="A5578" t="str">
            <v>Dillon202100.8Max</v>
          </cell>
          <cell r="B5578">
            <v>2021</v>
          </cell>
          <cell r="C5578">
            <v>0.8</v>
          </cell>
          <cell r="D5578" t="str">
            <v>Dillon</v>
          </cell>
          <cell r="E5578">
            <v>0</v>
          </cell>
          <cell r="F5578">
            <v>752</v>
          </cell>
          <cell r="G5578" t="str">
            <v>Max</v>
          </cell>
        </row>
        <row r="5579">
          <cell r="A5579" t="str">
            <v>Dorchester202100.8Max</v>
          </cell>
          <cell r="B5579">
            <v>2021</v>
          </cell>
          <cell r="C5579">
            <v>0.8</v>
          </cell>
          <cell r="D5579" t="str">
            <v>Dorchester</v>
          </cell>
          <cell r="E5579">
            <v>0</v>
          </cell>
          <cell r="F5579">
            <v>1150</v>
          </cell>
          <cell r="G5579" t="str">
            <v>Max</v>
          </cell>
        </row>
        <row r="5580">
          <cell r="A5580" t="str">
            <v>Edgefield202100.8Max</v>
          </cell>
          <cell r="B5580">
            <v>2021</v>
          </cell>
          <cell r="C5580">
            <v>0.8</v>
          </cell>
          <cell r="D5580" t="str">
            <v>Edgefield</v>
          </cell>
          <cell r="E5580">
            <v>0</v>
          </cell>
          <cell r="F5580">
            <v>968</v>
          </cell>
          <cell r="G5580" t="str">
            <v>Max</v>
          </cell>
        </row>
        <row r="5581">
          <cell r="A5581" t="str">
            <v>Fairfield202100.8Max</v>
          </cell>
          <cell r="B5581">
            <v>2021</v>
          </cell>
          <cell r="C5581">
            <v>0.8</v>
          </cell>
          <cell r="D5581" t="str">
            <v>Fairfield</v>
          </cell>
          <cell r="E5581">
            <v>0</v>
          </cell>
          <cell r="F5581">
            <v>1010</v>
          </cell>
          <cell r="G5581" t="str">
            <v>Max</v>
          </cell>
        </row>
        <row r="5582">
          <cell r="A5582" t="str">
            <v>Florence202100.8Max</v>
          </cell>
          <cell r="B5582">
            <v>2021</v>
          </cell>
          <cell r="C5582">
            <v>0.8</v>
          </cell>
          <cell r="D5582" t="str">
            <v>Florence</v>
          </cell>
          <cell r="E5582">
            <v>0</v>
          </cell>
          <cell r="F5582">
            <v>848</v>
          </cell>
          <cell r="G5582" t="str">
            <v>Max</v>
          </cell>
        </row>
        <row r="5583">
          <cell r="A5583" t="str">
            <v>Georgetown202100.8Max</v>
          </cell>
          <cell r="B5583">
            <v>2021</v>
          </cell>
          <cell r="C5583">
            <v>0.8</v>
          </cell>
          <cell r="D5583" t="str">
            <v>Georgetown</v>
          </cell>
          <cell r="E5583">
            <v>0</v>
          </cell>
          <cell r="F5583">
            <v>904</v>
          </cell>
          <cell r="G5583" t="str">
            <v>Max</v>
          </cell>
        </row>
        <row r="5584">
          <cell r="A5584" t="str">
            <v>Greenville202100.8Max</v>
          </cell>
          <cell r="B5584">
            <v>2021</v>
          </cell>
          <cell r="C5584">
            <v>0.8</v>
          </cell>
          <cell r="D5584" t="str">
            <v>Greenville</v>
          </cell>
          <cell r="E5584">
            <v>0</v>
          </cell>
          <cell r="F5584">
            <v>1082</v>
          </cell>
          <cell r="G5584" t="str">
            <v>Max</v>
          </cell>
        </row>
        <row r="5585">
          <cell r="A5585" t="str">
            <v>Greenwood202100.8Max</v>
          </cell>
          <cell r="B5585">
            <v>2021</v>
          </cell>
          <cell r="C5585">
            <v>0.8</v>
          </cell>
          <cell r="D5585" t="str">
            <v>Greenwood</v>
          </cell>
          <cell r="E5585">
            <v>0</v>
          </cell>
          <cell r="F5585">
            <v>768</v>
          </cell>
          <cell r="G5585" t="str">
            <v>Max</v>
          </cell>
        </row>
        <row r="5586">
          <cell r="A5586" t="str">
            <v>Hampton202100.8Max</v>
          </cell>
          <cell r="B5586">
            <v>2021</v>
          </cell>
          <cell r="C5586">
            <v>0.8</v>
          </cell>
          <cell r="D5586" t="str">
            <v>Hampton</v>
          </cell>
          <cell r="E5586">
            <v>0</v>
          </cell>
          <cell r="F5586">
            <v>752</v>
          </cell>
          <cell r="G5586" t="str">
            <v>Max</v>
          </cell>
        </row>
        <row r="5587">
          <cell r="A5587" t="str">
            <v>Horry202100.8Max</v>
          </cell>
          <cell r="B5587">
            <v>2021</v>
          </cell>
          <cell r="C5587">
            <v>0.8</v>
          </cell>
          <cell r="D5587" t="str">
            <v>Horry</v>
          </cell>
          <cell r="E5587">
            <v>0</v>
          </cell>
          <cell r="F5587">
            <v>856</v>
          </cell>
          <cell r="G5587" t="str">
            <v>Max</v>
          </cell>
        </row>
        <row r="5588">
          <cell r="A5588" t="str">
            <v>Jasper202100.8Max</v>
          </cell>
          <cell r="B5588">
            <v>2021</v>
          </cell>
          <cell r="C5588">
            <v>0.8</v>
          </cell>
          <cell r="D5588" t="str">
            <v>Jasper</v>
          </cell>
          <cell r="E5588">
            <v>0</v>
          </cell>
          <cell r="F5588">
            <v>756</v>
          </cell>
          <cell r="G5588" t="str">
            <v>Max</v>
          </cell>
        </row>
        <row r="5589">
          <cell r="A5589" t="str">
            <v>Kershaw202100.8Max</v>
          </cell>
          <cell r="B5589">
            <v>2021</v>
          </cell>
          <cell r="C5589">
            <v>0.8</v>
          </cell>
          <cell r="D5589" t="str">
            <v>Kershaw</v>
          </cell>
          <cell r="E5589">
            <v>0</v>
          </cell>
          <cell r="F5589">
            <v>854</v>
          </cell>
          <cell r="G5589" t="str">
            <v>Max</v>
          </cell>
        </row>
        <row r="5590">
          <cell r="A5590" t="str">
            <v>Lancaster202100.8Max</v>
          </cell>
          <cell r="B5590">
            <v>2021</v>
          </cell>
          <cell r="C5590">
            <v>0.8</v>
          </cell>
          <cell r="D5590" t="str">
            <v>Lancaster</v>
          </cell>
          <cell r="E5590">
            <v>0</v>
          </cell>
          <cell r="F5590">
            <v>990</v>
          </cell>
          <cell r="G5590" t="str">
            <v>Max</v>
          </cell>
        </row>
        <row r="5591">
          <cell r="A5591" t="str">
            <v>Laurens202100.8Max</v>
          </cell>
          <cell r="B5591">
            <v>2021</v>
          </cell>
          <cell r="C5591">
            <v>0.8</v>
          </cell>
          <cell r="D5591" t="str">
            <v>Laurens</v>
          </cell>
          <cell r="E5591">
            <v>0</v>
          </cell>
          <cell r="F5591">
            <v>752</v>
          </cell>
          <cell r="G5591" t="str">
            <v>Max</v>
          </cell>
        </row>
        <row r="5592">
          <cell r="A5592" t="str">
            <v>Lee202100.8Max</v>
          </cell>
          <cell r="B5592">
            <v>2021</v>
          </cell>
          <cell r="C5592">
            <v>0.8</v>
          </cell>
          <cell r="D5592" t="str">
            <v>Lee</v>
          </cell>
          <cell r="E5592">
            <v>0</v>
          </cell>
          <cell r="F5592">
            <v>752</v>
          </cell>
          <cell r="G5592" t="str">
            <v>Max</v>
          </cell>
        </row>
        <row r="5593">
          <cell r="A5593" t="str">
            <v>Lexington202100.8Max</v>
          </cell>
          <cell r="B5593">
            <v>2021</v>
          </cell>
          <cell r="C5593">
            <v>0.8</v>
          </cell>
          <cell r="D5593" t="str">
            <v>Lexington</v>
          </cell>
          <cell r="E5593">
            <v>0</v>
          </cell>
          <cell r="F5593">
            <v>1010</v>
          </cell>
          <cell r="G5593" t="str">
            <v>Max</v>
          </cell>
        </row>
        <row r="5594">
          <cell r="A5594" t="str">
            <v>Marion202100.8Max</v>
          </cell>
          <cell r="B5594">
            <v>2021</v>
          </cell>
          <cell r="C5594">
            <v>0.8</v>
          </cell>
          <cell r="D5594" t="str">
            <v>Marion</v>
          </cell>
          <cell r="E5594">
            <v>0</v>
          </cell>
          <cell r="F5594">
            <v>752</v>
          </cell>
          <cell r="G5594" t="str">
            <v>Max</v>
          </cell>
        </row>
        <row r="5595">
          <cell r="A5595" t="str">
            <v>Marlboro202100.8Max</v>
          </cell>
          <cell r="B5595">
            <v>2021</v>
          </cell>
          <cell r="C5595">
            <v>0.8</v>
          </cell>
          <cell r="D5595" t="str">
            <v>Marlboro</v>
          </cell>
          <cell r="E5595">
            <v>0</v>
          </cell>
          <cell r="F5595">
            <v>752</v>
          </cell>
          <cell r="G5595" t="str">
            <v>Max</v>
          </cell>
        </row>
        <row r="5596">
          <cell r="A5596" t="str">
            <v>McCormick202100.8Max</v>
          </cell>
          <cell r="B5596">
            <v>2021</v>
          </cell>
          <cell r="C5596">
            <v>0.8</v>
          </cell>
          <cell r="D5596" t="str">
            <v>McCormick</v>
          </cell>
          <cell r="E5596">
            <v>0</v>
          </cell>
          <cell r="F5596">
            <v>800</v>
          </cell>
          <cell r="G5596" t="str">
            <v>Max</v>
          </cell>
        </row>
        <row r="5597">
          <cell r="A5597" t="str">
            <v>Newberry202100.8Max</v>
          </cell>
          <cell r="B5597">
            <v>2021</v>
          </cell>
          <cell r="C5597">
            <v>0.8</v>
          </cell>
          <cell r="D5597" t="str">
            <v>Newberry</v>
          </cell>
          <cell r="E5597">
            <v>0</v>
          </cell>
          <cell r="F5597">
            <v>770</v>
          </cell>
          <cell r="G5597" t="str">
            <v>Max</v>
          </cell>
        </row>
        <row r="5598">
          <cell r="A5598" t="str">
            <v>Oconee202100.8Max</v>
          </cell>
          <cell r="B5598">
            <v>2021</v>
          </cell>
          <cell r="C5598">
            <v>0.8</v>
          </cell>
          <cell r="D5598" t="str">
            <v>Oconee</v>
          </cell>
          <cell r="E5598">
            <v>0</v>
          </cell>
          <cell r="F5598">
            <v>912</v>
          </cell>
          <cell r="G5598" t="str">
            <v>Max</v>
          </cell>
        </row>
        <row r="5599">
          <cell r="A5599" t="str">
            <v>Orangeburg202100.8Max</v>
          </cell>
          <cell r="B5599">
            <v>2021</v>
          </cell>
          <cell r="C5599">
            <v>0.8</v>
          </cell>
          <cell r="D5599" t="str">
            <v>Orangeburg</v>
          </cell>
          <cell r="E5599">
            <v>0</v>
          </cell>
          <cell r="F5599">
            <v>752</v>
          </cell>
          <cell r="G5599" t="str">
            <v>Max</v>
          </cell>
        </row>
        <row r="5600">
          <cell r="A5600" t="str">
            <v>Pickens202100.8Max</v>
          </cell>
          <cell r="B5600">
            <v>2021</v>
          </cell>
          <cell r="C5600">
            <v>0.8</v>
          </cell>
          <cell r="D5600" t="str">
            <v>Pickens</v>
          </cell>
          <cell r="E5600">
            <v>0</v>
          </cell>
          <cell r="F5600">
            <v>1082</v>
          </cell>
          <cell r="G5600" t="str">
            <v>Max</v>
          </cell>
        </row>
        <row r="5601">
          <cell r="A5601" t="str">
            <v>Richland202100.8Max</v>
          </cell>
          <cell r="B5601">
            <v>2021</v>
          </cell>
          <cell r="C5601">
            <v>0.8</v>
          </cell>
          <cell r="D5601" t="str">
            <v>Richland</v>
          </cell>
          <cell r="E5601">
            <v>0</v>
          </cell>
          <cell r="F5601">
            <v>1010</v>
          </cell>
          <cell r="G5601" t="str">
            <v>Max</v>
          </cell>
        </row>
        <row r="5602">
          <cell r="A5602" t="str">
            <v>Saluda202100.8Max</v>
          </cell>
          <cell r="B5602">
            <v>2021</v>
          </cell>
          <cell r="C5602">
            <v>0.8</v>
          </cell>
          <cell r="D5602" t="str">
            <v>Saluda</v>
          </cell>
          <cell r="E5602">
            <v>0</v>
          </cell>
          <cell r="F5602">
            <v>1010</v>
          </cell>
          <cell r="G5602" t="str">
            <v>Max</v>
          </cell>
        </row>
        <row r="5603">
          <cell r="A5603" t="str">
            <v>Spartanburg202100.8Max</v>
          </cell>
          <cell r="B5603">
            <v>2021</v>
          </cell>
          <cell r="C5603">
            <v>0.8</v>
          </cell>
          <cell r="D5603" t="str">
            <v>Spartanburg</v>
          </cell>
          <cell r="E5603">
            <v>0</v>
          </cell>
          <cell r="F5603">
            <v>952</v>
          </cell>
          <cell r="G5603" t="str">
            <v>Max</v>
          </cell>
        </row>
        <row r="5604">
          <cell r="A5604" t="str">
            <v>Sumter202100.8Max</v>
          </cell>
          <cell r="B5604">
            <v>2021</v>
          </cell>
          <cell r="C5604">
            <v>0.8</v>
          </cell>
          <cell r="D5604" t="str">
            <v>Sumter</v>
          </cell>
          <cell r="E5604">
            <v>0</v>
          </cell>
          <cell r="F5604">
            <v>762</v>
          </cell>
          <cell r="G5604" t="str">
            <v>Max</v>
          </cell>
        </row>
        <row r="5605">
          <cell r="A5605" t="str">
            <v>Union202100.8Max</v>
          </cell>
          <cell r="B5605">
            <v>2021</v>
          </cell>
          <cell r="C5605">
            <v>0.8</v>
          </cell>
          <cell r="D5605" t="str">
            <v>Union</v>
          </cell>
          <cell r="E5605">
            <v>0</v>
          </cell>
          <cell r="F5605">
            <v>752</v>
          </cell>
          <cell r="G5605" t="str">
            <v>Max</v>
          </cell>
        </row>
        <row r="5606">
          <cell r="A5606" t="str">
            <v>Williamsburg202100.8Max</v>
          </cell>
          <cell r="B5606">
            <v>2021</v>
          </cell>
          <cell r="C5606">
            <v>0.8</v>
          </cell>
          <cell r="D5606" t="str">
            <v>Williamsburg</v>
          </cell>
          <cell r="E5606">
            <v>0</v>
          </cell>
          <cell r="F5606">
            <v>752</v>
          </cell>
          <cell r="G5606" t="str">
            <v>Max</v>
          </cell>
        </row>
        <row r="5607">
          <cell r="A5607" t="str">
            <v>York202100.8Max</v>
          </cell>
          <cell r="B5607">
            <v>2021</v>
          </cell>
          <cell r="C5607">
            <v>0.8</v>
          </cell>
          <cell r="D5607" t="str">
            <v>York</v>
          </cell>
          <cell r="E5607">
            <v>0</v>
          </cell>
          <cell r="F5607">
            <v>1180</v>
          </cell>
          <cell r="G5607" t="str">
            <v>Max</v>
          </cell>
        </row>
        <row r="5608">
          <cell r="A5608" t="str">
            <v>Abbeville202110.8Max</v>
          </cell>
          <cell r="B5608">
            <v>2021</v>
          </cell>
          <cell r="C5608">
            <v>0.8</v>
          </cell>
          <cell r="D5608" t="str">
            <v>Abbeville</v>
          </cell>
          <cell r="E5608">
            <v>1</v>
          </cell>
          <cell r="F5608">
            <v>805</v>
          </cell>
          <cell r="G5608" t="str">
            <v>Max</v>
          </cell>
        </row>
        <row r="5609">
          <cell r="A5609" t="str">
            <v>Aiken202110.8Max</v>
          </cell>
          <cell r="B5609">
            <v>2021</v>
          </cell>
          <cell r="C5609">
            <v>0.8</v>
          </cell>
          <cell r="D5609" t="str">
            <v>Aiken</v>
          </cell>
          <cell r="E5609">
            <v>1</v>
          </cell>
          <cell r="F5609">
            <v>1037</v>
          </cell>
          <cell r="G5609" t="str">
            <v>Max</v>
          </cell>
        </row>
        <row r="5610">
          <cell r="A5610" t="str">
            <v>Allendale202110.8Max</v>
          </cell>
          <cell r="B5610">
            <v>2021</v>
          </cell>
          <cell r="C5610">
            <v>0.8</v>
          </cell>
          <cell r="D5610" t="str">
            <v>Allendale</v>
          </cell>
          <cell r="E5610">
            <v>1</v>
          </cell>
          <cell r="F5610">
            <v>805</v>
          </cell>
          <cell r="G5610" t="str">
            <v>Max</v>
          </cell>
        </row>
        <row r="5611">
          <cell r="A5611" t="str">
            <v>Anderson202110.8Max</v>
          </cell>
          <cell r="B5611">
            <v>2021</v>
          </cell>
          <cell r="C5611">
            <v>0.8</v>
          </cell>
          <cell r="D5611" t="str">
            <v>Anderson</v>
          </cell>
          <cell r="E5611">
            <v>1</v>
          </cell>
          <cell r="F5611">
            <v>1024</v>
          </cell>
          <cell r="G5611" t="str">
            <v>Max</v>
          </cell>
        </row>
        <row r="5612">
          <cell r="A5612" t="str">
            <v>Bamberg202110.8Max</v>
          </cell>
          <cell r="B5612">
            <v>2021</v>
          </cell>
          <cell r="C5612">
            <v>0.8</v>
          </cell>
          <cell r="D5612" t="str">
            <v>Bamberg</v>
          </cell>
          <cell r="E5612">
            <v>1</v>
          </cell>
          <cell r="F5612">
            <v>805</v>
          </cell>
          <cell r="G5612" t="str">
            <v>Max</v>
          </cell>
        </row>
        <row r="5613">
          <cell r="A5613" t="str">
            <v>Barnwell202110.8Max</v>
          </cell>
          <cell r="B5613">
            <v>2021</v>
          </cell>
          <cell r="C5613">
            <v>0.8</v>
          </cell>
          <cell r="D5613" t="str">
            <v>Barnwell</v>
          </cell>
          <cell r="E5613">
            <v>1</v>
          </cell>
          <cell r="F5613">
            <v>805</v>
          </cell>
          <cell r="G5613" t="str">
            <v>Max</v>
          </cell>
        </row>
        <row r="5614">
          <cell r="A5614" t="str">
            <v>Beaufort202110.8Max</v>
          </cell>
          <cell r="B5614">
            <v>2021</v>
          </cell>
          <cell r="C5614">
            <v>0.8</v>
          </cell>
          <cell r="D5614" t="str">
            <v>Beaufort</v>
          </cell>
          <cell r="E5614">
            <v>1</v>
          </cell>
          <cell r="F5614">
            <v>1163</v>
          </cell>
          <cell r="G5614" t="str">
            <v>Max</v>
          </cell>
        </row>
        <row r="5615">
          <cell r="A5615" t="str">
            <v>Berkeley202110.8Max</v>
          </cell>
          <cell r="B5615">
            <v>2021</v>
          </cell>
          <cell r="C5615">
            <v>0.8</v>
          </cell>
          <cell r="D5615" t="str">
            <v>Berkeley</v>
          </cell>
          <cell r="E5615">
            <v>1</v>
          </cell>
          <cell r="F5615">
            <v>1232</v>
          </cell>
          <cell r="G5615" t="str">
            <v>Max</v>
          </cell>
        </row>
        <row r="5616">
          <cell r="A5616" t="str">
            <v>Calhoun202110.8Max</v>
          </cell>
          <cell r="B5616">
            <v>2021</v>
          </cell>
          <cell r="C5616">
            <v>0.8</v>
          </cell>
          <cell r="D5616" t="str">
            <v>Calhoun</v>
          </cell>
          <cell r="E5616">
            <v>1</v>
          </cell>
          <cell r="F5616">
            <v>1082</v>
          </cell>
          <cell r="G5616" t="str">
            <v>Max</v>
          </cell>
        </row>
        <row r="5617">
          <cell r="A5617" t="str">
            <v>Charleston202110.8Max</v>
          </cell>
          <cell r="B5617">
            <v>2021</v>
          </cell>
          <cell r="C5617">
            <v>0.8</v>
          </cell>
          <cell r="D5617" t="str">
            <v>Charleston</v>
          </cell>
          <cell r="E5617">
            <v>1</v>
          </cell>
          <cell r="F5617">
            <v>1232</v>
          </cell>
          <cell r="G5617" t="str">
            <v>Max</v>
          </cell>
        </row>
        <row r="5618">
          <cell r="A5618" t="str">
            <v>Cherokee202110.8Max</v>
          </cell>
          <cell r="B5618">
            <v>2021</v>
          </cell>
          <cell r="C5618">
            <v>0.8</v>
          </cell>
          <cell r="D5618" t="str">
            <v>Cherokee</v>
          </cell>
          <cell r="E5618">
            <v>1</v>
          </cell>
          <cell r="F5618">
            <v>805</v>
          </cell>
          <cell r="G5618" t="str">
            <v>Max</v>
          </cell>
        </row>
        <row r="5619">
          <cell r="A5619" t="str">
            <v>Chester202110.8Max</v>
          </cell>
          <cell r="B5619">
            <v>2021</v>
          </cell>
          <cell r="C5619">
            <v>0.8</v>
          </cell>
          <cell r="D5619" t="str">
            <v>Chester</v>
          </cell>
          <cell r="E5619">
            <v>1</v>
          </cell>
          <cell r="F5619">
            <v>853</v>
          </cell>
          <cell r="G5619" t="str">
            <v>Max</v>
          </cell>
        </row>
        <row r="5620">
          <cell r="A5620" t="str">
            <v>Chesterfield202110.8Max</v>
          </cell>
          <cell r="B5620">
            <v>2021</v>
          </cell>
          <cell r="C5620">
            <v>0.8</v>
          </cell>
          <cell r="D5620" t="str">
            <v>Chesterfield</v>
          </cell>
          <cell r="E5620">
            <v>1</v>
          </cell>
          <cell r="F5620">
            <v>805</v>
          </cell>
          <cell r="G5620" t="str">
            <v>Max</v>
          </cell>
        </row>
        <row r="5621">
          <cell r="A5621" t="str">
            <v>Clarendon202110.8Max</v>
          </cell>
          <cell r="B5621">
            <v>2021</v>
          </cell>
          <cell r="C5621">
            <v>0.8</v>
          </cell>
          <cell r="D5621" t="str">
            <v>Clarendon</v>
          </cell>
          <cell r="E5621">
            <v>1</v>
          </cell>
          <cell r="F5621">
            <v>805</v>
          </cell>
          <cell r="G5621" t="str">
            <v>Max</v>
          </cell>
        </row>
        <row r="5622">
          <cell r="A5622" t="str">
            <v>Colleton202110.8Max</v>
          </cell>
          <cell r="B5622">
            <v>2021</v>
          </cell>
          <cell r="C5622">
            <v>0.8</v>
          </cell>
          <cell r="D5622" t="str">
            <v>Colleton</v>
          </cell>
          <cell r="E5622">
            <v>1</v>
          </cell>
          <cell r="F5622">
            <v>805</v>
          </cell>
          <cell r="G5622" t="str">
            <v>Max</v>
          </cell>
        </row>
        <row r="5623">
          <cell r="A5623" t="str">
            <v>Darlington202110.8Max</v>
          </cell>
          <cell r="B5623">
            <v>2021</v>
          </cell>
          <cell r="C5623">
            <v>0.8</v>
          </cell>
          <cell r="D5623" t="str">
            <v>Darlington</v>
          </cell>
          <cell r="E5623">
            <v>1</v>
          </cell>
          <cell r="F5623">
            <v>825</v>
          </cell>
          <cell r="G5623" t="str">
            <v>Max</v>
          </cell>
        </row>
        <row r="5624">
          <cell r="A5624" t="str">
            <v>Dillon202110.8Max</v>
          </cell>
          <cell r="B5624">
            <v>2021</v>
          </cell>
          <cell r="C5624">
            <v>0.8</v>
          </cell>
          <cell r="D5624" t="str">
            <v>Dillon</v>
          </cell>
          <cell r="E5624">
            <v>1</v>
          </cell>
          <cell r="F5624">
            <v>805</v>
          </cell>
          <cell r="G5624" t="str">
            <v>Max</v>
          </cell>
        </row>
        <row r="5625">
          <cell r="A5625" t="str">
            <v>Dorchester202110.8Max</v>
          </cell>
          <cell r="B5625">
            <v>2021</v>
          </cell>
          <cell r="C5625">
            <v>0.8</v>
          </cell>
          <cell r="D5625" t="str">
            <v>Dorchester</v>
          </cell>
          <cell r="E5625">
            <v>1</v>
          </cell>
          <cell r="F5625">
            <v>1232</v>
          </cell>
          <cell r="G5625" t="str">
            <v>Max</v>
          </cell>
        </row>
        <row r="5626">
          <cell r="A5626" t="str">
            <v>Edgefield202110.8Max</v>
          </cell>
          <cell r="B5626">
            <v>2021</v>
          </cell>
          <cell r="C5626">
            <v>0.8</v>
          </cell>
          <cell r="D5626" t="str">
            <v>Edgefield</v>
          </cell>
          <cell r="E5626">
            <v>1</v>
          </cell>
          <cell r="F5626">
            <v>1037</v>
          </cell>
          <cell r="G5626" t="str">
            <v>Max</v>
          </cell>
        </row>
        <row r="5627">
          <cell r="A5627" t="str">
            <v>Fairfield202110.8Max</v>
          </cell>
          <cell r="B5627">
            <v>2021</v>
          </cell>
          <cell r="C5627">
            <v>0.8</v>
          </cell>
          <cell r="D5627" t="str">
            <v>Fairfield</v>
          </cell>
          <cell r="E5627">
            <v>1</v>
          </cell>
          <cell r="F5627">
            <v>1082</v>
          </cell>
          <cell r="G5627" t="str">
            <v>Max</v>
          </cell>
        </row>
        <row r="5628">
          <cell r="A5628" t="str">
            <v>Florence202110.8Max</v>
          </cell>
          <cell r="B5628">
            <v>2021</v>
          </cell>
          <cell r="C5628">
            <v>0.8</v>
          </cell>
          <cell r="D5628" t="str">
            <v>Florence</v>
          </cell>
          <cell r="E5628">
            <v>1</v>
          </cell>
          <cell r="F5628">
            <v>908</v>
          </cell>
          <cell r="G5628" t="str">
            <v>Max</v>
          </cell>
        </row>
        <row r="5629">
          <cell r="A5629" t="str">
            <v>Georgetown202110.8Max</v>
          </cell>
          <cell r="B5629">
            <v>2021</v>
          </cell>
          <cell r="C5629">
            <v>0.8</v>
          </cell>
          <cell r="D5629" t="str">
            <v>Georgetown</v>
          </cell>
          <cell r="E5629">
            <v>1</v>
          </cell>
          <cell r="F5629">
            <v>968</v>
          </cell>
          <cell r="G5629" t="str">
            <v>Max</v>
          </cell>
        </row>
        <row r="5630">
          <cell r="A5630" t="str">
            <v>Greenville202110.8Max</v>
          </cell>
          <cell r="B5630">
            <v>2021</v>
          </cell>
          <cell r="C5630">
            <v>0.8</v>
          </cell>
          <cell r="D5630" t="str">
            <v>Greenville</v>
          </cell>
          <cell r="E5630">
            <v>1</v>
          </cell>
          <cell r="F5630">
            <v>1159</v>
          </cell>
          <cell r="G5630" t="str">
            <v>Max</v>
          </cell>
        </row>
        <row r="5631">
          <cell r="A5631" t="str">
            <v>Greenwood202110.8Max</v>
          </cell>
          <cell r="B5631">
            <v>2021</v>
          </cell>
          <cell r="C5631">
            <v>0.8</v>
          </cell>
          <cell r="D5631" t="str">
            <v>Greenwood</v>
          </cell>
          <cell r="E5631">
            <v>1</v>
          </cell>
          <cell r="F5631">
            <v>823</v>
          </cell>
          <cell r="G5631" t="str">
            <v>Max</v>
          </cell>
        </row>
        <row r="5632">
          <cell r="A5632" t="str">
            <v>Hampton202110.8Max</v>
          </cell>
          <cell r="B5632">
            <v>2021</v>
          </cell>
          <cell r="C5632">
            <v>0.8</v>
          </cell>
          <cell r="D5632" t="str">
            <v>Hampton</v>
          </cell>
          <cell r="E5632">
            <v>1</v>
          </cell>
          <cell r="F5632">
            <v>805</v>
          </cell>
          <cell r="G5632" t="str">
            <v>Max</v>
          </cell>
        </row>
        <row r="5633">
          <cell r="A5633" t="str">
            <v>Horry202110.8Max</v>
          </cell>
          <cell r="B5633">
            <v>2021</v>
          </cell>
          <cell r="C5633">
            <v>0.8</v>
          </cell>
          <cell r="D5633" t="str">
            <v>Horry</v>
          </cell>
          <cell r="E5633">
            <v>1</v>
          </cell>
          <cell r="F5633">
            <v>917</v>
          </cell>
          <cell r="G5633" t="str">
            <v>Max</v>
          </cell>
        </row>
        <row r="5634">
          <cell r="A5634" t="str">
            <v>Jasper202110.8Max</v>
          </cell>
          <cell r="B5634">
            <v>2021</v>
          </cell>
          <cell r="C5634">
            <v>0.8</v>
          </cell>
          <cell r="D5634" t="str">
            <v>Jasper</v>
          </cell>
          <cell r="E5634">
            <v>1</v>
          </cell>
          <cell r="F5634">
            <v>810</v>
          </cell>
          <cell r="G5634" t="str">
            <v>Max</v>
          </cell>
        </row>
        <row r="5635">
          <cell r="A5635" t="str">
            <v>Kershaw202110.8Max</v>
          </cell>
          <cell r="B5635">
            <v>2021</v>
          </cell>
          <cell r="C5635">
            <v>0.8</v>
          </cell>
          <cell r="D5635" t="str">
            <v>Kershaw</v>
          </cell>
          <cell r="E5635">
            <v>1</v>
          </cell>
          <cell r="F5635">
            <v>915</v>
          </cell>
          <cell r="G5635" t="str">
            <v>Max</v>
          </cell>
        </row>
        <row r="5636">
          <cell r="A5636" t="str">
            <v>Lancaster202110.8Max</v>
          </cell>
          <cell r="B5636">
            <v>2021</v>
          </cell>
          <cell r="C5636">
            <v>0.8</v>
          </cell>
          <cell r="D5636" t="str">
            <v>Lancaster</v>
          </cell>
          <cell r="E5636">
            <v>1</v>
          </cell>
          <cell r="F5636">
            <v>1060</v>
          </cell>
          <cell r="G5636" t="str">
            <v>Max</v>
          </cell>
        </row>
        <row r="5637">
          <cell r="A5637" t="str">
            <v>Laurens202110.8Max</v>
          </cell>
          <cell r="B5637">
            <v>2021</v>
          </cell>
          <cell r="C5637">
            <v>0.8</v>
          </cell>
          <cell r="D5637" t="str">
            <v>Laurens</v>
          </cell>
          <cell r="E5637">
            <v>1</v>
          </cell>
          <cell r="F5637">
            <v>805</v>
          </cell>
          <cell r="G5637" t="str">
            <v>Max</v>
          </cell>
        </row>
        <row r="5638">
          <cell r="A5638" t="str">
            <v>Lee202110.8Max</v>
          </cell>
          <cell r="B5638">
            <v>2021</v>
          </cell>
          <cell r="C5638">
            <v>0.8</v>
          </cell>
          <cell r="D5638" t="str">
            <v>Lee</v>
          </cell>
          <cell r="E5638">
            <v>1</v>
          </cell>
          <cell r="F5638">
            <v>805</v>
          </cell>
          <cell r="G5638" t="str">
            <v>Max</v>
          </cell>
        </row>
        <row r="5639">
          <cell r="A5639" t="str">
            <v>Lexington202110.8Max</v>
          </cell>
          <cell r="B5639">
            <v>2021</v>
          </cell>
          <cell r="C5639">
            <v>0.8</v>
          </cell>
          <cell r="D5639" t="str">
            <v>Lexington</v>
          </cell>
          <cell r="E5639">
            <v>1</v>
          </cell>
          <cell r="F5639">
            <v>1082</v>
          </cell>
          <cell r="G5639" t="str">
            <v>Max</v>
          </cell>
        </row>
        <row r="5640">
          <cell r="A5640" t="str">
            <v>Marion202110.8Max</v>
          </cell>
          <cell r="B5640">
            <v>2021</v>
          </cell>
          <cell r="C5640">
            <v>0.8</v>
          </cell>
          <cell r="D5640" t="str">
            <v>Marion</v>
          </cell>
          <cell r="E5640">
            <v>1</v>
          </cell>
          <cell r="F5640">
            <v>805</v>
          </cell>
          <cell r="G5640" t="str">
            <v>Max</v>
          </cell>
        </row>
        <row r="5641">
          <cell r="A5641" t="str">
            <v>Marlboro202110.8Max</v>
          </cell>
          <cell r="B5641">
            <v>2021</v>
          </cell>
          <cell r="C5641">
            <v>0.8</v>
          </cell>
          <cell r="D5641" t="str">
            <v>Marlboro</v>
          </cell>
          <cell r="E5641">
            <v>1</v>
          </cell>
          <cell r="F5641">
            <v>805</v>
          </cell>
          <cell r="G5641" t="str">
            <v>Max</v>
          </cell>
        </row>
        <row r="5642">
          <cell r="A5642" t="str">
            <v>McCormick202110.8Max</v>
          </cell>
          <cell r="B5642">
            <v>2021</v>
          </cell>
          <cell r="C5642">
            <v>0.8</v>
          </cell>
          <cell r="D5642" t="str">
            <v>McCormick</v>
          </cell>
          <cell r="E5642">
            <v>1</v>
          </cell>
          <cell r="F5642">
            <v>857</v>
          </cell>
          <cell r="G5642" t="str">
            <v>Max</v>
          </cell>
        </row>
        <row r="5643">
          <cell r="A5643" t="str">
            <v>Newberry202110.8Max</v>
          </cell>
          <cell r="B5643">
            <v>2021</v>
          </cell>
          <cell r="C5643">
            <v>0.8</v>
          </cell>
          <cell r="D5643" t="str">
            <v>Newberry</v>
          </cell>
          <cell r="E5643">
            <v>1</v>
          </cell>
          <cell r="F5643">
            <v>825</v>
          </cell>
          <cell r="G5643" t="str">
            <v>Max</v>
          </cell>
        </row>
        <row r="5644">
          <cell r="A5644" t="str">
            <v>Oconee202110.8Max</v>
          </cell>
          <cell r="B5644">
            <v>2021</v>
          </cell>
          <cell r="C5644">
            <v>0.8</v>
          </cell>
          <cell r="D5644" t="str">
            <v>Oconee</v>
          </cell>
          <cell r="E5644">
            <v>1</v>
          </cell>
          <cell r="F5644">
            <v>977</v>
          </cell>
          <cell r="G5644" t="str">
            <v>Max</v>
          </cell>
        </row>
        <row r="5645">
          <cell r="A5645" t="str">
            <v>Orangeburg202110.8Max</v>
          </cell>
          <cell r="B5645">
            <v>2021</v>
          </cell>
          <cell r="C5645">
            <v>0.8</v>
          </cell>
          <cell r="D5645" t="str">
            <v>Orangeburg</v>
          </cell>
          <cell r="E5645">
            <v>1</v>
          </cell>
          <cell r="F5645">
            <v>805</v>
          </cell>
          <cell r="G5645" t="str">
            <v>Max</v>
          </cell>
        </row>
        <row r="5646">
          <cell r="A5646" t="str">
            <v>Pickens202110.8Max</v>
          </cell>
          <cell r="B5646">
            <v>2021</v>
          </cell>
          <cell r="C5646">
            <v>0.8</v>
          </cell>
          <cell r="D5646" t="str">
            <v>Pickens</v>
          </cell>
          <cell r="E5646">
            <v>1</v>
          </cell>
          <cell r="F5646">
            <v>1159</v>
          </cell>
          <cell r="G5646" t="str">
            <v>Max</v>
          </cell>
        </row>
        <row r="5647">
          <cell r="A5647" t="str">
            <v>Richland202110.8Max</v>
          </cell>
          <cell r="B5647">
            <v>2021</v>
          </cell>
          <cell r="C5647">
            <v>0.8</v>
          </cell>
          <cell r="D5647" t="str">
            <v>Richland</v>
          </cell>
          <cell r="E5647">
            <v>1</v>
          </cell>
          <cell r="F5647">
            <v>1082</v>
          </cell>
          <cell r="G5647" t="str">
            <v>Max</v>
          </cell>
        </row>
        <row r="5648">
          <cell r="A5648" t="str">
            <v>Saluda202110.8Max</v>
          </cell>
          <cell r="B5648">
            <v>2021</v>
          </cell>
          <cell r="C5648">
            <v>0.8</v>
          </cell>
          <cell r="D5648" t="str">
            <v>Saluda</v>
          </cell>
          <cell r="E5648">
            <v>1</v>
          </cell>
          <cell r="F5648">
            <v>1082</v>
          </cell>
          <cell r="G5648" t="str">
            <v>Max</v>
          </cell>
        </row>
        <row r="5649">
          <cell r="A5649" t="str">
            <v>Spartanburg202110.8Max</v>
          </cell>
          <cell r="B5649">
            <v>2021</v>
          </cell>
          <cell r="C5649">
            <v>0.8</v>
          </cell>
          <cell r="D5649" t="str">
            <v>Spartanburg</v>
          </cell>
          <cell r="E5649">
            <v>1</v>
          </cell>
          <cell r="F5649">
            <v>1020</v>
          </cell>
          <cell r="G5649" t="str">
            <v>Max</v>
          </cell>
        </row>
        <row r="5650">
          <cell r="A5650" t="str">
            <v>Sumter202110.8Max</v>
          </cell>
          <cell r="B5650">
            <v>2021</v>
          </cell>
          <cell r="C5650">
            <v>0.8</v>
          </cell>
          <cell r="D5650" t="str">
            <v>Sumter</v>
          </cell>
          <cell r="E5650">
            <v>1</v>
          </cell>
          <cell r="F5650">
            <v>816</v>
          </cell>
          <cell r="G5650" t="str">
            <v>Max</v>
          </cell>
        </row>
        <row r="5651">
          <cell r="A5651" t="str">
            <v>Union202110.8Max</v>
          </cell>
          <cell r="B5651">
            <v>2021</v>
          </cell>
          <cell r="C5651">
            <v>0.8</v>
          </cell>
          <cell r="D5651" t="str">
            <v>Union</v>
          </cell>
          <cell r="E5651">
            <v>1</v>
          </cell>
          <cell r="F5651">
            <v>805</v>
          </cell>
          <cell r="G5651" t="str">
            <v>Max</v>
          </cell>
        </row>
        <row r="5652">
          <cell r="A5652" t="str">
            <v>Williamsburg202110.8Max</v>
          </cell>
          <cell r="B5652">
            <v>2021</v>
          </cell>
          <cell r="C5652">
            <v>0.8</v>
          </cell>
          <cell r="D5652" t="str">
            <v>Williamsburg</v>
          </cell>
          <cell r="E5652">
            <v>1</v>
          </cell>
          <cell r="F5652">
            <v>805</v>
          </cell>
          <cell r="G5652" t="str">
            <v>Max</v>
          </cell>
        </row>
        <row r="5653">
          <cell r="A5653" t="str">
            <v>York202110.8Max</v>
          </cell>
          <cell r="B5653">
            <v>2021</v>
          </cell>
          <cell r="C5653">
            <v>0.8</v>
          </cell>
          <cell r="D5653" t="str">
            <v>York</v>
          </cell>
          <cell r="E5653">
            <v>1</v>
          </cell>
          <cell r="F5653">
            <v>1264</v>
          </cell>
          <cell r="G5653" t="str">
            <v>Max</v>
          </cell>
        </row>
        <row r="5654">
          <cell r="A5654" t="str">
            <v>Abbeville202120.8Max</v>
          </cell>
          <cell r="B5654">
            <v>2021</v>
          </cell>
          <cell r="C5654">
            <v>0.8</v>
          </cell>
          <cell r="D5654" t="str">
            <v>Abbeville</v>
          </cell>
          <cell r="E5654">
            <v>2</v>
          </cell>
          <cell r="F5654">
            <v>966</v>
          </cell>
          <cell r="G5654" t="str">
            <v>Max</v>
          </cell>
        </row>
        <row r="5655">
          <cell r="A5655" t="str">
            <v>Aiken202120.8Max</v>
          </cell>
          <cell r="B5655">
            <v>2021</v>
          </cell>
          <cell r="C5655">
            <v>0.8</v>
          </cell>
          <cell r="D5655" t="str">
            <v>Aiken</v>
          </cell>
          <cell r="E5655">
            <v>2</v>
          </cell>
          <cell r="F5655">
            <v>1244</v>
          </cell>
          <cell r="G5655" t="str">
            <v>Max</v>
          </cell>
        </row>
        <row r="5656">
          <cell r="A5656" t="str">
            <v>Allendale202120.8Max</v>
          </cell>
          <cell r="B5656">
            <v>2021</v>
          </cell>
          <cell r="C5656">
            <v>0.8</v>
          </cell>
          <cell r="D5656" t="str">
            <v>Allendale</v>
          </cell>
          <cell r="E5656">
            <v>2</v>
          </cell>
          <cell r="F5656">
            <v>966</v>
          </cell>
          <cell r="G5656" t="str">
            <v>Max</v>
          </cell>
        </row>
        <row r="5657">
          <cell r="A5657" t="str">
            <v>Anderson202120.8Max</v>
          </cell>
          <cell r="B5657">
            <v>2021</v>
          </cell>
          <cell r="C5657">
            <v>0.8</v>
          </cell>
          <cell r="D5657" t="str">
            <v>Anderson</v>
          </cell>
          <cell r="E5657">
            <v>2</v>
          </cell>
          <cell r="F5657">
            <v>1228</v>
          </cell>
          <cell r="G5657" t="str">
            <v>Max</v>
          </cell>
        </row>
        <row r="5658">
          <cell r="A5658" t="str">
            <v>Bamberg202120.8Max</v>
          </cell>
          <cell r="B5658">
            <v>2021</v>
          </cell>
          <cell r="C5658">
            <v>0.8</v>
          </cell>
          <cell r="D5658" t="str">
            <v>Bamberg</v>
          </cell>
          <cell r="E5658">
            <v>2</v>
          </cell>
          <cell r="F5658">
            <v>966</v>
          </cell>
          <cell r="G5658" t="str">
            <v>Max</v>
          </cell>
        </row>
        <row r="5659">
          <cell r="A5659" t="str">
            <v>Barnwell202120.8Max</v>
          </cell>
          <cell r="B5659">
            <v>2021</v>
          </cell>
          <cell r="C5659">
            <v>0.8</v>
          </cell>
          <cell r="D5659" t="str">
            <v>Barnwell</v>
          </cell>
          <cell r="E5659">
            <v>2</v>
          </cell>
          <cell r="F5659">
            <v>966</v>
          </cell>
          <cell r="G5659" t="str">
            <v>Max</v>
          </cell>
        </row>
        <row r="5660">
          <cell r="A5660" t="str">
            <v>Beaufort202120.8Max</v>
          </cell>
          <cell r="B5660">
            <v>2021</v>
          </cell>
          <cell r="C5660">
            <v>0.8</v>
          </cell>
          <cell r="D5660" t="str">
            <v>Beaufort</v>
          </cell>
          <cell r="E5660">
            <v>2</v>
          </cell>
          <cell r="F5660">
            <v>1396</v>
          </cell>
          <cell r="G5660" t="str">
            <v>Max</v>
          </cell>
        </row>
        <row r="5661">
          <cell r="A5661" t="str">
            <v>Berkeley202120.8Max</v>
          </cell>
          <cell r="B5661">
            <v>2021</v>
          </cell>
          <cell r="C5661">
            <v>0.8</v>
          </cell>
          <cell r="D5661" t="str">
            <v>Berkeley</v>
          </cell>
          <cell r="E5661">
            <v>2</v>
          </cell>
          <cell r="F5661">
            <v>1478</v>
          </cell>
          <cell r="G5661" t="str">
            <v>Max</v>
          </cell>
        </row>
        <row r="5662">
          <cell r="A5662" t="str">
            <v>Calhoun202120.8Max</v>
          </cell>
          <cell r="B5662">
            <v>2021</v>
          </cell>
          <cell r="C5662">
            <v>0.8</v>
          </cell>
          <cell r="D5662" t="str">
            <v>Calhoun</v>
          </cell>
          <cell r="E5662">
            <v>2</v>
          </cell>
          <cell r="F5662">
            <v>1298</v>
          </cell>
          <cell r="G5662" t="str">
            <v>Max</v>
          </cell>
        </row>
        <row r="5663">
          <cell r="A5663" t="str">
            <v>Charleston202120.8Max</v>
          </cell>
          <cell r="B5663">
            <v>2021</v>
          </cell>
          <cell r="C5663">
            <v>0.8</v>
          </cell>
          <cell r="D5663" t="str">
            <v>Charleston</v>
          </cell>
          <cell r="E5663">
            <v>2</v>
          </cell>
          <cell r="F5663">
            <v>1478</v>
          </cell>
          <cell r="G5663" t="str">
            <v>Max</v>
          </cell>
        </row>
        <row r="5664">
          <cell r="A5664" t="str">
            <v>Cherokee202120.8Max</v>
          </cell>
          <cell r="B5664">
            <v>2021</v>
          </cell>
          <cell r="C5664">
            <v>0.8</v>
          </cell>
          <cell r="D5664" t="str">
            <v>Cherokee</v>
          </cell>
          <cell r="E5664">
            <v>2</v>
          </cell>
          <cell r="F5664">
            <v>966</v>
          </cell>
          <cell r="G5664" t="str">
            <v>Max</v>
          </cell>
        </row>
        <row r="5665">
          <cell r="A5665" t="str">
            <v>Chester202120.8Max</v>
          </cell>
          <cell r="B5665">
            <v>2021</v>
          </cell>
          <cell r="C5665">
            <v>0.8</v>
          </cell>
          <cell r="D5665" t="str">
            <v>Chester</v>
          </cell>
          <cell r="E5665">
            <v>2</v>
          </cell>
          <cell r="F5665">
            <v>1024</v>
          </cell>
          <cell r="G5665" t="str">
            <v>Max</v>
          </cell>
        </row>
        <row r="5666">
          <cell r="A5666" t="str">
            <v>Chesterfield202120.8Max</v>
          </cell>
          <cell r="B5666">
            <v>2021</v>
          </cell>
          <cell r="C5666">
            <v>0.8</v>
          </cell>
          <cell r="D5666" t="str">
            <v>Chesterfield</v>
          </cell>
          <cell r="E5666">
            <v>2</v>
          </cell>
          <cell r="F5666">
            <v>966</v>
          </cell>
          <cell r="G5666" t="str">
            <v>Max</v>
          </cell>
        </row>
        <row r="5667">
          <cell r="A5667" t="str">
            <v>Clarendon202120.8Max</v>
          </cell>
          <cell r="B5667">
            <v>2021</v>
          </cell>
          <cell r="C5667">
            <v>0.8</v>
          </cell>
          <cell r="D5667" t="str">
            <v>Clarendon</v>
          </cell>
          <cell r="E5667">
            <v>2</v>
          </cell>
          <cell r="F5667">
            <v>966</v>
          </cell>
          <cell r="G5667" t="str">
            <v>Max</v>
          </cell>
        </row>
        <row r="5668">
          <cell r="A5668" t="str">
            <v>Colleton202120.8Max</v>
          </cell>
          <cell r="B5668">
            <v>2021</v>
          </cell>
          <cell r="C5668">
            <v>0.8</v>
          </cell>
          <cell r="D5668" t="str">
            <v>Colleton</v>
          </cell>
          <cell r="E5668">
            <v>2</v>
          </cell>
          <cell r="F5668">
            <v>966</v>
          </cell>
          <cell r="G5668" t="str">
            <v>Max</v>
          </cell>
        </row>
        <row r="5669">
          <cell r="A5669" t="str">
            <v>Darlington202120.8Max</v>
          </cell>
          <cell r="B5669">
            <v>2021</v>
          </cell>
          <cell r="C5669">
            <v>0.8</v>
          </cell>
          <cell r="D5669" t="str">
            <v>Darlington</v>
          </cell>
          <cell r="E5669">
            <v>2</v>
          </cell>
          <cell r="F5669">
            <v>990</v>
          </cell>
          <cell r="G5669" t="str">
            <v>Max</v>
          </cell>
        </row>
        <row r="5670">
          <cell r="A5670" t="str">
            <v>Dillon202120.8Max</v>
          </cell>
          <cell r="B5670">
            <v>2021</v>
          </cell>
          <cell r="C5670">
            <v>0.8</v>
          </cell>
          <cell r="D5670" t="str">
            <v>Dillon</v>
          </cell>
          <cell r="E5670">
            <v>2</v>
          </cell>
          <cell r="F5670">
            <v>966</v>
          </cell>
          <cell r="G5670" t="str">
            <v>Max</v>
          </cell>
        </row>
        <row r="5671">
          <cell r="A5671" t="str">
            <v>Dorchester202120.8Max</v>
          </cell>
          <cell r="B5671">
            <v>2021</v>
          </cell>
          <cell r="C5671">
            <v>0.8</v>
          </cell>
          <cell r="D5671" t="str">
            <v>Dorchester</v>
          </cell>
          <cell r="E5671">
            <v>2</v>
          </cell>
          <cell r="F5671">
            <v>1478</v>
          </cell>
          <cell r="G5671" t="str">
            <v>Max</v>
          </cell>
        </row>
        <row r="5672">
          <cell r="A5672" t="str">
            <v>Edgefield202120.8Max</v>
          </cell>
          <cell r="B5672">
            <v>2021</v>
          </cell>
          <cell r="C5672">
            <v>0.8</v>
          </cell>
          <cell r="D5672" t="str">
            <v>Edgefield</v>
          </cell>
          <cell r="E5672">
            <v>2</v>
          </cell>
          <cell r="F5672">
            <v>1244</v>
          </cell>
          <cell r="G5672" t="str">
            <v>Max</v>
          </cell>
        </row>
        <row r="5673">
          <cell r="A5673" t="str">
            <v>Fairfield202120.8Max</v>
          </cell>
          <cell r="B5673">
            <v>2021</v>
          </cell>
          <cell r="C5673">
            <v>0.8</v>
          </cell>
          <cell r="D5673" t="str">
            <v>Fairfield</v>
          </cell>
          <cell r="E5673">
            <v>2</v>
          </cell>
          <cell r="F5673">
            <v>1298</v>
          </cell>
          <cell r="G5673" t="str">
            <v>Max</v>
          </cell>
        </row>
        <row r="5674">
          <cell r="A5674" t="str">
            <v>Florence202120.8Max</v>
          </cell>
          <cell r="B5674">
            <v>2021</v>
          </cell>
          <cell r="C5674">
            <v>0.8</v>
          </cell>
          <cell r="D5674" t="str">
            <v>Florence</v>
          </cell>
          <cell r="E5674">
            <v>2</v>
          </cell>
          <cell r="F5674">
            <v>1090</v>
          </cell>
          <cell r="G5674" t="str">
            <v>Max</v>
          </cell>
        </row>
        <row r="5675">
          <cell r="A5675" t="str">
            <v>Georgetown202120.8Max</v>
          </cell>
          <cell r="B5675">
            <v>2021</v>
          </cell>
          <cell r="C5675">
            <v>0.8</v>
          </cell>
          <cell r="D5675" t="str">
            <v>Georgetown</v>
          </cell>
          <cell r="E5675">
            <v>2</v>
          </cell>
          <cell r="F5675">
            <v>1162</v>
          </cell>
          <cell r="G5675" t="str">
            <v>Max</v>
          </cell>
        </row>
        <row r="5676">
          <cell r="A5676" t="str">
            <v>Greenville202120.8Max</v>
          </cell>
          <cell r="B5676">
            <v>2021</v>
          </cell>
          <cell r="C5676">
            <v>0.8</v>
          </cell>
          <cell r="D5676" t="str">
            <v>Greenville</v>
          </cell>
          <cell r="E5676">
            <v>2</v>
          </cell>
          <cell r="F5676">
            <v>1390</v>
          </cell>
          <cell r="G5676" t="str">
            <v>Max</v>
          </cell>
        </row>
        <row r="5677">
          <cell r="A5677" t="str">
            <v>Greenwood202120.8Max</v>
          </cell>
          <cell r="B5677">
            <v>2021</v>
          </cell>
          <cell r="C5677">
            <v>0.8</v>
          </cell>
          <cell r="D5677" t="str">
            <v>Greenwood</v>
          </cell>
          <cell r="E5677">
            <v>2</v>
          </cell>
          <cell r="F5677">
            <v>988</v>
          </cell>
          <cell r="G5677" t="str">
            <v>Max</v>
          </cell>
        </row>
        <row r="5678">
          <cell r="A5678" t="str">
            <v>Hampton202120.8Max</v>
          </cell>
          <cell r="B5678">
            <v>2021</v>
          </cell>
          <cell r="C5678">
            <v>0.8</v>
          </cell>
          <cell r="D5678" t="str">
            <v>Hampton</v>
          </cell>
          <cell r="E5678">
            <v>2</v>
          </cell>
          <cell r="F5678">
            <v>966</v>
          </cell>
          <cell r="G5678" t="str">
            <v>Max</v>
          </cell>
        </row>
        <row r="5679">
          <cell r="A5679" t="str">
            <v>Horry202120.8Max</v>
          </cell>
          <cell r="B5679">
            <v>2021</v>
          </cell>
          <cell r="C5679">
            <v>0.8</v>
          </cell>
          <cell r="D5679" t="str">
            <v>Horry</v>
          </cell>
          <cell r="E5679">
            <v>2</v>
          </cell>
          <cell r="F5679">
            <v>1100</v>
          </cell>
          <cell r="G5679" t="str">
            <v>Max</v>
          </cell>
        </row>
        <row r="5680">
          <cell r="A5680" t="str">
            <v>Jasper202120.8Max</v>
          </cell>
          <cell r="B5680">
            <v>2021</v>
          </cell>
          <cell r="C5680">
            <v>0.8</v>
          </cell>
          <cell r="D5680" t="str">
            <v>Jasper</v>
          </cell>
          <cell r="E5680">
            <v>2</v>
          </cell>
          <cell r="F5680">
            <v>972</v>
          </cell>
          <cell r="G5680" t="str">
            <v>Max</v>
          </cell>
        </row>
        <row r="5681">
          <cell r="A5681" t="str">
            <v>Kershaw202120.8Max</v>
          </cell>
          <cell r="B5681">
            <v>2021</v>
          </cell>
          <cell r="C5681">
            <v>0.8</v>
          </cell>
          <cell r="D5681" t="str">
            <v>Kershaw</v>
          </cell>
          <cell r="E5681">
            <v>2</v>
          </cell>
          <cell r="F5681">
            <v>1098</v>
          </cell>
          <cell r="G5681" t="str">
            <v>Max</v>
          </cell>
        </row>
        <row r="5682">
          <cell r="A5682" t="str">
            <v>Lancaster202120.8Max</v>
          </cell>
          <cell r="B5682">
            <v>2021</v>
          </cell>
          <cell r="C5682">
            <v>0.8</v>
          </cell>
          <cell r="D5682" t="str">
            <v>Lancaster</v>
          </cell>
          <cell r="E5682">
            <v>2</v>
          </cell>
          <cell r="F5682">
            <v>1272</v>
          </cell>
          <cell r="G5682" t="str">
            <v>Max</v>
          </cell>
        </row>
        <row r="5683">
          <cell r="A5683" t="str">
            <v>Laurens202120.8Max</v>
          </cell>
          <cell r="B5683">
            <v>2021</v>
          </cell>
          <cell r="C5683">
            <v>0.8</v>
          </cell>
          <cell r="D5683" t="str">
            <v>Laurens</v>
          </cell>
          <cell r="E5683">
            <v>2</v>
          </cell>
          <cell r="F5683">
            <v>966</v>
          </cell>
          <cell r="G5683" t="str">
            <v>Max</v>
          </cell>
        </row>
        <row r="5684">
          <cell r="A5684" t="str">
            <v>Lee202120.8Max</v>
          </cell>
          <cell r="B5684">
            <v>2021</v>
          </cell>
          <cell r="C5684">
            <v>0.8</v>
          </cell>
          <cell r="D5684" t="str">
            <v>Lee</v>
          </cell>
          <cell r="E5684">
            <v>2</v>
          </cell>
          <cell r="F5684">
            <v>966</v>
          </cell>
          <cell r="G5684" t="str">
            <v>Max</v>
          </cell>
        </row>
        <row r="5685">
          <cell r="A5685" t="str">
            <v>Lexington202120.8Max</v>
          </cell>
          <cell r="B5685">
            <v>2021</v>
          </cell>
          <cell r="C5685">
            <v>0.8</v>
          </cell>
          <cell r="D5685" t="str">
            <v>Lexington</v>
          </cell>
          <cell r="E5685">
            <v>2</v>
          </cell>
          <cell r="F5685">
            <v>1298</v>
          </cell>
          <cell r="G5685" t="str">
            <v>Max</v>
          </cell>
        </row>
        <row r="5686">
          <cell r="A5686" t="str">
            <v>Marion202120.8Max</v>
          </cell>
          <cell r="B5686">
            <v>2021</v>
          </cell>
          <cell r="C5686">
            <v>0.8</v>
          </cell>
          <cell r="D5686" t="str">
            <v>Marion</v>
          </cell>
          <cell r="E5686">
            <v>2</v>
          </cell>
          <cell r="F5686">
            <v>966</v>
          </cell>
          <cell r="G5686" t="str">
            <v>Max</v>
          </cell>
        </row>
        <row r="5687">
          <cell r="A5687" t="str">
            <v>Marlboro202120.8Max</v>
          </cell>
          <cell r="B5687">
            <v>2021</v>
          </cell>
          <cell r="C5687">
            <v>0.8</v>
          </cell>
          <cell r="D5687" t="str">
            <v>Marlboro</v>
          </cell>
          <cell r="E5687">
            <v>2</v>
          </cell>
          <cell r="F5687">
            <v>966</v>
          </cell>
          <cell r="G5687" t="str">
            <v>Max</v>
          </cell>
        </row>
        <row r="5688">
          <cell r="A5688" t="str">
            <v>McCormick202120.8Max</v>
          </cell>
          <cell r="B5688">
            <v>2021</v>
          </cell>
          <cell r="C5688">
            <v>0.8</v>
          </cell>
          <cell r="D5688" t="str">
            <v>McCormick</v>
          </cell>
          <cell r="E5688">
            <v>2</v>
          </cell>
          <cell r="F5688">
            <v>1028</v>
          </cell>
          <cell r="G5688" t="str">
            <v>Max</v>
          </cell>
        </row>
        <row r="5689">
          <cell r="A5689" t="str">
            <v>Newberry202120.8Max</v>
          </cell>
          <cell r="B5689">
            <v>2021</v>
          </cell>
          <cell r="C5689">
            <v>0.8</v>
          </cell>
          <cell r="D5689" t="str">
            <v>Newberry</v>
          </cell>
          <cell r="E5689">
            <v>2</v>
          </cell>
          <cell r="F5689">
            <v>990</v>
          </cell>
          <cell r="G5689" t="str">
            <v>Max</v>
          </cell>
        </row>
        <row r="5690">
          <cell r="A5690" t="str">
            <v>Oconee202120.8Max</v>
          </cell>
          <cell r="B5690">
            <v>2021</v>
          </cell>
          <cell r="C5690">
            <v>0.8</v>
          </cell>
          <cell r="D5690" t="str">
            <v>Oconee</v>
          </cell>
          <cell r="E5690">
            <v>2</v>
          </cell>
          <cell r="F5690">
            <v>1172</v>
          </cell>
          <cell r="G5690" t="str">
            <v>Max</v>
          </cell>
        </row>
        <row r="5691">
          <cell r="A5691" t="str">
            <v>Orangeburg202120.8Max</v>
          </cell>
          <cell r="B5691">
            <v>2021</v>
          </cell>
          <cell r="C5691">
            <v>0.8</v>
          </cell>
          <cell r="D5691" t="str">
            <v>Orangeburg</v>
          </cell>
          <cell r="E5691">
            <v>2</v>
          </cell>
          <cell r="F5691">
            <v>966</v>
          </cell>
          <cell r="G5691" t="str">
            <v>Max</v>
          </cell>
        </row>
        <row r="5692">
          <cell r="A5692" t="str">
            <v>Pickens202120.8Max</v>
          </cell>
          <cell r="B5692">
            <v>2021</v>
          </cell>
          <cell r="C5692">
            <v>0.8</v>
          </cell>
          <cell r="D5692" t="str">
            <v>Pickens</v>
          </cell>
          <cell r="E5692">
            <v>2</v>
          </cell>
          <cell r="F5692">
            <v>1390</v>
          </cell>
          <cell r="G5692" t="str">
            <v>Max</v>
          </cell>
        </row>
        <row r="5693">
          <cell r="A5693" t="str">
            <v>Richland202120.8Max</v>
          </cell>
          <cell r="B5693">
            <v>2021</v>
          </cell>
          <cell r="C5693">
            <v>0.8</v>
          </cell>
          <cell r="D5693" t="str">
            <v>Richland</v>
          </cell>
          <cell r="E5693">
            <v>2</v>
          </cell>
          <cell r="F5693">
            <v>1298</v>
          </cell>
          <cell r="G5693" t="str">
            <v>Max</v>
          </cell>
        </row>
        <row r="5694">
          <cell r="A5694" t="str">
            <v>Saluda202120.8Max</v>
          </cell>
          <cell r="B5694">
            <v>2021</v>
          </cell>
          <cell r="C5694">
            <v>0.8</v>
          </cell>
          <cell r="D5694" t="str">
            <v>Saluda</v>
          </cell>
          <cell r="E5694">
            <v>2</v>
          </cell>
          <cell r="F5694">
            <v>1298</v>
          </cell>
          <cell r="G5694" t="str">
            <v>Max</v>
          </cell>
        </row>
        <row r="5695">
          <cell r="A5695" t="str">
            <v>Spartanburg202120.8Max</v>
          </cell>
          <cell r="B5695">
            <v>2021</v>
          </cell>
          <cell r="C5695">
            <v>0.8</v>
          </cell>
          <cell r="D5695" t="str">
            <v>Spartanburg</v>
          </cell>
          <cell r="E5695">
            <v>2</v>
          </cell>
          <cell r="F5695">
            <v>1224</v>
          </cell>
          <cell r="G5695" t="str">
            <v>Max</v>
          </cell>
        </row>
        <row r="5696">
          <cell r="A5696" t="str">
            <v>Sumter202120.8Max</v>
          </cell>
          <cell r="B5696">
            <v>2021</v>
          </cell>
          <cell r="C5696">
            <v>0.8</v>
          </cell>
          <cell r="D5696" t="str">
            <v>Sumter</v>
          </cell>
          <cell r="E5696">
            <v>2</v>
          </cell>
          <cell r="F5696">
            <v>978</v>
          </cell>
          <cell r="G5696" t="str">
            <v>Max</v>
          </cell>
        </row>
        <row r="5697">
          <cell r="A5697" t="str">
            <v>Union202120.8Max</v>
          </cell>
          <cell r="B5697">
            <v>2021</v>
          </cell>
          <cell r="C5697">
            <v>0.8</v>
          </cell>
          <cell r="D5697" t="str">
            <v>Union</v>
          </cell>
          <cell r="E5697">
            <v>2</v>
          </cell>
          <cell r="F5697">
            <v>966</v>
          </cell>
          <cell r="G5697" t="str">
            <v>Max</v>
          </cell>
        </row>
        <row r="5698">
          <cell r="A5698" t="str">
            <v>Williamsburg202120.8Max</v>
          </cell>
          <cell r="B5698">
            <v>2021</v>
          </cell>
          <cell r="C5698">
            <v>0.8</v>
          </cell>
          <cell r="D5698" t="str">
            <v>Williamsburg</v>
          </cell>
          <cell r="E5698">
            <v>2</v>
          </cell>
          <cell r="F5698">
            <v>966</v>
          </cell>
          <cell r="G5698" t="str">
            <v>Max</v>
          </cell>
        </row>
        <row r="5699">
          <cell r="A5699" t="str">
            <v>York202120.8Max</v>
          </cell>
          <cell r="B5699">
            <v>2021</v>
          </cell>
          <cell r="C5699">
            <v>0.8</v>
          </cell>
          <cell r="D5699" t="str">
            <v>York</v>
          </cell>
          <cell r="E5699">
            <v>2</v>
          </cell>
          <cell r="F5699">
            <v>1516</v>
          </cell>
          <cell r="G5699" t="str">
            <v>Max</v>
          </cell>
        </row>
        <row r="5700">
          <cell r="A5700" t="str">
            <v>Abbeville202130.8Max</v>
          </cell>
          <cell r="B5700">
            <v>2021</v>
          </cell>
          <cell r="C5700">
            <v>0.8</v>
          </cell>
          <cell r="D5700" t="str">
            <v>Abbeville</v>
          </cell>
          <cell r="E5700">
            <v>3</v>
          </cell>
          <cell r="F5700">
            <v>1115</v>
          </cell>
          <cell r="G5700" t="str">
            <v>Max</v>
          </cell>
        </row>
        <row r="5701">
          <cell r="A5701" t="str">
            <v>Aiken202130.8Max</v>
          </cell>
          <cell r="B5701">
            <v>2021</v>
          </cell>
          <cell r="C5701">
            <v>0.8</v>
          </cell>
          <cell r="D5701" t="str">
            <v>Aiken</v>
          </cell>
          <cell r="E5701">
            <v>3</v>
          </cell>
          <cell r="F5701">
            <v>1438</v>
          </cell>
          <cell r="G5701" t="str">
            <v>Max</v>
          </cell>
        </row>
        <row r="5702">
          <cell r="A5702" t="str">
            <v>Allendale202130.8Max</v>
          </cell>
          <cell r="B5702">
            <v>2021</v>
          </cell>
          <cell r="C5702">
            <v>0.8</v>
          </cell>
          <cell r="D5702" t="str">
            <v>Allendale</v>
          </cell>
          <cell r="E5702">
            <v>3</v>
          </cell>
          <cell r="F5702">
            <v>1115</v>
          </cell>
          <cell r="G5702" t="str">
            <v>Max</v>
          </cell>
        </row>
        <row r="5703">
          <cell r="A5703" t="str">
            <v>Anderson202130.8Max</v>
          </cell>
          <cell r="B5703">
            <v>2021</v>
          </cell>
          <cell r="C5703">
            <v>0.8</v>
          </cell>
          <cell r="D5703" t="str">
            <v>Anderson</v>
          </cell>
          <cell r="E5703">
            <v>3</v>
          </cell>
          <cell r="F5703">
            <v>1419</v>
          </cell>
          <cell r="G5703" t="str">
            <v>Max</v>
          </cell>
        </row>
        <row r="5704">
          <cell r="A5704" t="str">
            <v>Bamberg202130.8Max</v>
          </cell>
          <cell r="B5704">
            <v>2021</v>
          </cell>
          <cell r="C5704">
            <v>0.8</v>
          </cell>
          <cell r="D5704" t="str">
            <v>Bamberg</v>
          </cell>
          <cell r="E5704">
            <v>3</v>
          </cell>
          <cell r="F5704">
            <v>1115</v>
          </cell>
          <cell r="G5704" t="str">
            <v>Max</v>
          </cell>
        </row>
        <row r="5705">
          <cell r="A5705" t="str">
            <v>Barnwell202130.8Max</v>
          </cell>
          <cell r="B5705">
            <v>2021</v>
          </cell>
          <cell r="C5705">
            <v>0.8</v>
          </cell>
          <cell r="D5705" t="str">
            <v>Barnwell</v>
          </cell>
          <cell r="E5705">
            <v>3</v>
          </cell>
          <cell r="F5705">
            <v>1115</v>
          </cell>
          <cell r="G5705" t="str">
            <v>Max</v>
          </cell>
        </row>
        <row r="5706">
          <cell r="A5706" t="str">
            <v>Beaufort202130.8Max</v>
          </cell>
          <cell r="B5706">
            <v>2021</v>
          </cell>
          <cell r="C5706">
            <v>0.8</v>
          </cell>
          <cell r="D5706" t="str">
            <v>Beaufort</v>
          </cell>
          <cell r="E5706">
            <v>3</v>
          </cell>
          <cell r="F5706">
            <v>1612</v>
          </cell>
          <cell r="G5706" t="str">
            <v>Max</v>
          </cell>
        </row>
        <row r="5707">
          <cell r="A5707" t="str">
            <v>Berkeley202130.8Max</v>
          </cell>
          <cell r="B5707">
            <v>2021</v>
          </cell>
          <cell r="C5707">
            <v>0.8</v>
          </cell>
          <cell r="D5707" t="str">
            <v>Berkeley</v>
          </cell>
          <cell r="E5707">
            <v>3</v>
          </cell>
          <cell r="F5707">
            <v>1708</v>
          </cell>
          <cell r="G5707" t="str">
            <v>Max</v>
          </cell>
        </row>
        <row r="5708">
          <cell r="A5708" t="str">
            <v>Calhoun202130.8Max</v>
          </cell>
          <cell r="B5708">
            <v>2021</v>
          </cell>
          <cell r="C5708">
            <v>0.8</v>
          </cell>
          <cell r="D5708" t="str">
            <v>Calhoun</v>
          </cell>
          <cell r="E5708">
            <v>3</v>
          </cell>
          <cell r="F5708">
            <v>1500</v>
          </cell>
          <cell r="G5708" t="str">
            <v>Max</v>
          </cell>
        </row>
        <row r="5709">
          <cell r="A5709" t="str">
            <v>Charleston202130.8Max</v>
          </cell>
          <cell r="B5709">
            <v>2021</v>
          </cell>
          <cell r="C5709">
            <v>0.8</v>
          </cell>
          <cell r="D5709" t="str">
            <v>Charleston</v>
          </cell>
          <cell r="E5709">
            <v>3</v>
          </cell>
          <cell r="F5709">
            <v>1708</v>
          </cell>
          <cell r="G5709" t="str">
            <v>Max</v>
          </cell>
        </row>
        <row r="5710">
          <cell r="A5710" t="str">
            <v>Cherokee202130.8Max</v>
          </cell>
          <cell r="B5710">
            <v>2021</v>
          </cell>
          <cell r="C5710">
            <v>0.8</v>
          </cell>
          <cell r="D5710" t="str">
            <v>Cherokee</v>
          </cell>
          <cell r="E5710">
            <v>3</v>
          </cell>
          <cell r="F5710">
            <v>1115</v>
          </cell>
          <cell r="G5710" t="str">
            <v>Max</v>
          </cell>
        </row>
        <row r="5711">
          <cell r="A5711" t="str">
            <v>Chester202130.8Max</v>
          </cell>
          <cell r="B5711">
            <v>2021</v>
          </cell>
          <cell r="C5711">
            <v>0.8</v>
          </cell>
          <cell r="D5711" t="str">
            <v>Chester</v>
          </cell>
          <cell r="E5711">
            <v>3</v>
          </cell>
          <cell r="F5711">
            <v>1182</v>
          </cell>
          <cell r="G5711" t="str">
            <v>Max</v>
          </cell>
        </row>
        <row r="5712">
          <cell r="A5712" t="str">
            <v>Chesterfield202130.8Max</v>
          </cell>
          <cell r="B5712">
            <v>2021</v>
          </cell>
          <cell r="C5712">
            <v>0.8</v>
          </cell>
          <cell r="D5712" t="str">
            <v>Chesterfield</v>
          </cell>
          <cell r="E5712">
            <v>3</v>
          </cell>
          <cell r="F5712">
            <v>1115</v>
          </cell>
          <cell r="G5712" t="str">
            <v>Max</v>
          </cell>
        </row>
        <row r="5713">
          <cell r="A5713" t="str">
            <v>Clarendon202130.8Max</v>
          </cell>
          <cell r="B5713">
            <v>2021</v>
          </cell>
          <cell r="C5713">
            <v>0.8</v>
          </cell>
          <cell r="D5713" t="str">
            <v>Clarendon</v>
          </cell>
          <cell r="E5713">
            <v>3</v>
          </cell>
          <cell r="F5713">
            <v>1115</v>
          </cell>
          <cell r="G5713" t="str">
            <v>Max</v>
          </cell>
        </row>
        <row r="5714">
          <cell r="A5714" t="str">
            <v>Colleton202130.8Max</v>
          </cell>
          <cell r="B5714">
            <v>2021</v>
          </cell>
          <cell r="C5714">
            <v>0.8</v>
          </cell>
          <cell r="D5714" t="str">
            <v>Colleton</v>
          </cell>
          <cell r="E5714">
            <v>3</v>
          </cell>
          <cell r="F5714">
            <v>1115</v>
          </cell>
          <cell r="G5714" t="str">
            <v>Max</v>
          </cell>
        </row>
        <row r="5715">
          <cell r="A5715" t="str">
            <v>Darlington202130.8Max</v>
          </cell>
          <cell r="B5715">
            <v>2021</v>
          </cell>
          <cell r="C5715">
            <v>0.8</v>
          </cell>
          <cell r="D5715" t="str">
            <v>Darlington</v>
          </cell>
          <cell r="E5715">
            <v>3</v>
          </cell>
          <cell r="F5715">
            <v>1144</v>
          </cell>
          <cell r="G5715" t="str">
            <v>Max</v>
          </cell>
        </row>
        <row r="5716">
          <cell r="A5716" t="str">
            <v>Dillon202130.8Max</v>
          </cell>
          <cell r="B5716">
            <v>2021</v>
          </cell>
          <cell r="C5716">
            <v>0.8</v>
          </cell>
          <cell r="D5716" t="str">
            <v>Dillon</v>
          </cell>
          <cell r="E5716">
            <v>3</v>
          </cell>
          <cell r="F5716">
            <v>1115</v>
          </cell>
          <cell r="G5716" t="str">
            <v>Max</v>
          </cell>
        </row>
        <row r="5717">
          <cell r="A5717" t="str">
            <v>Dorchester202130.8Max</v>
          </cell>
          <cell r="B5717">
            <v>2021</v>
          </cell>
          <cell r="C5717">
            <v>0.8</v>
          </cell>
          <cell r="D5717" t="str">
            <v>Dorchester</v>
          </cell>
          <cell r="E5717">
            <v>3</v>
          </cell>
          <cell r="F5717">
            <v>1708</v>
          </cell>
          <cell r="G5717" t="str">
            <v>Max</v>
          </cell>
        </row>
        <row r="5718">
          <cell r="A5718" t="str">
            <v>Edgefield202130.8Max</v>
          </cell>
          <cell r="B5718">
            <v>2021</v>
          </cell>
          <cell r="C5718">
            <v>0.8</v>
          </cell>
          <cell r="D5718" t="str">
            <v>Edgefield</v>
          </cell>
          <cell r="E5718">
            <v>3</v>
          </cell>
          <cell r="F5718">
            <v>1438</v>
          </cell>
          <cell r="G5718" t="str">
            <v>Max</v>
          </cell>
        </row>
        <row r="5719">
          <cell r="A5719" t="str">
            <v>Fairfield202130.8Max</v>
          </cell>
          <cell r="B5719">
            <v>2021</v>
          </cell>
          <cell r="C5719">
            <v>0.8</v>
          </cell>
          <cell r="D5719" t="str">
            <v>Fairfield</v>
          </cell>
          <cell r="E5719">
            <v>3</v>
          </cell>
          <cell r="F5719">
            <v>1500</v>
          </cell>
          <cell r="G5719" t="str">
            <v>Max</v>
          </cell>
        </row>
        <row r="5720">
          <cell r="A5720" t="str">
            <v>Florence202130.8Max</v>
          </cell>
          <cell r="B5720">
            <v>2021</v>
          </cell>
          <cell r="C5720">
            <v>0.8</v>
          </cell>
          <cell r="D5720" t="str">
            <v>Florence</v>
          </cell>
          <cell r="E5720">
            <v>3</v>
          </cell>
          <cell r="F5720">
            <v>1259</v>
          </cell>
          <cell r="G5720" t="str">
            <v>Max</v>
          </cell>
        </row>
        <row r="5721">
          <cell r="A5721" t="str">
            <v>Georgetown202130.8Max</v>
          </cell>
          <cell r="B5721">
            <v>2021</v>
          </cell>
          <cell r="C5721">
            <v>0.8</v>
          </cell>
          <cell r="D5721" t="str">
            <v>Georgetown</v>
          </cell>
          <cell r="E5721">
            <v>3</v>
          </cell>
          <cell r="F5721">
            <v>1342</v>
          </cell>
          <cell r="G5721" t="str">
            <v>Max</v>
          </cell>
        </row>
        <row r="5722">
          <cell r="A5722" t="str">
            <v>Greenville202130.8Max</v>
          </cell>
          <cell r="B5722">
            <v>2021</v>
          </cell>
          <cell r="C5722">
            <v>0.8</v>
          </cell>
          <cell r="D5722" t="str">
            <v>Greenville</v>
          </cell>
          <cell r="E5722">
            <v>3</v>
          </cell>
          <cell r="F5722">
            <v>1606</v>
          </cell>
          <cell r="G5722" t="str">
            <v>Max</v>
          </cell>
        </row>
        <row r="5723">
          <cell r="A5723" t="str">
            <v>Greenwood202130.8Max</v>
          </cell>
          <cell r="B5723">
            <v>2021</v>
          </cell>
          <cell r="C5723">
            <v>0.8</v>
          </cell>
          <cell r="D5723" t="str">
            <v>Greenwood</v>
          </cell>
          <cell r="E5723">
            <v>3</v>
          </cell>
          <cell r="F5723">
            <v>1140</v>
          </cell>
          <cell r="G5723" t="str">
            <v>Max</v>
          </cell>
        </row>
        <row r="5724">
          <cell r="A5724" t="str">
            <v>Hampton202130.8Max</v>
          </cell>
          <cell r="B5724">
            <v>2021</v>
          </cell>
          <cell r="C5724">
            <v>0.8</v>
          </cell>
          <cell r="D5724" t="str">
            <v>Hampton</v>
          </cell>
          <cell r="E5724">
            <v>3</v>
          </cell>
          <cell r="F5724">
            <v>1115</v>
          </cell>
          <cell r="G5724" t="str">
            <v>Max</v>
          </cell>
        </row>
        <row r="5725">
          <cell r="A5725" t="str">
            <v>Horry202130.8Max</v>
          </cell>
          <cell r="B5725">
            <v>2021</v>
          </cell>
          <cell r="C5725">
            <v>0.8</v>
          </cell>
          <cell r="D5725" t="str">
            <v>Horry</v>
          </cell>
          <cell r="E5725">
            <v>3</v>
          </cell>
          <cell r="F5725">
            <v>1271</v>
          </cell>
          <cell r="G5725" t="str">
            <v>Max</v>
          </cell>
        </row>
        <row r="5726">
          <cell r="A5726" t="str">
            <v>Jasper202130.8Max</v>
          </cell>
          <cell r="B5726">
            <v>2021</v>
          </cell>
          <cell r="C5726">
            <v>0.8</v>
          </cell>
          <cell r="D5726" t="str">
            <v>Jasper</v>
          </cell>
          <cell r="E5726">
            <v>3</v>
          </cell>
          <cell r="F5726">
            <v>1124</v>
          </cell>
          <cell r="G5726" t="str">
            <v>Max</v>
          </cell>
        </row>
        <row r="5727">
          <cell r="A5727" t="str">
            <v>Kershaw202130.8Max</v>
          </cell>
          <cell r="B5727">
            <v>2021</v>
          </cell>
          <cell r="C5727">
            <v>0.8</v>
          </cell>
          <cell r="D5727" t="str">
            <v>Kershaw</v>
          </cell>
          <cell r="E5727">
            <v>3</v>
          </cell>
          <cell r="F5727">
            <v>1267</v>
          </cell>
          <cell r="G5727" t="str">
            <v>Max</v>
          </cell>
        </row>
        <row r="5728">
          <cell r="A5728" t="str">
            <v>Lancaster202130.8Max</v>
          </cell>
          <cell r="B5728">
            <v>2021</v>
          </cell>
          <cell r="C5728">
            <v>0.8</v>
          </cell>
          <cell r="D5728" t="str">
            <v>Lancaster</v>
          </cell>
          <cell r="E5728">
            <v>3</v>
          </cell>
          <cell r="F5728">
            <v>1469</v>
          </cell>
          <cell r="G5728" t="str">
            <v>Max</v>
          </cell>
        </row>
        <row r="5729">
          <cell r="A5729" t="str">
            <v>Laurens202130.8Max</v>
          </cell>
          <cell r="B5729">
            <v>2021</v>
          </cell>
          <cell r="C5729">
            <v>0.8</v>
          </cell>
          <cell r="D5729" t="str">
            <v>Laurens</v>
          </cell>
          <cell r="E5729">
            <v>3</v>
          </cell>
          <cell r="F5729">
            <v>1115</v>
          </cell>
          <cell r="G5729" t="str">
            <v>Max</v>
          </cell>
        </row>
        <row r="5730">
          <cell r="A5730" t="str">
            <v>Lee202130.8Max</v>
          </cell>
          <cell r="B5730">
            <v>2021</v>
          </cell>
          <cell r="C5730">
            <v>0.8</v>
          </cell>
          <cell r="D5730" t="str">
            <v>Lee</v>
          </cell>
          <cell r="E5730">
            <v>3</v>
          </cell>
          <cell r="F5730">
            <v>1115</v>
          </cell>
          <cell r="G5730" t="str">
            <v>Max</v>
          </cell>
        </row>
        <row r="5731">
          <cell r="A5731" t="str">
            <v>Lexington202130.8Max</v>
          </cell>
          <cell r="B5731">
            <v>2021</v>
          </cell>
          <cell r="C5731">
            <v>0.8</v>
          </cell>
          <cell r="D5731" t="str">
            <v>Lexington</v>
          </cell>
          <cell r="E5731">
            <v>3</v>
          </cell>
          <cell r="F5731">
            <v>1500</v>
          </cell>
          <cell r="G5731" t="str">
            <v>Max</v>
          </cell>
        </row>
        <row r="5732">
          <cell r="A5732" t="str">
            <v>Marion202130.8Max</v>
          </cell>
          <cell r="B5732">
            <v>2021</v>
          </cell>
          <cell r="C5732">
            <v>0.8</v>
          </cell>
          <cell r="D5732" t="str">
            <v>Marion</v>
          </cell>
          <cell r="E5732">
            <v>3</v>
          </cell>
          <cell r="F5732">
            <v>1115</v>
          </cell>
          <cell r="G5732" t="str">
            <v>Max</v>
          </cell>
        </row>
        <row r="5733">
          <cell r="A5733" t="str">
            <v>Marlboro202130.8Max</v>
          </cell>
          <cell r="B5733">
            <v>2021</v>
          </cell>
          <cell r="C5733">
            <v>0.8</v>
          </cell>
          <cell r="D5733" t="str">
            <v>Marlboro</v>
          </cell>
          <cell r="E5733">
            <v>3</v>
          </cell>
          <cell r="F5733">
            <v>1115</v>
          </cell>
          <cell r="G5733" t="str">
            <v>Max</v>
          </cell>
        </row>
        <row r="5734">
          <cell r="A5734" t="str">
            <v>McCormick202130.8Max</v>
          </cell>
          <cell r="B5734">
            <v>2021</v>
          </cell>
          <cell r="C5734">
            <v>0.8</v>
          </cell>
          <cell r="D5734" t="str">
            <v>McCormick</v>
          </cell>
          <cell r="E5734">
            <v>3</v>
          </cell>
          <cell r="F5734">
            <v>1188</v>
          </cell>
          <cell r="G5734" t="str">
            <v>Max</v>
          </cell>
        </row>
        <row r="5735">
          <cell r="A5735" t="str">
            <v>Newberry202130.8Max</v>
          </cell>
          <cell r="B5735">
            <v>2021</v>
          </cell>
          <cell r="C5735">
            <v>0.8</v>
          </cell>
          <cell r="D5735" t="str">
            <v>Newberry</v>
          </cell>
          <cell r="E5735">
            <v>3</v>
          </cell>
          <cell r="F5735">
            <v>1142</v>
          </cell>
          <cell r="G5735" t="str">
            <v>Max</v>
          </cell>
        </row>
        <row r="5736">
          <cell r="A5736" t="str">
            <v>Oconee202130.8Max</v>
          </cell>
          <cell r="B5736">
            <v>2021</v>
          </cell>
          <cell r="C5736">
            <v>0.8</v>
          </cell>
          <cell r="D5736" t="str">
            <v>Oconee</v>
          </cell>
          <cell r="E5736">
            <v>3</v>
          </cell>
          <cell r="F5736">
            <v>1355</v>
          </cell>
          <cell r="G5736" t="str">
            <v>Max</v>
          </cell>
        </row>
        <row r="5737">
          <cell r="A5737" t="str">
            <v>Orangeburg202130.8Max</v>
          </cell>
          <cell r="B5737">
            <v>2021</v>
          </cell>
          <cell r="C5737">
            <v>0.8</v>
          </cell>
          <cell r="D5737" t="str">
            <v>Orangeburg</v>
          </cell>
          <cell r="E5737">
            <v>3</v>
          </cell>
          <cell r="F5737">
            <v>1115</v>
          </cell>
          <cell r="G5737" t="str">
            <v>Max</v>
          </cell>
        </row>
        <row r="5738">
          <cell r="A5738" t="str">
            <v>Pickens202130.8Max</v>
          </cell>
          <cell r="B5738">
            <v>2021</v>
          </cell>
          <cell r="C5738">
            <v>0.8</v>
          </cell>
          <cell r="D5738" t="str">
            <v>Pickens</v>
          </cell>
          <cell r="E5738">
            <v>3</v>
          </cell>
          <cell r="F5738">
            <v>1606</v>
          </cell>
          <cell r="G5738" t="str">
            <v>Max</v>
          </cell>
        </row>
        <row r="5739">
          <cell r="A5739" t="str">
            <v>Richland202130.8Max</v>
          </cell>
          <cell r="B5739">
            <v>2021</v>
          </cell>
          <cell r="C5739">
            <v>0.8</v>
          </cell>
          <cell r="D5739" t="str">
            <v>Richland</v>
          </cell>
          <cell r="E5739">
            <v>3</v>
          </cell>
          <cell r="F5739">
            <v>1500</v>
          </cell>
          <cell r="G5739" t="str">
            <v>Max</v>
          </cell>
        </row>
        <row r="5740">
          <cell r="A5740" t="str">
            <v>Saluda202130.8Max</v>
          </cell>
          <cell r="B5740">
            <v>2021</v>
          </cell>
          <cell r="C5740">
            <v>0.8</v>
          </cell>
          <cell r="D5740" t="str">
            <v>Saluda</v>
          </cell>
          <cell r="E5740">
            <v>3</v>
          </cell>
          <cell r="F5740">
            <v>1500</v>
          </cell>
          <cell r="G5740" t="str">
            <v>Max</v>
          </cell>
        </row>
        <row r="5741">
          <cell r="A5741" t="str">
            <v>Spartanburg202130.8Max</v>
          </cell>
          <cell r="B5741">
            <v>2021</v>
          </cell>
          <cell r="C5741">
            <v>0.8</v>
          </cell>
          <cell r="D5741" t="str">
            <v>Spartanburg</v>
          </cell>
          <cell r="E5741">
            <v>3</v>
          </cell>
          <cell r="F5741">
            <v>1413</v>
          </cell>
          <cell r="G5741" t="str">
            <v>Max</v>
          </cell>
        </row>
        <row r="5742">
          <cell r="A5742" t="str">
            <v>Sumter202130.8Max</v>
          </cell>
          <cell r="B5742">
            <v>2021</v>
          </cell>
          <cell r="C5742">
            <v>0.8</v>
          </cell>
          <cell r="D5742" t="str">
            <v>Sumter</v>
          </cell>
          <cell r="E5742">
            <v>3</v>
          </cell>
          <cell r="F5742">
            <v>1130</v>
          </cell>
          <cell r="G5742" t="str">
            <v>Max</v>
          </cell>
        </row>
        <row r="5743">
          <cell r="A5743" t="str">
            <v>Union202130.8Max</v>
          </cell>
          <cell r="B5743">
            <v>2021</v>
          </cell>
          <cell r="C5743">
            <v>0.8</v>
          </cell>
          <cell r="D5743" t="str">
            <v>Union</v>
          </cell>
          <cell r="E5743">
            <v>3</v>
          </cell>
          <cell r="F5743">
            <v>1115</v>
          </cell>
          <cell r="G5743" t="str">
            <v>Max</v>
          </cell>
        </row>
        <row r="5744">
          <cell r="A5744" t="str">
            <v>Williamsburg202130.8Max</v>
          </cell>
          <cell r="B5744">
            <v>2021</v>
          </cell>
          <cell r="C5744">
            <v>0.8</v>
          </cell>
          <cell r="D5744" t="str">
            <v>Williamsburg</v>
          </cell>
          <cell r="E5744">
            <v>3</v>
          </cell>
          <cell r="F5744">
            <v>1115</v>
          </cell>
          <cell r="G5744" t="str">
            <v>Max</v>
          </cell>
        </row>
        <row r="5745">
          <cell r="A5745" t="str">
            <v>York202130.8Max</v>
          </cell>
          <cell r="B5745">
            <v>2021</v>
          </cell>
          <cell r="C5745">
            <v>0.8</v>
          </cell>
          <cell r="D5745" t="str">
            <v>York</v>
          </cell>
          <cell r="E5745">
            <v>3</v>
          </cell>
          <cell r="F5745">
            <v>1752</v>
          </cell>
          <cell r="G5745" t="str">
            <v>Max</v>
          </cell>
        </row>
        <row r="5746">
          <cell r="A5746" t="str">
            <v>Abbeville202140.8Max</v>
          </cell>
          <cell r="B5746">
            <v>2021</v>
          </cell>
          <cell r="C5746">
            <v>0.8</v>
          </cell>
          <cell r="D5746" t="str">
            <v>Abbeville</v>
          </cell>
          <cell r="E5746">
            <v>4</v>
          </cell>
          <cell r="F5746">
            <v>1244</v>
          </cell>
          <cell r="G5746" t="str">
            <v>Max</v>
          </cell>
        </row>
        <row r="5747">
          <cell r="A5747" t="str">
            <v>Aiken202140.8Max</v>
          </cell>
          <cell r="B5747">
            <v>2021</v>
          </cell>
          <cell r="C5747">
            <v>0.8</v>
          </cell>
          <cell r="D5747" t="str">
            <v>Aiken</v>
          </cell>
          <cell r="E5747">
            <v>4</v>
          </cell>
          <cell r="F5747">
            <v>1604</v>
          </cell>
          <cell r="G5747" t="str">
            <v>Max</v>
          </cell>
        </row>
        <row r="5748">
          <cell r="A5748" t="str">
            <v>Allendale202140.8Max</v>
          </cell>
          <cell r="B5748">
            <v>2021</v>
          </cell>
          <cell r="C5748">
            <v>0.8</v>
          </cell>
          <cell r="D5748" t="str">
            <v>Allendale</v>
          </cell>
          <cell r="E5748">
            <v>4</v>
          </cell>
          <cell r="F5748">
            <v>1244</v>
          </cell>
          <cell r="G5748" t="str">
            <v>Max</v>
          </cell>
        </row>
        <row r="5749">
          <cell r="A5749" t="str">
            <v>Anderson202140.8Max</v>
          </cell>
          <cell r="B5749">
            <v>2021</v>
          </cell>
          <cell r="C5749">
            <v>0.8</v>
          </cell>
          <cell r="D5749" t="str">
            <v>Anderson</v>
          </cell>
          <cell r="E5749">
            <v>4</v>
          </cell>
          <cell r="F5749">
            <v>1584</v>
          </cell>
          <cell r="G5749" t="str">
            <v>Max</v>
          </cell>
        </row>
        <row r="5750">
          <cell r="A5750" t="str">
            <v>Bamberg202140.8Max</v>
          </cell>
          <cell r="B5750">
            <v>2021</v>
          </cell>
          <cell r="C5750">
            <v>0.8</v>
          </cell>
          <cell r="D5750" t="str">
            <v>Bamberg</v>
          </cell>
          <cell r="E5750">
            <v>4</v>
          </cell>
          <cell r="F5750">
            <v>1244</v>
          </cell>
          <cell r="G5750" t="str">
            <v>Max</v>
          </cell>
        </row>
        <row r="5751">
          <cell r="A5751" t="str">
            <v>Barnwell202140.8Max</v>
          </cell>
          <cell r="B5751">
            <v>2021</v>
          </cell>
          <cell r="C5751">
            <v>0.8</v>
          </cell>
          <cell r="D5751" t="str">
            <v>Barnwell</v>
          </cell>
          <cell r="E5751">
            <v>4</v>
          </cell>
          <cell r="F5751">
            <v>1244</v>
          </cell>
          <cell r="G5751" t="str">
            <v>Max</v>
          </cell>
        </row>
        <row r="5752">
          <cell r="A5752" t="str">
            <v>Beaufort202140.8Max</v>
          </cell>
          <cell r="B5752">
            <v>2021</v>
          </cell>
          <cell r="C5752">
            <v>0.8</v>
          </cell>
          <cell r="D5752" t="str">
            <v>Beaufort</v>
          </cell>
          <cell r="E5752">
            <v>4</v>
          </cell>
          <cell r="F5752">
            <v>1798</v>
          </cell>
          <cell r="G5752" t="str">
            <v>Max</v>
          </cell>
        </row>
        <row r="5753">
          <cell r="A5753" t="str">
            <v>Berkeley202140.8Max</v>
          </cell>
          <cell r="B5753">
            <v>2021</v>
          </cell>
          <cell r="C5753">
            <v>0.8</v>
          </cell>
          <cell r="D5753" t="str">
            <v>Berkeley</v>
          </cell>
          <cell r="E5753">
            <v>4</v>
          </cell>
          <cell r="F5753">
            <v>1906</v>
          </cell>
          <cell r="G5753" t="str">
            <v>Max</v>
          </cell>
        </row>
        <row r="5754">
          <cell r="A5754" t="str">
            <v>Calhoun202140.8Max</v>
          </cell>
          <cell r="B5754">
            <v>2021</v>
          </cell>
          <cell r="C5754">
            <v>0.8</v>
          </cell>
          <cell r="D5754" t="str">
            <v>Calhoun</v>
          </cell>
          <cell r="E5754">
            <v>4</v>
          </cell>
          <cell r="F5754">
            <v>1674</v>
          </cell>
          <cell r="G5754" t="str">
            <v>Max</v>
          </cell>
        </row>
        <row r="5755">
          <cell r="A5755" t="str">
            <v>Charleston202140.8Max</v>
          </cell>
          <cell r="B5755">
            <v>2021</v>
          </cell>
          <cell r="C5755">
            <v>0.8</v>
          </cell>
          <cell r="D5755" t="str">
            <v>Charleston</v>
          </cell>
          <cell r="E5755">
            <v>4</v>
          </cell>
          <cell r="F5755">
            <v>1906</v>
          </cell>
          <cell r="G5755" t="str">
            <v>Max</v>
          </cell>
        </row>
        <row r="5756">
          <cell r="A5756" t="str">
            <v>Cherokee202140.8Max</v>
          </cell>
          <cell r="B5756">
            <v>2021</v>
          </cell>
          <cell r="C5756">
            <v>0.8</v>
          </cell>
          <cell r="D5756" t="str">
            <v>Cherokee</v>
          </cell>
          <cell r="E5756">
            <v>4</v>
          </cell>
          <cell r="F5756">
            <v>1244</v>
          </cell>
          <cell r="G5756" t="str">
            <v>Max</v>
          </cell>
        </row>
        <row r="5757">
          <cell r="A5757" t="str">
            <v>Chester202140.8Max</v>
          </cell>
          <cell r="B5757">
            <v>2021</v>
          </cell>
          <cell r="C5757">
            <v>0.8</v>
          </cell>
          <cell r="D5757" t="str">
            <v>Chester</v>
          </cell>
          <cell r="E5757">
            <v>4</v>
          </cell>
          <cell r="F5757">
            <v>1318</v>
          </cell>
          <cell r="G5757" t="str">
            <v>Max</v>
          </cell>
        </row>
        <row r="5758">
          <cell r="A5758" t="str">
            <v>Chesterfield202140.8Max</v>
          </cell>
          <cell r="B5758">
            <v>2021</v>
          </cell>
          <cell r="C5758">
            <v>0.8</v>
          </cell>
          <cell r="D5758" t="str">
            <v>Chesterfield</v>
          </cell>
          <cell r="E5758">
            <v>4</v>
          </cell>
          <cell r="F5758">
            <v>1244</v>
          </cell>
          <cell r="G5758" t="str">
            <v>Max</v>
          </cell>
        </row>
        <row r="5759">
          <cell r="A5759" t="str">
            <v>Clarendon202140.8Max</v>
          </cell>
          <cell r="B5759">
            <v>2021</v>
          </cell>
          <cell r="C5759">
            <v>0.8</v>
          </cell>
          <cell r="D5759" t="str">
            <v>Clarendon</v>
          </cell>
          <cell r="E5759">
            <v>4</v>
          </cell>
          <cell r="F5759">
            <v>1244</v>
          </cell>
          <cell r="G5759" t="str">
            <v>Max</v>
          </cell>
        </row>
        <row r="5760">
          <cell r="A5760" t="str">
            <v>Colleton202140.8Max</v>
          </cell>
          <cell r="B5760">
            <v>2021</v>
          </cell>
          <cell r="C5760">
            <v>0.8</v>
          </cell>
          <cell r="D5760" t="str">
            <v>Colleton</v>
          </cell>
          <cell r="E5760">
            <v>4</v>
          </cell>
          <cell r="F5760">
            <v>1244</v>
          </cell>
          <cell r="G5760" t="str">
            <v>Max</v>
          </cell>
        </row>
        <row r="5761">
          <cell r="A5761" t="str">
            <v>Darlington202140.8Max</v>
          </cell>
          <cell r="B5761">
            <v>2021</v>
          </cell>
          <cell r="C5761">
            <v>0.8</v>
          </cell>
          <cell r="D5761" t="str">
            <v>Darlington</v>
          </cell>
          <cell r="E5761">
            <v>4</v>
          </cell>
          <cell r="F5761">
            <v>1276</v>
          </cell>
          <cell r="G5761" t="str">
            <v>Max</v>
          </cell>
        </row>
        <row r="5762">
          <cell r="A5762" t="str">
            <v>Dillon202140.8Max</v>
          </cell>
          <cell r="B5762">
            <v>2021</v>
          </cell>
          <cell r="C5762">
            <v>0.8</v>
          </cell>
          <cell r="D5762" t="str">
            <v>Dillon</v>
          </cell>
          <cell r="E5762">
            <v>4</v>
          </cell>
          <cell r="F5762">
            <v>1244</v>
          </cell>
          <cell r="G5762" t="str">
            <v>Max</v>
          </cell>
        </row>
        <row r="5763">
          <cell r="A5763" t="str">
            <v>Dorchester202140.8Max</v>
          </cell>
          <cell r="B5763">
            <v>2021</v>
          </cell>
          <cell r="C5763">
            <v>0.8</v>
          </cell>
          <cell r="D5763" t="str">
            <v>Dorchester</v>
          </cell>
          <cell r="E5763">
            <v>4</v>
          </cell>
          <cell r="F5763">
            <v>1906</v>
          </cell>
          <cell r="G5763" t="str">
            <v>Max</v>
          </cell>
        </row>
        <row r="5764">
          <cell r="A5764" t="str">
            <v>Edgefield202140.8Max</v>
          </cell>
          <cell r="B5764">
            <v>2021</v>
          </cell>
          <cell r="C5764">
            <v>0.8</v>
          </cell>
          <cell r="D5764" t="str">
            <v>Edgefield</v>
          </cell>
          <cell r="E5764">
            <v>4</v>
          </cell>
          <cell r="F5764">
            <v>1604</v>
          </cell>
          <cell r="G5764" t="str">
            <v>Max</v>
          </cell>
        </row>
        <row r="5765">
          <cell r="A5765" t="str">
            <v>Fairfield202140.8Max</v>
          </cell>
          <cell r="B5765">
            <v>2021</v>
          </cell>
          <cell r="C5765">
            <v>0.8</v>
          </cell>
          <cell r="D5765" t="str">
            <v>Fairfield</v>
          </cell>
          <cell r="E5765">
            <v>4</v>
          </cell>
          <cell r="F5765">
            <v>1674</v>
          </cell>
          <cell r="G5765" t="str">
            <v>Max</v>
          </cell>
        </row>
        <row r="5766">
          <cell r="A5766" t="str">
            <v>Florence202140.8Max</v>
          </cell>
          <cell r="B5766">
            <v>2021</v>
          </cell>
          <cell r="C5766">
            <v>0.8</v>
          </cell>
          <cell r="D5766" t="str">
            <v>Florence</v>
          </cell>
          <cell r="E5766">
            <v>4</v>
          </cell>
          <cell r="F5766">
            <v>1404</v>
          </cell>
          <cell r="G5766" t="str">
            <v>Max</v>
          </cell>
        </row>
        <row r="5767">
          <cell r="A5767" t="str">
            <v>Georgetown202140.8Max</v>
          </cell>
          <cell r="B5767">
            <v>2021</v>
          </cell>
          <cell r="C5767">
            <v>0.8</v>
          </cell>
          <cell r="D5767" t="str">
            <v>Georgetown</v>
          </cell>
          <cell r="E5767">
            <v>4</v>
          </cell>
          <cell r="F5767">
            <v>1498</v>
          </cell>
          <cell r="G5767" t="str">
            <v>Max</v>
          </cell>
        </row>
        <row r="5768">
          <cell r="A5768" t="str">
            <v>Greenville202140.8Max</v>
          </cell>
          <cell r="B5768">
            <v>2021</v>
          </cell>
          <cell r="C5768">
            <v>0.8</v>
          </cell>
          <cell r="D5768" t="str">
            <v>Greenville</v>
          </cell>
          <cell r="E5768">
            <v>4</v>
          </cell>
          <cell r="F5768">
            <v>1792</v>
          </cell>
          <cell r="G5768" t="str">
            <v>Max</v>
          </cell>
        </row>
        <row r="5769">
          <cell r="A5769" t="str">
            <v>Greenwood202140.8Max</v>
          </cell>
          <cell r="B5769">
            <v>2021</v>
          </cell>
          <cell r="C5769">
            <v>0.8</v>
          </cell>
          <cell r="D5769" t="str">
            <v>Greenwood</v>
          </cell>
          <cell r="E5769">
            <v>4</v>
          </cell>
          <cell r="F5769">
            <v>1272</v>
          </cell>
          <cell r="G5769" t="str">
            <v>Max</v>
          </cell>
        </row>
        <row r="5770">
          <cell r="A5770" t="str">
            <v>Hampton202140.8Max</v>
          </cell>
          <cell r="B5770">
            <v>2021</v>
          </cell>
          <cell r="C5770">
            <v>0.8</v>
          </cell>
          <cell r="D5770" t="str">
            <v>Hampton</v>
          </cell>
          <cell r="E5770">
            <v>4</v>
          </cell>
          <cell r="F5770">
            <v>1244</v>
          </cell>
          <cell r="G5770" t="str">
            <v>Max</v>
          </cell>
        </row>
        <row r="5771">
          <cell r="A5771" t="str">
            <v>Horry202140.8Max</v>
          </cell>
          <cell r="B5771">
            <v>2021</v>
          </cell>
          <cell r="C5771">
            <v>0.8</v>
          </cell>
          <cell r="D5771" t="str">
            <v>Horry</v>
          </cell>
          <cell r="E5771">
            <v>4</v>
          </cell>
          <cell r="F5771">
            <v>1418</v>
          </cell>
          <cell r="G5771" t="str">
            <v>Max</v>
          </cell>
        </row>
        <row r="5772">
          <cell r="A5772" t="str">
            <v>Jasper202140.8Max</v>
          </cell>
          <cell r="B5772">
            <v>2021</v>
          </cell>
          <cell r="C5772">
            <v>0.8</v>
          </cell>
          <cell r="D5772" t="str">
            <v>Jasper</v>
          </cell>
          <cell r="E5772">
            <v>4</v>
          </cell>
          <cell r="F5772">
            <v>1254</v>
          </cell>
          <cell r="G5772" t="str">
            <v>Max</v>
          </cell>
        </row>
        <row r="5773">
          <cell r="A5773" t="str">
            <v>Kershaw202140.8Max</v>
          </cell>
          <cell r="B5773">
            <v>2021</v>
          </cell>
          <cell r="C5773">
            <v>0.8</v>
          </cell>
          <cell r="D5773" t="str">
            <v>Kershaw</v>
          </cell>
          <cell r="E5773">
            <v>4</v>
          </cell>
          <cell r="F5773">
            <v>1414</v>
          </cell>
          <cell r="G5773" t="str">
            <v>Max</v>
          </cell>
        </row>
        <row r="5774">
          <cell r="A5774" t="str">
            <v>Lancaster202140.8Max</v>
          </cell>
          <cell r="B5774">
            <v>2021</v>
          </cell>
          <cell r="C5774">
            <v>0.8</v>
          </cell>
          <cell r="D5774" t="str">
            <v>Lancaster</v>
          </cell>
          <cell r="E5774">
            <v>4</v>
          </cell>
          <cell r="F5774">
            <v>1638</v>
          </cell>
          <cell r="G5774" t="str">
            <v>Max</v>
          </cell>
        </row>
        <row r="5775">
          <cell r="A5775" t="str">
            <v>Laurens202140.8Max</v>
          </cell>
          <cell r="B5775">
            <v>2021</v>
          </cell>
          <cell r="C5775">
            <v>0.8</v>
          </cell>
          <cell r="D5775" t="str">
            <v>Laurens</v>
          </cell>
          <cell r="E5775">
            <v>4</v>
          </cell>
          <cell r="F5775">
            <v>1244</v>
          </cell>
          <cell r="G5775" t="str">
            <v>Max</v>
          </cell>
        </row>
        <row r="5776">
          <cell r="A5776" t="str">
            <v>Lee202140.8Max</v>
          </cell>
          <cell r="B5776">
            <v>2021</v>
          </cell>
          <cell r="C5776">
            <v>0.8</v>
          </cell>
          <cell r="D5776" t="str">
            <v>Lee</v>
          </cell>
          <cell r="E5776">
            <v>4</v>
          </cell>
          <cell r="F5776">
            <v>1244</v>
          </cell>
          <cell r="G5776" t="str">
            <v>Max</v>
          </cell>
        </row>
        <row r="5777">
          <cell r="A5777" t="str">
            <v>Lexington202140.8Max</v>
          </cell>
          <cell r="B5777">
            <v>2021</v>
          </cell>
          <cell r="C5777">
            <v>0.8</v>
          </cell>
          <cell r="D5777" t="str">
            <v>Lexington</v>
          </cell>
          <cell r="E5777">
            <v>4</v>
          </cell>
          <cell r="F5777">
            <v>1674</v>
          </cell>
          <cell r="G5777" t="str">
            <v>Max</v>
          </cell>
        </row>
        <row r="5778">
          <cell r="A5778" t="str">
            <v>Marion202140.8Max</v>
          </cell>
          <cell r="B5778">
            <v>2021</v>
          </cell>
          <cell r="C5778">
            <v>0.8</v>
          </cell>
          <cell r="D5778" t="str">
            <v>Marion</v>
          </cell>
          <cell r="E5778">
            <v>4</v>
          </cell>
          <cell r="F5778">
            <v>1244</v>
          </cell>
          <cell r="G5778" t="str">
            <v>Max</v>
          </cell>
        </row>
        <row r="5779">
          <cell r="A5779" t="str">
            <v>Marlboro202140.8Max</v>
          </cell>
          <cell r="B5779">
            <v>2021</v>
          </cell>
          <cell r="C5779">
            <v>0.8</v>
          </cell>
          <cell r="D5779" t="str">
            <v>Marlboro</v>
          </cell>
          <cell r="E5779">
            <v>4</v>
          </cell>
          <cell r="F5779">
            <v>1244</v>
          </cell>
          <cell r="G5779" t="str">
            <v>Max</v>
          </cell>
        </row>
        <row r="5780">
          <cell r="A5780" t="str">
            <v>McCormick202140.8Max</v>
          </cell>
          <cell r="B5780">
            <v>2021</v>
          </cell>
          <cell r="C5780">
            <v>0.8</v>
          </cell>
          <cell r="D5780" t="str">
            <v>McCormick</v>
          </cell>
          <cell r="E5780">
            <v>4</v>
          </cell>
          <cell r="F5780">
            <v>1326</v>
          </cell>
          <cell r="G5780" t="str">
            <v>Max</v>
          </cell>
        </row>
        <row r="5781">
          <cell r="A5781" t="str">
            <v>Newberry202140.8Max</v>
          </cell>
          <cell r="B5781">
            <v>2021</v>
          </cell>
          <cell r="C5781">
            <v>0.8</v>
          </cell>
          <cell r="D5781" t="str">
            <v>Newberry</v>
          </cell>
          <cell r="E5781">
            <v>4</v>
          </cell>
          <cell r="F5781">
            <v>1274</v>
          </cell>
          <cell r="G5781" t="str">
            <v>Max</v>
          </cell>
        </row>
        <row r="5782">
          <cell r="A5782" t="str">
            <v>Oconee202140.8Max</v>
          </cell>
          <cell r="B5782">
            <v>2021</v>
          </cell>
          <cell r="C5782">
            <v>0.8</v>
          </cell>
          <cell r="D5782" t="str">
            <v>Oconee</v>
          </cell>
          <cell r="E5782">
            <v>4</v>
          </cell>
          <cell r="F5782">
            <v>1512</v>
          </cell>
          <cell r="G5782" t="str">
            <v>Max</v>
          </cell>
        </row>
        <row r="5783">
          <cell r="A5783" t="str">
            <v>Orangeburg202140.8Max</v>
          </cell>
          <cell r="B5783">
            <v>2021</v>
          </cell>
          <cell r="C5783">
            <v>0.8</v>
          </cell>
          <cell r="D5783" t="str">
            <v>Orangeburg</v>
          </cell>
          <cell r="E5783">
            <v>4</v>
          </cell>
          <cell r="F5783">
            <v>1244</v>
          </cell>
          <cell r="G5783" t="str">
            <v>Max</v>
          </cell>
        </row>
        <row r="5784">
          <cell r="A5784" t="str">
            <v>Pickens202140.8Max</v>
          </cell>
          <cell r="B5784">
            <v>2021</v>
          </cell>
          <cell r="C5784">
            <v>0.8</v>
          </cell>
          <cell r="D5784" t="str">
            <v>Pickens</v>
          </cell>
          <cell r="E5784">
            <v>4</v>
          </cell>
          <cell r="F5784">
            <v>1792</v>
          </cell>
          <cell r="G5784" t="str">
            <v>Max</v>
          </cell>
        </row>
        <row r="5785">
          <cell r="A5785" t="str">
            <v>Richland202140.8Max</v>
          </cell>
          <cell r="B5785">
            <v>2021</v>
          </cell>
          <cell r="C5785">
            <v>0.8</v>
          </cell>
          <cell r="D5785" t="str">
            <v>Richland</v>
          </cell>
          <cell r="E5785">
            <v>4</v>
          </cell>
          <cell r="F5785">
            <v>1674</v>
          </cell>
          <cell r="G5785" t="str">
            <v>Max</v>
          </cell>
        </row>
        <row r="5786">
          <cell r="A5786" t="str">
            <v>Saluda202140.8Max</v>
          </cell>
          <cell r="B5786">
            <v>2021</v>
          </cell>
          <cell r="C5786">
            <v>0.8</v>
          </cell>
          <cell r="D5786" t="str">
            <v>Saluda</v>
          </cell>
          <cell r="E5786">
            <v>4</v>
          </cell>
          <cell r="F5786">
            <v>1674</v>
          </cell>
          <cell r="G5786" t="str">
            <v>Max</v>
          </cell>
        </row>
        <row r="5787">
          <cell r="A5787" t="str">
            <v>Spartanburg202140.8Max</v>
          </cell>
          <cell r="B5787">
            <v>2021</v>
          </cell>
          <cell r="C5787">
            <v>0.8</v>
          </cell>
          <cell r="D5787" t="str">
            <v>Spartanburg</v>
          </cell>
          <cell r="E5787">
            <v>4</v>
          </cell>
          <cell r="F5787">
            <v>1576</v>
          </cell>
          <cell r="G5787" t="str">
            <v>Max</v>
          </cell>
        </row>
        <row r="5788">
          <cell r="A5788" t="str">
            <v>Sumter202140.8Max</v>
          </cell>
          <cell r="B5788">
            <v>2021</v>
          </cell>
          <cell r="C5788">
            <v>0.8</v>
          </cell>
          <cell r="D5788" t="str">
            <v>Sumter</v>
          </cell>
          <cell r="E5788">
            <v>4</v>
          </cell>
          <cell r="F5788">
            <v>1260</v>
          </cell>
          <cell r="G5788" t="str">
            <v>Max</v>
          </cell>
        </row>
        <row r="5789">
          <cell r="A5789" t="str">
            <v>Union202140.8Max</v>
          </cell>
          <cell r="B5789">
            <v>2021</v>
          </cell>
          <cell r="C5789">
            <v>0.8</v>
          </cell>
          <cell r="D5789" t="str">
            <v>Union</v>
          </cell>
          <cell r="E5789">
            <v>4</v>
          </cell>
          <cell r="F5789">
            <v>1244</v>
          </cell>
          <cell r="G5789" t="str">
            <v>Max</v>
          </cell>
        </row>
        <row r="5790">
          <cell r="A5790" t="str">
            <v>Williamsburg202140.8Max</v>
          </cell>
          <cell r="B5790">
            <v>2021</v>
          </cell>
          <cell r="C5790">
            <v>0.8</v>
          </cell>
          <cell r="D5790" t="str">
            <v>Williamsburg</v>
          </cell>
          <cell r="E5790">
            <v>4</v>
          </cell>
          <cell r="F5790">
            <v>1244</v>
          </cell>
          <cell r="G5790" t="str">
            <v>Max</v>
          </cell>
        </row>
        <row r="5791">
          <cell r="A5791" t="str">
            <v>York202140.8Max</v>
          </cell>
          <cell r="B5791">
            <v>2021</v>
          </cell>
          <cell r="C5791">
            <v>0.8</v>
          </cell>
          <cell r="D5791" t="str">
            <v>York</v>
          </cell>
          <cell r="E5791">
            <v>4</v>
          </cell>
          <cell r="F5791">
            <v>1954</v>
          </cell>
          <cell r="G5791" t="str">
            <v>Max</v>
          </cell>
        </row>
        <row r="5792">
          <cell r="A5792" t="str">
            <v>Abbeville202100.5Max</v>
          </cell>
          <cell r="B5792">
            <v>2021</v>
          </cell>
          <cell r="C5792">
            <v>0.5</v>
          </cell>
          <cell r="D5792" t="str">
            <v>Abbeville</v>
          </cell>
          <cell r="E5792">
            <v>0</v>
          </cell>
          <cell r="F5792">
            <v>470</v>
          </cell>
          <cell r="G5792" t="str">
            <v>Max</v>
          </cell>
        </row>
        <row r="5793">
          <cell r="A5793" t="str">
            <v>Aiken202100.5Max</v>
          </cell>
          <cell r="B5793">
            <v>2021</v>
          </cell>
          <cell r="C5793">
            <v>0.5</v>
          </cell>
          <cell r="D5793" t="str">
            <v>Aiken</v>
          </cell>
          <cell r="E5793">
            <v>0</v>
          </cell>
          <cell r="F5793">
            <v>605</v>
          </cell>
          <cell r="G5793" t="str">
            <v>Max</v>
          </cell>
        </row>
        <row r="5794">
          <cell r="A5794" t="str">
            <v>Allendale202100.5Max</v>
          </cell>
          <cell r="B5794">
            <v>2021</v>
          </cell>
          <cell r="C5794">
            <v>0.5</v>
          </cell>
          <cell r="D5794" t="str">
            <v>Allendale</v>
          </cell>
          <cell r="E5794">
            <v>0</v>
          </cell>
          <cell r="F5794">
            <v>470</v>
          </cell>
          <cell r="G5794" t="str">
            <v>Max</v>
          </cell>
        </row>
        <row r="5795">
          <cell r="A5795" t="str">
            <v>Anderson202100.5Max</v>
          </cell>
          <cell r="B5795">
            <v>2021</v>
          </cell>
          <cell r="C5795">
            <v>0.5</v>
          </cell>
          <cell r="D5795" t="str">
            <v>Anderson</v>
          </cell>
          <cell r="E5795">
            <v>0</v>
          </cell>
          <cell r="F5795">
            <v>597</v>
          </cell>
          <cell r="G5795" t="str">
            <v>Max</v>
          </cell>
        </row>
        <row r="5796">
          <cell r="A5796" t="str">
            <v>Bamberg202100.5Max</v>
          </cell>
          <cell r="B5796">
            <v>2021</v>
          </cell>
          <cell r="C5796">
            <v>0.5</v>
          </cell>
          <cell r="D5796" t="str">
            <v>Bamberg</v>
          </cell>
          <cell r="E5796">
            <v>0</v>
          </cell>
          <cell r="F5796">
            <v>470</v>
          </cell>
          <cell r="G5796" t="str">
            <v>Max</v>
          </cell>
        </row>
        <row r="5797">
          <cell r="A5797" t="str">
            <v>Barnwell202100.5Max</v>
          </cell>
          <cell r="B5797">
            <v>2021</v>
          </cell>
          <cell r="C5797">
            <v>0.5</v>
          </cell>
          <cell r="D5797" t="str">
            <v>Barnwell</v>
          </cell>
          <cell r="E5797">
            <v>0</v>
          </cell>
          <cell r="F5797">
            <v>470</v>
          </cell>
          <cell r="G5797" t="str">
            <v>Max</v>
          </cell>
        </row>
        <row r="5798">
          <cell r="A5798" t="str">
            <v>Beaufort202100.5Max</v>
          </cell>
          <cell r="B5798">
            <v>2021</v>
          </cell>
          <cell r="C5798">
            <v>0.5</v>
          </cell>
          <cell r="D5798" t="str">
            <v>Beaufort</v>
          </cell>
          <cell r="E5798">
            <v>0</v>
          </cell>
          <cell r="F5798">
            <v>678</v>
          </cell>
          <cell r="G5798" t="str">
            <v>Max</v>
          </cell>
        </row>
        <row r="5799">
          <cell r="A5799" t="str">
            <v>Berkeley202100.5Max</v>
          </cell>
          <cell r="B5799">
            <v>2021</v>
          </cell>
          <cell r="C5799">
            <v>0.5</v>
          </cell>
          <cell r="D5799" t="str">
            <v>Berkeley</v>
          </cell>
          <cell r="E5799">
            <v>0</v>
          </cell>
          <cell r="F5799">
            <v>718</v>
          </cell>
          <cell r="G5799" t="str">
            <v>Max</v>
          </cell>
        </row>
        <row r="5800">
          <cell r="A5800" t="str">
            <v>Calhoun202100.5Max</v>
          </cell>
          <cell r="B5800">
            <v>2021</v>
          </cell>
          <cell r="C5800">
            <v>0.5</v>
          </cell>
          <cell r="D5800" t="str">
            <v>Calhoun</v>
          </cell>
          <cell r="E5800">
            <v>0</v>
          </cell>
          <cell r="F5800">
            <v>631</v>
          </cell>
          <cell r="G5800" t="str">
            <v>Max</v>
          </cell>
        </row>
        <row r="5801">
          <cell r="A5801" t="str">
            <v>Charleston202100.5Max</v>
          </cell>
          <cell r="B5801">
            <v>2021</v>
          </cell>
          <cell r="C5801">
            <v>0.5</v>
          </cell>
          <cell r="D5801" t="str">
            <v>Charleston</v>
          </cell>
          <cell r="E5801">
            <v>0</v>
          </cell>
          <cell r="F5801">
            <v>718</v>
          </cell>
          <cell r="G5801" t="str">
            <v>Max</v>
          </cell>
        </row>
        <row r="5802">
          <cell r="A5802" t="str">
            <v>Cherokee202100.5Max</v>
          </cell>
          <cell r="B5802">
            <v>2021</v>
          </cell>
          <cell r="C5802">
            <v>0.5</v>
          </cell>
          <cell r="D5802" t="str">
            <v>Cherokee</v>
          </cell>
          <cell r="E5802">
            <v>0</v>
          </cell>
          <cell r="F5802">
            <v>470</v>
          </cell>
          <cell r="G5802" t="str">
            <v>Max</v>
          </cell>
        </row>
        <row r="5803">
          <cell r="A5803" t="str">
            <v>Chester202100.5Max</v>
          </cell>
          <cell r="B5803">
            <v>2021</v>
          </cell>
          <cell r="C5803">
            <v>0.5</v>
          </cell>
          <cell r="D5803" t="str">
            <v>Chester</v>
          </cell>
          <cell r="E5803">
            <v>0</v>
          </cell>
          <cell r="F5803">
            <v>497</v>
          </cell>
          <cell r="G5803" t="str">
            <v>Max</v>
          </cell>
        </row>
        <row r="5804">
          <cell r="A5804" t="str">
            <v>Chesterfield202100.5Max</v>
          </cell>
          <cell r="B5804">
            <v>2021</v>
          </cell>
          <cell r="C5804">
            <v>0.5</v>
          </cell>
          <cell r="D5804" t="str">
            <v>Chesterfield</v>
          </cell>
          <cell r="E5804">
            <v>0</v>
          </cell>
          <cell r="F5804">
            <v>470</v>
          </cell>
          <cell r="G5804" t="str">
            <v>Max</v>
          </cell>
        </row>
        <row r="5805">
          <cell r="A5805" t="str">
            <v>Clarendon202100.5Max</v>
          </cell>
          <cell r="B5805">
            <v>2021</v>
          </cell>
          <cell r="C5805">
            <v>0.5</v>
          </cell>
          <cell r="D5805" t="str">
            <v>Clarendon</v>
          </cell>
          <cell r="E5805">
            <v>0</v>
          </cell>
          <cell r="F5805">
            <v>470</v>
          </cell>
          <cell r="G5805" t="str">
            <v>Max</v>
          </cell>
        </row>
        <row r="5806">
          <cell r="A5806" t="str">
            <v>Colleton202100.5Max</v>
          </cell>
          <cell r="B5806">
            <v>2021</v>
          </cell>
          <cell r="C5806">
            <v>0.5</v>
          </cell>
          <cell r="D5806" t="str">
            <v>Colleton</v>
          </cell>
          <cell r="E5806">
            <v>0</v>
          </cell>
          <cell r="F5806">
            <v>470</v>
          </cell>
          <cell r="G5806" t="str">
            <v>Max</v>
          </cell>
        </row>
        <row r="5807">
          <cell r="A5807" t="str">
            <v>Darlington202100.5Max</v>
          </cell>
          <cell r="B5807">
            <v>2021</v>
          </cell>
          <cell r="C5807">
            <v>0.5</v>
          </cell>
          <cell r="D5807" t="str">
            <v>Darlington</v>
          </cell>
          <cell r="E5807">
            <v>0</v>
          </cell>
          <cell r="F5807">
            <v>481</v>
          </cell>
          <cell r="G5807" t="str">
            <v>Max</v>
          </cell>
        </row>
        <row r="5808">
          <cell r="A5808" t="str">
            <v>Dillon202100.5Max</v>
          </cell>
          <cell r="B5808">
            <v>2021</v>
          </cell>
          <cell r="C5808">
            <v>0.5</v>
          </cell>
          <cell r="D5808" t="str">
            <v>Dillon</v>
          </cell>
          <cell r="E5808">
            <v>0</v>
          </cell>
          <cell r="F5808">
            <v>470</v>
          </cell>
          <cell r="G5808" t="str">
            <v>Max</v>
          </cell>
        </row>
        <row r="5809">
          <cell r="A5809" t="str">
            <v>Dorchester202100.5Max</v>
          </cell>
          <cell r="B5809">
            <v>2021</v>
          </cell>
          <cell r="C5809">
            <v>0.5</v>
          </cell>
          <cell r="D5809" t="str">
            <v>Dorchester</v>
          </cell>
          <cell r="E5809">
            <v>0</v>
          </cell>
          <cell r="F5809">
            <v>718</v>
          </cell>
          <cell r="G5809" t="str">
            <v>Max</v>
          </cell>
        </row>
        <row r="5810">
          <cell r="A5810" t="str">
            <v>Edgefield202100.5Max</v>
          </cell>
          <cell r="B5810">
            <v>2021</v>
          </cell>
          <cell r="C5810">
            <v>0.5</v>
          </cell>
          <cell r="D5810" t="str">
            <v>Edgefield</v>
          </cell>
          <cell r="E5810">
            <v>0</v>
          </cell>
          <cell r="F5810">
            <v>605</v>
          </cell>
          <cell r="G5810" t="str">
            <v>Max</v>
          </cell>
        </row>
        <row r="5811">
          <cell r="A5811" t="str">
            <v>Fairfield202100.5Max</v>
          </cell>
          <cell r="B5811">
            <v>2021</v>
          </cell>
          <cell r="C5811">
            <v>0.5</v>
          </cell>
          <cell r="D5811" t="str">
            <v>Fairfield</v>
          </cell>
          <cell r="E5811">
            <v>0</v>
          </cell>
          <cell r="F5811">
            <v>631</v>
          </cell>
          <cell r="G5811" t="str">
            <v>Max</v>
          </cell>
        </row>
        <row r="5812">
          <cell r="A5812" t="str">
            <v>Florence202100.5Max</v>
          </cell>
          <cell r="B5812">
            <v>2021</v>
          </cell>
          <cell r="C5812">
            <v>0.5</v>
          </cell>
          <cell r="D5812" t="str">
            <v>Florence</v>
          </cell>
          <cell r="E5812">
            <v>0</v>
          </cell>
          <cell r="F5812">
            <v>530</v>
          </cell>
          <cell r="G5812" t="str">
            <v>Max</v>
          </cell>
        </row>
        <row r="5813">
          <cell r="A5813" t="str">
            <v>Georgetown202100.5Max</v>
          </cell>
          <cell r="B5813">
            <v>2021</v>
          </cell>
          <cell r="C5813">
            <v>0.5</v>
          </cell>
          <cell r="D5813" t="str">
            <v>Georgetown</v>
          </cell>
          <cell r="E5813">
            <v>0</v>
          </cell>
          <cell r="F5813">
            <v>565</v>
          </cell>
          <cell r="G5813" t="str">
            <v>Max</v>
          </cell>
        </row>
        <row r="5814">
          <cell r="A5814" t="str">
            <v>Greenville202100.5Max</v>
          </cell>
          <cell r="B5814">
            <v>2021</v>
          </cell>
          <cell r="C5814">
            <v>0.5</v>
          </cell>
          <cell r="D5814" t="str">
            <v>Greenville</v>
          </cell>
          <cell r="E5814">
            <v>0</v>
          </cell>
          <cell r="F5814">
            <v>676</v>
          </cell>
          <cell r="G5814" t="str">
            <v>Max</v>
          </cell>
        </row>
        <row r="5815">
          <cell r="A5815" t="str">
            <v>Greenwood202100.5Max</v>
          </cell>
          <cell r="B5815">
            <v>2021</v>
          </cell>
          <cell r="C5815">
            <v>0.5</v>
          </cell>
          <cell r="D5815" t="str">
            <v>Greenwood</v>
          </cell>
          <cell r="E5815">
            <v>0</v>
          </cell>
          <cell r="F5815">
            <v>480</v>
          </cell>
          <cell r="G5815" t="str">
            <v>Max</v>
          </cell>
        </row>
        <row r="5816">
          <cell r="A5816" t="str">
            <v>Hampton202100.5Max</v>
          </cell>
          <cell r="B5816">
            <v>2021</v>
          </cell>
          <cell r="C5816">
            <v>0.5</v>
          </cell>
          <cell r="D5816" t="str">
            <v>Hampton</v>
          </cell>
          <cell r="E5816">
            <v>0</v>
          </cell>
          <cell r="F5816">
            <v>470</v>
          </cell>
          <cell r="G5816" t="str">
            <v>Max</v>
          </cell>
        </row>
        <row r="5817">
          <cell r="A5817" t="str">
            <v>Horry202100.5Max</v>
          </cell>
          <cell r="B5817">
            <v>2021</v>
          </cell>
          <cell r="C5817">
            <v>0.5</v>
          </cell>
          <cell r="D5817" t="str">
            <v>Horry</v>
          </cell>
          <cell r="E5817">
            <v>0</v>
          </cell>
          <cell r="F5817">
            <v>535</v>
          </cell>
          <cell r="G5817" t="str">
            <v>Max</v>
          </cell>
        </row>
        <row r="5818">
          <cell r="A5818" t="str">
            <v>Jasper202100.5Max</v>
          </cell>
          <cell r="B5818">
            <v>2021</v>
          </cell>
          <cell r="C5818">
            <v>0.5</v>
          </cell>
          <cell r="D5818" t="str">
            <v>Jasper</v>
          </cell>
          <cell r="E5818">
            <v>0</v>
          </cell>
          <cell r="F5818">
            <v>472</v>
          </cell>
          <cell r="G5818" t="str">
            <v>Max</v>
          </cell>
        </row>
        <row r="5819">
          <cell r="A5819" t="str">
            <v>Kershaw202100.5Max</v>
          </cell>
          <cell r="B5819">
            <v>2021</v>
          </cell>
          <cell r="C5819">
            <v>0.5</v>
          </cell>
          <cell r="D5819" t="str">
            <v>Kershaw</v>
          </cell>
          <cell r="E5819">
            <v>0</v>
          </cell>
          <cell r="F5819">
            <v>533</v>
          </cell>
          <cell r="G5819" t="str">
            <v>Max</v>
          </cell>
        </row>
        <row r="5820">
          <cell r="A5820" t="str">
            <v>Lancaster202100.5Max</v>
          </cell>
          <cell r="B5820">
            <v>2021</v>
          </cell>
          <cell r="C5820">
            <v>0.5</v>
          </cell>
          <cell r="D5820" t="str">
            <v>Lancaster</v>
          </cell>
          <cell r="E5820">
            <v>0</v>
          </cell>
          <cell r="F5820">
            <v>618</v>
          </cell>
          <cell r="G5820" t="str">
            <v>Max</v>
          </cell>
        </row>
        <row r="5821">
          <cell r="A5821" t="str">
            <v>Laurens202100.5Max</v>
          </cell>
          <cell r="B5821">
            <v>2021</v>
          </cell>
          <cell r="C5821">
            <v>0.5</v>
          </cell>
          <cell r="D5821" t="str">
            <v>Laurens</v>
          </cell>
          <cell r="E5821">
            <v>0</v>
          </cell>
          <cell r="F5821">
            <v>470</v>
          </cell>
          <cell r="G5821" t="str">
            <v>Max</v>
          </cell>
        </row>
        <row r="5822">
          <cell r="A5822" t="str">
            <v>Lee202100.5Max</v>
          </cell>
          <cell r="B5822">
            <v>2021</v>
          </cell>
          <cell r="C5822">
            <v>0.5</v>
          </cell>
          <cell r="D5822" t="str">
            <v>Lee</v>
          </cell>
          <cell r="E5822">
            <v>0</v>
          </cell>
          <cell r="F5822">
            <v>470</v>
          </cell>
          <cell r="G5822" t="str">
            <v>Max</v>
          </cell>
        </row>
        <row r="5823">
          <cell r="A5823" t="str">
            <v>Lexington202100.5Max</v>
          </cell>
          <cell r="B5823">
            <v>2021</v>
          </cell>
          <cell r="C5823">
            <v>0.5</v>
          </cell>
          <cell r="D5823" t="str">
            <v>Lexington</v>
          </cell>
          <cell r="E5823">
            <v>0</v>
          </cell>
          <cell r="F5823">
            <v>631</v>
          </cell>
          <cell r="G5823" t="str">
            <v>Max</v>
          </cell>
        </row>
        <row r="5824">
          <cell r="A5824" t="str">
            <v>Marion202100.5Max</v>
          </cell>
          <cell r="B5824">
            <v>2021</v>
          </cell>
          <cell r="C5824">
            <v>0.5</v>
          </cell>
          <cell r="D5824" t="str">
            <v>Marion</v>
          </cell>
          <cell r="E5824">
            <v>0</v>
          </cell>
          <cell r="F5824">
            <v>470</v>
          </cell>
          <cell r="G5824" t="str">
            <v>Max</v>
          </cell>
        </row>
        <row r="5825">
          <cell r="A5825" t="str">
            <v>Marlboro202100.5Max</v>
          </cell>
          <cell r="B5825">
            <v>2021</v>
          </cell>
          <cell r="C5825">
            <v>0.5</v>
          </cell>
          <cell r="D5825" t="str">
            <v>Marlboro</v>
          </cell>
          <cell r="E5825">
            <v>0</v>
          </cell>
          <cell r="F5825">
            <v>470</v>
          </cell>
          <cell r="G5825" t="str">
            <v>Max</v>
          </cell>
        </row>
        <row r="5826">
          <cell r="A5826" t="str">
            <v>McCormick202100.5Max</v>
          </cell>
          <cell r="B5826">
            <v>2021</v>
          </cell>
          <cell r="C5826">
            <v>0.5</v>
          </cell>
          <cell r="D5826" t="str">
            <v>McCormick</v>
          </cell>
          <cell r="E5826">
            <v>0</v>
          </cell>
          <cell r="F5826">
            <v>500</v>
          </cell>
          <cell r="G5826" t="str">
            <v>Max</v>
          </cell>
        </row>
        <row r="5827">
          <cell r="A5827" t="str">
            <v>Newberry202100.5Max</v>
          </cell>
          <cell r="B5827">
            <v>2021</v>
          </cell>
          <cell r="C5827">
            <v>0.5</v>
          </cell>
          <cell r="D5827" t="str">
            <v>Newberry</v>
          </cell>
          <cell r="E5827">
            <v>0</v>
          </cell>
          <cell r="F5827">
            <v>481</v>
          </cell>
          <cell r="G5827" t="str">
            <v>Max</v>
          </cell>
        </row>
        <row r="5828">
          <cell r="A5828" t="str">
            <v>Oconee202100.5Max</v>
          </cell>
          <cell r="B5828">
            <v>2021</v>
          </cell>
          <cell r="C5828">
            <v>0.5</v>
          </cell>
          <cell r="D5828" t="str">
            <v>Oconee</v>
          </cell>
          <cell r="E5828">
            <v>0</v>
          </cell>
          <cell r="F5828">
            <v>570</v>
          </cell>
          <cell r="G5828" t="str">
            <v>Max</v>
          </cell>
        </row>
        <row r="5829">
          <cell r="A5829" t="str">
            <v>Orangeburg202100.5Max</v>
          </cell>
          <cell r="B5829">
            <v>2021</v>
          </cell>
          <cell r="C5829">
            <v>0.5</v>
          </cell>
          <cell r="D5829" t="str">
            <v>Orangeburg</v>
          </cell>
          <cell r="E5829">
            <v>0</v>
          </cell>
          <cell r="F5829">
            <v>470</v>
          </cell>
          <cell r="G5829" t="str">
            <v>Max</v>
          </cell>
        </row>
        <row r="5830">
          <cell r="A5830" t="str">
            <v>Pickens202100.5Max</v>
          </cell>
          <cell r="B5830">
            <v>2021</v>
          </cell>
          <cell r="C5830">
            <v>0.5</v>
          </cell>
          <cell r="D5830" t="str">
            <v>Pickens</v>
          </cell>
          <cell r="E5830">
            <v>0</v>
          </cell>
          <cell r="F5830">
            <v>676</v>
          </cell>
          <cell r="G5830" t="str">
            <v>Max</v>
          </cell>
        </row>
        <row r="5831">
          <cell r="A5831" t="str">
            <v>Richland202100.5Max</v>
          </cell>
          <cell r="B5831">
            <v>2021</v>
          </cell>
          <cell r="C5831">
            <v>0.5</v>
          </cell>
          <cell r="D5831" t="str">
            <v>Richland</v>
          </cell>
          <cell r="E5831">
            <v>0</v>
          </cell>
          <cell r="F5831">
            <v>631</v>
          </cell>
          <cell r="G5831" t="str">
            <v>Max</v>
          </cell>
        </row>
        <row r="5832">
          <cell r="A5832" t="str">
            <v>Saluda202100.5Max</v>
          </cell>
          <cell r="B5832">
            <v>2021</v>
          </cell>
          <cell r="C5832">
            <v>0.5</v>
          </cell>
          <cell r="D5832" t="str">
            <v>Saluda</v>
          </cell>
          <cell r="E5832">
            <v>0</v>
          </cell>
          <cell r="F5832">
            <v>631</v>
          </cell>
          <cell r="G5832" t="str">
            <v>Max</v>
          </cell>
        </row>
        <row r="5833">
          <cell r="A5833" t="str">
            <v>Spartanburg202100.5Max</v>
          </cell>
          <cell r="B5833">
            <v>2021</v>
          </cell>
          <cell r="C5833">
            <v>0.5</v>
          </cell>
          <cell r="D5833" t="str">
            <v>Spartanburg</v>
          </cell>
          <cell r="E5833">
            <v>0</v>
          </cell>
          <cell r="F5833">
            <v>595</v>
          </cell>
          <cell r="G5833" t="str">
            <v>Max</v>
          </cell>
        </row>
        <row r="5834">
          <cell r="A5834" t="str">
            <v>Sumter202100.5Max</v>
          </cell>
          <cell r="B5834">
            <v>2021</v>
          </cell>
          <cell r="C5834">
            <v>0.5</v>
          </cell>
          <cell r="D5834" t="str">
            <v>Sumter</v>
          </cell>
          <cell r="E5834">
            <v>0</v>
          </cell>
          <cell r="F5834">
            <v>476</v>
          </cell>
          <cell r="G5834" t="str">
            <v>Max</v>
          </cell>
        </row>
        <row r="5835">
          <cell r="A5835" t="str">
            <v>Union202100.5Max</v>
          </cell>
          <cell r="B5835">
            <v>2021</v>
          </cell>
          <cell r="C5835">
            <v>0.5</v>
          </cell>
          <cell r="D5835" t="str">
            <v>Union</v>
          </cell>
          <cell r="E5835">
            <v>0</v>
          </cell>
          <cell r="F5835">
            <v>470</v>
          </cell>
          <cell r="G5835" t="str">
            <v>Max</v>
          </cell>
        </row>
        <row r="5836">
          <cell r="A5836" t="str">
            <v>Williamsburg202100.5Max</v>
          </cell>
          <cell r="B5836">
            <v>2021</v>
          </cell>
          <cell r="C5836">
            <v>0.5</v>
          </cell>
          <cell r="D5836" t="str">
            <v>Williamsburg</v>
          </cell>
          <cell r="E5836">
            <v>0</v>
          </cell>
          <cell r="F5836">
            <v>470</v>
          </cell>
          <cell r="G5836" t="str">
            <v>Max</v>
          </cell>
        </row>
        <row r="5837">
          <cell r="A5837" t="str">
            <v>York202100.5Max</v>
          </cell>
          <cell r="B5837">
            <v>2021</v>
          </cell>
          <cell r="C5837">
            <v>0.5</v>
          </cell>
          <cell r="D5837" t="str">
            <v>York</v>
          </cell>
          <cell r="E5837">
            <v>0</v>
          </cell>
          <cell r="F5837">
            <v>737</v>
          </cell>
          <cell r="G5837" t="str">
            <v>Max</v>
          </cell>
        </row>
        <row r="5838">
          <cell r="A5838" t="str">
            <v>Abbeville202110.5Max</v>
          </cell>
          <cell r="B5838">
            <v>2021</v>
          </cell>
          <cell r="C5838">
            <v>0.5</v>
          </cell>
          <cell r="D5838" t="str">
            <v>Abbeville</v>
          </cell>
          <cell r="E5838">
            <v>1</v>
          </cell>
          <cell r="F5838">
            <v>503</v>
          </cell>
          <cell r="G5838" t="str">
            <v>Max</v>
          </cell>
        </row>
        <row r="5839">
          <cell r="A5839" t="str">
            <v>Aiken202110.5Max</v>
          </cell>
          <cell r="B5839">
            <v>2021</v>
          </cell>
          <cell r="C5839">
            <v>0.5</v>
          </cell>
          <cell r="D5839" t="str">
            <v>Aiken</v>
          </cell>
          <cell r="E5839">
            <v>1</v>
          </cell>
          <cell r="F5839">
            <v>648</v>
          </cell>
          <cell r="G5839" t="str">
            <v>Max</v>
          </cell>
        </row>
        <row r="5840">
          <cell r="A5840" t="str">
            <v>Allendale202110.5Max</v>
          </cell>
          <cell r="B5840">
            <v>2021</v>
          </cell>
          <cell r="C5840">
            <v>0.5</v>
          </cell>
          <cell r="D5840" t="str">
            <v>Allendale</v>
          </cell>
          <cell r="E5840">
            <v>1</v>
          </cell>
          <cell r="F5840">
            <v>503</v>
          </cell>
          <cell r="G5840" t="str">
            <v>Max</v>
          </cell>
        </row>
        <row r="5841">
          <cell r="A5841" t="str">
            <v>Anderson202110.5Max</v>
          </cell>
          <cell r="B5841">
            <v>2021</v>
          </cell>
          <cell r="C5841">
            <v>0.5</v>
          </cell>
          <cell r="D5841" t="str">
            <v>Anderson</v>
          </cell>
          <cell r="E5841">
            <v>1</v>
          </cell>
          <cell r="F5841">
            <v>640</v>
          </cell>
          <cell r="G5841" t="str">
            <v>Max</v>
          </cell>
        </row>
        <row r="5842">
          <cell r="A5842" t="str">
            <v>Bamberg202110.5Max</v>
          </cell>
          <cell r="B5842">
            <v>2021</v>
          </cell>
          <cell r="C5842">
            <v>0.5</v>
          </cell>
          <cell r="D5842" t="str">
            <v>Bamberg</v>
          </cell>
          <cell r="E5842">
            <v>1</v>
          </cell>
          <cell r="F5842">
            <v>503</v>
          </cell>
          <cell r="G5842" t="str">
            <v>Max</v>
          </cell>
        </row>
        <row r="5843">
          <cell r="A5843" t="str">
            <v>Barnwell202110.5Max</v>
          </cell>
          <cell r="B5843">
            <v>2021</v>
          </cell>
          <cell r="C5843">
            <v>0.5</v>
          </cell>
          <cell r="D5843" t="str">
            <v>Barnwell</v>
          </cell>
          <cell r="E5843">
            <v>1</v>
          </cell>
          <cell r="F5843">
            <v>503</v>
          </cell>
          <cell r="G5843" t="str">
            <v>Max</v>
          </cell>
        </row>
        <row r="5844">
          <cell r="A5844" t="str">
            <v>Beaufort202110.5Max</v>
          </cell>
          <cell r="B5844">
            <v>2021</v>
          </cell>
          <cell r="C5844">
            <v>0.5</v>
          </cell>
          <cell r="D5844" t="str">
            <v>Beaufort</v>
          </cell>
          <cell r="E5844">
            <v>1</v>
          </cell>
          <cell r="F5844">
            <v>726</v>
          </cell>
          <cell r="G5844" t="str">
            <v>Max</v>
          </cell>
        </row>
        <row r="5845">
          <cell r="A5845" t="str">
            <v>Berkeley202110.5Max</v>
          </cell>
          <cell r="B5845">
            <v>2021</v>
          </cell>
          <cell r="C5845">
            <v>0.5</v>
          </cell>
          <cell r="D5845" t="str">
            <v>Berkeley</v>
          </cell>
          <cell r="E5845">
            <v>1</v>
          </cell>
          <cell r="F5845">
            <v>770</v>
          </cell>
          <cell r="G5845" t="str">
            <v>Max</v>
          </cell>
        </row>
        <row r="5846">
          <cell r="A5846" t="str">
            <v>Calhoun202110.5Max</v>
          </cell>
          <cell r="B5846">
            <v>2021</v>
          </cell>
          <cell r="C5846">
            <v>0.5</v>
          </cell>
          <cell r="D5846" t="str">
            <v>Calhoun</v>
          </cell>
          <cell r="E5846">
            <v>1</v>
          </cell>
          <cell r="F5846">
            <v>676</v>
          </cell>
          <cell r="G5846" t="str">
            <v>Max</v>
          </cell>
        </row>
        <row r="5847">
          <cell r="A5847" t="str">
            <v>Charleston202110.5Max</v>
          </cell>
          <cell r="B5847">
            <v>2021</v>
          </cell>
          <cell r="C5847">
            <v>0.5</v>
          </cell>
          <cell r="D5847" t="str">
            <v>Charleston</v>
          </cell>
          <cell r="E5847">
            <v>1</v>
          </cell>
          <cell r="F5847">
            <v>770</v>
          </cell>
          <cell r="G5847" t="str">
            <v>Max</v>
          </cell>
        </row>
        <row r="5848">
          <cell r="A5848" t="str">
            <v>Cherokee202110.5Max</v>
          </cell>
          <cell r="B5848">
            <v>2021</v>
          </cell>
          <cell r="C5848">
            <v>0.5</v>
          </cell>
          <cell r="D5848" t="str">
            <v>Cherokee</v>
          </cell>
          <cell r="E5848">
            <v>1</v>
          </cell>
          <cell r="F5848">
            <v>503</v>
          </cell>
          <cell r="G5848" t="str">
            <v>Max</v>
          </cell>
        </row>
        <row r="5849">
          <cell r="A5849" t="str">
            <v>Chester202110.5Max</v>
          </cell>
          <cell r="B5849">
            <v>2021</v>
          </cell>
          <cell r="C5849">
            <v>0.5</v>
          </cell>
          <cell r="D5849" t="str">
            <v>Chester</v>
          </cell>
          <cell r="E5849">
            <v>1</v>
          </cell>
          <cell r="F5849">
            <v>533</v>
          </cell>
          <cell r="G5849" t="str">
            <v>Max</v>
          </cell>
        </row>
        <row r="5850">
          <cell r="A5850" t="str">
            <v>Chesterfield202110.5Max</v>
          </cell>
          <cell r="B5850">
            <v>2021</v>
          </cell>
          <cell r="C5850">
            <v>0.5</v>
          </cell>
          <cell r="D5850" t="str">
            <v>Chesterfield</v>
          </cell>
          <cell r="E5850">
            <v>1</v>
          </cell>
          <cell r="F5850">
            <v>503</v>
          </cell>
          <cell r="G5850" t="str">
            <v>Max</v>
          </cell>
        </row>
        <row r="5851">
          <cell r="A5851" t="str">
            <v>Clarendon202110.5Max</v>
          </cell>
          <cell r="B5851">
            <v>2021</v>
          </cell>
          <cell r="C5851">
            <v>0.5</v>
          </cell>
          <cell r="D5851" t="str">
            <v>Clarendon</v>
          </cell>
          <cell r="E5851">
            <v>1</v>
          </cell>
          <cell r="F5851">
            <v>503</v>
          </cell>
          <cell r="G5851" t="str">
            <v>Max</v>
          </cell>
        </row>
        <row r="5852">
          <cell r="A5852" t="str">
            <v>Colleton202110.5Max</v>
          </cell>
          <cell r="B5852">
            <v>2021</v>
          </cell>
          <cell r="C5852">
            <v>0.5</v>
          </cell>
          <cell r="D5852" t="str">
            <v>Colleton</v>
          </cell>
          <cell r="E5852">
            <v>1</v>
          </cell>
          <cell r="F5852">
            <v>503</v>
          </cell>
          <cell r="G5852" t="str">
            <v>Max</v>
          </cell>
        </row>
        <row r="5853">
          <cell r="A5853" t="str">
            <v>Darlington202110.5Max</v>
          </cell>
          <cell r="B5853">
            <v>2021</v>
          </cell>
          <cell r="C5853">
            <v>0.5</v>
          </cell>
          <cell r="D5853" t="str">
            <v>Darlington</v>
          </cell>
          <cell r="E5853">
            <v>1</v>
          </cell>
          <cell r="F5853">
            <v>515</v>
          </cell>
          <cell r="G5853" t="str">
            <v>Max</v>
          </cell>
        </row>
        <row r="5854">
          <cell r="A5854" t="str">
            <v>Dillon202110.5Max</v>
          </cell>
          <cell r="B5854">
            <v>2021</v>
          </cell>
          <cell r="C5854">
            <v>0.5</v>
          </cell>
          <cell r="D5854" t="str">
            <v>Dillon</v>
          </cell>
          <cell r="E5854">
            <v>1</v>
          </cell>
          <cell r="F5854">
            <v>503</v>
          </cell>
          <cell r="G5854" t="str">
            <v>Max</v>
          </cell>
        </row>
        <row r="5855">
          <cell r="A5855" t="str">
            <v>Dorchester202110.5Max</v>
          </cell>
          <cell r="B5855">
            <v>2021</v>
          </cell>
          <cell r="C5855">
            <v>0.5</v>
          </cell>
          <cell r="D5855" t="str">
            <v>Dorchester</v>
          </cell>
          <cell r="E5855">
            <v>1</v>
          </cell>
          <cell r="F5855">
            <v>770</v>
          </cell>
          <cell r="G5855" t="str">
            <v>Max</v>
          </cell>
        </row>
        <row r="5856">
          <cell r="A5856" t="str">
            <v>Edgefield202110.5Max</v>
          </cell>
          <cell r="B5856">
            <v>2021</v>
          </cell>
          <cell r="C5856">
            <v>0.5</v>
          </cell>
          <cell r="D5856" t="str">
            <v>Edgefield</v>
          </cell>
          <cell r="E5856">
            <v>1</v>
          </cell>
          <cell r="F5856">
            <v>648</v>
          </cell>
          <cell r="G5856" t="str">
            <v>Max</v>
          </cell>
        </row>
        <row r="5857">
          <cell r="A5857" t="str">
            <v>Fairfield202110.5Max</v>
          </cell>
          <cell r="B5857">
            <v>2021</v>
          </cell>
          <cell r="C5857">
            <v>0.5</v>
          </cell>
          <cell r="D5857" t="str">
            <v>Fairfield</v>
          </cell>
          <cell r="E5857">
            <v>1</v>
          </cell>
          <cell r="F5857">
            <v>676</v>
          </cell>
          <cell r="G5857" t="str">
            <v>Max</v>
          </cell>
        </row>
        <row r="5858">
          <cell r="A5858" t="str">
            <v>Florence202110.5Max</v>
          </cell>
          <cell r="B5858">
            <v>2021</v>
          </cell>
          <cell r="C5858">
            <v>0.5</v>
          </cell>
          <cell r="D5858" t="str">
            <v>Florence</v>
          </cell>
          <cell r="E5858">
            <v>1</v>
          </cell>
          <cell r="F5858">
            <v>567</v>
          </cell>
          <cell r="G5858" t="str">
            <v>Max</v>
          </cell>
        </row>
        <row r="5859">
          <cell r="A5859" t="str">
            <v>Georgetown202110.5Max</v>
          </cell>
          <cell r="B5859">
            <v>2021</v>
          </cell>
          <cell r="C5859">
            <v>0.5</v>
          </cell>
          <cell r="D5859" t="str">
            <v>Georgetown</v>
          </cell>
          <cell r="E5859">
            <v>1</v>
          </cell>
          <cell r="F5859">
            <v>605</v>
          </cell>
          <cell r="G5859" t="str">
            <v>Max</v>
          </cell>
        </row>
        <row r="5860">
          <cell r="A5860" t="str">
            <v>Greenville202110.5Max</v>
          </cell>
          <cell r="B5860">
            <v>2021</v>
          </cell>
          <cell r="C5860">
            <v>0.5</v>
          </cell>
          <cell r="D5860" t="str">
            <v>Greenville</v>
          </cell>
          <cell r="E5860">
            <v>1</v>
          </cell>
          <cell r="F5860">
            <v>724</v>
          </cell>
          <cell r="G5860" t="str">
            <v>Max</v>
          </cell>
        </row>
        <row r="5861">
          <cell r="A5861" t="str">
            <v>Greenwood202110.5Max</v>
          </cell>
          <cell r="B5861">
            <v>2021</v>
          </cell>
          <cell r="C5861">
            <v>0.5</v>
          </cell>
          <cell r="D5861" t="str">
            <v>Greenwood</v>
          </cell>
          <cell r="E5861">
            <v>1</v>
          </cell>
          <cell r="F5861">
            <v>514</v>
          </cell>
          <cell r="G5861" t="str">
            <v>Max</v>
          </cell>
        </row>
        <row r="5862">
          <cell r="A5862" t="str">
            <v>Hampton202110.5Max</v>
          </cell>
          <cell r="B5862">
            <v>2021</v>
          </cell>
          <cell r="C5862">
            <v>0.5</v>
          </cell>
          <cell r="D5862" t="str">
            <v>Hampton</v>
          </cell>
          <cell r="E5862">
            <v>1</v>
          </cell>
          <cell r="F5862">
            <v>503</v>
          </cell>
          <cell r="G5862" t="str">
            <v>Max</v>
          </cell>
        </row>
        <row r="5863">
          <cell r="A5863" t="str">
            <v>Horry202110.5Max</v>
          </cell>
          <cell r="B5863">
            <v>2021</v>
          </cell>
          <cell r="C5863">
            <v>0.5</v>
          </cell>
          <cell r="D5863" t="str">
            <v>Horry</v>
          </cell>
          <cell r="E5863">
            <v>1</v>
          </cell>
          <cell r="F5863">
            <v>573</v>
          </cell>
          <cell r="G5863" t="str">
            <v>Max</v>
          </cell>
        </row>
        <row r="5864">
          <cell r="A5864" t="str">
            <v>Jasper202110.5Max</v>
          </cell>
          <cell r="B5864">
            <v>2021</v>
          </cell>
          <cell r="C5864">
            <v>0.5</v>
          </cell>
          <cell r="D5864" t="str">
            <v>Jasper</v>
          </cell>
          <cell r="E5864">
            <v>1</v>
          </cell>
          <cell r="F5864">
            <v>506</v>
          </cell>
          <cell r="G5864" t="str">
            <v>Max</v>
          </cell>
        </row>
        <row r="5865">
          <cell r="A5865" t="str">
            <v>Kershaw202110.5Max</v>
          </cell>
          <cell r="B5865">
            <v>2021</v>
          </cell>
          <cell r="C5865">
            <v>0.5</v>
          </cell>
          <cell r="D5865" t="str">
            <v>Kershaw</v>
          </cell>
          <cell r="E5865">
            <v>1</v>
          </cell>
          <cell r="F5865">
            <v>571</v>
          </cell>
          <cell r="G5865" t="str">
            <v>Max</v>
          </cell>
        </row>
        <row r="5866">
          <cell r="A5866" t="str">
            <v>Lancaster202110.5Max</v>
          </cell>
          <cell r="B5866">
            <v>2021</v>
          </cell>
          <cell r="C5866">
            <v>0.5</v>
          </cell>
          <cell r="D5866" t="str">
            <v>Lancaster</v>
          </cell>
          <cell r="E5866">
            <v>1</v>
          </cell>
          <cell r="F5866">
            <v>662</v>
          </cell>
          <cell r="G5866" t="str">
            <v>Max</v>
          </cell>
        </row>
        <row r="5867">
          <cell r="A5867" t="str">
            <v>Laurens202110.5Max</v>
          </cell>
          <cell r="B5867">
            <v>2021</v>
          </cell>
          <cell r="C5867">
            <v>0.5</v>
          </cell>
          <cell r="D5867" t="str">
            <v>Laurens</v>
          </cell>
          <cell r="E5867">
            <v>1</v>
          </cell>
          <cell r="F5867">
            <v>503</v>
          </cell>
          <cell r="G5867" t="str">
            <v>Max</v>
          </cell>
        </row>
        <row r="5868">
          <cell r="A5868" t="str">
            <v>Lee202110.5Max</v>
          </cell>
          <cell r="B5868">
            <v>2021</v>
          </cell>
          <cell r="C5868">
            <v>0.5</v>
          </cell>
          <cell r="D5868" t="str">
            <v>Lee</v>
          </cell>
          <cell r="E5868">
            <v>1</v>
          </cell>
          <cell r="F5868">
            <v>503</v>
          </cell>
          <cell r="G5868" t="str">
            <v>Max</v>
          </cell>
        </row>
        <row r="5869">
          <cell r="A5869" t="str">
            <v>Lexington202110.5Max</v>
          </cell>
          <cell r="B5869">
            <v>2021</v>
          </cell>
          <cell r="C5869">
            <v>0.5</v>
          </cell>
          <cell r="D5869" t="str">
            <v>Lexington</v>
          </cell>
          <cell r="E5869">
            <v>1</v>
          </cell>
          <cell r="F5869">
            <v>676</v>
          </cell>
          <cell r="G5869" t="str">
            <v>Max</v>
          </cell>
        </row>
        <row r="5870">
          <cell r="A5870" t="str">
            <v>Marion202110.5Max</v>
          </cell>
          <cell r="B5870">
            <v>2021</v>
          </cell>
          <cell r="C5870">
            <v>0.5</v>
          </cell>
          <cell r="D5870" t="str">
            <v>Marion</v>
          </cell>
          <cell r="E5870">
            <v>1</v>
          </cell>
          <cell r="F5870">
            <v>503</v>
          </cell>
          <cell r="G5870" t="str">
            <v>Max</v>
          </cell>
        </row>
        <row r="5871">
          <cell r="A5871" t="str">
            <v>Marlboro202110.5Max</v>
          </cell>
          <cell r="B5871">
            <v>2021</v>
          </cell>
          <cell r="C5871">
            <v>0.5</v>
          </cell>
          <cell r="D5871" t="str">
            <v>Marlboro</v>
          </cell>
          <cell r="E5871">
            <v>1</v>
          </cell>
          <cell r="F5871">
            <v>503</v>
          </cell>
          <cell r="G5871" t="str">
            <v>Max</v>
          </cell>
        </row>
        <row r="5872">
          <cell r="A5872" t="str">
            <v>McCormick202110.5Max</v>
          </cell>
          <cell r="B5872">
            <v>2021</v>
          </cell>
          <cell r="C5872">
            <v>0.5</v>
          </cell>
          <cell r="D5872" t="str">
            <v>McCormick</v>
          </cell>
          <cell r="E5872">
            <v>1</v>
          </cell>
          <cell r="F5872">
            <v>535</v>
          </cell>
          <cell r="G5872" t="str">
            <v>Max</v>
          </cell>
        </row>
        <row r="5873">
          <cell r="A5873" t="str">
            <v>Newberry202110.5Max</v>
          </cell>
          <cell r="B5873">
            <v>2021</v>
          </cell>
          <cell r="C5873">
            <v>0.5</v>
          </cell>
          <cell r="D5873" t="str">
            <v>Newberry</v>
          </cell>
          <cell r="E5873">
            <v>1</v>
          </cell>
          <cell r="F5873">
            <v>515</v>
          </cell>
          <cell r="G5873" t="str">
            <v>Max</v>
          </cell>
        </row>
        <row r="5874">
          <cell r="A5874" t="str">
            <v>Oconee202110.5Max</v>
          </cell>
          <cell r="B5874">
            <v>2021</v>
          </cell>
          <cell r="C5874">
            <v>0.5</v>
          </cell>
          <cell r="D5874" t="str">
            <v>Oconee</v>
          </cell>
          <cell r="E5874">
            <v>1</v>
          </cell>
          <cell r="F5874">
            <v>610</v>
          </cell>
          <cell r="G5874" t="str">
            <v>Max</v>
          </cell>
        </row>
        <row r="5875">
          <cell r="A5875" t="str">
            <v>Orangeburg202110.5Max</v>
          </cell>
          <cell r="B5875">
            <v>2021</v>
          </cell>
          <cell r="C5875">
            <v>0.5</v>
          </cell>
          <cell r="D5875" t="str">
            <v>Orangeburg</v>
          </cell>
          <cell r="E5875">
            <v>1</v>
          </cell>
          <cell r="F5875">
            <v>503</v>
          </cell>
          <cell r="G5875" t="str">
            <v>Max</v>
          </cell>
        </row>
        <row r="5876">
          <cell r="A5876" t="str">
            <v>Pickens202110.5Max</v>
          </cell>
          <cell r="B5876">
            <v>2021</v>
          </cell>
          <cell r="C5876">
            <v>0.5</v>
          </cell>
          <cell r="D5876" t="str">
            <v>Pickens</v>
          </cell>
          <cell r="E5876">
            <v>1</v>
          </cell>
          <cell r="F5876">
            <v>724</v>
          </cell>
          <cell r="G5876" t="str">
            <v>Max</v>
          </cell>
        </row>
        <row r="5877">
          <cell r="A5877" t="str">
            <v>Richland202110.5Max</v>
          </cell>
          <cell r="B5877">
            <v>2021</v>
          </cell>
          <cell r="C5877">
            <v>0.5</v>
          </cell>
          <cell r="D5877" t="str">
            <v>Richland</v>
          </cell>
          <cell r="E5877">
            <v>1</v>
          </cell>
          <cell r="F5877">
            <v>676</v>
          </cell>
          <cell r="G5877" t="str">
            <v>Max</v>
          </cell>
        </row>
        <row r="5878">
          <cell r="A5878" t="str">
            <v>Saluda202110.5Max</v>
          </cell>
          <cell r="B5878">
            <v>2021</v>
          </cell>
          <cell r="C5878">
            <v>0.5</v>
          </cell>
          <cell r="D5878" t="str">
            <v>Saluda</v>
          </cell>
          <cell r="E5878">
            <v>1</v>
          </cell>
          <cell r="F5878">
            <v>676</v>
          </cell>
          <cell r="G5878" t="str">
            <v>Max</v>
          </cell>
        </row>
        <row r="5879">
          <cell r="A5879" t="str">
            <v>Spartanburg202110.5Max</v>
          </cell>
          <cell r="B5879">
            <v>2021</v>
          </cell>
          <cell r="C5879">
            <v>0.5</v>
          </cell>
          <cell r="D5879" t="str">
            <v>Spartanburg</v>
          </cell>
          <cell r="E5879">
            <v>1</v>
          </cell>
          <cell r="F5879">
            <v>637</v>
          </cell>
          <cell r="G5879" t="str">
            <v>Max</v>
          </cell>
        </row>
        <row r="5880">
          <cell r="A5880" t="str">
            <v>Sumter202110.5Max</v>
          </cell>
          <cell r="B5880">
            <v>2021</v>
          </cell>
          <cell r="C5880">
            <v>0.5</v>
          </cell>
          <cell r="D5880" t="str">
            <v>Sumter</v>
          </cell>
          <cell r="E5880">
            <v>1</v>
          </cell>
          <cell r="F5880">
            <v>510</v>
          </cell>
          <cell r="G5880" t="str">
            <v>Max</v>
          </cell>
        </row>
        <row r="5881">
          <cell r="A5881" t="str">
            <v>Union202110.5Max</v>
          </cell>
          <cell r="B5881">
            <v>2021</v>
          </cell>
          <cell r="C5881">
            <v>0.5</v>
          </cell>
          <cell r="D5881" t="str">
            <v>Union</v>
          </cell>
          <cell r="E5881">
            <v>1</v>
          </cell>
          <cell r="F5881">
            <v>503</v>
          </cell>
          <cell r="G5881" t="str">
            <v>Max</v>
          </cell>
        </row>
        <row r="5882">
          <cell r="A5882" t="str">
            <v>Williamsburg202110.5Max</v>
          </cell>
          <cell r="B5882">
            <v>2021</v>
          </cell>
          <cell r="C5882">
            <v>0.5</v>
          </cell>
          <cell r="D5882" t="str">
            <v>Williamsburg</v>
          </cell>
          <cell r="E5882">
            <v>1</v>
          </cell>
          <cell r="F5882">
            <v>503</v>
          </cell>
          <cell r="G5882" t="str">
            <v>Max</v>
          </cell>
        </row>
        <row r="5883">
          <cell r="A5883" t="str">
            <v>York202110.5Max</v>
          </cell>
          <cell r="B5883">
            <v>2021</v>
          </cell>
          <cell r="C5883">
            <v>0.5</v>
          </cell>
          <cell r="D5883" t="str">
            <v>York</v>
          </cell>
          <cell r="E5883">
            <v>1</v>
          </cell>
          <cell r="F5883">
            <v>790</v>
          </cell>
          <cell r="G5883" t="str">
            <v>Max</v>
          </cell>
        </row>
        <row r="5884">
          <cell r="A5884" t="str">
            <v>Abbeville202120.5Max</v>
          </cell>
          <cell r="B5884">
            <v>2021</v>
          </cell>
          <cell r="C5884">
            <v>0.5</v>
          </cell>
          <cell r="D5884" t="str">
            <v>Abbeville</v>
          </cell>
          <cell r="E5884">
            <v>2</v>
          </cell>
          <cell r="F5884">
            <v>603</v>
          </cell>
          <cell r="G5884" t="str">
            <v>Max</v>
          </cell>
        </row>
        <row r="5885">
          <cell r="A5885" t="str">
            <v>Aiken202120.5Max</v>
          </cell>
          <cell r="B5885">
            <v>2021</v>
          </cell>
          <cell r="C5885">
            <v>0.5</v>
          </cell>
          <cell r="D5885" t="str">
            <v>Aiken</v>
          </cell>
          <cell r="E5885">
            <v>2</v>
          </cell>
          <cell r="F5885">
            <v>777</v>
          </cell>
          <cell r="G5885" t="str">
            <v>Max</v>
          </cell>
        </row>
        <row r="5886">
          <cell r="A5886" t="str">
            <v>Allendale202120.5Max</v>
          </cell>
          <cell r="B5886">
            <v>2021</v>
          </cell>
          <cell r="C5886">
            <v>0.5</v>
          </cell>
          <cell r="D5886" t="str">
            <v>Allendale</v>
          </cell>
          <cell r="E5886">
            <v>2</v>
          </cell>
          <cell r="F5886">
            <v>603</v>
          </cell>
          <cell r="G5886" t="str">
            <v>Max</v>
          </cell>
        </row>
        <row r="5887">
          <cell r="A5887" t="str">
            <v>Anderson202120.5Max</v>
          </cell>
          <cell r="B5887">
            <v>2021</v>
          </cell>
          <cell r="C5887">
            <v>0.5</v>
          </cell>
          <cell r="D5887" t="str">
            <v>Anderson</v>
          </cell>
          <cell r="E5887">
            <v>2</v>
          </cell>
          <cell r="F5887">
            <v>767</v>
          </cell>
          <cell r="G5887" t="str">
            <v>Max</v>
          </cell>
        </row>
        <row r="5888">
          <cell r="A5888" t="str">
            <v>Bamberg202120.5Max</v>
          </cell>
          <cell r="B5888">
            <v>2021</v>
          </cell>
          <cell r="C5888">
            <v>0.5</v>
          </cell>
          <cell r="D5888" t="str">
            <v>Bamberg</v>
          </cell>
          <cell r="E5888">
            <v>2</v>
          </cell>
          <cell r="F5888">
            <v>603</v>
          </cell>
          <cell r="G5888" t="str">
            <v>Max</v>
          </cell>
        </row>
        <row r="5889">
          <cell r="A5889" t="str">
            <v>Barnwell202120.5Max</v>
          </cell>
          <cell r="B5889">
            <v>2021</v>
          </cell>
          <cell r="C5889">
            <v>0.5</v>
          </cell>
          <cell r="D5889" t="str">
            <v>Barnwell</v>
          </cell>
          <cell r="E5889">
            <v>2</v>
          </cell>
          <cell r="F5889">
            <v>603</v>
          </cell>
          <cell r="G5889" t="str">
            <v>Max</v>
          </cell>
        </row>
        <row r="5890">
          <cell r="A5890" t="str">
            <v>Beaufort202120.5Max</v>
          </cell>
          <cell r="B5890">
            <v>2021</v>
          </cell>
          <cell r="C5890">
            <v>0.5</v>
          </cell>
          <cell r="D5890" t="str">
            <v>Beaufort</v>
          </cell>
          <cell r="E5890">
            <v>2</v>
          </cell>
          <cell r="F5890">
            <v>872</v>
          </cell>
          <cell r="G5890" t="str">
            <v>Max</v>
          </cell>
        </row>
        <row r="5891">
          <cell r="A5891" t="str">
            <v>Berkeley202120.5Max</v>
          </cell>
          <cell r="B5891">
            <v>2021</v>
          </cell>
          <cell r="C5891">
            <v>0.5</v>
          </cell>
          <cell r="D5891" t="str">
            <v>Berkeley</v>
          </cell>
          <cell r="E5891">
            <v>2</v>
          </cell>
          <cell r="F5891">
            <v>923</v>
          </cell>
          <cell r="G5891" t="str">
            <v>Max</v>
          </cell>
        </row>
        <row r="5892">
          <cell r="A5892" t="str">
            <v>Calhoun202120.5Max</v>
          </cell>
          <cell r="B5892">
            <v>2021</v>
          </cell>
          <cell r="C5892">
            <v>0.5</v>
          </cell>
          <cell r="D5892" t="str">
            <v>Calhoun</v>
          </cell>
          <cell r="E5892">
            <v>2</v>
          </cell>
          <cell r="F5892">
            <v>811</v>
          </cell>
          <cell r="G5892" t="str">
            <v>Max</v>
          </cell>
        </row>
        <row r="5893">
          <cell r="A5893" t="str">
            <v>Charleston202120.5Max</v>
          </cell>
          <cell r="B5893">
            <v>2021</v>
          </cell>
          <cell r="C5893">
            <v>0.5</v>
          </cell>
          <cell r="D5893" t="str">
            <v>Charleston</v>
          </cell>
          <cell r="E5893">
            <v>2</v>
          </cell>
          <cell r="F5893">
            <v>923</v>
          </cell>
          <cell r="G5893" t="str">
            <v>Max</v>
          </cell>
        </row>
        <row r="5894">
          <cell r="A5894" t="str">
            <v>Cherokee202120.5Max</v>
          </cell>
          <cell r="B5894">
            <v>2021</v>
          </cell>
          <cell r="C5894">
            <v>0.5</v>
          </cell>
          <cell r="D5894" t="str">
            <v>Cherokee</v>
          </cell>
          <cell r="E5894">
            <v>2</v>
          </cell>
          <cell r="F5894">
            <v>603</v>
          </cell>
          <cell r="G5894" t="str">
            <v>Max</v>
          </cell>
        </row>
        <row r="5895">
          <cell r="A5895" t="str">
            <v>Chester202120.5Max</v>
          </cell>
          <cell r="B5895">
            <v>2021</v>
          </cell>
          <cell r="C5895">
            <v>0.5</v>
          </cell>
          <cell r="D5895" t="str">
            <v>Chester</v>
          </cell>
          <cell r="E5895">
            <v>2</v>
          </cell>
          <cell r="F5895">
            <v>640</v>
          </cell>
          <cell r="G5895" t="str">
            <v>Max</v>
          </cell>
        </row>
        <row r="5896">
          <cell r="A5896" t="str">
            <v>Chesterfield202120.5Max</v>
          </cell>
          <cell r="B5896">
            <v>2021</v>
          </cell>
          <cell r="C5896">
            <v>0.5</v>
          </cell>
          <cell r="D5896" t="str">
            <v>Chesterfield</v>
          </cell>
          <cell r="E5896">
            <v>2</v>
          </cell>
          <cell r="F5896">
            <v>603</v>
          </cell>
          <cell r="G5896" t="str">
            <v>Max</v>
          </cell>
        </row>
        <row r="5897">
          <cell r="A5897" t="str">
            <v>Clarendon202120.5Max</v>
          </cell>
          <cell r="B5897">
            <v>2021</v>
          </cell>
          <cell r="C5897">
            <v>0.5</v>
          </cell>
          <cell r="D5897" t="str">
            <v>Clarendon</v>
          </cell>
          <cell r="E5897">
            <v>2</v>
          </cell>
          <cell r="F5897">
            <v>603</v>
          </cell>
          <cell r="G5897" t="str">
            <v>Max</v>
          </cell>
        </row>
        <row r="5898">
          <cell r="A5898" t="str">
            <v>Colleton202120.5Max</v>
          </cell>
          <cell r="B5898">
            <v>2021</v>
          </cell>
          <cell r="C5898">
            <v>0.5</v>
          </cell>
          <cell r="D5898" t="str">
            <v>Colleton</v>
          </cell>
          <cell r="E5898">
            <v>2</v>
          </cell>
          <cell r="F5898">
            <v>603</v>
          </cell>
          <cell r="G5898" t="str">
            <v>Max</v>
          </cell>
        </row>
        <row r="5899">
          <cell r="A5899" t="str">
            <v>Darlington202120.5Max</v>
          </cell>
          <cell r="B5899">
            <v>2021</v>
          </cell>
          <cell r="C5899">
            <v>0.5</v>
          </cell>
          <cell r="D5899" t="str">
            <v>Darlington</v>
          </cell>
          <cell r="E5899">
            <v>2</v>
          </cell>
          <cell r="F5899">
            <v>618</v>
          </cell>
          <cell r="G5899" t="str">
            <v>Max</v>
          </cell>
        </row>
        <row r="5900">
          <cell r="A5900" t="str">
            <v>Dillon202120.5Max</v>
          </cell>
          <cell r="B5900">
            <v>2021</v>
          </cell>
          <cell r="C5900">
            <v>0.5</v>
          </cell>
          <cell r="D5900" t="str">
            <v>Dillon</v>
          </cell>
          <cell r="E5900">
            <v>2</v>
          </cell>
          <cell r="F5900">
            <v>603</v>
          </cell>
          <cell r="G5900" t="str">
            <v>Max</v>
          </cell>
        </row>
        <row r="5901">
          <cell r="A5901" t="str">
            <v>Dorchester202120.5Max</v>
          </cell>
          <cell r="B5901">
            <v>2021</v>
          </cell>
          <cell r="C5901">
            <v>0.5</v>
          </cell>
          <cell r="D5901" t="str">
            <v>Dorchester</v>
          </cell>
          <cell r="E5901">
            <v>2</v>
          </cell>
          <cell r="F5901">
            <v>923</v>
          </cell>
          <cell r="G5901" t="str">
            <v>Max</v>
          </cell>
        </row>
        <row r="5902">
          <cell r="A5902" t="str">
            <v>Edgefield202120.5Max</v>
          </cell>
          <cell r="B5902">
            <v>2021</v>
          </cell>
          <cell r="C5902">
            <v>0.5</v>
          </cell>
          <cell r="D5902" t="str">
            <v>Edgefield</v>
          </cell>
          <cell r="E5902">
            <v>2</v>
          </cell>
          <cell r="F5902">
            <v>777</v>
          </cell>
          <cell r="G5902" t="str">
            <v>Max</v>
          </cell>
        </row>
        <row r="5903">
          <cell r="A5903" t="str">
            <v>Fairfield202120.5Max</v>
          </cell>
          <cell r="B5903">
            <v>2021</v>
          </cell>
          <cell r="C5903">
            <v>0.5</v>
          </cell>
          <cell r="D5903" t="str">
            <v>Fairfield</v>
          </cell>
          <cell r="E5903">
            <v>2</v>
          </cell>
          <cell r="F5903">
            <v>811</v>
          </cell>
          <cell r="G5903" t="str">
            <v>Max</v>
          </cell>
        </row>
        <row r="5904">
          <cell r="A5904" t="str">
            <v>Florence202120.5Max</v>
          </cell>
          <cell r="B5904">
            <v>2021</v>
          </cell>
          <cell r="C5904">
            <v>0.5</v>
          </cell>
          <cell r="D5904" t="str">
            <v>Florence</v>
          </cell>
          <cell r="E5904">
            <v>2</v>
          </cell>
          <cell r="F5904">
            <v>681</v>
          </cell>
          <cell r="G5904" t="str">
            <v>Max</v>
          </cell>
        </row>
        <row r="5905">
          <cell r="A5905" t="str">
            <v>Georgetown202120.5Max</v>
          </cell>
          <cell r="B5905">
            <v>2021</v>
          </cell>
          <cell r="C5905">
            <v>0.5</v>
          </cell>
          <cell r="D5905" t="str">
            <v>Georgetown</v>
          </cell>
          <cell r="E5905">
            <v>2</v>
          </cell>
          <cell r="F5905">
            <v>726</v>
          </cell>
          <cell r="G5905" t="str">
            <v>Max</v>
          </cell>
        </row>
        <row r="5906">
          <cell r="A5906" t="str">
            <v>Greenville202120.5Max</v>
          </cell>
          <cell r="B5906">
            <v>2021</v>
          </cell>
          <cell r="C5906">
            <v>0.5</v>
          </cell>
          <cell r="D5906" t="str">
            <v>Greenville</v>
          </cell>
          <cell r="E5906">
            <v>2</v>
          </cell>
          <cell r="F5906">
            <v>868</v>
          </cell>
          <cell r="G5906" t="str">
            <v>Max</v>
          </cell>
        </row>
        <row r="5907">
          <cell r="A5907" t="str">
            <v>Greenwood202120.5Max</v>
          </cell>
          <cell r="B5907">
            <v>2021</v>
          </cell>
          <cell r="C5907">
            <v>0.5</v>
          </cell>
          <cell r="D5907" t="str">
            <v>Greenwood</v>
          </cell>
          <cell r="E5907">
            <v>2</v>
          </cell>
          <cell r="F5907">
            <v>617</v>
          </cell>
          <cell r="G5907" t="str">
            <v>Max</v>
          </cell>
        </row>
        <row r="5908">
          <cell r="A5908" t="str">
            <v>Hampton202120.5Max</v>
          </cell>
          <cell r="B5908">
            <v>2021</v>
          </cell>
          <cell r="C5908">
            <v>0.5</v>
          </cell>
          <cell r="D5908" t="str">
            <v>Hampton</v>
          </cell>
          <cell r="E5908">
            <v>2</v>
          </cell>
          <cell r="F5908">
            <v>603</v>
          </cell>
          <cell r="G5908" t="str">
            <v>Max</v>
          </cell>
        </row>
        <row r="5909">
          <cell r="A5909" t="str">
            <v>Horry202120.5Max</v>
          </cell>
          <cell r="B5909">
            <v>2021</v>
          </cell>
          <cell r="C5909">
            <v>0.5</v>
          </cell>
          <cell r="D5909" t="str">
            <v>Horry</v>
          </cell>
          <cell r="E5909">
            <v>2</v>
          </cell>
          <cell r="F5909">
            <v>687</v>
          </cell>
          <cell r="G5909" t="str">
            <v>Max</v>
          </cell>
        </row>
        <row r="5910">
          <cell r="A5910" t="str">
            <v>Jasper202120.5Max</v>
          </cell>
          <cell r="B5910">
            <v>2021</v>
          </cell>
          <cell r="C5910">
            <v>0.5</v>
          </cell>
          <cell r="D5910" t="str">
            <v>Jasper</v>
          </cell>
          <cell r="E5910">
            <v>2</v>
          </cell>
          <cell r="F5910">
            <v>607</v>
          </cell>
          <cell r="G5910" t="str">
            <v>Max</v>
          </cell>
        </row>
        <row r="5911">
          <cell r="A5911" t="str">
            <v>Kershaw202120.5Max</v>
          </cell>
          <cell r="B5911">
            <v>2021</v>
          </cell>
          <cell r="C5911">
            <v>0.5</v>
          </cell>
          <cell r="D5911" t="str">
            <v>Kershaw</v>
          </cell>
          <cell r="E5911">
            <v>2</v>
          </cell>
          <cell r="F5911">
            <v>686</v>
          </cell>
          <cell r="G5911" t="str">
            <v>Max</v>
          </cell>
        </row>
        <row r="5912">
          <cell r="A5912" t="str">
            <v>Lancaster202120.5Max</v>
          </cell>
          <cell r="B5912">
            <v>2021</v>
          </cell>
          <cell r="C5912">
            <v>0.5</v>
          </cell>
          <cell r="D5912" t="str">
            <v>Lancaster</v>
          </cell>
          <cell r="E5912">
            <v>2</v>
          </cell>
          <cell r="F5912">
            <v>795</v>
          </cell>
          <cell r="G5912" t="str">
            <v>Max</v>
          </cell>
        </row>
        <row r="5913">
          <cell r="A5913" t="str">
            <v>Laurens202120.5Max</v>
          </cell>
          <cell r="B5913">
            <v>2021</v>
          </cell>
          <cell r="C5913">
            <v>0.5</v>
          </cell>
          <cell r="D5913" t="str">
            <v>Laurens</v>
          </cell>
          <cell r="E5913">
            <v>2</v>
          </cell>
          <cell r="F5913">
            <v>603</v>
          </cell>
          <cell r="G5913" t="str">
            <v>Max</v>
          </cell>
        </row>
        <row r="5914">
          <cell r="A5914" t="str">
            <v>Lee202120.5Max</v>
          </cell>
          <cell r="B5914">
            <v>2021</v>
          </cell>
          <cell r="C5914">
            <v>0.5</v>
          </cell>
          <cell r="D5914" t="str">
            <v>Lee</v>
          </cell>
          <cell r="E5914">
            <v>2</v>
          </cell>
          <cell r="F5914">
            <v>603</v>
          </cell>
          <cell r="G5914" t="str">
            <v>Max</v>
          </cell>
        </row>
        <row r="5915">
          <cell r="A5915" t="str">
            <v>Lexington202120.5Max</v>
          </cell>
          <cell r="B5915">
            <v>2021</v>
          </cell>
          <cell r="C5915">
            <v>0.5</v>
          </cell>
          <cell r="D5915" t="str">
            <v>Lexington</v>
          </cell>
          <cell r="E5915">
            <v>2</v>
          </cell>
          <cell r="F5915">
            <v>811</v>
          </cell>
          <cell r="G5915" t="str">
            <v>Max</v>
          </cell>
        </row>
        <row r="5916">
          <cell r="A5916" t="str">
            <v>Marion202120.5Max</v>
          </cell>
          <cell r="B5916">
            <v>2021</v>
          </cell>
          <cell r="C5916">
            <v>0.5</v>
          </cell>
          <cell r="D5916" t="str">
            <v>Marion</v>
          </cell>
          <cell r="E5916">
            <v>2</v>
          </cell>
          <cell r="F5916">
            <v>603</v>
          </cell>
          <cell r="G5916" t="str">
            <v>Max</v>
          </cell>
        </row>
        <row r="5917">
          <cell r="A5917" t="str">
            <v>Marlboro202120.5Max</v>
          </cell>
          <cell r="B5917">
            <v>2021</v>
          </cell>
          <cell r="C5917">
            <v>0.5</v>
          </cell>
          <cell r="D5917" t="str">
            <v>Marlboro</v>
          </cell>
          <cell r="E5917">
            <v>2</v>
          </cell>
          <cell r="F5917">
            <v>603</v>
          </cell>
          <cell r="G5917" t="str">
            <v>Max</v>
          </cell>
        </row>
        <row r="5918">
          <cell r="A5918" t="str">
            <v>McCormick202120.5Max</v>
          </cell>
          <cell r="B5918">
            <v>2021</v>
          </cell>
          <cell r="C5918">
            <v>0.5</v>
          </cell>
          <cell r="D5918" t="str">
            <v>McCormick</v>
          </cell>
          <cell r="E5918">
            <v>2</v>
          </cell>
          <cell r="F5918">
            <v>642</v>
          </cell>
          <cell r="G5918" t="str">
            <v>Max</v>
          </cell>
        </row>
        <row r="5919">
          <cell r="A5919" t="str">
            <v>Newberry202120.5Max</v>
          </cell>
          <cell r="B5919">
            <v>2021</v>
          </cell>
          <cell r="C5919">
            <v>0.5</v>
          </cell>
          <cell r="D5919" t="str">
            <v>Newberry</v>
          </cell>
          <cell r="E5919">
            <v>2</v>
          </cell>
          <cell r="F5919">
            <v>618</v>
          </cell>
          <cell r="G5919" t="str">
            <v>Max</v>
          </cell>
        </row>
        <row r="5920">
          <cell r="A5920" t="str">
            <v>Oconee202120.5Max</v>
          </cell>
          <cell r="B5920">
            <v>2021</v>
          </cell>
          <cell r="C5920">
            <v>0.5</v>
          </cell>
          <cell r="D5920" t="str">
            <v>Oconee</v>
          </cell>
          <cell r="E5920">
            <v>2</v>
          </cell>
          <cell r="F5920">
            <v>732</v>
          </cell>
          <cell r="G5920" t="str">
            <v>Max</v>
          </cell>
        </row>
        <row r="5921">
          <cell r="A5921" t="str">
            <v>Orangeburg202120.5Max</v>
          </cell>
          <cell r="B5921">
            <v>2021</v>
          </cell>
          <cell r="C5921">
            <v>0.5</v>
          </cell>
          <cell r="D5921" t="str">
            <v>Orangeburg</v>
          </cell>
          <cell r="E5921">
            <v>2</v>
          </cell>
          <cell r="F5921">
            <v>603</v>
          </cell>
          <cell r="G5921" t="str">
            <v>Max</v>
          </cell>
        </row>
        <row r="5922">
          <cell r="A5922" t="str">
            <v>Pickens202120.5Max</v>
          </cell>
          <cell r="B5922">
            <v>2021</v>
          </cell>
          <cell r="C5922">
            <v>0.5</v>
          </cell>
          <cell r="D5922" t="str">
            <v>Pickens</v>
          </cell>
          <cell r="E5922">
            <v>2</v>
          </cell>
          <cell r="F5922">
            <v>868</v>
          </cell>
          <cell r="G5922" t="str">
            <v>Max</v>
          </cell>
        </row>
        <row r="5923">
          <cell r="A5923" t="str">
            <v>Richland202120.5Max</v>
          </cell>
          <cell r="B5923">
            <v>2021</v>
          </cell>
          <cell r="C5923">
            <v>0.5</v>
          </cell>
          <cell r="D5923" t="str">
            <v>Richland</v>
          </cell>
          <cell r="E5923">
            <v>2</v>
          </cell>
          <cell r="F5923">
            <v>811</v>
          </cell>
          <cell r="G5923" t="str">
            <v>Max</v>
          </cell>
        </row>
        <row r="5924">
          <cell r="A5924" t="str">
            <v>Saluda202120.5Max</v>
          </cell>
          <cell r="B5924">
            <v>2021</v>
          </cell>
          <cell r="C5924">
            <v>0.5</v>
          </cell>
          <cell r="D5924" t="str">
            <v>Saluda</v>
          </cell>
          <cell r="E5924">
            <v>2</v>
          </cell>
          <cell r="F5924">
            <v>811</v>
          </cell>
          <cell r="G5924" t="str">
            <v>Max</v>
          </cell>
        </row>
        <row r="5925">
          <cell r="A5925" t="str">
            <v>Spartanburg202120.5Max</v>
          </cell>
          <cell r="B5925">
            <v>2021</v>
          </cell>
          <cell r="C5925">
            <v>0.5</v>
          </cell>
          <cell r="D5925" t="str">
            <v>Spartanburg</v>
          </cell>
          <cell r="E5925">
            <v>2</v>
          </cell>
          <cell r="F5925">
            <v>765</v>
          </cell>
          <cell r="G5925" t="str">
            <v>Max</v>
          </cell>
        </row>
        <row r="5926">
          <cell r="A5926" t="str">
            <v>Sumter202120.5Max</v>
          </cell>
          <cell r="B5926">
            <v>2021</v>
          </cell>
          <cell r="C5926">
            <v>0.5</v>
          </cell>
          <cell r="D5926" t="str">
            <v>Sumter</v>
          </cell>
          <cell r="E5926">
            <v>2</v>
          </cell>
          <cell r="F5926">
            <v>611</v>
          </cell>
          <cell r="G5926" t="str">
            <v>Max</v>
          </cell>
        </row>
        <row r="5927">
          <cell r="A5927" t="str">
            <v>Union202120.5Max</v>
          </cell>
          <cell r="B5927">
            <v>2021</v>
          </cell>
          <cell r="C5927">
            <v>0.5</v>
          </cell>
          <cell r="D5927" t="str">
            <v>Union</v>
          </cell>
          <cell r="E5927">
            <v>2</v>
          </cell>
          <cell r="F5927">
            <v>603</v>
          </cell>
          <cell r="G5927" t="str">
            <v>Max</v>
          </cell>
        </row>
        <row r="5928">
          <cell r="A5928" t="str">
            <v>Williamsburg202120.5Max</v>
          </cell>
          <cell r="B5928">
            <v>2021</v>
          </cell>
          <cell r="C5928">
            <v>0.5</v>
          </cell>
          <cell r="D5928" t="str">
            <v>Williamsburg</v>
          </cell>
          <cell r="E5928">
            <v>2</v>
          </cell>
          <cell r="F5928">
            <v>603</v>
          </cell>
          <cell r="G5928" t="str">
            <v>Max</v>
          </cell>
        </row>
        <row r="5929">
          <cell r="A5929" t="str">
            <v>York202120.5Max</v>
          </cell>
          <cell r="B5929">
            <v>2021</v>
          </cell>
          <cell r="C5929">
            <v>0.5</v>
          </cell>
          <cell r="D5929" t="str">
            <v>York</v>
          </cell>
          <cell r="E5929">
            <v>2</v>
          </cell>
          <cell r="F5929">
            <v>947</v>
          </cell>
          <cell r="G5929" t="str">
            <v>Max</v>
          </cell>
        </row>
        <row r="5930">
          <cell r="A5930" t="str">
            <v>Abbeville202130.5Max</v>
          </cell>
          <cell r="B5930">
            <v>2021</v>
          </cell>
          <cell r="C5930">
            <v>0.5</v>
          </cell>
          <cell r="D5930" t="str">
            <v>Abbeville</v>
          </cell>
          <cell r="E5930">
            <v>3</v>
          </cell>
          <cell r="F5930">
            <v>696</v>
          </cell>
          <cell r="G5930" t="str">
            <v>Max</v>
          </cell>
        </row>
        <row r="5931">
          <cell r="A5931" t="str">
            <v>Aiken202130.5Max</v>
          </cell>
          <cell r="B5931">
            <v>2021</v>
          </cell>
          <cell r="C5931">
            <v>0.5</v>
          </cell>
          <cell r="D5931" t="str">
            <v>Aiken</v>
          </cell>
          <cell r="E5931">
            <v>3</v>
          </cell>
          <cell r="F5931">
            <v>898</v>
          </cell>
          <cell r="G5931" t="str">
            <v>Max</v>
          </cell>
        </row>
        <row r="5932">
          <cell r="A5932" t="str">
            <v>Allendale202130.5Max</v>
          </cell>
          <cell r="B5932">
            <v>2021</v>
          </cell>
          <cell r="C5932">
            <v>0.5</v>
          </cell>
          <cell r="D5932" t="str">
            <v>Allendale</v>
          </cell>
          <cell r="E5932">
            <v>3</v>
          </cell>
          <cell r="F5932">
            <v>696</v>
          </cell>
          <cell r="G5932" t="str">
            <v>Max</v>
          </cell>
        </row>
        <row r="5933">
          <cell r="A5933" t="str">
            <v>Anderson202130.5Max</v>
          </cell>
          <cell r="B5933">
            <v>2021</v>
          </cell>
          <cell r="C5933">
            <v>0.5</v>
          </cell>
          <cell r="D5933" t="str">
            <v>Anderson</v>
          </cell>
          <cell r="E5933">
            <v>3</v>
          </cell>
          <cell r="F5933">
            <v>886</v>
          </cell>
          <cell r="G5933" t="str">
            <v>Max</v>
          </cell>
        </row>
        <row r="5934">
          <cell r="A5934" t="str">
            <v>Bamberg202130.5Max</v>
          </cell>
          <cell r="B5934">
            <v>2021</v>
          </cell>
          <cell r="C5934">
            <v>0.5</v>
          </cell>
          <cell r="D5934" t="str">
            <v>Bamberg</v>
          </cell>
          <cell r="E5934">
            <v>3</v>
          </cell>
          <cell r="F5934">
            <v>696</v>
          </cell>
          <cell r="G5934" t="str">
            <v>Max</v>
          </cell>
        </row>
        <row r="5935">
          <cell r="A5935" t="str">
            <v>Barnwell202130.5Max</v>
          </cell>
          <cell r="B5935">
            <v>2021</v>
          </cell>
          <cell r="C5935">
            <v>0.5</v>
          </cell>
          <cell r="D5935" t="str">
            <v>Barnwell</v>
          </cell>
          <cell r="E5935">
            <v>3</v>
          </cell>
          <cell r="F5935">
            <v>696</v>
          </cell>
          <cell r="G5935" t="str">
            <v>Max</v>
          </cell>
        </row>
        <row r="5936">
          <cell r="A5936" t="str">
            <v>Beaufort202130.5Max</v>
          </cell>
          <cell r="B5936">
            <v>2021</v>
          </cell>
          <cell r="C5936">
            <v>0.5</v>
          </cell>
          <cell r="D5936" t="str">
            <v>Beaufort</v>
          </cell>
          <cell r="E5936">
            <v>3</v>
          </cell>
          <cell r="F5936">
            <v>1007</v>
          </cell>
          <cell r="G5936" t="str">
            <v>Max</v>
          </cell>
        </row>
        <row r="5937">
          <cell r="A5937" t="str">
            <v>Berkeley202130.5Max</v>
          </cell>
          <cell r="B5937">
            <v>2021</v>
          </cell>
          <cell r="C5937">
            <v>0.5</v>
          </cell>
          <cell r="D5937" t="str">
            <v>Berkeley</v>
          </cell>
          <cell r="E5937">
            <v>3</v>
          </cell>
          <cell r="F5937">
            <v>1067</v>
          </cell>
          <cell r="G5937" t="str">
            <v>Max</v>
          </cell>
        </row>
        <row r="5938">
          <cell r="A5938" t="str">
            <v>Calhoun202130.5Max</v>
          </cell>
          <cell r="B5938">
            <v>2021</v>
          </cell>
          <cell r="C5938">
            <v>0.5</v>
          </cell>
          <cell r="D5938" t="str">
            <v>Calhoun</v>
          </cell>
          <cell r="E5938">
            <v>3</v>
          </cell>
          <cell r="F5938">
            <v>937</v>
          </cell>
          <cell r="G5938" t="str">
            <v>Max</v>
          </cell>
        </row>
        <row r="5939">
          <cell r="A5939" t="str">
            <v>Charleston202130.5Max</v>
          </cell>
          <cell r="B5939">
            <v>2021</v>
          </cell>
          <cell r="C5939">
            <v>0.5</v>
          </cell>
          <cell r="D5939" t="str">
            <v>Charleston</v>
          </cell>
          <cell r="E5939">
            <v>3</v>
          </cell>
          <cell r="F5939">
            <v>1067</v>
          </cell>
          <cell r="G5939" t="str">
            <v>Max</v>
          </cell>
        </row>
        <row r="5940">
          <cell r="A5940" t="str">
            <v>Cherokee202130.5Max</v>
          </cell>
          <cell r="B5940">
            <v>2021</v>
          </cell>
          <cell r="C5940">
            <v>0.5</v>
          </cell>
          <cell r="D5940" t="str">
            <v>Cherokee</v>
          </cell>
          <cell r="E5940">
            <v>3</v>
          </cell>
          <cell r="F5940">
            <v>696</v>
          </cell>
          <cell r="G5940" t="str">
            <v>Max</v>
          </cell>
        </row>
        <row r="5941">
          <cell r="A5941" t="str">
            <v>Chester202130.5Max</v>
          </cell>
          <cell r="B5941">
            <v>2021</v>
          </cell>
          <cell r="C5941">
            <v>0.5</v>
          </cell>
          <cell r="D5941" t="str">
            <v>Chester</v>
          </cell>
          <cell r="E5941">
            <v>3</v>
          </cell>
          <cell r="F5941">
            <v>738</v>
          </cell>
          <cell r="G5941" t="str">
            <v>Max</v>
          </cell>
        </row>
        <row r="5942">
          <cell r="A5942" t="str">
            <v>Chesterfield202130.5Max</v>
          </cell>
          <cell r="B5942">
            <v>2021</v>
          </cell>
          <cell r="C5942">
            <v>0.5</v>
          </cell>
          <cell r="D5942" t="str">
            <v>Chesterfield</v>
          </cell>
          <cell r="E5942">
            <v>3</v>
          </cell>
          <cell r="F5942">
            <v>696</v>
          </cell>
          <cell r="G5942" t="str">
            <v>Max</v>
          </cell>
        </row>
        <row r="5943">
          <cell r="A5943" t="str">
            <v>Clarendon202130.5Max</v>
          </cell>
          <cell r="B5943">
            <v>2021</v>
          </cell>
          <cell r="C5943">
            <v>0.5</v>
          </cell>
          <cell r="D5943" t="str">
            <v>Clarendon</v>
          </cell>
          <cell r="E5943">
            <v>3</v>
          </cell>
          <cell r="F5943">
            <v>696</v>
          </cell>
          <cell r="G5943" t="str">
            <v>Max</v>
          </cell>
        </row>
        <row r="5944">
          <cell r="A5944" t="str">
            <v>Colleton202130.5Max</v>
          </cell>
          <cell r="B5944">
            <v>2021</v>
          </cell>
          <cell r="C5944">
            <v>0.5</v>
          </cell>
          <cell r="D5944" t="str">
            <v>Colleton</v>
          </cell>
          <cell r="E5944">
            <v>3</v>
          </cell>
          <cell r="F5944">
            <v>696</v>
          </cell>
          <cell r="G5944" t="str">
            <v>Max</v>
          </cell>
        </row>
        <row r="5945">
          <cell r="A5945" t="str">
            <v>Darlington202130.5Max</v>
          </cell>
          <cell r="B5945">
            <v>2021</v>
          </cell>
          <cell r="C5945">
            <v>0.5</v>
          </cell>
          <cell r="D5945" t="str">
            <v>Darlington</v>
          </cell>
          <cell r="E5945">
            <v>3</v>
          </cell>
          <cell r="F5945">
            <v>715</v>
          </cell>
          <cell r="G5945" t="str">
            <v>Max</v>
          </cell>
        </row>
        <row r="5946">
          <cell r="A5946" t="str">
            <v>Dillon202130.5Max</v>
          </cell>
          <cell r="B5946">
            <v>2021</v>
          </cell>
          <cell r="C5946">
            <v>0.5</v>
          </cell>
          <cell r="D5946" t="str">
            <v>Dillon</v>
          </cell>
          <cell r="E5946">
            <v>3</v>
          </cell>
          <cell r="F5946">
            <v>696</v>
          </cell>
          <cell r="G5946" t="str">
            <v>Max</v>
          </cell>
        </row>
        <row r="5947">
          <cell r="A5947" t="str">
            <v>Dorchester202130.5Max</v>
          </cell>
          <cell r="B5947">
            <v>2021</v>
          </cell>
          <cell r="C5947">
            <v>0.5</v>
          </cell>
          <cell r="D5947" t="str">
            <v>Dorchester</v>
          </cell>
          <cell r="E5947">
            <v>3</v>
          </cell>
          <cell r="F5947">
            <v>1067</v>
          </cell>
          <cell r="G5947" t="str">
            <v>Max</v>
          </cell>
        </row>
        <row r="5948">
          <cell r="A5948" t="str">
            <v>Edgefield202130.5Max</v>
          </cell>
          <cell r="B5948">
            <v>2021</v>
          </cell>
          <cell r="C5948">
            <v>0.5</v>
          </cell>
          <cell r="D5948" t="str">
            <v>Edgefield</v>
          </cell>
          <cell r="E5948">
            <v>3</v>
          </cell>
          <cell r="F5948">
            <v>898</v>
          </cell>
          <cell r="G5948" t="str">
            <v>Max</v>
          </cell>
        </row>
        <row r="5949">
          <cell r="A5949" t="str">
            <v>Fairfield202130.5Max</v>
          </cell>
          <cell r="B5949">
            <v>2021</v>
          </cell>
          <cell r="C5949">
            <v>0.5</v>
          </cell>
          <cell r="D5949" t="str">
            <v>Fairfield</v>
          </cell>
          <cell r="E5949">
            <v>3</v>
          </cell>
          <cell r="F5949">
            <v>937</v>
          </cell>
          <cell r="G5949" t="str">
            <v>Max</v>
          </cell>
        </row>
        <row r="5950">
          <cell r="A5950" t="str">
            <v>Florence202130.5Max</v>
          </cell>
          <cell r="B5950">
            <v>2021</v>
          </cell>
          <cell r="C5950">
            <v>0.5</v>
          </cell>
          <cell r="D5950" t="str">
            <v>Florence</v>
          </cell>
          <cell r="E5950">
            <v>3</v>
          </cell>
          <cell r="F5950">
            <v>786</v>
          </cell>
          <cell r="G5950" t="str">
            <v>Max</v>
          </cell>
        </row>
        <row r="5951">
          <cell r="A5951" t="str">
            <v>Georgetown202130.5Max</v>
          </cell>
          <cell r="B5951">
            <v>2021</v>
          </cell>
          <cell r="C5951">
            <v>0.5</v>
          </cell>
          <cell r="D5951" t="str">
            <v>Georgetown</v>
          </cell>
          <cell r="E5951">
            <v>3</v>
          </cell>
          <cell r="F5951">
            <v>838</v>
          </cell>
          <cell r="G5951" t="str">
            <v>Max</v>
          </cell>
        </row>
        <row r="5952">
          <cell r="A5952" t="str">
            <v>Greenville202130.5Max</v>
          </cell>
          <cell r="B5952">
            <v>2021</v>
          </cell>
          <cell r="C5952">
            <v>0.5</v>
          </cell>
          <cell r="D5952" t="str">
            <v>Greenville</v>
          </cell>
          <cell r="E5952">
            <v>3</v>
          </cell>
          <cell r="F5952">
            <v>1003</v>
          </cell>
          <cell r="G5952" t="str">
            <v>Max</v>
          </cell>
        </row>
        <row r="5953">
          <cell r="A5953" t="str">
            <v>Greenwood202130.5Max</v>
          </cell>
          <cell r="B5953">
            <v>2021</v>
          </cell>
          <cell r="C5953">
            <v>0.5</v>
          </cell>
          <cell r="D5953" t="str">
            <v>Greenwood</v>
          </cell>
          <cell r="E5953">
            <v>3</v>
          </cell>
          <cell r="F5953">
            <v>712</v>
          </cell>
          <cell r="G5953" t="str">
            <v>Max</v>
          </cell>
        </row>
        <row r="5954">
          <cell r="A5954" t="str">
            <v>Hampton202130.5Max</v>
          </cell>
          <cell r="B5954">
            <v>2021</v>
          </cell>
          <cell r="C5954">
            <v>0.5</v>
          </cell>
          <cell r="D5954" t="str">
            <v>Hampton</v>
          </cell>
          <cell r="E5954">
            <v>3</v>
          </cell>
          <cell r="F5954">
            <v>696</v>
          </cell>
          <cell r="G5954" t="str">
            <v>Max</v>
          </cell>
        </row>
        <row r="5955">
          <cell r="A5955" t="str">
            <v>Horry202130.5Max</v>
          </cell>
          <cell r="B5955">
            <v>2021</v>
          </cell>
          <cell r="C5955">
            <v>0.5</v>
          </cell>
          <cell r="D5955" t="str">
            <v>Horry</v>
          </cell>
          <cell r="E5955">
            <v>3</v>
          </cell>
          <cell r="F5955">
            <v>794</v>
          </cell>
          <cell r="G5955" t="str">
            <v>Max</v>
          </cell>
        </row>
        <row r="5956">
          <cell r="A5956" t="str">
            <v>Jasper202130.5Max</v>
          </cell>
          <cell r="B5956">
            <v>2021</v>
          </cell>
          <cell r="C5956">
            <v>0.5</v>
          </cell>
          <cell r="D5956" t="str">
            <v>Jasper</v>
          </cell>
          <cell r="E5956">
            <v>3</v>
          </cell>
          <cell r="F5956">
            <v>702</v>
          </cell>
          <cell r="G5956" t="str">
            <v>Max</v>
          </cell>
        </row>
        <row r="5957">
          <cell r="A5957" t="str">
            <v>Kershaw202130.5Max</v>
          </cell>
          <cell r="B5957">
            <v>2021</v>
          </cell>
          <cell r="C5957">
            <v>0.5</v>
          </cell>
          <cell r="D5957" t="str">
            <v>Kershaw</v>
          </cell>
          <cell r="E5957">
            <v>3</v>
          </cell>
          <cell r="F5957">
            <v>791</v>
          </cell>
          <cell r="G5957" t="str">
            <v>Max</v>
          </cell>
        </row>
        <row r="5958">
          <cell r="A5958" t="str">
            <v>Lancaster202130.5Max</v>
          </cell>
          <cell r="B5958">
            <v>2021</v>
          </cell>
          <cell r="C5958">
            <v>0.5</v>
          </cell>
          <cell r="D5958" t="str">
            <v>Lancaster</v>
          </cell>
          <cell r="E5958">
            <v>3</v>
          </cell>
          <cell r="F5958">
            <v>918</v>
          </cell>
          <cell r="G5958" t="str">
            <v>Max</v>
          </cell>
        </row>
        <row r="5959">
          <cell r="A5959" t="str">
            <v>Laurens202130.5Max</v>
          </cell>
          <cell r="B5959">
            <v>2021</v>
          </cell>
          <cell r="C5959">
            <v>0.5</v>
          </cell>
          <cell r="D5959" t="str">
            <v>Laurens</v>
          </cell>
          <cell r="E5959">
            <v>3</v>
          </cell>
          <cell r="F5959">
            <v>696</v>
          </cell>
          <cell r="G5959" t="str">
            <v>Max</v>
          </cell>
        </row>
        <row r="5960">
          <cell r="A5960" t="str">
            <v>Lee202130.5Max</v>
          </cell>
          <cell r="B5960">
            <v>2021</v>
          </cell>
          <cell r="C5960">
            <v>0.5</v>
          </cell>
          <cell r="D5960" t="str">
            <v>Lee</v>
          </cell>
          <cell r="E5960">
            <v>3</v>
          </cell>
          <cell r="F5960">
            <v>696</v>
          </cell>
          <cell r="G5960" t="str">
            <v>Max</v>
          </cell>
        </row>
        <row r="5961">
          <cell r="A5961" t="str">
            <v>Lexington202130.5Max</v>
          </cell>
          <cell r="B5961">
            <v>2021</v>
          </cell>
          <cell r="C5961">
            <v>0.5</v>
          </cell>
          <cell r="D5961" t="str">
            <v>Lexington</v>
          </cell>
          <cell r="E5961">
            <v>3</v>
          </cell>
          <cell r="F5961">
            <v>937</v>
          </cell>
          <cell r="G5961" t="str">
            <v>Max</v>
          </cell>
        </row>
        <row r="5962">
          <cell r="A5962" t="str">
            <v>Marion202130.5Max</v>
          </cell>
          <cell r="B5962">
            <v>2021</v>
          </cell>
          <cell r="C5962">
            <v>0.5</v>
          </cell>
          <cell r="D5962" t="str">
            <v>Marion</v>
          </cell>
          <cell r="E5962">
            <v>3</v>
          </cell>
          <cell r="F5962">
            <v>696</v>
          </cell>
          <cell r="G5962" t="str">
            <v>Max</v>
          </cell>
        </row>
        <row r="5963">
          <cell r="A5963" t="str">
            <v>Marlboro202130.5Max</v>
          </cell>
          <cell r="B5963">
            <v>2021</v>
          </cell>
          <cell r="C5963">
            <v>0.5</v>
          </cell>
          <cell r="D5963" t="str">
            <v>Marlboro</v>
          </cell>
          <cell r="E5963">
            <v>3</v>
          </cell>
          <cell r="F5963">
            <v>696</v>
          </cell>
          <cell r="G5963" t="str">
            <v>Max</v>
          </cell>
        </row>
        <row r="5964">
          <cell r="A5964" t="str">
            <v>McCormick202130.5Max</v>
          </cell>
          <cell r="B5964">
            <v>2021</v>
          </cell>
          <cell r="C5964">
            <v>0.5</v>
          </cell>
          <cell r="D5964" t="str">
            <v>McCormick</v>
          </cell>
          <cell r="E5964">
            <v>3</v>
          </cell>
          <cell r="F5964">
            <v>742</v>
          </cell>
          <cell r="G5964" t="str">
            <v>Max</v>
          </cell>
        </row>
        <row r="5965">
          <cell r="A5965" t="str">
            <v>Newberry202130.5Max</v>
          </cell>
          <cell r="B5965">
            <v>2021</v>
          </cell>
          <cell r="C5965">
            <v>0.5</v>
          </cell>
          <cell r="D5965" t="str">
            <v>Newberry</v>
          </cell>
          <cell r="E5965">
            <v>3</v>
          </cell>
          <cell r="F5965">
            <v>713</v>
          </cell>
          <cell r="G5965" t="str">
            <v>Max</v>
          </cell>
        </row>
        <row r="5966">
          <cell r="A5966" t="str">
            <v>Oconee202130.5Max</v>
          </cell>
          <cell r="B5966">
            <v>2021</v>
          </cell>
          <cell r="C5966">
            <v>0.5</v>
          </cell>
          <cell r="D5966" t="str">
            <v>Oconee</v>
          </cell>
          <cell r="E5966">
            <v>3</v>
          </cell>
          <cell r="F5966">
            <v>846</v>
          </cell>
          <cell r="G5966" t="str">
            <v>Max</v>
          </cell>
        </row>
        <row r="5967">
          <cell r="A5967" t="str">
            <v>Orangeburg202130.5Max</v>
          </cell>
          <cell r="B5967">
            <v>2021</v>
          </cell>
          <cell r="C5967">
            <v>0.5</v>
          </cell>
          <cell r="D5967" t="str">
            <v>Orangeburg</v>
          </cell>
          <cell r="E5967">
            <v>3</v>
          </cell>
          <cell r="F5967">
            <v>696</v>
          </cell>
          <cell r="G5967" t="str">
            <v>Max</v>
          </cell>
        </row>
        <row r="5968">
          <cell r="A5968" t="str">
            <v>Pickens202130.5Max</v>
          </cell>
          <cell r="B5968">
            <v>2021</v>
          </cell>
          <cell r="C5968">
            <v>0.5</v>
          </cell>
          <cell r="D5968" t="str">
            <v>Pickens</v>
          </cell>
          <cell r="E5968">
            <v>3</v>
          </cell>
          <cell r="F5968">
            <v>1003</v>
          </cell>
          <cell r="G5968" t="str">
            <v>Max</v>
          </cell>
        </row>
        <row r="5969">
          <cell r="A5969" t="str">
            <v>Richland202130.5Max</v>
          </cell>
          <cell r="B5969">
            <v>2021</v>
          </cell>
          <cell r="C5969">
            <v>0.5</v>
          </cell>
          <cell r="D5969" t="str">
            <v>Richland</v>
          </cell>
          <cell r="E5969">
            <v>3</v>
          </cell>
          <cell r="F5969">
            <v>937</v>
          </cell>
          <cell r="G5969" t="str">
            <v>Max</v>
          </cell>
        </row>
        <row r="5970">
          <cell r="A5970" t="str">
            <v>Saluda202130.5Max</v>
          </cell>
          <cell r="B5970">
            <v>2021</v>
          </cell>
          <cell r="C5970">
            <v>0.5</v>
          </cell>
          <cell r="D5970" t="str">
            <v>Saluda</v>
          </cell>
          <cell r="E5970">
            <v>3</v>
          </cell>
          <cell r="F5970">
            <v>937</v>
          </cell>
          <cell r="G5970" t="str">
            <v>Max</v>
          </cell>
        </row>
        <row r="5971">
          <cell r="A5971" t="str">
            <v>Spartanburg202130.5Max</v>
          </cell>
          <cell r="B5971">
            <v>2021</v>
          </cell>
          <cell r="C5971">
            <v>0.5</v>
          </cell>
          <cell r="D5971" t="str">
            <v>Spartanburg</v>
          </cell>
          <cell r="E5971">
            <v>3</v>
          </cell>
          <cell r="F5971">
            <v>883</v>
          </cell>
          <cell r="G5971" t="str">
            <v>Max</v>
          </cell>
        </row>
        <row r="5972">
          <cell r="A5972" t="str">
            <v>Sumter202130.5Max</v>
          </cell>
          <cell r="B5972">
            <v>2021</v>
          </cell>
          <cell r="C5972">
            <v>0.5</v>
          </cell>
          <cell r="D5972" t="str">
            <v>Sumter</v>
          </cell>
          <cell r="E5972">
            <v>3</v>
          </cell>
          <cell r="F5972">
            <v>706</v>
          </cell>
          <cell r="G5972" t="str">
            <v>Max</v>
          </cell>
        </row>
        <row r="5973">
          <cell r="A5973" t="str">
            <v>Union202130.5Max</v>
          </cell>
          <cell r="B5973">
            <v>2021</v>
          </cell>
          <cell r="C5973">
            <v>0.5</v>
          </cell>
          <cell r="D5973" t="str">
            <v>Union</v>
          </cell>
          <cell r="E5973">
            <v>3</v>
          </cell>
          <cell r="F5973">
            <v>696</v>
          </cell>
          <cell r="G5973" t="str">
            <v>Max</v>
          </cell>
        </row>
        <row r="5974">
          <cell r="A5974" t="str">
            <v>Williamsburg202130.5Max</v>
          </cell>
          <cell r="B5974">
            <v>2021</v>
          </cell>
          <cell r="C5974">
            <v>0.5</v>
          </cell>
          <cell r="D5974" t="str">
            <v>Williamsburg</v>
          </cell>
          <cell r="E5974">
            <v>3</v>
          </cell>
          <cell r="F5974">
            <v>696</v>
          </cell>
          <cell r="G5974" t="str">
            <v>Max</v>
          </cell>
        </row>
        <row r="5975">
          <cell r="A5975" t="str">
            <v>York202130.5Max</v>
          </cell>
          <cell r="B5975">
            <v>2021</v>
          </cell>
          <cell r="C5975">
            <v>0.5</v>
          </cell>
          <cell r="D5975" t="str">
            <v>York</v>
          </cell>
          <cell r="E5975">
            <v>3</v>
          </cell>
          <cell r="F5975">
            <v>1095</v>
          </cell>
          <cell r="G5975" t="str">
            <v>Max</v>
          </cell>
        </row>
        <row r="5976">
          <cell r="A5976" t="str">
            <v>Abbeville202140.5Max</v>
          </cell>
          <cell r="B5976">
            <v>2021</v>
          </cell>
          <cell r="C5976">
            <v>0.5</v>
          </cell>
          <cell r="D5976" t="str">
            <v>Abbeville</v>
          </cell>
          <cell r="E5976">
            <v>4</v>
          </cell>
          <cell r="F5976">
            <v>777</v>
          </cell>
          <cell r="G5976" t="str">
            <v>Max</v>
          </cell>
        </row>
        <row r="5977">
          <cell r="A5977" t="str">
            <v>Aiken202140.5Max</v>
          </cell>
          <cell r="B5977">
            <v>2021</v>
          </cell>
          <cell r="C5977">
            <v>0.5</v>
          </cell>
          <cell r="D5977" t="str">
            <v>Aiken</v>
          </cell>
          <cell r="E5977">
            <v>4</v>
          </cell>
          <cell r="F5977">
            <v>1002</v>
          </cell>
          <cell r="G5977" t="str">
            <v>Max</v>
          </cell>
        </row>
        <row r="5978">
          <cell r="A5978" t="str">
            <v>Allendale202140.5Max</v>
          </cell>
          <cell r="B5978">
            <v>2021</v>
          </cell>
          <cell r="C5978">
            <v>0.5</v>
          </cell>
          <cell r="D5978" t="str">
            <v>Allendale</v>
          </cell>
          <cell r="E5978">
            <v>4</v>
          </cell>
          <cell r="F5978">
            <v>777</v>
          </cell>
          <cell r="G5978" t="str">
            <v>Max</v>
          </cell>
        </row>
        <row r="5979">
          <cell r="A5979" t="str">
            <v>Anderson202140.5Max</v>
          </cell>
          <cell r="B5979">
            <v>2021</v>
          </cell>
          <cell r="C5979">
            <v>0.5</v>
          </cell>
          <cell r="D5979" t="str">
            <v>Anderson</v>
          </cell>
          <cell r="E5979">
            <v>4</v>
          </cell>
          <cell r="F5979">
            <v>990</v>
          </cell>
          <cell r="G5979" t="str">
            <v>Max</v>
          </cell>
        </row>
        <row r="5980">
          <cell r="A5980" t="str">
            <v>Bamberg202140.5Max</v>
          </cell>
          <cell r="B5980">
            <v>2021</v>
          </cell>
          <cell r="C5980">
            <v>0.5</v>
          </cell>
          <cell r="D5980" t="str">
            <v>Bamberg</v>
          </cell>
          <cell r="E5980">
            <v>4</v>
          </cell>
          <cell r="F5980">
            <v>777</v>
          </cell>
          <cell r="G5980" t="str">
            <v>Max</v>
          </cell>
        </row>
        <row r="5981">
          <cell r="A5981" t="str">
            <v>Barnwell202140.5Max</v>
          </cell>
          <cell r="B5981">
            <v>2021</v>
          </cell>
          <cell r="C5981">
            <v>0.5</v>
          </cell>
          <cell r="D5981" t="str">
            <v>Barnwell</v>
          </cell>
          <cell r="E5981">
            <v>4</v>
          </cell>
          <cell r="F5981">
            <v>777</v>
          </cell>
          <cell r="G5981" t="str">
            <v>Max</v>
          </cell>
        </row>
        <row r="5982">
          <cell r="A5982" t="str">
            <v>Beaufort202140.5Max</v>
          </cell>
          <cell r="B5982">
            <v>2021</v>
          </cell>
          <cell r="C5982">
            <v>0.5</v>
          </cell>
          <cell r="D5982" t="str">
            <v>Beaufort</v>
          </cell>
          <cell r="E5982">
            <v>4</v>
          </cell>
          <cell r="F5982">
            <v>1123</v>
          </cell>
          <cell r="G5982" t="str">
            <v>Max</v>
          </cell>
        </row>
        <row r="5983">
          <cell r="A5983" t="str">
            <v>Berkeley202140.5Max</v>
          </cell>
          <cell r="B5983">
            <v>2021</v>
          </cell>
          <cell r="C5983">
            <v>0.5</v>
          </cell>
          <cell r="D5983" t="str">
            <v>Berkeley</v>
          </cell>
          <cell r="E5983">
            <v>4</v>
          </cell>
          <cell r="F5983">
            <v>1191</v>
          </cell>
          <cell r="G5983" t="str">
            <v>Max</v>
          </cell>
        </row>
        <row r="5984">
          <cell r="A5984" t="str">
            <v>Calhoun202140.5Max</v>
          </cell>
          <cell r="B5984">
            <v>2021</v>
          </cell>
          <cell r="C5984">
            <v>0.5</v>
          </cell>
          <cell r="D5984" t="str">
            <v>Calhoun</v>
          </cell>
          <cell r="E5984">
            <v>4</v>
          </cell>
          <cell r="F5984">
            <v>1046</v>
          </cell>
          <cell r="G5984" t="str">
            <v>Max</v>
          </cell>
        </row>
        <row r="5985">
          <cell r="A5985" t="str">
            <v>Charleston202140.5Max</v>
          </cell>
          <cell r="B5985">
            <v>2021</v>
          </cell>
          <cell r="C5985">
            <v>0.5</v>
          </cell>
          <cell r="D5985" t="str">
            <v>Charleston</v>
          </cell>
          <cell r="E5985">
            <v>4</v>
          </cell>
          <cell r="F5985">
            <v>1191</v>
          </cell>
          <cell r="G5985" t="str">
            <v>Max</v>
          </cell>
        </row>
        <row r="5986">
          <cell r="A5986" t="str">
            <v>Cherokee202140.5Max</v>
          </cell>
          <cell r="B5986">
            <v>2021</v>
          </cell>
          <cell r="C5986">
            <v>0.5</v>
          </cell>
          <cell r="D5986" t="str">
            <v>Cherokee</v>
          </cell>
          <cell r="E5986">
            <v>4</v>
          </cell>
          <cell r="F5986">
            <v>777</v>
          </cell>
          <cell r="G5986" t="str">
            <v>Max</v>
          </cell>
        </row>
        <row r="5987">
          <cell r="A5987" t="str">
            <v>Chester202140.5Max</v>
          </cell>
          <cell r="B5987">
            <v>2021</v>
          </cell>
          <cell r="C5987">
            <v>0.5</v>
          </cell>
          <cell r="D5987" t="str">
            <v>Chester</v>
          </cell>
          <cell r="E5987">
            <v>4</v>
          </cell>
          <cell r="F5987">
            <v>823</v>
          </cell>
          <cell r="G5987" t="str">
            <v>Max</v>
          </cell>
        </row>
        <row r="5988">
          <cell r="A5988" t="str">
            <v>Chesterfield202140.5Max</v>
          </cell>
          <cell r="B5988">
            <v>2021</v>
          </cell>
          <cell r="C5988">
            <v>0.5</v>
          </cell>
          <cell r="D5988" t="str">
            <v>Chesterfield</v>
          </cell>
          <cell r="E5988">
            <v>4</v>
          </cell>
          <cell r="F5988">
            <v>777</v>
          </cell>
          <cell r="G5988" t="str">
            <v>Max</v>
          </cell>
        </row>
        <row r="5989">
          <cell r="A5989" t="str">
            <v>Clarendon202140.5Max</v>
          </cell>
          <cell r="B5989">
            <v>2021</v>
          </cell>
          <cell r="C5989">
            <v>0.5</v>
          </cell>
          <cell r="D5989" t="str">
            <v>Clarendon</v>
          </cell>
          <cell r="E5989">
            <v>4</v>
          </cell>
          <cell r="F5989">
            <v>777</v>
          </cell>
          <cell r="G5989" t="str">
            <v>Max</v>
          </cell>
        </row>
        <row r="5990">
          <cell r="A5990" t="str">
            <v>Colleton202140.5Max</v>
          </cell>
          <cell r="B5990">
            <v>2021</v>
          </cell>
          <cell r="C5990">
            <v>0.5</v>
          </cell>
          <cell r="D5990" t="str">
            <v>Colleton</v>
          </cell>
          <cell r="E5990">
            <v>4</v>
          </cell>
          <cell r="F5990">
            <v>777</v>
          </cell>
          <cell r="G5990" t="str">
            <v>Max</v>
          </cell>
        </row>
        <row r="5991">
          <cell r="A5991" t="str">
            <v>Darlington202140.5Max</v>
          </cell>
          <cell r="B5991">
            <v>2021</v>
          </cell>
          <cell r="C5991">
            <v>0.5</v>
          </cell>
          <cell r="D5991" t="str">
            <v>Darlington</v>
          </cell>
          <cell r="E5991">
            <v>4</v>
          </cell>
          <cell r="F5991">
            <v>797</v>
          </cell>
          <cell r="G5991" t="str">
            <v>Max</v>
          </cell>
        </row>
        <row r="5992">
          <cell r="A5992" t="str">
            <v>Dillon202140.5Max</v>
          </cell>
          <cell r="B5992">
            <v>2021</v>
          </cell>
          <cell r="C5992">
            <v>0.5</v>
          </cell>
          <cell r="D5992" t="str">
            <v>Dillon</v>
          </cell>
          <cell r="E5992">
            <v>4</v>
          </cell>
          <cell r="F5992">
            <v>777</v>
          </cell>
          <cell r="G5992" t="str">
            <v>Max</v>
          </cell>
        </row>
        <row r="5993">
          <cell r="A5993" t="str">
            <v>Dorchester202140.5Max</v>
          </cell>
          <cell r="B5993">
            <v>2021</v>
          </cell>
          <cell r="C5993">
            <v>0.5</v>
          </cell>
          <cell r="D5993" t="str">
            <v>Dorchester</v>
          </cell>
          <cell r="E5993">
            <v>4</v>
          </cell>
          <cell r="F5993">
            <v>1191</v>
          </cell>
          <cell r="G5993" t="str">
            <v>Max</v>
          </cell>
        </row>
        <row r="5994">
          <cell r="A5994" t="str">
            <v>Edgefield202140.5Max</v>
          </cell>
          <cell r="B5994">
            <v>2021</v>
          </cell>
          <cell r="C5994">
            <v>0.5</v>
          </cell>
          <cell r="D5994" t="str">
            <v>Edgefield</v>
          </cell>
          <cell r="E5994">
            <v>4</v>
          </cell>
          <cell r="F5994">
            <v>1002</v>
          </cell>
          <cell r="G5994" t="str">
            <v>Max</v>
          </cell>
        </row>
        <row r="5995">
          <cell r="A5995" t="str">
            <v>Fairfield202140.5Max</v>
          </cell>
          <cell r="B5995">
            <v>2021</v>
          </cell>
          <cell r="C5995">
            <v>0.5</v>
          </cell>
          <cell r="D5995" t="str">
            <v>Fairfield</v>
          </cell>
          <cell r="E5995">
            <v>4</v>
          </cell>
          <cell r="F5995">
            <v>1046</v>
          </cell>
          <cell r="G5995" t="str">
            <v>Max</v>
          </cell>
        </row>
        <row r="5996">
          <cell r="A5996" t="str">
            <v>Florence202140.5Max</v>
          </cell>
          <cell r="B5996">
            <v>2021</v>
          </cell>
          <cell r="C5996">
            <v>0.5</v>
          </cell>
          <cell r="D5996" t="str">
            <v>Florence</v>
          </cell>
          <cell r="E5996">
            <v>4</v>
          </cell>
          <cell r="F5996">
            <v>877</v>
          </cell>
          <cell r="G5996" t="str">
            <v>Max</v>
          </cell>
        </row>
        <row r="5997">
          <cell r="A5997" t="str">
            <v>Georgetown202140.5Max</v>
          </cell>
          <cell r="B5997">
            <v>2021</v>
          </cell>
          <cell r="C5997">
            <v>0.5</v>
          </cell>
          <cell r="D5997" t="str">
            <v>Georgetown</v>
          </cell>
          <cell r="E5997">
            <v>4</v>
          </cell>
          <cell r="F5997">
            <v>936</v>
          </cell>
          <cell r="G5997" t="str">
            <v>Max</v>
          </cell>
        </row>
        <row r="5998">
          <cell r="A5998" t="str">
            <v>Greenville202140.5Max</v>
          </cell>
          <cell r="B5998">
            <v>2021</v>
          </cell>
          <cell r="C5998">
            <v>0.5</v>
          </cell>
          <cell r="D5998" t="str">
            <v>Greenville</v>
          </cell>
          <cell r="E5998">
            <v>4</v>
          </cell>
          <cell r="F5998">
            <v>1120</v>
          </cell>
          <cell r="G5998" t="str">
            <v>Max</v>
          </cell>
        </row>
        <row r="5999">
          <cell r="A5999" t="str">
            <v>Greenwood202140.5Max</v>
          </cell>
          <cell r="B5999">
            <v>2021</v>
          </cell>
          <cell r="C5999">
            <v>0.5</v>
          </cell>
          <cell r="D5999" t="str">
            <v>Greenwood</v>
          </cell>
          <cell r="E5999">
            <v>4</v>
          </cell>
          <cell r="F5999">
            <v>795</v>
          </cell>
          <cell r="G5999" t="str">
            <v>Max</v>
          </cell>
        </row>
        <row r="6000">
          <cell r="A6000" t="str">
            <v>Hampton202140.5Max</v>
          </cell>
          <cell r="B6000">
            <v>2021</v>
          </cell>
          <cell r="C6000">
            <v>0.5</v>
          </cell>
          <cell r="D6000" t="str">
            <v>Hampton</v>
          </cell>
          <cell r="E6000">
            <v>4</v>
          </cell>
          <cell r="F6000">
            <v>777</v>
          </cell>
          <cell r="G6000" t="str">
            <v>Max</v>
          </cell>
        </row>
        <row r="6001">
          <cell r="A6001" t="str">
            <v>Horry202140.5Max</v>
          </cell>
          <cell r="B6001">
            <v>2021</v>
          </cell>
          <cell r="C6001">
            <v>0.5</v>
          </cell>
          <cell r="D6001" t="str">
            <v>Horry</v>
          </cell>
          <cell r="E6001">
            <v>4</v>
          </cell>
          <cell r="F6001">
            <v>886</v>
          </cell>
          <cell r="G6001" t="str">
            <v>Max</v>
          </cell>
        </row>
        <row r="6002">
          <cell r="A6002" t="str">
            <v>Jasper202140.5Max</v>
          </cell>
          <cell r="B6002">
            <v>2021</v>
          </cell>
          <cell r="C6002">
            <v>0.5</v>
          </cell>
          <cell r="D6002" t="str">
            <v>Jasper</v>
          </cell>
          <cell r="E6002">
            <v>4</v>
          </cell>
          <cell r="F6002">
            <v>783</v>
          </cell>
          <cell r="G6002" t="str">
            <v>Max</v>
          </cell>
        </row>
        <row r="6003">
          <cell r="A6003" t="str">
            <v>Kershaw202140.5Max</v>
          </cell>
          <cell r="B6003">
            <v>2021</v>
          </cell>
          <cell r="C6003">
            <v>0.5</v>
          </cell>
          <cell r="D6003" t="str">
            <v>Kershaw</v>
          </cell>
          <cell r="E6003">
            <v>4</v>
          </cell>
          <cell r="F6003">
            <v>883</v>
          </cell>
          <cell r="G6003" t="str">
            <v>Max</v>
          </cell>
        </row>
        <row r="6004">
          <cell r="A6004" t="str">
            <v>Lancaster202140.5Max</v>
          </cell>
          <cell r="B6004">
            <v>2021</v>
          </cell>
          <cell r="C6004">
            <v>0.5</v>
          </cell>
          <cell r="D6004" t="str">
            <v>Lancaster</v>
          </cell>
          <cell r="E6004">
            <v>4</v>
          </cell>
          <cell r="F6004">
            <v>1023</v>
          </cell>
          <cell r="G6004" t="str">
            <v>Max</v>
          </cell>
        </row>
        <row r="6005">
          <cell r="A6005" t="str">
            <v>Laurens202140.5Max</v>
          </cell>
          <cell r="B6005">
            <v>2021</v>
          </cell>
          <cell r="C6005">
            <v>0.5</v>
          </cell>
          <cell r="D6005" t="str">
            <v>Laurens</v>
          </cell>
          <cell r="E6005">
            <v>4</v>
          </cell>
          <cell r="F6005">
            <v>777</v>
          </cell>
          <cell r="G6005" t="str">
            <v>Max</v>
          </cell>
        </row>
        <row r="6006">
          <cell r="A6006" t="str">
            <v>Lee202140.5Max</v>
          </cell>
          <cell r="B6006">
            <v>2021</v>
          </cell>
          <cell r="C6006">
            <v>0.5</v>
          </cell>
          <cell r="D6006" t="str">
            <v>Lee</v>
          </cell>
          <cell r="E6006">
            <v>4</v>
          </cell>
          <cell r="F6006">
            <v>777</v>
          </cell>
          <cell r="G6006" t="str">
            <v>Max</v>
          </cell>
        </row>
        <row r="6007">
          <cell r="A6007" t="str">
            <v>Lexington202140.5Max</v>
          </cell>
          <cell r="B6007">
            <v>2021</v>
          </cell>
          <cell r="C6007">
            <v>0.5</v>
          </cell>
          <cell r="D6007" t="str">
            <v>Lexington</v>
          </cell>
          <cell r="E6007">
            <v>4</v>
          </cell>
          <cell r="F6007">
            <v>1046</v>
          </cell>
          <cell r="G6007" t="str">
            <v>Max</v>
          </cell>
        </row>
        <row r="6008">
          <cell r="A6008" t="str">
            <v>Marion202140.5Max</v>
          </cell>
          <cell r="B6008">
            <v>2021</v>
          </cell>
          <cell r="C6008">
            <v>0.5</v>
          </cell>
          <cell r="D6008" t="str">
            <v>Marion</v>
          </cell>
          <cell r="E6008">
            <v>4</v>
          </cell>
          <cell r="F6008">
            <v>777</v>
          </cell>
          <cell r="G6008" t="str">
            <v>Max</v>
          </cell>
        </row>
        <row r="6009">
          <cell r="A6009" t="str">
            <v>Marlboro202140.5Max</v>
          </cell>
          <cell r="B6009">
            <v>2021</v>
          </cell>
          <cell r="C6009">
            <v>0.5</v>
          </cell>
          <cell r="D6009" t="str">
            <v>Marlboro</v>
          </cell>
          <cell r="E6009">
            <v>4</v>
          </cell>
          <cell r="F6009">
            <v>777</v>
          </cell>
          <cell r="G6009" t="str">
            <v>Max</v>
          </cell>
        </row>
        <row r="6010">
          <cell r="A6010" t="str">
            <v>McCormick202140.5Max</v>
          </cell>
          <cell r="B6010">
            <v>2021</v>
          </cell>
          <cell r="C6010">
            <v>0.5</v>
          </cell>
          <cell r="D6010" t="str">
            <v>McCormick</v>
          </cell>
          <cell r="E6010">
            <v>4</v>
          </cell>
          <cell r="F6010">
            <v>828</v>
          </cell>
          <cell r="G6010" t="str">
            <v>Max</v>
          </cell>
        </row>
        <row r="6011">
          <cell r="A6011" t="str">
            <v>Newberry202140.5Max</v>
          </cell>
          <cell r="B6011">
            <v>2021</v>
          </cell>
          <cell r="C6011">
            <v>0.5</v>
          </cell>
          <cell r="D6011" t="str">
            <v>Newberry</v>
          </cell>
          <cell r="E6011">
            <v>4</v>
          </cell>
          <cell r="F6011">
            <v>796</v>
          </cell>
          <cell r="G6011" t="str">
            <v>Max</v>
          </cell>
        </row>
        <row r="6012">
          <cell r="A6012" t="str">
            <v>Oconee202140.5Max</v>
          </cell>
          <cell r="B6012">
            <v>2021</v>
          </cell>
          <cell r="C6012">
            <v>0.5</v>
          </cell>
          <cell r="D6012" t="str">
            <v>Oconee</v>
          </cell>
          <cell r="E6012">
            <v>4</v>
          </cell>
          <cell r="F6012">
            <v>945</v>
          </cell>
          <cell r="G6012" t="str">
            <v>Max</v>
          </cell>
        </row>
        <row r="6013">
          <cell r="A6013" t="str">
            <v>Orangeburg202140.5Max</v>
          </cell>
          <cell r="B6013">
            <v>2021</v>
          </cell>
          <cell r="C6013">
            <v>0.5</v>
          </cell>
          <cell r="D6013" t="str">
            <v>Orangeburg</v>
          </cell>
          <cell r="E6013">
            <v>4</v>
          </cell>
          <cell r="F6013">
            <v>777</v>
          </cell>
          <cell r="G6013" t="str">
            <v>Max</v>
          </cell>
        </row>
        <row r="6014">
          <cell r="A6014" t="str">
            <v>Pickens202140.5Max</v>
          </cell>
          <cell r="B6014">
            <v>2021</v>
          </cell>
          <cell r="C6014">
            <v>0.5</v>
          </cell>
          <cell r="D6014" t="str">
            <v>Pickens</v>
          </cell>
          <cell r="E6014">
            <v>4</v>
          </cell>
          <cell r="F6014">
            <v>1120</v>
          </cell>
          <cell r="G6014" t="str">
            <v>Max</v>
          </cell>
        </row>
        <row r="6015">
          <cell r="A6015" t="str">
            <v>Richland202140.5Max</v>
          </cell>
          <cell r="B6015">
            <v>2021</v>
          </cell>
          <cell r="C6015">
            <v>0.5</v>
          </cell>
          <cell r="D6015" t="str">
            <v>Richland</v>
          </cell>
          <cell r="E6015">
            <v>4</v>
          </cell>
          <cell r="F6015">
            <v>1046</v>
          </cell>
          <cell r="G6015" t="str">
            <v>Max</v>
          </cell>
        </row>
        <row r="6016">
          <cell r="A6016" t="str">
            <v>Saluda202140.5Max</v>
          </cell>
          <cell r="B6016">
            <v>2021</v>
          </cell>
          <cell r="C6016">
            <v>0.5</v>
          </cell>
          <cell r="D6016" t="str">
            <v>Saluda</v>
          </cell>
          <cell r="E6016">
            <v>4</v>
          </cell>
          <cell r="F6016">
            <v>1046</v>
          </cell>
          <cell r="G6016" t="str">
            <v>Max</v>
          </cell>
        </row>
        <row r="6017">
          <cell r="A6017" t="str">
            <v>Spartanburg202140.5Max</v>
          </cell>
          <cell r="B6017">
            <v>2021</v>
          </cell>
          <cell r="C6017">
            <v>0.5</v>
          </cell>
          <cell r="D6017" t="str">
            <v>Spartanburg</v>
          </cell>
          <cell r="E6017">
            <v>4</v>
          </cell>
          <cell r="F6017">
            <v>985</v>
          </cell>
          <cell r="G6017" t="str">
            <v>Max</v>
          </cell>
        </row>
        <row r="6018">
          <cell r="A6018" t="str">
            <v>Sumter202140.5Max</v>
          </cell>
          <cell r="B6018">
            <v>2021</v>
          </cell>
          <cell r="C6018">
            <v>0.5</v>
          </cell>
          <cell r="D6018" t="str">
            <v>Sumter</v>
          </cell>
          <cell r="E6018">
            <v>4</v>
          </cell>
          <cell r="F6018">
            <v>787</v>
          </cell>
          <cell r="G6018" t="str">
            <v>Max</v>
          </cell>
        </row>
        <row r="6019">
          <cell r="A6019" t="str">
            <v>Union202140.5Max</v>
          </cell>
          <cell r="B6019">
            <v>2021</v>
          </cell>
          <cell r="C6019">
            <v>0.5</v>
          </cell>
          <cell r="D6019" t="str">
            <v>Union</v>
          </cell>
          <cell r="E6019">
            <v>4</v>
          </cell>
          <cell r="F6019">
            <v>777</v>
          </cell>
          <cell r="G6019" t="str">
            <v>Max</v>
          </cell>
        </row>
        <row r="6020">
          <cell r="A6020" t="str">
            <v>Williamsburg202140.5Max</v>
          </cell>
          <cell r="B6020">
            <v>2021</v>
          </cell>
          <cell r="C6020">
            <v>0.5</v>
          </cell>
          <cell r="D6020" t="str">
            <v>Williamsburg</v>
          </cell>
          <cell r="E6020">
            <v>4</v>
          </cell>
          <cell r="F6020">
            <v>777</v>
          </cell>
          <cell r="G6020" t="str">
            <v>Max</v>
          </cell>
        </row>
        <row r="6021">
          <cell r="A6021" t="str">
            <v>York202140.5Max</v>
          </cell>
          <cell r="B6021">
            <v>2021</v>
          </cell>
          <cell r="C6021">
            <v>0.5</v>
          </cell>
          <cell r="D6021" t="str">
            <v>York</v>
          </cell>
          <cell r="E6021">
            <v>4</v>
          </cell>
          <cell r="F6021">
            <v>1221</v>
          </cell>
          <cell r="G6021" t="str">
            <v>Max</v>
          </cell>
        </row>
        <row r="6022">
          <cell r="A6022" t="str">
            <v>Abbeville202100.6Max</v>
          </cell>
          <cell r="B6022">
            <v>2021</v>
          </cell>
          <cell r="C6022">
            <v>0.6</v>
          </cell>
          <cell r="D6022" t="str">
            <v>Abbeville</v>
          </cell>
          <cell r="E6022">
            <v>0</v>
          </cell>
          <cell r="F6022">
            <v>564</v>
          </cell>
          <cell r="G6022" t="str">
            <v>Max</v>
          </cell>
        </row>
        <row r="6023">
          <cell r="A6023" t="str">
            <v>Aiken202100.6Max</v>
          </cell>
          <cell r="B6023">
            <v>2021</v>
          </cell>
          <cell r="C6023">
            <v>0.6</v>
          </cell>
          <cell r="D6023" t="str">
            <v>Aiken</v>
          </cell>
          <cell r="E6023">
            <v>0</v>
          </cell>
          <cell r="F6023">
            <v>726</v>
          </cell>
          <cell r="G6023" t="str">
            <v>Max</v>
          </cell>
        </row>
        <row r="6024">
          <cell r="A6024" t="str">
            <v>Allendale202100.6Max</v>
          </cell>
          <cell r="B6024">
            <v>2021</v>
          </cell>
          <cell r="C6024">
            <v>0.6</v>
          </cell>
          <cell r="D6024" t="str">
            <v>Allendale</v>
          </cell>
          <cell r="E6024">
            <v>0</v>
          </cell>
          <cell r="F6024">
            <v>564</v>
          </cell>
          <cell r="G6024" t="str">
            <v>Max</v>
          </cell>
        </row>
        <row r="6025">
          <cell r="A6025" t="str">
            <v>Anderson202100.6Max</v>
          </cell>
          <cell r="B6025">
            <v>2021</v>
          </cell>
          <cell r="C6025">
            <v>0.6</v>
          </cell>
          <cell r="D6025" t="str">
            <v>Anderson</v>
          </cell>
          <cell r="E6025">
            <v>0</v>
          </cell>
          <cell r="F6025">
            <v>717</v>
          </cell>
          <cell r="G6025" t="str">
            <v>Max</v>
          </cell>
        </row>
        <row r="6026">
          <cell r="A6026" t="str">
            <v>Bamberg202100.6Max</v>
          </cell>
          <cell r="B6026">
            <v>2021</v>
          </cell>
          <cell r="C6026">
            <v>0.6</v>
          </cell>
          <cell r="D6026" t="str">
            <v>Bamberg</v>
          </cell>
          <cell r="E6026">
            <v>0</v>
          </cell>
          <cell r="F6026">
            <v>564</v>
          </cell>
          <cell r="G6026" t="str">
            <v>Max</v>
          </cell>
        </row>
        <row r="6027">
          <cell r="A6027" t="str">
            <v>Barnwell202100.6Max</v>
          </cell>
          <cell r="B6027">
            <v>2021</v>
          </cell>
          <cell r="C6027">
            <v>0.6</v>
          </cell>
          <cell r="D6027" t="str">
            <v>Barnwell</v>
          </cell>
          <cell r="E6027">
            <v>0</v>
          </cell>
          <cell r="F6027">
            <v>564</v>
          </cell>
          <cell r="G6027" t="str">
            <v>Max</v>
          </cell>
        </row>
        <row r="6028">
          <cell r="A6028" t="str">
            <v>Beaufort202100.6Max</v>
          </cell>
          <cell r="B6028">
            <v>2021</v>
          </cell>
          <cell r="C6028">
            <v>0.6</v>
          </cell>
          <cell r="D6028" t="str">
            <v>Beaufort</v>
          </cell>
          <cell r="E6028">
            <v>0</v>
          </cell>
          <cell r="F6028">
            <v>814</v>
          </cell>
          <cell r="G6028" t="str">
            <v>Max</v>
          </cell>
        </row>
        <row r="6029">
          <cell r="A6029" t="str">
            <v>Berkeley202100.6Max</v>
          </cell>
          <cell r="B6029">
            <v>2021</v>
          </cell>
          <cell r="C6029">
            <v>0.6</v>
          </cell>
          <cell r="D6029" t="str">
            <v>Berkeley</v>
          </cell>
          <cell r="E6029">
            <v>0</v>
          </cell>
          <cell r="F6029">
            <v>862</v>
          </cell>
          <cell r="G6029" t="str">
            <v>Max</v>
          </cell>
        </row>
        <row r="6030">
          <cell r="A6030" t="str">
            <v>Calhoun202100.6Max</v>
          </cell>
          <cell r="B6030">
            <v>2021</v>
          </cell>
          <cell r="C6030">
            <v>0.6</v>
          </cell>
          <cell r="D6030" t="str">
            <v>Calhoun</v>
          </cell>
          <cell r="E6030">
            <v>0</v>
          </cell>
          <cell r="F6030">
            <v>757</v>
          </cell>
          <cell r="G6030" t="str">
            <v>Max</v>
          </cell>
        </row>
        <row r="6031">
          <cell r="A6031" t="str">
            <v>Charleston202100.6Max</v>
          </cell>
          <cell r="B6031">
            <v>2021</v>
          </cell>
          <cell r="C6031">
            <v>0.6</v>
          </cell>
          <cell r="D6031" t="str">
            <v>Charleston</v>
          </cell>
          <cell r="E6031">
            <v>0</v>
          </cell>
          <cell r="F6031">
            <v>862</v>
          </cell>
          <cell r="G6031" t="str">
            <v>Max</v>
          </cell>
        </row>
        <row r="6032">
          <cell r="A6032" t="str">
            <v>Cherokee202100.6Max</v>
          </cell>
          <cell r="B6032">
            <v>2021</v>
          </cell>
          <cell r="C6032">
            <v>0.6</v>
          </cell>
          <cell r="D6032" t="str">
            <v>Cherokee</v>
          </cell>
          <cell r="E6032">
            <v>0</v>
          </cell>
          <cell r="F6032">
            <v>564</v>
          </cell>
          <cell r="G6032" t="str">
            <v>Max</v>
          </cell>
        </row>
        <row r="6033">
          <cell r="A6033" t="str">
            <v>Chester202100.6Max</v>
          </cell>
          <cell r="B6033">
            <v>2021</v>
          </cell>
          <cell r="C6033">
            <v>0.6</v>
          </cell>
          <cell r="D6033" t="str">
            <v>Chester</v>
          </cell>
          <cell r="E6033">
            <v>0</v>
          </cell>
          <cell r="F6033">
            <v>597</v>
          </cell>
          <cell r="G6033" t="str">
            <v>Max</v>
          </cell>
        </row>
        <row r="6034">
          <cell r="A6034" t="str">
            <v>Chesterfield202100.6Max</v>
          </cell>
          <cell r="B6034">
            <v>2021</v>
          </cell>
          <cell r="C6034">
            <v>0.6</v>
          </cell>
          <cell r="D6034" t="str">
            <v>Chesterfield</v>
          </cell>
          <cell r="E6034">
            <v>0</v>
          </cell>
          <cell r="F6034">
            <v>564</v>
          </cell>
          <cell r="G6034" t="str">
            <v>Max</v>
          </cell>
        </row>
        <row r="6035">
          <cell r="A6035" t="str">
            <v>Clarendon202100.6Max</v>
          </cell>
          <cell r="B6035">
            <v>2021</v>
          </cell>
          <cell r="C6035">
            <v>0.6</v>
          </cell>
          <cell r="D6035" t="str">
            <v>Clarendon</v>
          </cell>
          <cell r="E6035">
            <v>0</v>
          </cell>
          <cell r="F6035">
            <v>564</v>
          </cell>
          <cell r="G6035" t="str">
            <v>Max</v>
          </cell>
        </row>
        <row r="6036">
          <cell r="A6036" t="str">
            <v>Colleton202100.6Max</v>
          </cell>
          <cell r="B6036">
            <v>2021</v>
          </cell>
          <cell r="C6036">
            <v>0.6</v>
          </cell>
          <cell r="D6036" t="str">
            <v>Colleton</v>
          </cell>
          <cell r="E6036">
            <v>0</v>
          </cell>
          <cell r="F6036">
            <v>564</v>
          </cell>
          <cell r="G6036" t="str">
            <v>Max</v>
          </cell>
        </row>
        <row r="6037">
          <cell r="A6037" t="str">
            <v>Darlington202100.6Max</v>
          </cell>
          <cell r="B6037">
            <v>2021</v>
          </cell>
          <cell r="C6037">
            <v>0.6</v>
          </cell>
          <cell r="D6037" t="str">
            <v>Darlington</v>
          </cell>
          <cell r="E6037">
            <v>0</v>
          </cell>
          <cell r="F6037">
            <v>577</v>
          </cell>
          <cell r="G6037" t="str">
            <v>Max</v>
          </cell>
        </row>
        <row r="6038">
          <cell r="A6038" t="str">
            <v>Dillon202100.6Max</v>
          </cell>
          <cell r="B6038">
            <v>2021</v>
          </cell>
          <cell r="C6038">
            <v>0.6</v>
          </cell>
          <cell r="D6038" t="str">
            <v>Dillon</v>
          </cell>
          <cell r="E6038">
            <v>0</v>
          </cell>
          <cell r="F6038">
            <v>564</v>
          </cell>
          <cell r="G6038" t="str">
            <v>Max</v>
          </cell>
        </row>
        <row r="6039">
          <cell r="A6039" t="str">
            <v>Dorchester202100.6Max</v>
          </cell>
          <cell r="B6039">
            <v>2021</v>
          </cell>
          <cell r="C6039">
            <v>0.6</v>
          </cell>
          <cell r="D6039" t="str">
            <v>Dorchester</v>
          </cell>
          <cell r="E6039">
            <v>0</v>
          </cell>
          <cell r="F6039">
            <v>862</v>
          </cell>
          <cell r="G6039" t="str">
            <v>Max</v>
          </cell>
        </row>
        <row r="6040">
          <cell r="A6040" t="str">
            <v>Edgefield202100.6Max</v>
          </cell>
          <cell r="B6040">
            <v>2021</v>
          </cell>
          <cell r="C6040">
            <v>0.6</v>
          </cell>
          <cell r="D6040" t="str">
            <v>Edgefield</v>
          </cell>
          <cell r="E6040">
            <v>0</v>
          </cell>
          <cell r="F6040">
            <v>726</v>
          </cell>
          <cell r="G6040" t="str">
            <v>Max</v>
          </cell>
        </row>
        <row r="6041">
          <cell r="A6041" t="str">
            <v>Fairfield202100.6Max</v>
          </cell>
          <cell r="B6041">
            <v>2021</v>
          </cell>
          <cell r="C6041">
            <v>0.6</v>
          </cell>
          <cell r="D6041" t="str">
            <v>Fairfield</v>
          </cell>
          <cell r="E6041">
            <v>0</v>
          </cell>
          <cell r="F6041">
            <v>757</v>
          </cell>
          <cell r="G6041" t="str">
            <v>Max</v>
          </cell>
        </row>
        <row r="6042">
          <cell r="A6042" t="str">
            <v>Florence202100.6Max</v>
          </cell>
          <cell r="B6042">
            <v>2021</v>
          </cell>
          <cell r="C6042">
            <v>0.6</v>
          </cell>
          <cell r="D6042" t="str">
            <v>Florence</v>
          </cell>
          <cell r="E6042">
            <v>0</v>
          </cell>
          <cell r="F6042">
            <v>636</v>
          </cell>
          <cell r="G6042" t="str">
            <v>Max</v>
          </cell>
        </row>
        <row r="6043">
          <cell r="A6043" t="str">
            <v>Georgetown202100.6Max</v>
          </cell>
          <cell r="B6043">
            <v>2021</v>
          </cell>
          <cell r="C6043">
            <v>0.6</v>
          </cell>
          <cell r="D6043" t="str">
            <v>Georgetown</v>
          </cell>
          <cell r="E6043">
            <v>0</v>
          </cell>
          <cell r="F6043">
            <v>678</v>
          </cell>
          <cell r="G6043" t="str">
            <v>Max</v>
          </cell>
        </row>
        <row r="6044">
          <cell r="A6044" t="str">
            <v>Greenville202100.6Max</v>
          </cell>
          <cell r="B6044">
            <v>2021</v>
          </cell>
          <cell r="C6044">
            <v>0.6</v>
          </cell>
          <cell r="D6044" t="str">
            <v>Greenville</v>
          </cell>
          <cell r="E6044">
            <v>0</v>
          </cell>
          <cell r="F6044">
            <v>811</v>
          </cell>
          <cell r="G6044" t="str">
            <v>Max</v>
          </cell>
        </row>
        <row r="6045">
          <cell r="A6045" t="str">
            <v>Greenwood202100.6Max</v>
          </cell>
          <cell r="B6045">
            <v>2021</v>
          </cell>
          <cell r="C6045">
            <v>0.6</v>
          </cell>
          <cell r="D6045" t="str">
            <v>Greenwood</v>
          </cell>
          <cell r="E6045">
            <v>0</v>
          </cell>
          <cell r="F6045">
            <v>576</v>
          </cell>
          <cell r="G6045" t="str">
            <v>Max</v>
          </cell>
        </row>
        <row r="6046">
          <cell r="A6046" t="str">
            <v>Hampton202100.6Max</v>
          </cell>
          <cell r="B6046">
            <v>2021</v>
          </cell>
          <cell r="C6046">
            <v>0.6</v>
          </cell>
          <cell r="D6046" t="str">
            <v>Hampton</v>
          </cell>
          <cell r="E6046">
            <v>0</v>
          </cell>
          <cell r="F6046">
            <v>564</v>
          </cell>
          <cell r="G6046" t="str">
            <v>Max</v>
          </cell>
        </row>
        <row r="6047">
          <cell r="A6047" t="str">
            <v>Horry202100.6Max</v>
          </cell>
          <cell r="B6047">
            <v>2021</v>
          </cell>
          <cell r="C6047">
            <v>0.6</v>
          </cell>
          <cell r="D6047" t="str">
            <v>Horry</v>
          </cell>
          <cell r="E6047">
            <v>0</v>
          </cell>
          <cell r="F6047">
            <v>642</v>
          </cell>
          <cell r="G6047" t="str">
            <v>Max</v>
          </cell>
        </row>
        <row r="6048">
          <cell r="A6048" t="str">
            <v>Jasper202100.6Max</v>
          </cell>
          <cell r="B6048">
            <v>2021</v>
          </cell>
          <cell r="C6048">
            <v>0.6</v>
          </cell>
          <cell r="D6048" t="str">
            <v>Jasper</v>
          </cell>
          <cell r="E6048">
            <v>0</v>
          </cell>
          <cell r="F6048">
            <v>567</v>
          </cell>
          <cell r="G6048" t="str">
            <v>Max</v>
          </cell>
        </row>
        <row r="6049">
          <cell r="A6049" t="str">
            <v>Kershaw202100.6Max</v>
          </cell>
          <cell r="B6049">
            <v>2021</v>
          </cell>
          <cell r="C6049">
            <v>0.6</v>
          </cell>
          <cell r="D6049" t="str">
            <v>Kershaw</v>
          </cell>
          <cell r="E6049">
            <v>0</v>
          </cell>
          <cell r="F6049">
            <v>640</v>
          </cell>
          <cell r="G6049" t="str">
            <v>Max</v>
          </cell>
        </row>
        <row r="6050">
          <cell r="A6050" t="str">
            <v>Lancaster202100.6Max</v>
          </cell>
          <cell r="B6050">
            <v>2021</v>
          </cell>
          <cell r="C6050">
            <v>0.6</v>
          </cell>
          <cell r="D6050" t="str">
            <v>Lancaster</v>
          </cell>
          <cell r="E6050">
            <v>0</v>
          </cell>
          <cell r="F6050">
            <v>742</v>
          </cell>
          <cell r="G6050" t="str">
            <v>Max</v>
          </cell>
        </row>
        <row r="6051">
          <cell r="A6051" t="str">
            <v>Laurens202100.6Max</v>
          </cell>
          <cell r="B6051">
            <v>2021</v>
          </cell>
          <cell r="C6051">
            <v>0.6</v>
          </cell>
          <cell r="D6051" t="str">
            <v>Laurens</v>
          </cell>
          <cell r="E6051">
            <v>0</v>
          </cell>
          <cell r="F6051">
            <v>564</v>
          </cell>
          <cell r="G6051" t="str">
            <v>Max</v>
          </cell>
        </row>
        <row r="6052">
          <cell r="A6052" t="str">
            <v>Lee202100.6Max</v>
          </cell>
          <cell r="B6052">
            <v>2021</v>
          </cell>
          <cell r="C6052">
            <v>0.6</v>
          </cell>
          <cell r="D6052" t="str">
            <v>Lee</v>
          </cell>
          <cell r="E6052">
            <v>0</v>
          </cell>
          <cell r="F6052">
            <v>564</v>
          </cell>
          <cell r="G6052" t="str">
            <v>Max</v>
          </cell>
        </row>
        <row r="6053">
          <cell r="A6053" t="str">
            <v>Lexington202100.6Max</v>
          </cell>
          <cell r="B6053">
            <v>2021</v>
          </cell>
          <cell r="C6053">
            <v>0.6</v>
          </cell>
          <cell r="D6053" t="str">
            <v>Lexington</v>
          </cell>
          <cell r="E6053">
            <v>0</v>
          </cell>
          <cell r="F6053">
            <v>757</v>
          </cell>
          <cell r="G6053" t="str">
            <v>Max</v>
          </cell>
        </row>
        <row r="6054">
          <cell r="A6054" t="str">
            <v>Marion202100.6Max</v>
          </cell>
          <cell r="B6054">
            <v>2021</v>
          </cell>
          <cell r="C6054">
            <v>0.6</v>
          </cell>
          <cell r="D6054" t="str">
            <v>Marion</v>
          </cell>
          <cell r="E6054">
            <v>0</v>
          </cell>
          <cell r="F6054">
            <v>564</v>
          </cell>
          <cell r="G6054" t="str">
            <v>Max</v>
          </cell>
        </row>
        <row r="6055">
          <cell r="A6055" t="str">
            <v>Marlboro202100.6Max</v>
          </cell>
          <cell r="B6055">
            <v>2021</v>
          </cell>
          <cell r="C6055">
            <v>0.6</v>
          </cell>
          <cell r="D6055" t="str">
            <v>Marlboro</v>
          </cell>
          <cell r="E6055">
            <v>0</v>
          </cell>
          <cell r="F6055">
            <v>564</v>
          </cell>
          <cell r="G6055" t="str">
            <v>Max</v>
          </cell>
        </row>
        <row r="6056">
          <cell r="A6056" t="str">
            <v>McCormick202100.6Max</v>
          </cell>
          <cell r="B6056">
            <v>2021</v>
          </cell>
          <cell r="C6056">
            <v>0.6</v>
          </cell>
          <cell r="D6056" t="str">
            <v>McCormick</v>
          </cell>
          <cell r="E6056">
            <v>0</v>
          </cell>
          <cell r="F6056">
            <v>600</v>
          </cell>
          <cell r="G6056" t="str">
            <v>Max</v>
          </cell>
        </row>
        <row r="6057">
          <cell r="A6057" t="str">
            <v>Newberry202100.6Max</v>
          </cell>
          <cell r="B6057">
            <v>2021</v>
          </cell>
          <cell r="C6057">
            <v>0.6</v>
          </cell>
          <cell r="D6057" t="str">
            <v>Newberry</v>
          </cell>
          <cell r="E6057">
            <v>0</v>
          </cell>
          <cell r="F6057">
            <v>577</v>
          </cell>
          <cell r="G6057" t="str">
            <v>Max</v>
          </cell>
        </row>
        <row r="6058">
          <cell r="A6058" t="str">
            <v>Oconee202100.6Max</v>
          </cell>
          <cell r="B6058">
            <v>2021</v>
          </cell>
          <cell r="C6058">
            <v>0.6</v>
          </cell>
          <cell r="D6058" t="str">
            <v>Oconee</v>
          </cell>
          <cell r="E6058">
            <v>0</v>
          </cell>
          <cell r="F6058">
            <v>684</v>
          </cell>
          <cell r="G6058" t="str">
            <v>Max</v>
          </cell>
        </row>
        <row r="6059">
          <cell r="A6059" t="str">
            <v>Orangeburg202100.6Max</v>
          </cell>
          <cell r="B6059">
            <v>2021</v>
          </cell>
          <cell r="C6059">
            <v>0.6</v>
          </cell>
          <cell r="D6059" t="str">
            <v>Orangeburg</v>
          </cell>
          <cell r="E6059">
            <v>0</v>
          </cell>
          <cell r="F6059">
            <v>564</v>
          </cell>
          <cell r="G6059" t="str">
            <v>Max</v>
          </cell>
        </row>
        <row r="6060">
          <cell r="A6060" t="str">
            <v>Pickens202100.6Max</v>
          </cell>
          <cell r="B6060">
            <v>2021</v>
          </cell>
          <cell r="C6060">
            <v>0.6</v>
          </cell>
          <cell r="D6060" t="str">
            <v>Pickens</v>
          </cell>
          <cell r="E6060">
            <v>0</v>
          </cell>
          <cell r="F6060">
            <v>811</v>
          </cell>
          <cell r="G6060" t="str">
            <v>Max</v>
          </cell>
        </row>
        <row r="6061">
          <cell r="A6061" t="str">
            <v>Richland202100.6Max</v>
          </cell>
          <cell r="B6061">
            <v>2021</v>
          </cell>
          <cell r="C6061">
            <v>0.6</v>
          </cell>
          <cell r="D6061" t="str">
            <v>Richland</v>
          </cell>
          <cell r="E6061">
            <v>0</v>
          </cell>
          <cell r="F6061">
            <v>757</v>
          </cell>
          <cell r="G6061" t="str">
            <v>Max</v>
          </cell>
        </row>
        <row r="6062">
          <cell r="A6062" t="str">
            <v>Saluda202100.6Max</v>
          </cell>
          <cell r="B6062">
            <v>2021</v>
          </cell>
          <cell r="C6062">
            <v>0.6</v>
          </cell>
          <cell r="D6062" t="str">
            <v>Saluda</v>
          </cell>
          <cell r="E6062">
            <v>0</v>
          </cell>
          <cell r="F6062">
            <v>757</v>
          </cell>
          <cell r="G6062" t="str">
            <v>Max</v>
          </cell>
        </row>
        <row r="6063">
          <cell r="A6063" t="str">
            <v>Spartanburg202100.6Max</v>
          </cell>
          <cell r="B6063">
            <v>2021</v>
          </cell>
          <cell r="C6063">
            <v>0.6</v>
          </cell>
          <cell r="D6063" t="str">
            <v>Spartanburg</v>
          </cell>
          <cell r="E6063">
            <v>0</v>
          </cell>
          <cell r="F6063">
            <v>714</v>
          </cell>
          <cell r="G6063" t="str">
            <v>Max</v>
          </cell>
        </row>
        <row r="6064">
          <cell r="A6064" t="str">
            <v>Sumter202100.6Max</v>
          </cell>
          <cell r="B6064">
            <v>2021</v>
          </cell>
          <cell r="C6064">
            <v>0.6</v>
          </cell>
          <cell r="D6064" t="str">
            <v>Sumter</v>
          </cell>
          <cell r="E6064">
            <v>0</v>
          </cell>
          <cell r="F6064">
            <v>571</v>
          </cell>
          <cell r="G6064" t="str">
            <v>Max</v>
          </cell>
        </row>
        <row r="6065">
          <cell r="A6065" t="str">
            <v>Union202100.6Max</v>
          </cell>
          <cell r="B6065">
            <v>2021</v>
          </cell>
          <cell r="C6065">
            <v>0.6</v>
          </cell>
          <cell r="D6065" t="str">
            <v>Union</v>
          </cell>
          <cell r="E6065">
            <v>0</v>
          </cell>
          <cell r="F6065">
            <v>564</v>
          </cell>
          <cell r="G6065" t="str">
            <v>Max</v>
          </cell>
        </row>
        <row r="6066">
          <cell r="A6066" t="str">
            <v>Williamsburg202100.6Max</v>
          </cell>
          <cell r="B6066">
            <v>2021</v>
          </cell>
          <cell r="C6066">
            <v>0.6</v>
          </cell>
          <cell r="D6066" t="str">
            <v>Williamsburg</v>
          </cell>
          <cell r="E6066">
            <v>0</v>
          </cell>
          <cell r="F6066">
            <v>564</v>
          </cell>
          <cell r="G6066" t="str">
            <v>Max</v>
          </cell>
        </row>
        <row r="6067">
          <cell r="A6067" t="str">
            <v>York202100.6Max</v>
          </cell>
          <cell r="B6067">
            <v>2021</v>
          </cell>
          <cell r="C6067">
            <v>0.6</v>
          </cell>
          <cell r="D6067" t="str">
            <v>York</v>
          </cell>
          <cell r="E6067">
            <v>0</v>
          </cell>
          <cell r="F6067">
            <v>885</v>
          </cell>
          <cell r="G6067" t="str">
            <v>Max</v>
          </cell>
        </row>
        <row r="6068">
          <cell r="A6068" t="str">
            <v>Abbeville202110.6Max</v>
          </cell>
          <cell r="B6068">
            <v>2021</v>
          </cell>
          <cell r="C6068">
            <v>0.6</v>
          </cell>
          <cell r="D6068" t="str">
            <v>Abbeville</v>
          </cell>
          <cell r="E6068">
            <v>1</v>
          </cell>
          <cell r="F6068">
            <v>603</v>
          </cell>
          <cell r="G6068" t="str">
            <v>Max</v>
          </cell>
        </row>
        <row r="6069">
          <cell r="A6069" t="str">
            <v>Aiken202110.6Max</v>
          </cell>
          <cell r="B6069">
            <v>2021</v>
          </cell>
          <cell r="C6069">
            <v>0.6</v>
          </cell>
          <cell r="D6069" t="str">
            <v>Aiken</v>
          </cell>
          <cell r="E6069">
            <v>1</v>
          </cell>
          <cell r="F6069">
            <v>777</v>
          </cell>
          <cell r="G6069" t="str">
            <v>Max</v>
          </cell>
        </row>
        <row r="6070">
          <cell r="A6070" t="str">
            <v>Allendale202110.6Max</v>
          </cell>
          <cell r="B6070">
            <v>2021</v>
          </cell>
          <cell r="C6070">
            <v>0.6</v>
          </cell>
          <cell r="D6070" t="str">
            <v>Allendale</v>
          </cell>
          <cell r="E6070">
            <v>1</v>
          </cell>
          <cell r="F6070">
            <v>603</v>
          </cell>
          <cell r="G6070" t="str">
            <v>Max</v>
          </cell>
        </row>
        <row r="6071">
          <cell r="A6071" t="str">
            <v>Anderson202110.6Max</v>
          </cell>
          <cell r="B6071">
            <v>2021</v>
          </cell>
          <cell r="C6071">
            <v>0.6</v>
          </cell>
          <cell r="D6071" t="str">
            <v>Anderson</v>
          </cell>
          <cell r="E6071">
            <v>1</v>
          </cell>
          <cell r="F6071">
            <v>768</v>
          </cell>
          <cell r="G6071" t="str">
            <v>Max</v>
          </cell>
        </row>
        <row r="6072">
          <cell r="A6072" t="str">
            <v>Bamberg202110.6Max</v>
          </cell>
          <cell r="B6072">
            <v>2021</v>
          </cell>
          <cell r="C6072">
            <v>0.6</v>
          </cell>
          <cell r="D6072" t="str">
            <v>Bamberg</v>
          </cell>
          <cell r="E6072">
            <v>1</v>
          </cell>
          <cell r="F6072">
            <v>603</v>
          </cell>
          <cell r="G6072" t="str">
            <v>Max</v>
          </cell>
        </row>
        <row r="6073">
          <cell r="A6073" t="str">
            <v>Barnwell202110.6Max</v>
          </cell>
          <cell r="B6073">
            <v>2021</v>
          </cell>
          <cell r="C6073">
            <v>0.6</v>
          </cell>
          <cell r="D6073" t="str">
            <v>Barnwell</v>
          </cell>
          <cell r="E6073">
            <v>1</v>
          </cell>
          <cell r="F6073">
            <v>603</v>
          </cell>
          <cell r="G6073" t="str">
            <v>Max</v>
          </cell>
        </row>
        <row r="6074">
          <cell r="A6074" t="str">
            <v>Beaufort202110.6Max</v>
          </cell>
          <cell r="B6074">
            <v>2021</v>
          </cell>
          <cell r="C6074">
            <v>0.6</v>
          </cell>
          <cell r="D6074" t="str">
            <v>Beaufort</v>
          </cell>
          <cell r="E6074">
            <v>1</v>
          </cell>
          <cell r="F6074">
            <v>872</v>
          </cell>
          <cell r="G6074" t="str">
            <v>Max</v>
          </cell>
        </row>
        <row r="6075">
          <cell r="A6075" t="str">
            <v>Berkeley202110.6Max</v>
          </cell>
          <cell r="B6075">
            <v>2021</v>
          </cell>
          <cell r="C6075">
            <v>0.6</v>
          </cell>
          <cell r="D6075" t="str">
            <v>Berkeley</v>
          </cell>
          <cell r="E6075">
            <v>1</v>
          </cell>
          <cell r="F6075">
            <v>924</v>
          </cell>
          <cell r="G6075" t="str">
            <v>Max</v>
          </cell>
        </row>
        <row r="6076">
          <cell r="A6076" t="str">
            <v>Calhoun202110.6Max</v>
          </cell>
          <cell r="B6076">
            <v>2021</v>
          </cell>
          <cell r="C6076">
            <v>0.6</v>
          </cell>
          <cell r="D6076" t="str">
            <v>Calhoun</v>
          </cell>
          <cell r="E6076">
            <v>1</v>
          </cell>
          <cell r="F6076">
            <v>811</v>
          </cell>
          <cell r="G6076" t="str">
            <v>Max</v>
          </cell>
        </row>
        <row r="6077">
          <cell r="A6077" t="str">
            <v>Charleston202110.6Max</v>
          </cell>
          <cell r="B6077">
            <v>2021</v>
          </cell>
          <cell r="C6077">
            <v>0.6</v>
          </cell>
          <cell r="D6077" t="str">
            <v>Charleston</v>
          </cell>
          <cell r="E6077">
            <v>1</v>
          </cell>
          <cell r="F6077">
            <v>924</v>
          </cell>
          <cell r="G6077" t="str">
            <v>Max</v>
          </cell>
        </row>
        <row r="6078">
          <cell r="A6078" t="str">
            <v>Cherokee202110.6Max</v>
          </cell>
          <cell r="B6078">
            <v>2021</v>
          </cell>
          <cell r="C6078">
            <v>0.6</v>
          </cell>
          <cell r="D6078" t="str">
            <v>Cherokee</v>
          </cell>
          <cell r="E6078">
            <v>1</v>
          </cell>
          <cell r="F6078">
            <v>603</v>
          </cell>
          <cell r="G6078" t="str">
            <v>Max</v>
          </cell>
        </row>
        <row r="6079">
          <cell r="A6079" t="str">
            <v>Chester202110.6Max</v>
          </cell>
          <cell r="B6079">
            <v>2021</v>
          </cell>
          <cell r="C6079">
            <v>0.6</v>
          </cell>
          <cell r="D6079" t="str">
            <v>Chester</v>
          </cell>
          <cell r="E6079">
            <v>1</v>
          </cell>
          <cell r="F6079">
            <v>639</v>
          </cell>
          <cell r="G6079" t="str">
            <v>Max</v>
          </cell>
        </row>
        <row r="6080">
          <cell r="A6080" t="str">
            <v>Chesterfield202110.6Max</v>
          </cell>
          <cell r="B6080">
            <v>2021</v>
          </cell>
          <cell r="C6080">
            <v>0.6</v>
          </cell>
          <cell r="D6080" t="str">
            <v>Chesterfield</v>
          </cell>
          <cell r="E6080">
            <v>1</v>
          </cell>
          <cell r="F6080">
            <v>603</v>
          </cell>
          <cell r="G6080" t="str">
            <v>Max</v>
          </cell>
        </row>
        <row r="6081">
          <cell r="A6081" t="str">
            <v>Clarendon202110.6Max</v>
          </cell>
          <cell r="B6081">
            <v>2021</v>
          </cell>
          <cell r="C6081">
            <v>0.6</v>
          </cell>
          <cell r="D6081" t="str">
            <v>Clarendon</v>
          </cell>
          <cell r="E6081">
            <v>1</v>
          </cell>
          <cell r="F6081">
            <v>603</v>
          </cell>
          <cell r="G6081" t="str">
            <v>Max</v>
          </cell>
        </row>
        <row r="6082">
          <cell r="A6082" t="str">
            <v>Colleton202110.6Max</v>
          </cell>
          <cell r="B6082">
            <v>2021</v>
          </cell>
          <cell r="C6082">
            <v>0.6</v>
          </cell>
          <cell r="D6082" t="str">
            <v>Colleton</v>
          </cell>
          <cell r="E6082">
            <v>1</v>
          </cell>
          <cell r="F6082">
            <v>603</v>
          </cell>
          <cell r="G6082" t="str">
            <v>Max</v>
          </cell>
        </row>
        <row r="6083">
          <cell r="A6083" t="str">
            <v>Darlington202110.6Max</v>
          </cell>
          <cell r="B6083">
            <v>2021</v>
          </cell>
          <cell r="C6083">
            <v>0.6</v>
          </cell>
          <cell r="D6083" t="str">
            <v>Darlington</v>
          </cell>
          <cell r="E6083">
            <v>1</v>
          </cell>
          <cell r="F6083">
            <v>618</v>
          </cell>
          <cell r="G6083" t="str">
            <v>Max</v>
          </cell>
        </row>
        <row r="6084">
          <cell r="A6084" t="str">
            <v>Dillon202110.6Max</v>
          </cell>
          <cell r="B6084">
            <v>2021</v>
          </cell>
          <cell r="C6084">
            <v>0.6</v>
          </cell>
          <cell r="D6084" t="str">
            <v>Dillon</v>
          </cell>
          <cell r="E6084">
            <v>1</v>
          </cell>
          <cell r="F6084">
            <v>603</v>
          </cell>
          <cell r="G6084" t="str">
            <v>Max</v>
          </cell>
        </row>
        <row r="6085">
          <cell r="A6085" t="str">
            <v>Dorchester202110.6Max</v>
          </cell>
          <cell r="B6085">
            <v>2021</v>
          </cell>
          <cell r="C6085">
            <v>0.6</v>
          </cell>
          <cell r="D6085" t="str">
            <v>Dorchester</v>
          </cell>
          <cell r="E6085">
            <v>1</v>
          </cell>
          <cell r="F6085">
            <v>924</v>
          </cell>
          <cell r="G6085" t="str">
            <v>Max</v>
          </cell>
        </row>
        <row r="6086">
          <cell r="A6086" t="str">
            <v>Edgefield202110.6Max</v>
          </cell>
          <cell r="B6086">
            <v>2021</v>
          </cell>
          <cell r="C6086">
            <v>0.6</v>
          </cell>
          <cell r="D6086" t="str">
            <v>Edgefield</v>
          </cell>
          <cell r="E6086">
            <v>1</v>
          </cell>
          <cell r="F6086">
            <v>777</v>
          </cell>
          <cell r="G6086" t="str">
            <v>Max</v>
          </cell>
        </row>
        <row r="6087">
          <cell r="A6087" t="str">
            <v>Fairfield202110.6Max</v>
          </cell>
          <cell r="B6087">
            <v>2021</v>
          </cell>
          <cell r="C6087">
            <v>0.6</v>
          </cell>
          <cell r="D6087" t="str">
            <v>Fairfield</v>
          </cell>
          <cell r="E6087">
            <v>1</v>
          </cell>
          <cell r="F6087">
            <v>811</v>
          </cell>
          <cell r="G6087" t="str">
            <v>Max</v>
          </cell>
        </row>
        <row r="6088">
          <cell r="A6088" t="str">
            <v>Florence202110.6Max</v>
          </cell>
          <cell r="B6088">
            <v>2021</v>
          </cell>
          <cell r="C6088">
            <v>0.6</v>
          </cell>
          <cell r="D6088" t="str">
            <v>Florence</v>
          </cell>
          <cell r="E6088">
            <v>1</v>
          </cell>
          <cell r="F6088">
            <v>681</v>
          </cell>
          <cell r="G6088" t="str">
            <v>Max</v>
          </cell>
        </row>
        <row r="6089">
          <cell r="A6089" t="str">
            <v>Georgetown202110.6Max</v>
          </cell>
          <cell r="B6089">
            <v>2021</v>
          </cell>
          <cell r="C6089">
            <v>0.6</v>
          </cell>
          <cell r="D6089" t="str">
            <v>Georgetown</v>
          </cell>
          <cell r="E6089">
            <v>1</v>
          </cell>
          <cell r="F6089">
            <v>726</v>
          </cell>
          <cell r="G6089" t="str">
            <v>Max</v>
          </cell>
        </row>
        <row r="6090">
          <cell r="A6090" t="str">
            <v>Greenville202110.6Max</v>
          </cell>
          <cell r="B6090">
            <v>2021</v>
          </cell>
          <cell r="C6090">
            <v>0.6</v>
          </cell>
          <cell r="D6090" t="str">
            <v>Greenville</v>
          </cell>
          <cell r="E6090">
            <v>1</v>
          </cell>
          <cell r="F6090">
            <v>869</v>
          </cell>
          <cell r="G6090" t="str">
            <v>Max</v>
          </cell>
        </row>
        <row r="6091">
          <cell r="A6091" t="str">
            <v>Greenwood202110.6Max</v>
          </cell>
          <cell r="B6091">
            <v>2021</v>
          </cell>
          <cell r="C6091">
            <v>0.6</v>
          </cell>
          <cell r="D6091" t="str">
            <v>Greenwood</v>
          </cell>
          <cell r="E6091">
            <v>1</v>
          </cell>
          <cell r="F6091">
            <v>617</v>
          </cell>
          <cell r="G6091" t="str">
            <v>Max</v>
          </cell>
        </row>
        <row r="6092">
          <cell r="A6092" t="str">
            <v>Hampton202110.6Max</v>
          </cell>
          <cell r="B6092">
            <v>2021</v>
          </cell>
          <cell r="C6092">
            <v>0.6</v>
          </cell>
          <cell r="D6092" t="str">
            <v>Hampton</v>
          </cell>
          <cell r="E6092">
            <v>1</v>
          </cell>
          <cell r="F6092">
            <v>603</v>
          </cell>
          <cell r="G6092" t="str">
            <v>Max</v>
          </cell>
        </row>
        <row r="6093">
          <cell r="A6093" t="str">
            <v>Horry202110.6Max</v>
          </cell>
          <cell r="B6093">
            <v>2021</v>
          </cell>
          <cell r="C6093">
            <v>0.6</v>
          </cell>
          <cell r="D6093" t="str">
            <v>Horry</v>
          </cell>
          <cell r="E6093">
            <v>1</v>
          </cell>
          <cell r="F6093">
            <v>687</v>
          </cell>
          <cell r="G6093" t="str">
            <v>Max</v>
          </cell>
        </row>
        <row r="6094">
          <cell r="A6094" t="str">
            <v>Jasper202110.6Max</v>
          </cell>
          <cell r="B6094">
            <v>2021</v>
          </cell>
          <cell r="C6094">
            <v>0.6</v>
          </cell>
          <cell r="D6094" t="str">
            <v>Jasper</v>
          </cell>
          <cell r="E6094">
            <v>1</v>
          </cell>
          <cell r="F6094">
            <v>607</v>
          </cell>
          <cell r="G6094" t="str">
            <v>Max</v>
          </cell>
        </row>
        <row r="6095">
          <cell r="A6095" t="str">
            <v>Kershaw202110.6Max</v>
          </cell>
          <cell r="B6095">
            <v>2021</v>
          </cell>
          <cell r="C6095">
            <v>0.6</v>
          </cell>
          <cell r="D6095" t="str">
            <v>Kershaw</v>
          </cell>
          <cell r="E6095">
            <v>1</v>
          </cell>
          <cell r="F6095">
            <v>686</v>
          </cell>
          <cell r="G6095" t="str">
            <v>Max</v>
          </cell>
        </row>
        <row r="6096">
          <cell r="A6096" t="str">
            <v>Lancaster202110.6Max</v>
          </cell>
          <cell r="B6096">
            <v>2021</v>
          </cell>
          <cell r="C6096">
            <v>0.6</v>
          </cell>
          <cell r="D6096" t="str">
            <v>Lancaster</v>
          </cell>
          <cell r="E6096">
            <v>1</v>
          </cell>
          <cell r="F6096">
            <v>795</v>
          </cell>
          <cell r="G6096" t="str">
            <v>Max</v>
          </cell>
        </row>
        <row r="6097">
          <cell r="A6097" t="str">
            <v>Laurens202110.6Max</v>
          </cell>
          <cell r="B6097">
            <v>2021</v>
          </cell>
          <cell r="C6097">
            <v>0.6</v>
          </cell>
          <cell r="D6097" t="str">
            <v>Laurens</v>
          </cell>
          <cell r="E6097">
            <v>1</v>
          </cell>
          <cell r="F6097">
            <v>603</v>
          </cell>
          <cell r="G6097" t="str">
            <v>Max</v>
          </cell>
        </row>
        <row r="6098">
          <cell r="A6098" t="str">
            <v>Lee202110.6Max</v>
          </cell>
          <cell r="B6098">
            <v>2021</v>
          </cell>
          <cell r="C6098">
            <v>0.6</v>
          </cell>
          <cell r="D6098" t="str">
            <v>Lee</v>
          </cell>
          <cell r="E6098">
            <v>1</v>
          </cell>
          <cell r="F6098">
            <v>603</v>
          </cell>
          <cell r="G6098" t="str">
            <v>Max</v>
          </cell>
        </row>
        <row r="6099">
          <cell r="A6099" t="str">
            <v>Lexington202110.6Max</v>
          </cell>
          <cell r="B6099">
            <v>2021</v>
          </cell>
          <cell r="C6099">
            <v>0.6</v>
          </cell>
          <cell r="D6099" t="str">
            <v>Lexington</v>
          </cell>
          <cell r="E6099">
            <v>1</v>
          </cell>
          <cell r="F6099">
            <v>811</v>
          </cell>
          <cell r="G6099" t="str">
            <v>Max</v>
          </cell>
        </row>
        <row r="6100">
          <cell r="A6100" t="str">
            <v>Marion202110.6Max</v>
          </cell>
          <cell r="B6100">
            <v>2021</v>
          </cell>
          <cell r="C6100">
            <v>0.6</v>
          </cell>
          <cell r="D6100" t="str">
            <v>Marion</v>
          </cell>
          <cell r="E6100">
            <v>1</v>
          </cell>
          <cell r="F6100">
            <v>603</v>
          </cell>
          <cell r="G6100" t="str">
            <v>Max</v>
          </cell>
        </row>
        <row r="6101">
          <cell r="A6101" t="str">
            <v>Marlboro202110.6Max</v>
          </cell>
          <cell r="B6101">
            <v>2021</v>
          </cell>
          <cell r="C6101">
            <v>0.6</v>
          </cell>
          <cell r="D6101" t="str">
            <v>Marlboro</v>
          </cell>
          <cell r="E6101">
            <v>1</v>
          </cell>
          <cell r="F6101">
            <v>603</v>
          </cell>
          <cell r="G6101" t="str">
            <v>Max</v>
          </cell>
        </row>
        <row r="6102">
          <cell r="A6102" t="str">
            <v>McCormick202110.6Max</v>
          </cell>
          <cell r="B6102">
            <v>2021</v>
          </cell>
          <cell r="C6102">
            <v>0.6</v>
          </cell>
          <cell r="D6102" t="str">
            <v>McCormick</v>
          </cell>
          <cell r="E6102">
            <v>1</v>
          </cell>
          <cell r="F6102">
            <v>642</v>
          </cell>
          <cell r="G6102" t="str">
            <v>Max</v>
          </cell>
        </row>
        <row r="6103">
          <cell r="A6103" t="str">
            <v>Newberry202110.6Max</v>
          </cell>
          <cell r="B6103">
            <v>2021</v>
          </cell>
          <cell r="C6103">
            <v>0.6</v>
          </cell>
          <cell r="D6103" t="str">
            <v>Newberry</v>
          </cell>
          <cell r="E6103">
            <v>1</v>
          </cell>
          <cell r="F6103">
            <v>618</v>
          </cell>
          <cell r="G6103" t="str">
            <v>Max</v>
          </cell>
        </row>
        <row r="6104">
          <cell r="A6104" t="str">
            <v>Oconee202110.6Max</v>
          </cell>
          <cell r="B6104">
            <v>2021</v>
          </cell>
          <cell r="C6104">
            <v>0.6</v>
          </cell>
          <cell r="D6104" t="str">
            <v>Oconee</v>
          </cell>
          <cell r="E6104">
            <v>1</v>
          </cell>
          <cell r="F6104">
            <v>732</v>
          </cell>
          <cell r="G6104" t="str">
            <v>Max</v>
          </cell>
        </row>
        <row r="6105">
          <cell r="A6105" t="str">
            <v>Orangeburg202110.6Max</v>
          </cell>
          <cell r="B6105">
            <v>2021</v>
          </cell>
          <cell r="C6105">
            <v>0.6</v>
          </cell>
          <cell r="D6105" t="str">
            <v>Orangeburg</v>
          </cell>
          <cell r="E6105">
            <v>1</v>
          </cell>
          <cell r="F6105">
            <v>603</v>
          </cell>
          <cell r="G6105" t="str">
            <v>Max</v>
          </cell>
        </row>
        <row r="6106">
          <cell r="A6106" t="str">
            <v>Pickens202110.6Max</v>
          </cell>
          <cell r="B6106">
            <v>2021</v>
          </cell>
          <cell r="C6106">
            <v>0.6</v>
          </cell>
          <cell r="D6106" t="str">
            <v>Pickens</v>
          </cell>
          <cell r="E6106">
            <v>1</v>
          </cell>
          <cell r="F6106">
            <v>869</v>
          </cell>
          <cell r="G6106" t="str">
            <v>Max</v>
          </cell>
        </row>
        <row r="6107">
          <cell r="A6107" t="str">
            <v>Richland202110.6Max</v>
          </cell>
          <cell r="B6107">
            <v>2021</v>
          </cell>
          <cell r="C6107">
            <v>0.6</v>
          </cell>
          <cell r="D6107" t="str">
            <v>Richland</v>
          </cell>
          <cell r="E6107">
            <v>1</v>
          </cell>
          <cell r="F6107">
            <v>811</v>
          </cell>
          <cell r="G6107" t="str">
            <v>Max</v>
          </cell>
        </row>
        <row r="6108">
          <cell r="A6108" t="str">
            <v>Saluda202110.6Max</v>
          </cell>
          <cell r="B6108">
            <v>2021</v>
          </cell>
          <cell r="C6108">
            <v>0.6</v>
          </cell>
          <cell r="D6108" t="str">
            <v>Saluda</v>
          </cell>
          <cell r="E6108">
            <v>1</v>
          </cell>
          <cell r="F6108">
            <v>811</v>
          </cell>
          <cell r="G6108" t="str">
            <v>Max</v>
          </cell>
        </row>
        <row r="6109">
          <cell r="A6109" t="str">
            <v>Spartanburg202110.6Max</v>
          </cell>
          <cell r="B6109">
            <v>2021</v>
          </cell>
          <cell r="C6109">
            <v>0.6</v>
          </cell>
          <cell r="D6109" t="str">
            <v>Spartanburg</v>
          </cell>
          <cell r="E6109">
            <v>1</v>
          </cell>
          <cell r="F6109">
            <v>765</v>
          </cell>
          <cell r="G6109" t="str">
            <v>Max</v>
          </cell>
        </row>
        <row r="6110">
          <cell r="A6110" t="str">
            <v>Sumter202110.6Max</v>
          </cell>
          <cell r="B6110">
            <v>2021</v>
          </cell>
          <cell r="C6110">
            <v>0.6</v>
          </cell>
          <cell r="D6110" t="str">
            <v>Sumter</v>
          </cell>
          <cell r="E6110">
            <v>1</v>
          </cell>
          <cell r="F6110">
            <v>612</v>
          </cell>
          <cell r="G6110" t="str">
            <v>Max</v>
          </cell>
        </row>
        <row r="6111">
          <cell r="A6111" t="str">
            <v>Union202110.6Max</v>
          </cell>
          <cell r="B6111">
            <v>2021</v>
          </cell>
          <cell r="C6111">
            <v>0.6</v>
          </cell>
          <cell r="D6111" t="str">
            <v>Union</v>
          </cell>
          <cell r="E6111">
            <v>1</v>
          </cell>
          <cell r="F6111">
            <v>603</v>
          </cell>
          <cell r="G6111" t="str">
            <v>Max</v>
          </cell>
        </row>
        <row r="6112">
          <cell r="A6112" t="str">
            <v>Williamsburg202110.6Max</v>
          </cell>
          <cell r="B6112">
            <v>2021</v>
          </cell>
          <cell r="C6112">
            <v>0.6</v>
          </cell>
          <cell r="D6112" t="str">
            <v>Williamsburg</v>
          </cell>
          <cell r="E6112">
            <v>1</v>
          </cell>
          <cell r="F6112">
            <v>603</v>
          </cell>
          <cell r="G6112" t="str">
            <v>Max</v>
          </cell>
        </row>
        <row r="6113">
          <cell r="A6113" t="str">
            <v>York202110.6Max</v>
          </cell>
          <cell r="B6113">
            <v>2021</v>
          </cell>
          <cell r="C6113">
            <v>0.6</v>
          </cell>
          <cell r="D6113" t="str">
            <v>York</v>
          </cell>
          <cell r="E6113">
            <v>1</v>
          </cell>
          <cell r="F6113">
            <v>948</v>
          </cell>
          <cell r="G6113" t="str">
            <v>Max</v>
          </cell>
        </row>
        <row r="6114">
          <cell r="A6114" t="str">
            <v>Abbeville202120.6Max</v>
          </cell>
          <cell r="B6114">
            <v>2021</v>
          </cell>
          <cell r="C6114">
            <v>0.6</v>
          </cell>
          <cell r="D6114" t="str">
            <v>Abbeville</v>
          </cell>
          <cell r="E6114">
            <v>2</v>
          </cell>
          <cell r="F6114">
            <v>724</v>
          </cell>
          <cell r="G6114" t="str">
            <v>Max</v>
          </cell>
        </row>
        <row r="6115">
          <cell r="A6115" t="str">
            <v>Aiken202120.6Max</v>
          </cell>
          <cell r="B6115">
            <v>2021</v>
          </cell>
          <cell r="C6115">
            <v>0.6</v>
          </cell>
          <cell r="D6115" t="str">
            <v>Aiken</v>
          </cell>
          <cell r="E6115">
            <v>2</v>
          </cell>
          <cell r="F6115">
            <v>933</v>
          </cell>
          <cell r="G6115" t="str">
            <v>Max</v>
          </cell>
        </row>
        <row r="6116">
          <cell r="A6116" t="str">
            <v>Allendale202120.6Max</v>
          </cell>
          <cell r="B6116">
            <v>2021</v>
          </cell>
          <cell r="C6116">
            <v>0.6</v>
          </cell>
          <cell r="D6116" t="str">
            <v>Allendale</v>
          </cell>
          <cell r="E6116">
            <v>2</v>
          </cell>
          <cell r="F6116">
            <v>724</v>
          </cell>
          <cell r="G6116" t="str">
            <v>Max</v>
          </cell>
        </row>
        <row r="6117">
          <cell r="A6117" t="str">
            <v>Anderson202120.6Max</v>
          </cell>
          <cell r="B6117">
            <v>2021</v>
          </cell>
          <cell r="C6117">
            <v>0.6</v>
          </cell>
          <cell r="D6117" t="str">
            <v>Anderson</v>
          </cell>
          <cell r="E6117">
            <v>2</v>
          </cell>
          <cell r="F6117">
            <v>921</v>
          </cell>
          <cell r="G6117" t="str">
            <v>Max</v>
          </cell>
        </row>
        <row r="6118">
          <cell r="A6118" t="str">
            <v>Bamberg202120.6Max</v>
          </cell>
          <cell r="B6118">
            <v>2021</v>
          </cell>
          <cell r="C6118">
            <v>0.6</v>
          </cell>
          <cell r="D6118" t="str">
            <v>Bamberg</v>
          </cell>
          <cell r="E6118">
            <v>2</v>
          </cell>
          <cell r="F6118">
            <v>724</v>
          </cell>
          <cell r="G6118" t="str">
            <v>Max</v>
          </cell>
        </row>
        <row r="6119">
          <cell r="A6119" t="str">
            <v>Barnwell202120.6Max</v>
          </cell>
          <cell r="B6119">
            <v>2021</v>
          </cell>
          <cell r="C6119">
            <v>0.6</v>
          </cell>
          <cell r="D6119" t="str">
            <v>Barnwell</v>
          </cell>
          <cell r="E6119">
            <v>2</v>
          </cell>
          <cell r="F6119">
            <v>724</v>
          </cell>
          <cell r="G6119" t="str">
            <v>Max</v>
          </cell>
        </row>
        <row r="6120">
          <cell r="A6120" t="str">
            <v>Beaufort202120.6Max</v>
          </cell>
          <cell r="B6120">
            <v>2021</v>
          </cell>
          <cell r="C6120">
            <v>0.6</v>
          </cell>
          <cell r="D6120" t="str">
            <v>Beaufort</v>
          </cell>
          <cell r="E6120">
            <v>2</v>
          </cell>
          <cell r="F6120">
            <v>1047</v>
          </cell>
          <cell r="G6120" t="str">
            <v>Max</v>
          </cell>
        </row>
        <row r="6121">
          <cell r="A6121" t="str">
            <v>Berkeley202120.6Max</v>
          </cell>
          <cell r="B6121">
            <v>2021</v>
          </cell>
          <cell r="C6121">
            <v>0.6</v>
          </cell>
          <cell r="D6121" t="str">
            <v>Berkeley</v>
          </cell>
          <cell r="E6121">
            <v>2</v>
          </cell>
          <cell r="F6121">
            <v>1108</v>
          </cell>
          <cell r="G6121" t="str">
            <v>Max</v>
          </cell>
        </row>
        <row r="6122">
          <cell r="A6122" t="str">
            <v>Calhoun202120.6Max</v>
          </cell>
          <cell r="B6122">
            <v>2021</v>
          </cell>
          <cell r="C6122">
            <v>0.6</v>
          </cell>
          <cell r="D6122" t="str">
            <v>Calhoun</v>
          </cell>
          <cell r="E6122">
            <v>2</v>
          </cell>
          <cell r="F6122">
            <v>973</v>
          </cell>
          <cell r="G6122" t="str">
            <v>Max</v>
          </cell>
        </row>
        <row r="6123">
          <cell r="A6123" t="str">
            <v>Charleston202120.6Max</v>
          </cell>
          <cell r="B6123">
            <v>2021</v>
          </cell>
          <cell r="C6123">
            <v>0.6</v>
          </cell>
          <cell r="D6123" t="str">
            <v>Charleston</v>
          </cell>
          <cell r="E6123">
            <v>2</v>
          </cell>
          <cell r="F6123">
            <v>1108</v>
          </cell>
          <cell r="G6123" t="str">
            <v>Max</v>
          </cell>
        </row>
        <row r="6124">
          <cell r="A6124" t="str">
            <v>Cherokee202120.6Max</v>
          </cell>
          <cell r="B6124">
            <v>2021</v>
          </cell>
          <cell r="C6124">
            <v>0.6</v>
          </cell>
          <cell r="D6124" t="str">
            <v>Cherokee</v>
          </cell>
          <cell r="E6124">
            <v>2</v>
          </cell>
          <cell r="F6124">
            <v>724</v>
          </cell>
          <cell r="G6124" t="str">
            <v>Max</v>
          </cell>
        </row>
        <row r="6125">
          <cell r="A6125" t="str">
            <v>Chester202120.6Max</v>
          </cell>
          <cell r="B6125">
            <v>2021</v>
          </cell>
          <cell r="C6125">
            <v>0.6</v>
          </cell>
          <cell r="D6125" t="str">
            <v>Chester</v>
          </cell>
          <cell r="E6125">
            <v>2</v>
          </cell>
          <cell r="F6125">
            <v>768</v>
          </cell>
          <cell r="G6125" t="str">
            <v>Max</v>
          </cell>
        </row>
        <row r="6126">
          <cell r="A6126" t="str">
            <v>Chesterfield202120.6Max</v>
          </cell>
          <cell r="B6126">
            <v>2021</v>
          </cell>
          <cell r="C6126">
            <v>0.6</v>
          </cell>
          <cell r="D6126" t="str">
            <v>Chesterfield</v>
          </cell>
          <cell r="E6126">
            <v>2</v>
          </cell>
          <cell r="F6126">
            <v>724</v>
          </cell>
          <cell r="G6126" t="str">
            <v>Max</v>
          </cell>
        </row>
        <row r="6127">
          <cell r="A6127" t="str">
            <v>Clarendon202120.6Max</v>
          </cell>
          <cell r="B6127">
            <v>2021</v>
          </cell>
          <cell r="C6127">
            <v>0.6</v>
          </cell>
          <cell r="D6127" t="str">
            <v>Clarendon</v>
          </cell>
          <cell r="E6127">
            <v>2</v>
          </cell>
          <cell r="F6127">
            <v>724</v>
          </cell>
          <cell r="G6127" t="str">
            <v>Max</v>
          </cell>
        </row>
        <row r="6128">
          <cell r="A6128" t="str">
            <v>Colleton202120.6Max</v>
          </cell>
          <cell r="B6128">
            <v>2021</v>
          </cell>
          <cell r="C6128">
            <v>0.6</v>
          </cell>
          <cell r="D6128" t="str">
            <v>Colleton</v>
          </cell>
          <cell r="E6128">
            <v>2</v>
          </cell>
          <cell r="F6128">
            <v>724</v>
          </cell>
          <cell r="G6128" t="str">
            <v>Max</v>
          </cell>
        </row>
        <row r="6129">
          <cell r="A6129" t="str">
            <v>Darlington202120.6Max</v>
          </cell>
          <cell r="B6129">
            <v>2021</v>
          </cell>
          <cell r="C6129">
            <v>0.6</v>
          </cell>
          <cell r="D6129" t="str">
            <v>Darlington</v>
          </cell>
          <cell r="E6129">
            <v>2</v>
          </cell>
          <cell r="F6129">
            <v>742</v>
          </cell>
          <cell r="G6129" t="str">
            <v>Max</v>
          </cell>
        </row>
        <row r="6130">
          <cell r="A6130" t="str">
            <v>Dillon202120.6Max</v>
          </cell>
          <cell r="B6130">
            <v>2021</v>
          </cell>
          <cell r="C6130">
            <v>0.6</v>
          </cell>
          <cell r="D6130" t="str">
            <v>Dillon</v>
          </cell>
          <cell r="E6130">
            <v>2</v>
          </cell>
          <cell r="F6130">
            <v>724</v>
          </cell>
          <cell r="G6130" t="str">
            <v>Max</v>
          </cell>
        </row>
        <row r="6131">
          <cell r="A6131" t="str">
            <v>Dorchester202120.6Max</v>
          </cell>
          <cell r="B6131">
            <v>2021</v>
          </cell>
          <cell r="C6131">
            <v>0.6</v>
          </cell>
          <cell r="D6131" t="str">
            <v>Dorchester</v>
          </cell>
          <cell r="E6131">
            <v>2</v>
          </cell>
          <cell r="F6131">
            <v>1108</v>
          </cell>
          <cell r="G6131" t="str">
            <v>Max</v>
          </cell>
        </row>
        <row r="6132">
          <cell r="A6132" t="str">
            <v>Edgefield202120.6Max</v>
          </cell>
          <cell r="B6132">
            <v>2021</v>
          </cell>
          <cell r="C6132">
            <v>0.6</v>
          </cell>
          <cell r="D6132" t="str">
            <v>Edgefield</v>
          </cell>
          <cell r="E6132">
            <v>2</v>
          </cell>
          <cell r="F6132">
            <v>933</v>
          </cell>
          <cell r="G6132" t="str">
            <v>Max</v>
          </cell>
        </row>
        <row r="6133">
          <cell r="A6133" t="str">
            <v>Fairfield202120.6Max</v>
          </cell>
          <cell r="B6133">
            <v>2021</v>
          </cell>
          <cell r="C6133">
            <v>0.6</v>
          </cell>
          <cell r="D6133" t="str">
            <v>Fairfield</v>
          </cell>
          <cell r="E6133">
            <v>2</v>
          </cell>
          <cell r="F6133">
            <v>973</v>
          </cell>
          <cell r="G6133" t="str">
            <v>Max</v>
          </cell>
        </row>
        <row r="6134">
          <cell r="A6134" t="str">
            <v>Florence202120.6Max</v>
          </cell>
          <cell r="B6134">
            <v>2021</v>
          </cell>
          <cell r="C6134">
            <v>0.6</v>
          </cell>
          <cell r="D6134" t="str">
            <v>Florence</v>
          </cell>
          <cell r="E6134">
            <v>2</v>
          </cell>
          <cell r="F6134">
            <v>817</v>
          </cell>
          <cell r="G6134" t="str">
            <v>Max</v>
          </cell>
        </row>
        <row r="6135">
          <cell r="A6135" t="str">
            <v>Georgetown202120.6Max</v>
          </cell>
          <cell r="B6135">
            <v>2021</v>
          </cell>
          <cell r="C6135">
            <v>0.6</v>
          </cell>
          <cell r="D6135" t="str">
            <v>Georgetown</v>
          </cell>
          <cell r="E6135">
            <v>2</v>
          </cell>
          <cell r="F6135">
            <v>871</v>
          </cell>
          <cell r="G6135" t="str">
            <v>Max</v>
          </cell>
        </row>
        <row r="6136">
          <cell r="A6136" t="str">
            <v>Greenville202120.6Max</v>
          </cell>
          <cell r="B6136">
            <v>2021</v>
          </cell>
          <cell r="C6136">
            <v>0.6</v>
          </cell>
          <cell r="D6136" t="str">
            <v>Greenville</v>
          </cell>
          <cell r="E6136">
            <v>2</v>
          </cell>
          <cell r="F6136">
            <v>1042</v>
          </cell>
          <cell r="G6136" t="str">
            <v>Max</v>
          </cell>
        </row>
        <row r="6137">
          <cell r="A6137" t="str">
            <v>Greenwood202120.6Max</v>
          </cell>
          <cell r="B6137">
            <v>2021</v>
          </cell>
          <cell r="C6137">
            <v>0.6</v>
          </cell>
          <cell r="D6137" t="str">
            <v>Greenwood</v>
          </cell>
          <cell r="E6137">
            <v>2</v>
          </cell>
          <cell r="F6137">
            <v>741</v>
          </cell>
          <cell r="G6137" t="str">
            <v>Max</v>
          </cell>
        </row>
        <row r="6138">
          <cell r="A6138" t="str">
            <v>Hampton202120.6Max</v>
          </cell>
          <cell r="B6138">
            <v>2021</v>
          </cell>
          <cell r="C6138">
            <v>0.6</v>
          </cell>
          <cell r="D6138" t="str">
            <v>Hampton</v>
          </cell>
          <cell r="E6138">
            <v>2</v>
          </cell>
          <cell r="F6138">
            <v>724</v>
          </cell>
          <cell r="G6138" t="str">
            <v>Max</v>
          </cell>
        </row>
        <row r="6139">
          <cell r="A6139" t="str">
            <v>Horry202120.6Max</v>
          </cell>
          <cell r="B6139">
            <v>2021</v>
          </cell>
          <cell r="C6139">
            <v>0.6</v>
          </cell>
          <cell r="D6139" t="str">
            <v>Horry</v>
          </cell>
          <cell r="E6139">
            <v>2</v>
          </cell>
          <cell r="F6139">
            <v>825</v>
          </cell>
          <cell r="G6139" t="str">
            <v>Max</v>
          </cell>
        </row>
        <row r="6140">
          <cell r="A6140" t="str">
            <v>Jasper202120.6Max</v>
          </cell>
          <cell r="B6140">
            <v>2021</v>
          </cell>
          <cell r="C6140">
            <v>0.6</v>
          </cell>
          <cell r="D6140" t="str">
            <v>Jasper</v>
          </cell>
          <cell r="E6140">
            <v>2</v>
          </cell>
          <cell r="F6140">
            <v>729</v>
          </cell>
          <cell r="G6140" t="str">
            <v>Max</v>
          </cell>
        </row>
        <row r="6141">
          <cell r="A6141" t="str">
            <v>Kershaw202120.6Max</v>
          </cell>
          <cell r="B6141">
            <v>2021</v>
          </cell>
          <cell r="C6141">
            <v>0.6</v>
          </cell>
          <cell r="D6141" t="str">
            <v>Kershaw</v>
          </cell>
          <cell r="E6141">
            <v>2</v>
          </cell>
          <cell r="F6141">
            <v>823</v>
          </cell>
          <cell r="G6141" t="str">
            <v>Max</v>
          </cell>
        </row>
        <row r="6142">
          <cell r="A6142" t="str">
            <v>Lancaster202120.6Max</v>
          </cell>
          <cell r="B6142">
            <v>2021</v>
          </cell>
          <cell r="C6142">
            <v>0.6</v>
          </cell>
          <cell r="D6142" t="str">
            <v>Lancaster</v>
          </cell>
          <cell r="E6142">
            <v>2</v>
          </cell>
          <cell r="F6142">
            <v>954</v>
          </cell>
          <cell r="G6142" t="str">
            <v>Max</v>
          </cell>
        </row>
        <row r="6143">
          <cell r="A6143" t="str">
            <v>Laurens202120.6Max</v>
          </cell>
          <cell r="B6143">
            <v>2021</v>
          </cell>
          <cell r="C6143">
            <v>0.6</v>
          </cell>
          <cell r="D6143" t="str">
            <v>Laurens</v>
          </cell>
          <cell r="E6143">
            <v>2</v>
          </cell>
          <cell r="F6143">
            <v>724</v>
          </cell>
          <cell r="G6143" t="str">
            <v>Max</v>
          </cell>
        </row>
        <row r="6144">
          <cell r="A6144" t="str">
            <v>Lee202120.6Max</v>
          </cell>
          <cell r="B6144">
            <v>2021</v>
          </cell>
          <cell r="C6144">
            <v>0.6</v>
          </cell>
          <cell r="D6144" t="str">
            <v>Lee</v>
          </cell>
          <cell r="E6144">
            <v>2</v>
          </cell>
          <cell r="F6144">
            <v>724</v>
          </cell>
          <cell r="G6144" t="str">
            <v>Max</v>
          </cell>
        </row>
        <row r="6145">
          <cell r="A6145" t="str">
            <v>Lexington202120.6Max</v>
          </cell>
          <cell r="B6145">
            <v>2021</v>
          </cell>
          <cell r="C6145">
            <v>0.6</v>
          </cell>
          <cell r="D6145" t="str">
            <v>Lexington</v>
          </cell>
          <cell r="E6145">
            <v>2</v>
          </cell>
          <cell r="F6145">
            <v>973</v>
          </cell>
          <cell r="G6145" t="str">
            <v>Max</v>
          </cell>
        </row>
        <row r="6146">
          <cell r="A6146" t="str">
            <v>Marion202120.6Max</v>
          </cell>
          <cell r="B6146">
            <v>2021</v>
          </cell>
          <cell r="C6146">
            <v>0.6</v>
          </cell>
          <cell r="D6146" t="str">
            <v>Marion</v>
          </cell>
          <cell r="E6146">
            <v>2</v>
          </cell>
          <cell r="F6146">
            <v>724</v>
          </cell>
          <cell r="G6146" t="str">
            <v>Max</v>
          </cell>
        </row>
        <row r="6147">
          <cell r="A6147" t="str">
            <v>Marlboro202120.6Max</v>
          </cell>
          <cell r="B6147">
            <v>2021</v>
          </cell>
          <cell r="C6147">
            <v>0.6</v>
          </cell>
          <cell r="D6147" t="str">
            <v>Marlboro</v>
          </cell>
          <cell r="E6147">
            <v>2</v>
          </cell>
          <cell r="F6147">
            <v>724</v>
          </cell>
          <cell r="G6147" t="str">
            <v>Max</v>
          </cell>
        </row>
        <row r="6148">
          <cell r="A6148" t="str">
            <v>McCormick202120.6Max</v>
          </cell>
          <cell r="B6148">
            <v>2021</v>
          </cell>
          <cell r="C6148">
            <v>0.6</v>
          </cell>
          <cell r="D6148" t="str">
            <v>McCormick</v>
          </cell>
          <cell r="E6148">
            <v>2</v>
          </cell>
          <cell r="F6148">
            <v>771</v>
          </cell>
          <cell r="G6148" t="str">
            <v>Max</v>
          </cell>
        </row>
        <row r="6149">
          <cell r="A6149" t="str">
            <v>Newberry202120.6Max</v>
          </cell>
          <cell r="B6149">
            <v>2021</v>
          </cell>
          <cell r="C6149">
            <v>0.6</v>
          </cell>
          <cell r="D6149" t="str">
            <v>Newberry</v>
          </cell>
          <cell r="E6149">
            <v>2</v>
          </cell>
          <cell r="F6149">
            <v>742</v>
          </cell>
          <cell r="G6149" t="str">
            <v>Max</v>
          </cell>
        </row>
        <row r="6150">
          <cell r="A6150" t="str">
            <v>Oconee202120.6Max</v>
          </cell>
          <cell r="B6150">
            <v>2021</v>
          </cell>
          <cell r="C6150">
            <v>0.6</v>
          </cell>
          <cell r="D6150" t="str">
            <v>Oconee</v>
          </cell>
          <cell r="E6150">
            <v>2</v>
          </cell>
          <cell r="F6150">
            <v>879</v>
          </cell>
          <cell r="G6150" t="str">
            <v>Max</v>
          </cell>
        </row>
        <row r="6151">
          <cell r="A6151" t="str">
            <v>Orangeburg202120.6Max</v>
          </cell>
          <cell r="B6151">
            <v>2021</v>
          </cell>
          <cell r="C6151">
            <v>0.6</v>
          </cell>
          <cell r="D6151" t="str">
            <v>Orangeburg</v>
          </cell>
          <cell r="E6151">
            <v>2</v>
          </cell>
          <cell r="F6151">
            <v>724</v>
          </cell>
          <cell r="G6151" t="str">
            <v>Max</v>
          </cell>
        </row>
        <row r="6152">
          <cell r="A6152" t="str">
            <v>Pickens202120.6Max</v>
          </cell>
          <cell r="B6152">
            <v>2021</v>
          </cell>
          <cell r="C6152">
            <v>0.6</v>
          </cell>
          <cell r="D6152" t="str">
            <v>Pickens</v>
          </cell>
          <cell r="E6152">
            <v>2</v>
          </cell>
          <cell r="F6152">
            <v>1042</v>
          </cell>
          <cell r="G6152" t="str">
            <v>Max</v>
          </cell>
        </row>
        <row r="6153">
          <cell r="A6153" t="str">
            <v>Richland202120.6Max</v>
          </cell>
          <cell r="B6153">
            <v>2021</v>
          </cell>
          <cell r="C6153">
            <v>0.6</v>
          </cell>
          <cell r="D6153" t="str">
            <v>Richland</v>
          </cell>
          <cell r="E6153">
            <v>2</v>
          </cell>
          <cell r="F6153">
            <v>973</v>
          </cell>
          <cell r="G6153" t="str">
            <v>Max</v>
          </cell>
        </row>
        <row r="6154">
          <cell r="A6154" t="str">
            <v>Saluda202120.6Max</v>
          </cell>
          <cell r="B6154">
            <v>2021</v>
          </cell>
          <cell r="C6154">
            <v>0.6</v>
          </cell>
          <cell r="D6154" t="str">
            <v>Saluda</v>
          </cell>
          <cell r="E6154">
            <v>2</v>
          </cell>
          <cell r="F6154">
            <v>973</v>
          </cell>
          <cell r="G6154" t="str">
            <v>Max</v>
          </cell>
        </row>
        <row r="6155">
          <cell r="A6155" t="str">
            <v>Spartanburg202120.6Max</v>
          </cell>
          <cell r="B6155">
            <v>2021</v>
          </cell>
          <cell r="C6155">
            <v>0.6</v>
          </cell>
          <cell r="D6155" t="str">
            <v>Spartanburg</v>
          </cell>
          <cell r="E6155">
            <v>2</v>
          </cell>
          <cell r="F6155">
            <v>918</v>
          </cell>
          <cell r="G6155" t="str">
            <v>Max</v>
          </cell>
        </row>
        <row r="6156">
          <cell r="A6156" t="str">
            <v>Sumter202120.6Max</v>
          </cell>
          <cell r="B6156">
            <v>2021</v>
          </cell>
          <cell r="C6156">
            <v>0.6</v>
          </cell>
          <cell r="D6156" t="str">
            <v>Sumter</v>
          </cell>
          <cell r="E6156">
            <v>2</v>
          </cell>
          <cell r="F6156">
            <v>733</v>
          </cell>
          <cell r="G6156" t="str">
            <v>Max</v>
          </cell>
        </row>
        <row r="6157">
          <cell r="A6157" t="str">
            <v>Union202120.6Max</v>
          </cell>
          <cell r="B6157">
            <v>2021</v>
          </cell>
          <cell r="C6157">
            <v>0.6</v>
          </cell>
          <cell r="D6157" t="str">
            <v>Union</v>
          </cell>
          <cell r="E6157">
            <v>2</v>
          </cell>
          <cell r="F6157">
            <v>724</v>
          </cell>
          <cell r="G6157" t="str">
            <v>Max</v>
          </cell>
        </row>
        <row r="6158">
          <cell r="A6158" t="str">
            <v>Williamsburg202120.6Max</v>
          </cell>
          <cell r="B6158">
            <v>2021</v>
          </cell>
          <cell r="C6158">
            <v>0.6</v>
          </cell>
          <cell r="D6158" t="str">
            <v>Williamsburg</v>
          </cell>
          <cell r="E6158">
            <v>2</v>
          </cell>
          <cell r="F6158">
            <v>724</v>
          </cell>
          <cell r="G6158" t="str">
            <v>Max</v>
          </cell>
        </row>
        <row r="6159">
          <cell r="A6159" t="str">
            <v>York202120.6Max</v>
          </cell>
          <cell r="B6159">
            <v>2021</v>
          </cell>
          <cell r="C6159">
            <v>0.6</v>
          </cell>
          <cell r="D6159" t="str">
            <v>York</v>
          </cell>
          <cell r="E6159">
            <v>2</v>
          </cell>
          <cell r="F6159">
            <v>1137</v>
          </cell>
          <cell r="G6159" t="str">
            <v>Max</v>
          </cell>
        </row>
        <row r="6160">
          <cell r="A6160" t="str">
            <v>Abbeville202130.6Max</v>
          </cell>
          <cell r="B6160">
            <v>2021</v>
          </cell>
          <cell r="C6160">
            <v>0.6</v>
          </cell>
          <cell r="D6160" t="str">
            <v>Abbeville</v>
          </cell>
          <cell r="E6160">
            <v>3</v>
          </cell>
          <cell r="F6160">
            <v>836</v>
          </cell>
          <cell r="G6160" t="str">
            <v>Max</v>
          </cell>
        </row>
        <row r="6161">
          <cell r="A6161" t="str">
            <v>Aiken202130.6Max</v>
          </cell>
          <cell r="B6161">
            <v>2021</v>
          </cell>
          <cell r="C6161">
            <v>0.6</v>
          </cell>
          <cell r="D6161" t="str">
            <v>Aiken</v>
          </cell>
          <cell r="E6161">
            <v>3</v>
          </cell>
          <cell r="F6161">
            <v>1078</v>
          </cell>
          <cell r="G6161" t="str">
            <v>Max</v>
          </cell>
        </row>
        <row r="6162">
          <cell r="A6162" t="str">
            <v>Allendale202130.6Max</v>
          </cell>
          <cell r="B6162">
            <v>2021</v>
          </cell>
          <cell r="C6162">
            <v>0.6</v>
          </cell>
          <cell r="D6162" t="str">
            <v>Allendale</v>
          </cell>
          <cell r="E6162">
            <v>3</v>
          </cell>
          <cell r="F6162">
            <v>836</v>
          </cell>
          <cell r="G6162" t="str">
            <v>Max</v>
          </cell>
        </row>
        <row r="6163">
          <cell r="A6163" t="str">
            <v>Anderson202130.6Max</v>
          </cell>
          <cell r="B6163">
            <v>2021</v>
          </cell>
          <cell r="C6163">
            <v>0.6</v>
          </cell>
          <cell r="D6163" t="str">
            <v>Anderson</v>
          </cell>
          <cell r="E6163">
            <v>3</v>
          </cell>
          <cell r="F6163">
            <v>1064</v>
          </cell>
          <cell r="G6163" t="str">
            <v>Max</v>
          </cell>
        </row>
        <row r="6164">
          <cell r="A6164" t="str">
            <v>Bamberg202130.6Max</v>
          </cell>
          <cell r="B6164">
            <v>2021</v>
          </cell>
          <cell r="C6164">
            <v>0.6</v>
          </cell>
          <cell r="D6164" t="str">
            <v>Bamberg</v>
          </cell>
          <cell r="E6164">
            <v>3</v>
          </cell>
          <cell r="F6164">
            <v>836</v>
          </cell>
          <cell r="G6164" t="str">
            <v>Max</v>
          </cell>
        </row>
        <row r="6165">
          <cell r="A6165" t="str">
            <v>Barnwell202130.6Max</v>
          </cell>
          <cell r="B6165">
            <v>2021</v>
          </cell>
          <cell r="C6165">
            <v>0.6</v>
          </cell>
          <cell r="D6165" t="str">
            <v>Barnwell</v>
          </cell>
          <cell r="E6165">
            <v>3</v>
          </cell>
          <cell r="F6165">
            <v>836</v>
          </cell>
          <cell r="G6165" t="str">
            <v>Max</v>
          </cell>
        </row>
        <row r="6166">
          <cell r="A6166" t="str">
            <v>Beaufort202130.6Max</v>
          </cell>
          <cell r="B6166">
            <v>2021</v>
          </cell>
          <cell r="C6166">
            <v>0.6</v>
          </cell>
          <cell r="D6166" t="str">
            <v>Beaufort</v>
          </cell>
          <cell r="E6166">
            <v>3</v>
          </cell>
          <cell r="F6166">
            <v>1209</v>
          </cell>
          <cell r="G6166" t="str">
            <v>Max</v>
          </cell>
        </row>
        <row r="6167">
          <cell r="A6167" t="str">
            <v>Berkeley202130.6Max</v>
          </cell>
          <cell r="B6167">
            <v>2021</v>
          </cell>
          <cell r="C6167">
            <v>0.6</v>
          </cell>
          <cell r="D6167" t="str">
            <v>Berkeley</v>
          </cell>
          <cell r="E6167">
            <v>3</v>
          </cell>
          <cell r="F6167">
            <v>1281</v>
          </cell>
          <cell r="G6167" t="str">
            <v>Max</v>
          </cell>
        </row>
        <row r="6168">
          <cell r="A6168" t="str">
            <v>Calhoun202130.6Max</v>
          </cell>
          <cell r="B6168">
            <v>2021</v>
          </cell>
          <cell r="C6168">
            <v>0.6</v>
          </cell>
          <cell r="D6168" t="str">
            <v>Calhoun</v>
          </cell>
          <cell r="E6168">
            <v>3</v>
          </cell>
          <cell r="F6168">
            <v>1125</v>
          </cell>
          <cell r="G6168" t="str">
            <v>Max</v>
          </cell>
        </row>
        <row r="6169">
          <cell r="A6169" t="str">
            <v>Charleston202130.6Max</v>
          </cell>
          <cell r="B6169">
            <v>2021</v>
          </cell>
          <cell r="C6169">
            <v>0.6</v>
          </cell>
          <cell r="D6169" t="str">
            <v>Charleston</v>
          </cell>
          <cell r="E6169">
            <v>3</v>
          </cell>
          <cell r="F6169">
            <v>1281</v>
          </cell>
          <cell r="G6169" t="str">
            <v>Max</v>
          </cell>
        </row>
        <row r="6170">
          <cell r="A6170" t="str">
            <v>Cherokee202130.6Max</v>
          </cell>
          <cell r="B6170">
            <v>2021</v>
          </cell>
          <cell r="C6170">
            <v>0.6</v>
          </cell>
          <cell r="D6170" t="str">
            <v>Cherokee</v>
          </cell>
          <cell r="E6170">
            <v>3</v>
          </cell>
          <cell r="F6170">
            <v>836</v>
          </cell>
          <cell r="G6170" t="str">
            <v>Max</v>
          </cell>
        </row>
        <row r="6171">
          <cell r="A6171" t="str">
            <v>Chester202130.6Max</v>
          </cell>
          <cell r="B6171">
            <v>2021</v>
          </cell>
          <cell r="C6171">
            <v>0.6</v>
          </cell>
          <cell r="D6171" t="str">
            <v>Chester</v>
          </cell>
          <cell r="E6171">
            <v>3</v>
          </cell>
          <cell r="F6171">
            <v>886</v>
          </cell>
          <cell r="G6171" t="str">
            <v>Max</v>
          </cell>
        </row>
        <row r="6172">
          <cell r="A6172" t="str">
            <v>Chesterfield202130.6Max</v>
          </cell>
          <cell r="B6172">
            <v>2021</v>
          </cell>
          <cell r="C6172">
            <v>0.6</v>
          </cell>
          <cell r="D6172" t="str">
            <v>Chesterfield</v>
          </cell>
          <cell r="E6172">
            <v>3</v>
          </cell>
          <cell r="F6172">
            <v>836</v>
          </cell>
          <cell r="G6172" t="str">
            <v>Max</v>
          </cell>
        </row>
        <row r="6173">
          <cell r="A6173" t="str">
            <v>Clarendon202130.6Max</v>
          </cell>
          <cell r="B6173">
            <v>2021</v>
          </cell>
          <cell r="C6173">
            <v>0.6</v>
          </cell>
          <cell r="D6173" t="str">
            <v>Clarendon</v>
          </cell>
          <cell r="E6173">
            <v>3</v>
          </cell>
          <cell r="F6173">
            <v>836</v>
          </cell>
          <cell r="G6173" t="str">
            <v>Max</v>
          </cell>
        </row>
        <row r="6174">
          <cell r="A6174" t="str">
            <v>Colleton202130.6Max</v>
          </cell>
          <cell r="B6174">
            <v>2021</v>
          </cell>
          <cell r="C6174">
            <v>0.6</v>
          </cell>
          <cell r="D6174" t="str">
            <v>Colleton</v>
          </cell>
          <cell r="E6174">
            <v>3</v>
          </cell>
          <cell r="F6174">
            <v>836</v>
          </cell>
          <cell r="G6174" t="str">
            <v>Max</v>
          </cell>
        </row>
        <row r="6175">
          <cell r="A6175" t="str">
            <v>Darlington202130.6Max</v>
          </cell>
          <cell r="B6175">
            <v>2021</v>
          </cell>
          <cell r="C6175">
            <v>0.6</v>
          </cell>
          <cell r="D6175" t="str">
            <v>Darlington</v>
          </cell>
          <cell r="E6175">
            <v>3</v>
          </cell>
          <cell r="F6175">
            <v>858</v>
          </cell>
          <cell r="G6175" t="str">
            <v>Max</v>
          </cell>
        </row>
        <row r="6176">
          <cell r="A6176" t="str">
            <v>Dillon202130.6Max</v>
          </cell>
          <cell r="B6176">
            <v>2021</v>
          </cell>
          <cell r="C6176">
            <v>0.6</v>
          </cell>
          <cell r="D6176" t="str">
            <v>Dillon</v>
          </cell>
          <cell r="E6176">
            <v>3</v>
          </cell>
          <cell r="F6176">
            <v>836</v>
          </cell>
          <cell r="G6176" t="str">
            <v>Max</v>
          </cell>
        </row>
        <row r="6177">
          <cell r="A6177" t="str">
            <v>Dorchester202130.6Max</v>
          </cell>
          <cell r="B6177">
            <v>2021</v>
          </cell>
          <cell r="C6177">
            <v>0.6</v>
          </cell>
          <cell r="D6177" t="str">
            <v>Dorchester</v>
          </cell>
          <cell r="E6177">
            <v>3</v>
          </cell>
          <cell r="F6177">
            <v>1281</v>
          </cell>
          <cell r="G6177" t="str">
            <v>Max</v>
          </cell>
        </row>
        <row r="6178">
          <cell r="A6178" t="str">
            <v>Edgefield202130.6Max</v>
          </cell>
          <cell r="B6178">
            <v>2021</v>
          </cell>
          <cell r="C6178">
            <v>0.6</v>
          </cell>
          <cell r="D6178" t="str">
            <v>Edgefield</v>
          </cell>
          <cell r="E6178">
            <v>3</v>
          </cell>
          <cell r="F6178">
            <v>1078</v>
          </cell>
          <cell r="G6178" t="str">
            <v>Max</v>
          </cell>
        </row>
        <row r="6179">
          <cell r="A6179" t="str">
            <v>Fairfield202130.6Max</v>
          </cell>
          <cell r="B6179">
            <v>2021</v>
          </cell>
          <cell r="C6179">
            <v>0.6</v>
          </cell>
          <cell r="D6179" t="str">
            <v>Fairfield</v>
          </cell>
          <cell r="E6179">
            <v>3</v>
          </cell>
          <cell r="F6179">
            <v>1125</v>
          </cell>
          <cell r="G6179" t="str">
            <v>Max</v>
          </cell>
        </row>
        <row r="6180">
          <cell r="A6180" t="str">
            <v>Florence202130.6Max</v>
          </cell>
          <cell r="B6180">
            <v>2021</v>
          </cell>
          <cell r="C6180">
            <v>0.6</v>
          </cell>
          <cell r="D6180" t="str">
            <v>Florence</v>
          </cell>
          <cell r="E6180">
            <v>3</v>
          </cell>
          <cell r="F6180">
            <v>944</v>
          </cell>
          <cell r="G6180" t="str">
            <v>Max</v>
          </cell>
        </row>
        <row r="6181">
          <cell r="A6181" t="str">
            <v>Georgetown202130.6Max</v>
          </cell>
          <cell r="B6181">
            <v>2021</v>
          </cell>
          <cell r="C6181">
            <v>0.6</v>
          </cell>
          <cell r="D6181" t="str">
            <v>Georgetown</v>
          </cell>
          <cell r="E6181">
            <v>3</v>
          </cell>
          <cell r="F6181">
            <v>1006</v>
          </cell>
          <cell r="G6181" t="str">
            <v>Max</v>
          </cell>
        </row>
        <row r="6182">
          <cell r="A6182" t="str">
            <v>Greenville202130.6Max</v>
          </cell>
          <cell r="B6182">
            <v>2021</v>
          </cell>
          <cell r="C6182">
            <v>0.6</v>
          </cell>
          <cell r="D6182" t="str">
            <v>Greenville</v>
          </cell>
          <cell r="E6182">
            <v>3</v>
          </cell>
          <cell r="F6182">
            <v>1204</v>
          </cell>
          <cell r="G6182" t="str">
            <v>Max</v>
          </cell>
        </row>
        <row r="6183">
          <cell r="A6183" t="str">
            <v>Greenwood202130.6Max</v>
          </cell>
          <cell r="B6183">
            <v>2021</v>
          </cell>
          <cell r="C6183">
            <v>0.6</v>
          </cell>
          <cell r="D6183" t="str">
            <v>Greenwood</v>
          </cell>
          <cell r="E6183">
            <v>3</v>
          </cell>
          <cell r="F6183">
            <v>855</v>
          </cell>
          <cell r="G6183" t="str">
            <v>Max</v>
          </cell>
        </row>
        <row r="6184">
          <cell r="A6184" t="str">
            <v>Hampton202130.6Max</v>
          </cell>
          <cell r="B6184">
            <v>2021</v>
          </cell>
          <cell r="C6184">
            <v>0.6</v>
          </cell>
          <cell r="D6184" t="str">
            <v>Hampton</v>
          </cell>
          <cell r="E6184">
            <v>3</v>
          </cell>
          <cell r="F6184">
            <v>836</v>
          </cell>
          <cell r="G6184" t="str">
            <v>Max</v>
          </cell>
        </row>
        <row r="6185">
          <cell r="A6185" t="str">
            <v>Horry202130.6Max</v>
          </cell>
          <cell r="B6185">
            <v>2021</v>
          </cell>
          <cell r="C6185">
            <v>0.6</v>
          </cell>
          <cell r="D6185" t="str">
            <v>Horry</v>
          </cell>
          <cell r="E6185">
            <v>3</v>
          </cell>
          <cell r="F6185">
            <v>953</v>
          </cell>
          <cell r="G6185" t="str">
            <v>Max</v>
          </cell>
        </row>
        <row r="6186">
          <cell r="A6186" t="str">
            <v>Jasper202130.6Max</v>
          </cell>
          <cell r="B6186">
            <v>2021</v>
          </cell>
          <cell r="C6186">
            <v>0.6</v>
          </cell>
          <cell r="D6186" t="str">
            <v>Jasper</v>
          </cell>
          <cell r="E6186">
            <v>3</v>
          </cell>
          <cell r="F6186">
            <v>843</v>
          </cell>
          <cell r="G6186" t="str">
            <v>Max</v>
          </cell>
        </row>
        <row r="6187">
          <cell r="A6187" t="str">
            <v>Kershaw202130.6Max</v>
          </cell>
          <cell r="B6187">
            <v>2021</v>
          </cell>
          <cell r="C6187">
            <v>0.6</v>
          </cell>
          <cell r="D6187" t="str">
            <v>Kershaw</v>
          </cell>
          <cell r="E6187">
            <v>3</v>
          </cell>
          <cell r="F6187">
            <v>950</v>
          </cell>
          <cell r="G6187" t="str">
            <v>Max</v>
          </cell>
        </row>
        <row r="6188">
          <cell r="A6188" t="str">
            <v>Lancaster202130.6Max</v>
          </cell>
          <cell r="B6188">
            <v>2021</v>
          </cell>
          <cell r="C6188">
            <v>0.6</v>
          </cell>
          <cell r="D6188" t="str">
            <v>Lancaster</v>
          </cell>
          <cell r="E6188">
            <v>3</v>
          </cell>
          <cell r="F6188">
            <v>1101</v>
          </cell>
          <cell r="G6188" t="str">
            <v>Max</v>
          </cell>
        </row>
        <row r="6189">
          <cell r="A6189" t="str">
            <v>Laurens202130.6Max</v>
          </cell>
          <cell r="B6189">
            <v>2021</v>
          </cell>
          <cell r="C6189">
            <v>0.6</v>
          </cell>
          <cell r="D6189" t="str">
            <v>Laurens</v>
          </cell>
          <cell r="E6189">
            <v>3</v>
          </cell>
          <cell r="F6189">
            <v>836</v>
          </cell>
          <cell r="G6189" t="str">
            <v>Max</v>
          </cell>
        </row>
        <row r="6190">
          <cell r="A6190" t="str">
            <v>Lee202130.6Max</v>
          </cell>
          <cell r="B6190">
            <v>2021</v>
          </cell>
          <cell r="C6190">
            <v>0.6</v>
          </cell>
          <cell r="D6190" t="str">
            <v>Lee</v>
          </cell>
          <cell r="E6190">
            <v>3</v>
          </cell>
          <cell r="F6190">
            <v>836</v>
          </cell>
          <cell r="G6190" t="str">
            <v>Max</v>
          </cell>
        </row>
        <row r="6191">
          <cell r="A6191" t="str">
            <v>Lexington202130.6Max</v>
          </cell>
          <cell r="B6191">
            <v>2021</v>
          </cell>
          <cell r="C6191">
            <v>0.6</v>
          </cell>
          <cell r="D6191" t="str">
            <v>Lexington</v>
          </cell>
          <cell r="E6191">
            <v>3</v>
          </cell>
          <cell r="F6191">
            <v>1125</v>
          </cell>
          <cell r="G6191" t="str">
            <v>Max</v>
          </cell>
        </row>
        <row r="6192">
          <cell r="A6192" t="str">
            <v>Marion202130.6Max</v>
          </cell>
          <cell r="B6192">
            <v>2021</v>
          </cell>
          <cell r="C6192">
            <v>0.6</v>
          </cell>
          <cell r="D6192" t="str">
            <v>Marion</v>
          </cell>
          <cell r="E6192">
            <v>3</v>
          </cell>
          <cell r="F6192">
            <v>836</v>
          </cell>
          <cell r="G6192" t="str">
            <v>Max</v>
          </cell>
        </row>
        <row r="6193">
          <cell r="A6193" t="str">
            <v>Marlboro202130.6Max</v>
          </cell>
          <cell r="B6193">
            <v>2021</v>
          </cell>
          <cell r="C6193">
            <v>0.6</v>
          </cell>
          <cell r="D6193" t="str">
            <v>Marlboro</v>
          </cell>
          <cell r="E6193">
            <v>3</v>
          </cell>
          <cell r="F6193">
            <v>836</v>
          </cell>
          <cell r="G6193" t="str">
            <v>Max</v>
          </cell>
        </row>
        <row r="6194">
          <cell r="A6194" t="str">
            <v>McCormick202130.6Max</v>
          </cell>
          <cell r="B6194">
            <v>2021</v>
          </cell>
          <cell r="C6194">
            <v>0.6</v>
          </cell>
          <cell r="D6194" t="str">
            <v>McCormick</v>
          </cell>
          <cell r="E6194">
            <v>3</v>
          </cell>
          <cell r="F6194">
            <v>891</v>
          </cell>
          <cell r="G6194" t="str">
            <v>Max</v>
          </cell>
        </row>
        <row r="6195">
          <cell r="A6195" t="str">
            <v>Newberry202130.6Max</v>
          </cell>
          <cell r="B6195">
            <v>2021</v>
          </cell>
          <cell r="C6195">
            <v>0.6</v>
          </cell>
          <cell r="D6195" t="str">
            <v>Newberry</v>
          </cell>
          <cell r="E6195">
            <v>3</v>
          </cell>
          <cell r="F6195">
            <v>856</v>
          </cell>
          <cell r="G6195" t="str">
            <v>Max</v>
          </cell>
        </row>
        <row r="6196">
          <cell r="A6196" t="str">
            <v>Oconee202130.6Max</v>
          </cell>
          <cell r="B6196">
            <v>2021</v>
          </cell>
          <cell r="C6196">
            <v>0.6</v>
          </cell>
          <cell r="D6196" t="str">
            <v>Oconee</v>
          </cell>
          <cell r="E6196">
            <v>3</v>
          </cell>
          <cell r="F6196">
            <v>1016</v>
          </cell>
          <cell r="G6196" t="str">
            <v>Max</v>
          </cell>
        </row>
        <row r="6197">
          <cell r="A6197" t="str">
            <v>Orangeburg202130.6Max</v>
          </cell>
          <cell r="B6197">
            <v>2021</v>
          </cell>
          <cell r="C6197">
            <v>0.6</v>
          </cell>
          <cell r="D6197" t="str">
            <v>Orangeburg</v>
          </cell>
          <cell r="E6197">
            <v>3</v>
          </cell>
          <cell r="F6197">
            <v>836</v>
          </cell>
          <cell r="G6197" t="str">
            <v>Max</v>
          </cell>
        </row>
        <row r="6198">
          <cell r="A6198" t="str">
            <v>Pickens202130.6Max</v>
          </cell>
          <cell r="B6198">
            <v>2021</v>
          </cell>
          <cell r="C6198">
            <v>0.6</v>
          </cell>
          <cell r="D6198" t="str">
            <v>Pickens</v>
          </cell>
          <cell r="E6198">
            <v>3</v>
          </cell>
          <cell r="F6198">
            <v>1204</v>
          </cell>
          <cell r="G6198" t="str">
            <v>Max</v>
          </cell>
        </row>
        <row r="6199">
          <cell r="A6199" t="str">
            <v>Richland202130.6Max</v>
          </cell>
          <cell r="B6199">
            <v>2021</v>
          </cell>
          <cell r="C6199">
            <v>0.6</v>
          </cell>
          <cell r="D6199" t="str">
            <v>Richland</v>
          </cell>
          <cell r="E6199">
            <v>3</v>
          </cell>
          <cell r="F6199">
            <v>1125</v>
          </cell>
          <cell r="G6199" t="str">
            <v>Max</v>
          </cell>
        </row>
        <row r="6200">
          <cell r="A6200" t="str">
            <v>Saluda202130.6Max</v>
          </cell>
          <cell r="B6200">
            <v>2021</v>
          </cell>
          <cell r="C6200">
            <v>0.6</v>
          </cell>
          <cell r="D6200" t="str">
            <v>Saluda</v>
          </cell>
          <cell r="E6200">
            <v>3</v>
          </cell>
          <cell r="F6200">
            <v>1125</v>
          </cell>
          <cell r="G6200" t="str">
            <v>Max</v>
          </cell>
        </row>
        <row r="6201">
          <cell r="A6201" t="str">
            <v>Spartanburg202130.6Max</v>
          </cell>
          <cell r="B6201">
            <v>2021</v>
          </cell>
          <cell r="C6201">
            <v>0.6</v>
          </cell>
          <cell r="D6201" t="str">
            <v>Spartanburg</v>
          </cell>
          <cell r="E6201">
            <v>3</v>
          </cell>
          <cell r="F6201">
            <v>1059</v>
          </cell>
          <cell r="G6201" t="str">
            <v>Max</v>
          </cell>
        </row>
        <row r="6202">
          <cell r="A6202" t="str">
            <v>Sumter202130.6Max</v>
          </cell>
          <cell r="B6202">
            <v>2021</v>
          </cell>
          <cell r="C6202">
            <v>0.6</v>
          </cell>
          <cell r="D6202" t="str">
            <v>Sumter</v>
          </cell>
          <cell r="E6202">
            <v>3</v>
          </cell>
          <cell r="F6202">
            <v>847</v>
          </cell>
          <cell r="G6202" t="str">
            <v>Max</v>
          </cell>
        </row>
        <row r="6203">
          <cell r="A6203" t="str">
            <v>Union202130.6Max</v>
          </cell>
          <cell r="B6203">
            <v>2021</v>
          </cell>
          <cell r="C6203">
            <v>0.6</v>
          </cell>
          <cell r="D6203" t="str">
            <v>Union</v>
          </cell>
          <cell r="E6203">
            <v>3</v>
          </cell>
          <cell r="F6203">
            <v>836</v>
          </cell>
          <cell r="G6203" t="str">
            <v>Max</v>
          </cell>
        </row>
        <row r="6204">
          <cell r="A6204" t="str">
            <v>Williamsburg202130.6Max</v>
          </cell>
          <cell r="B6204">
            <v>2021</v>
          </cell>
          <cell r="C6204">
            <v>0.6</v>
          </cell>
          <cell r="D6204" t="str">
            <v>Williamsburg</v>
          </cell>
          <cell r="E6204">
            <v>3</v>
          </cell>
          <cell r="F6204">
            <v>836</v>
          </cell>
          <cell r="G6204" t="str">
            <v>Max</v>
          </cell>
        </row>
        <row r="6205">
          <cell r="A6205" t="str">
            <v>York202130.6Max</v>
          </cell>
          <cell r="B6205">
            <v>2021</v>
          </cell>
          <cell r="C6205">
            <v>0.6</v>
          </cell>
          <cell r="D6205" t="str">
            <v>York</v>
          </cell>
          <cell r="E6205">
            <v>3</v>
          </cell>
          <cell r="F6205">
            <v>1314</v>
          </cell>
          <cell r="G6205" t="str">
            <v>Max</v>
          </cell>
        </row>
        <row r="6206">
          <cell r="A6206" t="str">
            <v>Abbeville202140.6Max</v>
          </cell>
          <cell r="B6206">
            <v>2021</v>
          </cell>
          <cell r="C6206">
            <v>0.6</v>
          </cell>
          <cell r="D6206" t="str">
            <v>Abbeville</v>
          </cell>
          <cell r="E6206">
            <v>4</v>
          </cell>
          <cell r="F6206">
            <v>933</v>
          </cell>
          <cell r="G6206" t="str">
            <v>Max</v>
          </cell>
        </row>
        <row r="6207">
          <cell r="A6207" t="str">
            <v>Aiken202140.6Max</v>
          </cell>
          <cell r="B6207">
            <v>2021</v>
          </cell>
          <cell r="C6207">
            <v>0.6</v>
          </cell>
          <cell r="D6207" t="str">
            <v>Aiken</v>
          </cell>
          <cell r="E6207">
            <v>4</v>
          </cell>
          <cell r="F6207">
            <v>1203</v>
          </cell>
          <cell r="G6207" t="str">
            <v>Max</v>
          </cell>
        </row>
        <row r="6208">
          <cell r="A6208" t="str">
            <v>Allendale202140.6Max</v>
          </cell>
          <cell r="B6208">
            <v>2021</v>
          </cell>
          <cell r="C6208">
            <v>0.6</v>
          </cell>
          <cell r="D6208" t="str">
            <v>Allendale</v>
          </cell>
          <cell r="E6208">
            <v>4</v>
          </cell>
          <cell r="F6208">
            <v>933</v>
          </cell>
          <cell r="G6208" t="str">
            <v>Max</v>
          </cell>
        </row>
        <row r="6209">
          <cell r="A6209" t="str">
            <v>Anderson202140.6Max</v>
          </cell>
          <cell r="B6209">
            <v>2021</v>
          </cell>
          <cell r="C6209">
            <v>0.6</v>
          </cell>
          <cell r="D6209" t="str">
            <v>Anderson</v>
          </cell>
          <cell r="E6209">
            <v>4</v>
          </cell>
          <cell r="F6209">
            <v>1188</v>
          </cell>
          <cell r="G6209" t="str">
            <v>Max</v>
          </cell>
        </row>
        <row r="6210">
          <cell r="A6210" t="str">
            <v>Bamberg202140.6Max</v>
          </cell>
          <cell r="B6210">
            <v>2021</v>
          </cell>
          <cell r="C6210">
            <v>0.6</v>
          </cell>
          <cell r="D6210" t="str">
            <v>Bamberg</v>
          </cell>
          <cell r="E6210">
            <v>4</v>
          </cell>
          <cell r="F6210">
            <v>933</v>
          </cell>
          <cell r="G6210" t="str">
            <v>Max</v>
          </cell>
        </row>
        <row r="6211">
          <cell r="A6211" t="str">
            <v>Barnwell202140.6Max</v>
          </cell>
          <cell r="B6211">
            <v>2021</v>
          </cell>
          <cell r="C6211">
            <v>0.6</v>
          </cell>
          <cell r="D6211" t="str">
            <v>Barnwell</v>
          </cell>
          <cell r="E6211">
            <v>4</v>
          </cell>
          <cell r="F6211">
            <v>933</v>
          </cell>
          <cell r="G6211" t="str">
            <v>Max</v>
          </cell>
        </row>
        <row r="6212">
          <cell r="A6212" t="str">
            <v>Beaufort202140.6Max</v>
          </cell>
          <cell r="B6212">
            <v>2021</v>
          </cell>
          <cell r="C6212">
            <v>0.6</v>
          </cell>
          <cell r="D6212" t="str">
            <v>Beaufort</v>
          </cell>
          <cell r="E6212">
            <v>4</v>
          </cell>
          <cell r="F6212">
            <v>1348</v>
          </cell>
          <cell r="G6212" t="str">
            <v>Max</v>
          </cell>
        </row>
        <row r="6213">
          <cell r="A6213" t="str">
            <v>Berkeley202140.6Max</v>
          </cell>
          <cell r="B6213">
            <v>2021</v>
          </cell>
          <cell r="C6213">
            <v>0.6</v>
          </cell>
          <cell r="D6213" t="str">
            <v>Berkeley</v>
          </cell>
          <cell r="E6213">
            <v>4</v>
          </cell>
          <cell r="F6213">
            <v>1429</v>
          </cell>
          <cell r="G6213" t="str">
            <v>Max</v>
          </cell>
        </row>
        <row r="6214">
          <cell r="A6214" t="str">
            <v>Calhoun202140.6Max</v>
          </cell>
          <cell r="B6214">
            <v>2021</v>
          </cell>
          <cell r="C6214">
            <v>0.6</v>
          </cell>
          <cell r="D6214" t="str">
            <v>Calhoun</v>
          </cell>
          <cell r="E6214">
            <v>4</v>
          </cell>
          <cell r="F6214">
            <v>1255</v>
          </cell>
          <cell r="G6214" t="str">
            <v>Max</v>
          </cell>
        </row>
        <row r="6215">
          <cell r="A6215" t="str">
            <v>Charleston202140.6Max</v>
          </cell>
          <cell r="B6215">
            <v>2021</v>
          </cell>
          <cell r="C6215">
            <v>0.6</v>
          </cell>
          <cell r="D6215" t="str">
            <v>Charleston</v>
          </cell>
          <cell r="E6215">
            <v>4</v>
          </cell>
          <cell r="F6215">
            <v>1429</v>
          </cell>
          <cell r="G6215" t="str">
            <v>Max</v>
          </cell>
        </row>
        <row r="6216">
          <cell r="A6216" t="str">
            <v>Cherokee202140.6Max</v>
          </cell>
          <cell r="B6216">
            <v>2021</v>
          </cell>
          <cell r="C6216">
            <v>0.6</v>
          </cell>
          <cell r="D6216" t="str">
            <v>Cherokee</v>
          </cell>
          <cell r="E6216">
            <v>4</v>
          </cell>
          <cell r="F6216">
            <v>933</v>
          </cell>
          <cell r="G6216" t="str">
            <v>Max</v>
          </cell>
        </row>
        <row r="6217">
          <cell r="A6217" t="str">
            <v>Chester202140.6Max</v>
          </cell>
          <cell r="B6217">
            <v>2021</v>
          </cell>
          <cell r="C6217">
            <v>0.6</v>
          </cell>
          <cell r="D6217" t="str">
            <v>Chester</v>
          </cell>
          <cell r="E6217">
            <v>4</v>
          </cell>
          <cell r="F6217">
            <v>988</v>
          </cell>
          <cell r="G6217" t="str">
            <v>Max</v>
          </cell>
        </row>
        <row r="6218">
          <cell r="A6218" t="str">
            <v>Chesterfield202140.6Max</v>
          </cell>
          <cell r="B6218">
            <v>2021</v>
          </cell>
          <cell r="C6218">
            <v>0.6</v>
          </cell>
          <cell r="D6218" t="str">
            <v>Chesterfield</v>
          </cell>
          <cell r="E6218">
            <v>4</v>
          </cell>
          <cell r="F6218">
            <v>933</v>
          </cell>
          <cell r="G6218" t="str">
            <v>Max</v>
          </cell>
        </row>
        <row r="6219">
          <cell r="A6219" t="str">
            <v>Clarendon202140.6Max</v>
          </cell>
          <cell r="B6219">
            <v>2021</v>
          </cell>
          <cell r="C6219">
            <v>0.6</v>
          </cell>
          <cell r="D6219" t="str">
            <v>Clarendon</v>
          </cell>
          <cell r="E6219">
            <v>4</v>
          </cell>
          <cell r="F6219">
            <v>933</v>
          </cell>
          <cell r="G6219" t="str">
            <v>Max</v>
          </cell>
        </row>
        <row r="6220">
          <cell r="A6220" t="str">
            <v>Colleton202140.6Max</v>
          </cell>
          <cell r="B6220">
            <v>2021</v>
          </cell>
          <cell r="C6220">
            <v>0.6</v>
          </cell>
          <cell r="D6220" t="str">
            <v>Colleton</v>
          </cell>
          <cell r="E6220">
            <v>4</v>
          </cell>
          <cell r="F6220">
            <v>933</v>
          </cell>
          <cell r="G6220" t="str">
            <v>Max</v>
          </cell>
        </row>
        <row r="6221">
          <cell r="A6221" t="str">
            <v>Darlington202140.6Max</v>
          </cell>
          <cell r="B6221">
            <v>2021</v>
          </cell>
          <cell r="C6221">
            <v>0.6</v>
          </cell>
          <cell r="D6221" t="str">
            <v>Darlington</v>
          </cell>
          <cell r="E6221">
            <v>4</v>
          </cell>
          <cell r="F6221">
            <v>957</v>
          </cell>
          <cell r="G6221" t="str">
            <v>Max</v>
          </cell>
        </row>
        <row r="6222">
          <cell r="A6222" t="str">
            <v>Dillon202140.6Max</v>
          </cell>
          <cell r="B6222">
            <v>2021</v>
          </cell>
          <cell r="C6222">
            <v>0.6</v>
          </cell>
          <cell r="D6222" t="str">
            <v>Dillon</v>
          </cell>
          <cell r="E6222">
            <v>4</v>
          </cell>
          <cell r="F6222">
            <v>933</v>
          </cell>
          <cell r="G6222" t="str">
            <v>Max</v>
          </cell>
        </row>
        <row r="6223">
          <cell r="A6223" t="str">
            <v>Dorchester202140.6Max</v>
          </cell>
          <cell r="B6223">
            <v>2021</v>
          </cell>
          <cell r="C6223">
            <v>0.6</v>
          </cell>
          <cell r="D6223" t="str">
            <v>Dorchester</v>
          </cell>
          <cell r="E6223">
            <v>4</v>
          </cell>
          <cell r="F6223">
            <v>1429</v>
          </cell>
          <cell r="G6223" t="str">
            <v>Max</v>
          </cell>
        </row>
        <row r="6224">
          <cell r="A6224" t="str">
            <v>Edgefield202140.6Max</v>
          </cell>
          <cell r="B6224">
            <v>2021</v>
          </cell>
          <cell r="C6224">
            <v>0.6</v>
          </cell>
          <cell r="D6224" t="str">
            <v>Edgefield</v>
          </cell>
          <cell r="E6224">
            <v>4</v>
          </cell>
          <cell r="F6224">
            <v>1203</v>
          </cell>
          <cell r="G6224" t="str">
            <v>Max</v>
          </cell>
        </row>
        <row r="6225">
          <cell r="A6225" t="str">
            <v>Fairfield202140.6Max</v>
          </cell>
          <cell r="B6225">
            <v>2021</v>
          </cell>
          <cell r="C6225">
            <v>0.6</v>
          </cell>
          <cell r="D6225" t="str">
            <v>Fairfield</v>
          </cell>
          <cell r="E6225">
            <v>4</v>
          </cell>
          <cell r="F6225">
            <v>1255</v>
          </cell>
          <cell r="G6225" t="str">
            <v>Max</v>
          </cell>
        </row>
        <row r="6226">
          <cell r="A6226" t="str">
            <v>Florence202140.6Max</v>
          </cell>
          <cell r="B6226">
            <v>2021</v>
          </cell>
          <cell r="C6226">
            <v>0.6</v>
          </cell>
          <cell r="D6226" t="str">
            <v>Florence</v>
          </cell>
          <cell r="E6226">
            <v>4</v>
          </cell>
          <cell r="F6226">
            <v>1053</v>
          </cell>
          <cell r="G6226" t="str">
            <v>Max</v>
          </cell>
        </row>
        <row r="6227">
          <cell r="A6227" t="str">
            <v>Georgetown202140.6Max</v>
          </cell>
          <cell r="B6227">
            <v>2021</v>
          </cell>
          <cell r="C6227">
            <v>0.6</v>
          </cell>
          <cell r="D6227" t="str">
            <v>Georgetown</v>
          </cell>
          <cell r="E6227">
            <v>4</v>
          </cell>
          <cell r="F6227">
            <v>1123</v>
          </cell>
          <cell r="G6227" t="str">
            <v>Max</v>
          </cell>
        </row>
        <row r="6228">
          <cell r="A6228" t="str">
            <v>Greenville202140.6Max</v>
          </cell>
          <cell r="B6228">
            <v>2021</v>
          </cell>
          <cell r="C6228">
            <v>0.6</v>
          </cell>
          <cell r="D6228" t="str">
            <v>Greenville</v>
          </cell>
          <cell r="E6228">
            <v>4</v>
          </cell>
          <cell r="F6228">
            <v>1344</v>
          </cell>
          <cell r="G6228" t="str">
            <v>Max</v>
          </cell>
        </row>
        <row r="6229">
          <cell r="A6229" t="str">
            <v>Greenwood202140.6Max</v>
          </cell>
          <cell r="B6229">
            <v>2021</v>
          </cell>
          <cell r="C6229">
            <v>0.6</v>
          </cell>
          <cell r="D6229" t="str">
            <v>Greenwood</v>
          </cell>
          <cell r="E6229">
            <v>4</v>
          </cell>
          <cell r="F6229">
            <v>954</v>
          </cell>
          <cell r="G6229" t="str">
            <v>Max</v>
          </cell>
        </row>
        <row r="6230">
          <cell r="A6230" t="str">
            <v>Hampton202140.6Max</v>
          </cell>
          <cell r="B6230">
            <v>2021</v>
          </cell>
          <cell r="C6230">
            <v>0.6</v>
          </cell>
          <cell r="D6230" t="str">
            <v>Hampton</v>
          </cell>
          <cell r="E6230">
            <v>4</v>
          </cell>
          <cell r="F6230">
            <v>933</v>
          </cell>
          <cell r="G6230" t="str">
            <v>Max</v>
          </cell>
        </row>
        <row r="6231">
          <cell r="A6231" t="str">
            <v>Horry202140.6Max</v>
          </cell>
          <cell r="B6231">
            <v>2021</v>
          </cell>
          <cell r="C6231">
            <v>0.6</v>
          </cell>
          <cell r="D6231" t="str">
            <v>Horry</v>
          </cell>
          <cell r="E6231">
            <v>4</v>
          </cell>
          <cell r="F6231">
            <v>1063</v>
          </cell>
          <cell r="G6231" t="str">
            <v>Max</v>
          </cell>
        </row>
        <row r="6232">
          <cell r="A6232" t="str">
            <v>Jasper202140.6Max</v>
          </cell>
          <cell r="B6232">
            <v>2021</v>
          </cell>
          <cell r="C6232">
            <v>0.6</v>
          </cell>
          <cell r="D6232" t="str">
            <v>Jasper</v>
          </cell>
          <cell r="E6232">
            <v>4</v>
          </cell>
          <cell r="F6232">
            <v>940</v>
          </cell>
          <cell r="G6232" t="str">
            <v>Max</v>
          </cell>
        </row>
        <row r="6233">
          <cell r="A6233" t="str">
            <v>Kershaw202140.6Max</v>
          </cell>
          <cell r="B6233">
            <v>2021</v>
          </cell>
          <cell r="C6233">
            <v>0.6</v>
          </cell>
          <cell r="D6233" t="str">
            <v>Kershaw</v>
          </cell>
          <cell r="E6233">
            <v>4</v>
          </cell>
          <cell r="F6233">
            <v>1060</v>
          </cell>
          <cell r="G6233" t="str">
            <v>Max</v>
          </cell>
        </row>
        <row r="6234">
          <cell r="A6234" t="str">
            <v>Lancaster202140.6Max</v>
          </cell>
          <cell r="B6234">
            <v>2021</v>
          </cell>
          <cell r="C6234">
            <v>0.6</v>
          </cell>
          <cell r="D6234" t="str">
            <v>Lancaster</v>
          </cell>
          <cell r="E6234">
            <v>4</v>
          </cell>
          <cell r="F6234">
            <v>1228</v>
          </cell>
          <cell r="G6234" t="str">
            <v>Max</v>
          </cell>
        </row>
        <row r="6235">
          <cell r="A6235" t="str">
            <v>Laurens202140.6Max</v>
          </cell>
          <cell r="B6235">
            <v>2021</v>
          </cell>
          <cell r="C6235">
            <v>0.6</v>
          </cell>
          <cell r="D6235" t="str">
            <v>Laurens</v>
          </cell>
          <cell r="E6235">
            <v>4</v>
          </cell>
          <cell r="F6235">
            <v>933</v>
          </cell>
          <cell r="G6235" t="str">
            <v>Max</v>
          </cell>
        </row>
        <row r="6236">
          <cell r="A6236" t="str">
            <v>Lee202140.6Max</v>
          </cell>
          <cell r="B6236">
            <v>2021</v>
          </cell>
          <cell r="C6236">
            <v>0.6</v>
          </cell>
          <cell r="D6236" t="str">
            <v>Lee</v>
          </cell>
          <cell r="E6236">
            <v>4</v>
          </cell>
          <cell r="F6236">
            <v>933</v>
          </cell>
          <cell r="G6236" t="str">
            <v>Max</v>
          </cell>
        </row>
        <row r="6237">
          <cell r="A6237" t="str">
            <v>Lexington202140.6Max</v>
          </cell>
          <cell r="B6237">
            <v>2021</v>
          </cell>
          <cell r="C6237">
            <v>0.6</v>
          </cell>
          <cell r="D6237" t="str">
            <v>Lexington</v>
          </cell>
          <cell r="E6237">
            <v>4</v>
          </cell>
          <cell r="F6237">
            <v>1255</v>
          </cell>
          <cell r="G6237" t="str">
            <v>Max</v>
          </cell>
        </row>
        <row r="6238">
          <cell r="A6238" t="str">
            <v>Marion202140.6Max</v>
          </cell>
          <cell r="B6238">
            <v>2021</v>
          </cell>
          <cell r="C6238">
            <v>0.6</v>
          </cell>
          <cell r="D6238" t="str">
            <v>Marion</v>
          </cell>
          <cell r="E6238">
            <v>4</v>
          </cell>
          <cell r="F6238">
            <v>933</v>
          </cell>
          <cell r="G6238" t="str">
            <v>Max</v>
          </cell>
        </row>
        <row r="6239">
          <cell r="A6239" t="str">
            <v>Marlboro202140.6Max</v>
          </cell>
          <cell r="B6239">
            <v>2021</v>
          </cell>
          <cell r="C6239">
            <v>0.6</v>
          </cell>
          <cell r="D6239" t="str">
            <v>Marlboro</v>
          </cell>
          <cell r="E6239">
            <v>4</v>
          </cell>
          <cell r="F6239">
            <v>933</v>
          </cell>
          <cell r="G6239" t="str">
            <v>Max</v>
          </cell>
        </row>
        <row r="6240">
          <cell r="A6240" t="str">
            <v>McCormick202140.6Max</v>
          </cell>
          <cell r="B6240">
            <v>2021</v>
          </cell>
          <cell r="C6240">
            <v>0.6</v>
          </cell>
          <cell r="D6240" t="str">
            <v>McCormick</v>
          </cell>
          <cell r="E6240">
            <v>4</v>
          </cell>
          <cell r="F6240">
            <v>994</v>
          </cell>
          <cell r="G6240" t="str">
            <v>Max</v>
          </cell>
        </row>
        <row r="6241">
          <cell r="A6241" t="str">
            <v>Newberry202140.6Max</v>
          </cell>
          <cell r="B6241">
            <v>2021</v>
          </cell>
          <cell r="C6241">
            <v>0.6</v>
          </cell>
          <cell r="D6241" t="str">
            <v>Newberry</v>
          </cell>
          <cell r="E6241">
            <v>4</v>
          </cell>
          <cell r="F6241">
            <v>955</v>
          </cell>
          <cell r="G6241" t="str">
            <v>Max</v>
          </cell>
        </row>
        <row r="6242">
          <cell r="A6242" t="str">
            <v>Oconee202140.6Max</v>
          </cell>
          <cell r="B6242">
            <v>2021</v>
          </cell>
          <cell r="C6242">
            <v>0.6</v>
          </cell>
          <cell r="D6242" t="str">
            <v>Oconee</v>
          </cell>
          <cell r="E6242">
            <v>4</v>
          </cell>
          <cell r="F6242">
            <v>1134</v>
          </cell>
          <cell r="G6242" t="str">
            <v>Max</v>
          </cell>
        </row>
        <row r="6243">
          <cell r="A6243" t="str">
            <v>Orangeburg202140.6Max</v>
          </cell>
          <cell r="B6243">
            <v>2021</v>
          </cell>
          <cell r="C6243">
            <v>0.6</v>
          </cell>
          <cell r="D6243" t="str">
            <v>Orangeburg</v>
          </cell>
          <cell r="E6243">
            <v>4</v>
          </cell>
          <cell r="F6243">
            <v>933</v>
          </cell>
          <cell r="G6243" t="str">
            <v>Max</v>
          </cell>
        </row>
        <row r="6244">
          <cell r="A6244" t="str">
            <v>Pickens202140.6Max</v>
          </cell>
          <cell r="B6244">
            <v>2021</v>
          </cell>
          <cell r="C6244">
            <v>0.6</v>
          </cell>
          <cell r="D6244" t="str">
            <v>Pickens</v>
          </cell>
          <cell r="E6244">
            <v>4</v>
          </cell>
          <cell r="F6244">
            <v>1344</v>
          </cell>
          <cell r="G6244" t="str">
            <v>Max</v>
          </cell>
        </row>
        <row r="6245">
          <cell r="A6245" t="str">
            <v>Richland202140.6Max</v>
          </cell>
          <cell r="B6245">
            <v>2021</v>
          </cell>
          <cell r="C6245">
            <v>0.6</v>
          </cell>
          <cell r="D6245" t="str">
            <v>Richland</v>
          </cell>
          <cell r="E6245">
            <v>4</v>
          </cell>
          <cell r="F6245">
            <v>1255</v>
          </cell>
          <cell r="G6245" t="str">
            <v>Max</v>
          </cell>
        </row>
        <row r="6246">
          <cell r="A6246" t="str">
            <v>Saluda202140.6Max</v>
          </cell>
          <cell r="B6246">
            <v>2021</v>
          </cell>
          <cell r="C6246">
            <v>0.6</v>
          </cell>
          <cell r="D6246" t="str">
            <v>Saluda</v>
          </cell>
          <cell r="E6246">
            <v>4</v>
          </cell>
          <cell r="F6246">
            <v>1255</v>
          </cell>
          <cell r="G6246" t="str">
            <v>Max</v>
          </cell>
        </row>
        <row r="6247">
          <cell r="A6247" t="str">
            <v>Spartanburg202140.6Max</v>
          </cell>
          <cell r="B6247">
            <v>2021</v>
          </cell>
          <cell r="C6247">
            <v>0.6</v>
          </cell>
          <cell r="D6247" t="str">
            <v>Spartanburg</v>
          </cell>
          <cell r="E6247">
            <v>4</v>
          </cell>
          <cell r="F6247">
            <v>1182</v>
          </cell>
          <cell r="G6247" t="str">
            <v>Max</v>
          </cell>
        </row>
        <row r="6248">
          <cell r="A6248" t="str">
            <v>Sumter202140.6Max</v>
          </cell>
          <cell r="B6248">
            <v>2021</v>
          </cell>
          <cell r="C6248">
            <v>0.6</v>
          </cell>
          <cell r="D6248" t="str">
            <v>Sumter</v>
          </cell>
          <cell r="E6248">
            <v>4</v>
          </cell>
          <cell r="F6248">
            <v>945</v>
          </cell>
          <cell r="G6248" t="str">
            <v>Max</v>
          </cell>
        </row>
        <row r="6249">
          <cell r="A6249" t="str">
            <v>Union202140.6Max</v>
          </cell>
          <cell r="B6249">
            <v>2021</v>
          </cell>
          <cell r="C6249">
            <v>0.6</v>
          </cell>
          <cell r="D6249" t="str">
            <v>Union</v>
          </cell>
          <cell r="E6249">
            <v>4</v>
          </cell>
          <cell r="F6249">
            <v>933</v>
          </cell>
          <cell r="G6249" t="str">
            <v>Max</v>
          </cell>
        </row>
        <row r="6250">
          <cell r="A6250" t="str">
            <v>Williamsburg202140.6Max</v>
          </cell>
          <cell r="B6250">
            <v>2021</v>
          </cell>
          <cell r="C6250">
            <v>0.6</v>
          </cell>
          <cell r="D6250" t="str">
            <v>Williamsburg</v>
          </cell>
          <cell r="E6250">
            <v>4</v>
          </cell>
          <cell r="F6250">
            <v>933</v>
          </cell>
          <cell r="G6250" t="str">
            <v>Max</v>
          </cell>
        </row>
        <row r="6251">
          <cell r="A6251" t="str">
            <v>York202140.6Max</v>
          </cell>
          <cell r="B6251">
            <v>2021</v>
          </cell>
          <cell r="C6251">
            <v>0.6</v>
          </cell>
          <cell r="D6251" t="str">
            <v>York</v>
          </cell>
          <cell r="E6251">
            <v>4</v>
          </cell>
          <cell r="F6251">
            <v>1465</v>
          </cell>
          <cell r="G6251" t="str">
            <v>Max</v>
          </cell>
        </row>
        <row r="6252">
          <cell r="A6252" t="str">
            <v>Abbeville202100.2Max</v>
          </cell>
          <cell r="B6252">
            <v>2021</v>
          </cell>
          <cell r="C6252">
            <v>0.2</v>
          </cell>
          <cell r="D6252" t="str">
            <v>Abbeville</v>
          </cell>
          <cell r="E6252">
            <v>0</v>
          </cell>
          <cell r="F6252">
            <v>188</v>
          </cell>
          <cell r="G6252" t="str">
            <v>Max</v>
          </cell>
        </row>
        <row r="6253">
          <cell r="A6253" t="str">
            <v>Aiken202100.2Max</v>
          </cell>
          <cell r="B6253">
            <v>2021</v>
          </cell>
          <cell r="C6253">
            <v>0.2</v>
          </cell>
          <cell r="D6253" t="str">
            <v>Aiken</v>
          </cell>
          <cell r="E6253">
            <v>0</v>
          </cell>
          <cell r="F6253">
            <v>242</v>
          </cell>
          <cell r="G6253" t="str">
            <v>Max</v>
          </cell>
        </row>
        <row r="6254">
          <cell r="A6254" t="str">
            <v>Allendale202100.2Max</v>
          </cell>
          <cell r="B6254">
            <v>2021</v>
          </cell>
          <cell r="C6254">
            <v>0.2</v>
          </cell>
          <cell r="D6254" t="str">
            <v>Allendale</v>
          </cell>
          <cell r="E6254">
            <v>0</v>
          </cell>
          <cell r="F6254">
            <v>188</v>
          </cell>
          <cell r="G6254" t="str">
            <v>Max</v>
          </cell>
        </row>
        <row r="6255">
          <cell r="A6255" t="str">
            <v>Anderson202100.2Max</v>
          </cell>
          <cell r="B6255">
            <v>2021</v>
          </cell>
          <cell r="C6255">
            <v>0.2</v>
          </cell>
          <cell r="D6255" t="str">
            <v>Anderson</v>
          </cell>
          <cell r="E6255">
            <v>0</v>
          </cell>
          <cell r="F6255">
            <v>239</v>
          </cell>
          <cell r="G6255" t="str">
            <v>Max</v>
          </cell>
        </row>
        <row r="6256">
          <cell r="A6256" t="str">
            <v>Bamberg202100.2Max</v>
          </cell>
          <cell r="B6256">
            <v>2021</v>
          </cell>
          <cell r="C6256">
            <v>0.2</v>
          </cell>
          <cell r="D6256" t="str">
            <v>Bamberg</v>
          </cell>
          <cell r="E6256">
            <v>0</v>
          </cell>
          <cell r="F6256">
            <v>188</v>
          </cell>
          <cell r="G6256" t="str">
            <v>Max</v>
          </cell>
        </row>
        <row r="6257">
          <cell r="A6257" t="str">
            <v>Barnwell202100.2Max</v>
          </cell>
          <cell r="B6257">
            <v>2021</v>
          </cell>
          <cell r="C6257">
            <v>0.2</v>
          </cell>
          <cell r="D6257" t="str">
            <v>Barnwell</v>
          </cell>
          <cell r="E6257">
            <v>0</v>
          </cell>
          <cell r="F6257">
            <v>188</v>
          </cell>
          <cell r="G6257" t="str">
            <v>Max</v>
          </cell>
        </row>
        <row r="6258">
          <cell r="A6258" t="str">
            <v>Beaufort202100.2Max</v>
          </cell>
          <cell r="B6258">
            <v>2021</v>
          </cell>
          <cell r="C6258">
            <v>0.2</v>
          </cell>
          <cell r="D6258" t="str">
            <v>Beaufort</v>
          </cell>
          <cell r="E6258">
            <v>0</v>
          </cell>
          <cell r="F6258">
            <v>271</v>
          </cell>
          <cell r="G6258" t="str">
            <v>Max</v>
          </cell>
        </row>
        <row r="6259">
          <cell r="A6259" t="str">
            <v>Berkeley202100.2Max</v>
          </cell>
          <cell r="B6259">
            <v>2021</v>
          </cell>
          <cell r="C6259">
            <v>0.2</v>
          </cell>
          <cell r="D6259" t="str">
            <v>Berkeley</v>
          </cell>
          <cell r="E6259">
            <v>0</v>
          </cell>
          <cell r="F6259">
            <v>287</v>
          </cell>
          <cell r="G6259" t="str">
            <v>Max</v>
          </cell>
        </row>
        <row r="6260">
          <cell r="A6260" t="str">
            <v>Calhoun202100.2Max</v>
          </cell>
          <cell r="B6260">
            <v>2021</v>
          </cell>
          <cell r="C6260">
            <v>0.2</v>
          </cell>
          <cell r="D6260" t="str">
            <v>Calhoun</v>
          </cell>
          <cell r="E6260">
            <v>0</v>
          </cell>
          <cell r="F6260">
            <v>252</v>
          </cell>
          <cell r="G6260" t="str">
            <v>Max</v>
          </cell>
        </row>
        <row r="6261">
          <cell r="A6261" t="str">
            <v>Charleston202100.2Max</v>
          </cell>
          <cell r="B6261">
            <v>2021</v>
          </cell>
          <cell r="C6261">
            <v>0.2</v>
          </cell>
          <cell r="D6261" t="str">
            <v>Charleston</v>
          </cell>
          <cell r="E6261">
            <v>0</v>
          </cell>
          <cell r="F6261">
            <v>287</v>
          </cell>
          <cell r="G6261" t="str">
            <v>Max</v>
          </cell>
        </row>
        <row r="6262">
          <cell r="A6262" t="str">
            <v>Cherokee202100.2Max</v>
          </cell>
          <cell r="B6262">
            <v>2021</v>
          </cell>
          <cell r="C6262">
            <v>0.2</v>
          </cell>
          <cell r="D6262" t="str">
            <v>Cherokee</v>
          </cell>
          <cell r="E6262">
            <v>0</v>
          </cell>
          <cell r="F6262">
            <v>188</v>
          </cell>
          <cell r="G6262" t="str">
            <v>Max</v>
          </cell>
        </row>
        <row r="6263">
          <cell r="A6263" t="str">
            <v>Chester202100.2Max</v>
          </cell>
          <cell r="B6263">
            <v>2021</v>
          </cell>
          <cell r="C6263">
            <v>0.2</v>
          </cell>
          <cell r="D6263" t="str">
            <v>Chester</v>
          </cell>
          <cell r="E6263">
            <v>0</v>
          </cell>
          <cell r="F6263">
            <v>199</v>
          </cell>
          <cell r="G6263" t="str">
            <v>Max</v>
          </cell>
        </row>
        <row r="6264">
          <cell r="A6264" t="str">
            <v>Chesterfield202100.2Max</v>
          </cell>
          <cell r="B6264">
            <v>2021</v>
          </cell>
          <cell r="C6264">
            <v>0.2</v>
          </cell>
          <cell r="D6264" t="str">
            <v>Chesterfield</v>
          </cell>
          <cell r="E6264">
            <v>0</v>
          </cell>
          <cell r="F6264">
            <v>188</v>
          </cell>
          <cell r="G6264" t="str">
            <v>Max</v>
          </cell>
        </row>
        <row r="6265">
          <cell r="A6265" t="str">
            <v>Clarendon202100.2Max</v>
          </cell>
          <cell r="B6265">
            <v>2021</v>
          </cell>
          <cell r="C6265">
            <v>0.2</v>
          </cell>
          <cell r="D6265" t="str">
            <v>Clarendon</v>
          </cell>
          <cell r="E6265">
            <v>0</v>
          </cell>
          <cell r="F6265">
            <v>188</v>
          </cell>
          <cell r="G6265" t="str">
            <v>Max</v>
          </cell>
        </row>
        <row r="6266">
          <cell r="A6266" t="str">
            <v>Colleton202100.2Max</v>
          </cell>
          <cell r="B6266">
            <v>2021</v>
          </cell>
          <cell r="C6266">
            <v>0.2</v>
          </cell>
          <cell r="D6266" t="str">
            <v>Colleton</v>
          </cell>
          <cell r="E6266">
            <v>0</v>
          </cell>
          <cell r="F6266">
            <v>188</v>
          </cell>
          <cell r="G6266" t="str">
            <v>Max</v>
          </cell>
        </row>
        <row r="6267">
          <cell r="A6267" t="str">
            <v>Darlington202100.2Max</v>
          </cell>
          <cell r="B6267">
            <v>2021</v>
          </cell>
          <cell r="C6267">
            <v>0.2</v>
          </cell>
          <cell r="D6267" t="str">
            <v>Darlington</v>
          </cell>
          <cell r="E6267">
            <v>0</v>
          </cell>
          <cell r="F6267">
            <v>192</v>
          </cell>
          <cell r="G6267" t="str">
            <v>Max</v>
          </cell>
        </row>
        <row r="6268">
          <cell r="A6268" t="str">
            <v>Dillon202100.2Max</v>
          </cell>
          <cell r="B6268">
            <v>2021</v>
          </cell>
          <cell r="C6268">
            <v>0.2</v>
          </cell>
          <cell r="D6268" t="str">
            <v>Dillon</v>
          </cell>
          <cell r="E6268">
            <v>0</v>
          </cell>
          <cell r="F6268">
            <v>188</v>
          </cell>
          <cell r="G6268" t="str">
            <v>Max</v>
          </cell>
        </row>
        <row r="6269">
          <cell r="A6269" t="str">
            <v>Dorchester202100.2Max</v>
          </cell>
          <cell r="B6269">
            <v>2021</v>
          </cell>
          <cell r="C6269">
            <v>0.2</v>
          </cell>
          <cell r="D6269" t="str">
            <v>Dorchester</v>
          </cell>
          <cell r="E6269">
            <v>0</v>
          </cell>
          <cell r="F6269">
            <v>287</v>
          </cell>
          <cell r="G6269" t="str">
            <v>Max</v>
          </cell>
        </row>
        <row r="6270">
          <cell r="A6270" t="str">
            <v>Edgefield202100.2Max</v>
          </cell>
          <cell r="B6270">
            <v>2021</v>
          </cell>
          <cell r="C6270">
            <v>0.2</v>
          </cell>
          <cell r="D6270" t="str">
            <v>Edgefield</v>
          </cell>
          <cell r="E6270">
            <v>0</v>
          </cell>
          <cell r="F6270">
            <v>242</v>
          </cell>
          <cell r="G6270" t="str">
            <v>Max</v>
          </cell>
        </row>
        <row r="6271">
          <cell r="A6271" t="str">
            <v>Fairfield202100.2Max</v>
          </cell>
          <cell r="B6271">
            <v>2021</v>
          </cell>
          <cell r="C6271">
            <v>0.2</v>
          </cell>
          <cell r="D6271" t="str">
            <v>Fairfield</v>
          </cell>
          <cell r="E6271">
            <v>0</v>
          </cell>
          <cell r="F6271">
            <v>252</v>
          </cell>
          <cell r="G6271" t="str">
            <v>Max</v>
          </cell>
        </row>
        <row r="6272">
          <cell r="A6272" t="str">
            <v>Florence202100.2Max</v>
          </cell>
          <cell r="B6272">
            <v>2021</v>
          </cell>
          <cell r="C6272">
            <v>0.2</v>
          </cell>
          <cell r="D6272" t="str">
            <v>Florence</v>
          </cell>
          <cell r="E6272">
            <v>0</v>
          </cell>
          <cell r="F6272">
            <v>212</v>
          </cell>
          <cell r="G6272" t="str">
            <v>Max</v>
          </cell>
        </row>
        <row r="6273">
          <cell r="A6273" t="str">
            <v>Georgetown202100.2Max</v>
          </cell>
          <cell r="B6273">
            <v>2021</v>
          </cell>
          <cell r="C6273">
            <v>0.2</v>
          </cell>
          <cell r="D6273" t="str">
            <v>Georgetown</v>
          </cell>
          <cell r="E6273">
            <v>0</v>
          </cell>
          <cell r="F6273">
            <v>226</v>
          </cell>
          <cell r="G6273" t="str">
            <v>Max</v>
          </cell>
        </row>
        <row r="6274">
          <cell r="A6274" t="str">
            <v>Greenville202100.2Max</v>
          </cell>
          <cell r="B6274">
            <v>2021</v>
          </cell>
          <cell r="C6274">
            <v>0.2</v>
          </cell>
          <cell r="D6274" t="str">
            <v>Greenville</v>
          </cell>
          <cell r="E6274">
            <v>0</v>
          </cell>
          <cell r="F6274">
            <v>270</v>
          </cell>
          <cell r="G6274" t="str">
            <v>Max</v>
          </cell>
        </row>
        <row r="6275">
          <cell r="A6275" t="str">
            <v>Greenwood202100.2Max</v>
          </cell>
          <cell r="B6275">
            <v>2021</v>
          </cell>
          <cell r="C6275">
            <v>0.2</v>
          </cell>
          <cell r="D6275" t="str">
            <v>Greenwood</v>
          </cell>
          <cell r="E6275">
            <v>0</v>
          </cell>
          <cell r="F6275">
            <v>192</v>
          </cell>
          <cell r="G6275" t="str">
            <v>Max</v>
          </cell>
        </row>
        <row r="6276">
          <cell r="A6276" t="str">
            <v>Hampton202100.2Max</v>
          </cell>
          <cell r="B6276">
            <v>2021</v>
          </cell>
          <cell r="C6276">
            <v>0.2</v>
          </cell>
          <cell r="D6276" t="str">
            <v>Hampton</v>
          </cell>
          <cell r="E6276">
            <v>0</v>
          </cell>
          <cell r="F6276">
            <v>188</v>
          </cell>
          <cell r="G6276" t="str">
            <v>Max</v>
          </cell>
        </row>
        <row r="6277">
          <cell r="A6277" t="str">
            <v>Horry202100.2Max</v>
          </cell>
          <cell r="B6277">
            <v>2021</v>
          </cell>
          <cell r="C6277">
            <v>0.2</v>
          </cell>
          <cell r="D6277" t="str">
            <v>Horry</v>
          </cell>
          <cell r="E6277">
            <v>0</v>
          </cell>
          <cell r="F6277">
            <v>214</v>
          </cell>
          <cell r="G6277" t="str">
            <v>Max</v>
          </cell>
        </row>
        <row r="6278">
          <cell r="A6278" t="str">
            <v>Jasper202100.2Max</v>
          </cell>
          <cell r="B6278">
            <v>2021</v>
          </cell>
          <cell r="C6278">
            <v>0.2</v>
          </cell>
          <cell r="D6278" t="str">
            <v>Jasper</v>
          </cell>
          <cell r="E6278">
            <v>0</v>
          </cell>
          <cell r="F6278">
            <v>189</v>
          </cell>
          <cell r="G6278" t="str">
            <v>Max</v>
          </cell>
        </row>
        <row r="6279">
          <cell r="A6279" t="str">
            <v>Kershaw202100.2Max</v>
          </cell>
          <cell r="B6279">
            <v>2021</v>
          </cell>
          <cell r="C6279">
            <v>0.2</v>
          </cell>
          <cell r="D6279" t="str">
            <v>Kershaw</v>
          </cell>
          <cell r="E6279">
            <v>0</v>
          </cell>
          <cell r="F6279">
            <v>213</v>
          </cell>
          <cell r="G6279" t="str">
            <v>Max</v>
          </cell>
        </row>
        <row r="6280">
          <cell r="A6280" t="str">
            <v>Lancaster202100.2Max</v>
          </cell>
          <cell r="B6280">
            <v>2021</v>
          </cell>
          <cell r="C6280">
            <v>0.2</v>
          </cell>
          <cell r="D6280" t="str">
            <v>Lancaster</v>
          </cell>
          <cell r="E6280">
            <v>0</v>
          </cell>
          <cell r="F6280">
            <v>247</v>
          </cell>
          <cell r="G6280" t="str">
            <v>Max</v>
          </cell>
        </row>
        <row r="6281">
          <cell r="A6281" t="str">
            <v>Laurens202100.2Max</v>
          </cell>
          <cell r="B6281">
            <v>2021</v>
          </cell>
          <cell r="C6281">
            <v>0.2</v>
          </cell>
          <cell r="D6281" t="str">
            <v>Laurens</v>
          </cell>
          <cell r="E6281">
            <v>0</v>
          </cell>
          <cell r="F6281">
            <v>188</v>
          </cell>
          <cell r="G6281" t="str">
            <v>Max</v>
          </cell>
        </row>
        <row r="6282">
          <cell r="A6282" t="str">
            <v>Lee202100.2Max</v>
          </cell>
          <cell r="B6282">
            <v>2021</v>
          </cell>
          <cell r="C6282">
            <v>0.2</v>
          </cell>
          <cell r="D6282" t="str">
            <v>Lee</v>
          </cell>
          <cell r="E6282">
            <v>0</v>
          </cell>
          <cell r="F6282">
            <v>188</v>
          </cell>
          <cell r="G6282" t="str">
            <v>Max</v>
          </cell>
        </row>
        <row r="6283">
          <cell r="A6283" t="str">
            <v>Lexington202100.2Max</v>
          </cell>
          <cell r="B6283">
            <v>2021</v>
          </cell>
          <cell r="C6283">
            <v>0.2</v>
          </cell>
          <cell r="D6283" t="str">
            <v>Lexington</v>
          </cell>
          <cell r="E6283">
            <v>0</v>
          </cell>
          <cell r="F6283">
            <v>252</v>
          </cell>
          <cell r="G6283" t="str">
            <v>Max</v>
          </cell>
        </row>
        <row r="6284">
          <cell r="A6284" t="str">
            <v>Marion202100.2Max</v>
          </cell>
          <cell r="B6284">
            <v>2021</v>
          </cell>
          <cell r="C6284">
            <v>0.2</v>
          </cell>
          <cell r="D6284" t="str">
            <v>Marion</v>
          </cell>
          <cell r="E6284">
            <v>0</v>
          </cell>
          <cell r="F6284">
            <v>188</v>
          </cell>
          <cell r="G6284" t="str">
            <v>Max</v>
          </cell>
        </row>
        <row r="6285">
          <cell r="A6285" t="str">
            <v>Marlboro202100.2Max</v>
          </cell>
          <cell r="B6285">
            <v>2021</v>
          </cell>
          <cell r="C6285">
            <v>0.2</v>
          </cell>
          <cell r="D6285" t="str">
            <v>Marlboro</v>
          </cell>
          <cell r="E6285">
            <v>0</v>
          </cell>
          <cell r="F6285">
            <v>188</v>
          </cell>
          <cell r="G6285" t="str">
            <v>Max</v>
          </cell>
        </row>
        <row r="6286">
          <cell r="A6286" t="str">
            <v>McCormick202100.2Max</v>
          </cell>
          <cell r="B6286">
            <v>2021</v>
          </cell>
          <cell r="C6286">
            <v>0.2</v>
          </cell>
          <cell r="D6286" t="str">
            <v>McCormick</v>
          </cell>
          <cell r="E6286">
            <v>0</v>
          </cell>
          <cell r="F6286">
            <v>200</v>
          </cell>
          <cell r="G6286" t="str">
            <v>Max</v>
          </cell>
        </row>
        <row r="6287">
          <cell r="A6287" t="str">
            <v>Newberry202100.2Max</v>
          </cell>
          <cell r="B6287">
            <v>2021</v>
          </cell>
          <cell r="C6287">
            <v>0.2</v>
          </cell>
          <cell r="D6287" t="str">
            <v>Newberry</v>
          </cell>
          <cell r="E6287">
            <v>0</v>
          </cell>
          <cell r="F6287">
            <v>192</v>
          </cell>
          <cell r="G6287" t="str">
            <v>Max</v>
          </cell>
        </row>
        <row r="6288">
          <cell r="A6288" t="str">
            <v>Oconee202100.2Max</v>
          </cell>
          <cell r="B6288">
            <v>2021</v>
          </cell>
          <cell r="C6288">
            <v>0.2</v>
          </cell>
          <cell r="D6288" t="str">
            <v>Oconee</v>
          </cell>
          <cell r="E6288">
            <v>0</v>
          </cell>
          <cell r="F6288">
            <v>228</v>
          </cell>
          <cell r="G6288" t="str">
            <v>Max</v>
          </cell>
        </row>
        <row r="6289">
          <cell r="A6289" t="str">
            <v>Orangeburg202100.2Max</v>
          </cell>
          <cell r="B6289">
            <v>2021</v>
          </cell>
          <cell r="C6289">
            <v>0.2</v>
          </cell>
          <cell r="D6289" t="str">
            <v>Orangeburg</v>
          </cell>
          <cell r="E6289">
            <v>0</v>
          </cell>
          <cell r="F6289">
            <v>188</v>
          </cell>
          <cell r="G6289" t="str">
            <v>Max</v>
          </cell>
        </row>
        <row r="6290">
          <cell r="A6290" t="str">
            <v>Pickens202100.2Max</v>
          </cell>
          <cell r="B6290">
            <v>2021</v>
          </cell>
          <cell r="C6290">
            <v>0.2</v>
          </cell>
          <cell r="D6290" t="str">
            <v>Pickens</v>
          </cell>
          <cell r="E6290">
            <v>0</v>
          </cell>
          <cell r="F6290">
            <v>270</v>
          </cell>
          <cell r="G6290" t="str">
            <v>Max</v>
          </cell>
        </row>
        <row r="6291">
          <cell r="A6291" t="str">
            <v>Richland202100.2Max</v>
          </cell>
          <cell r="B6291">
            <v>2021</v>
          </cell>
          <cell r="C6291">
            <v>0.2</v>
          </cell>
          <cell r="D6291" t="str">
            <v>Richland</v>
          </cell>
          <cell r="E6291">
            <v>0</v>
          </cell>
          <cell r="F6291">
            <v>252</v>
          </cell>
          <cell r="G6291" t="str">
            <v>Max</v>
          </cell>
        </row>
        <row r="6292">
          <cell r="A6292" t="str">
            <v>Saluda202100.2Max</v>
          </cell>
          <cell r="B6292">
            <v>2021</v>
          </cell>
          <cell r="C6292">
            <v>0.2</v>
          </cell>
          <cell r="D6292" t="str">
            <v>Saluda</v>
          </cell>
          <cell r="E6292">
            <v>0</v>
          </cell>
          <cell r="F6292">
            <v>252</v>
          </cell>
          <cell r="G6292" t="str">
            <v>Max</v>
          </cell>
        </row>
        <row r="6293">
          <cell r="A6293" t="str">
            <v>Spartanburg202100.2Max</v>
          </cell>
          <cell r="B6293">
            <v>2021</v>
          </cell>
          <cell r="C6293">
            <v>0.2</v>
          </cell>
          <cell r="D6293" t="str">
            <v>Spartanburg</v>
          </cell>
          <cell r="E6293">
            <v>0</v>
          </cell>
          <cell r="F6293">
            <v>238</v>
          </cell>
          <cell r="G6293" t="str">
            <v>Max</v>
          </cell>
        </row>
        <row r="6294">
          <cell r="A6294" t="str">
            <v>Sumter202100.2Max</v>
          </cell>
          <cell r="B6294">
            <v>2021</v>
          </cell>
          <cell r="C6294">
            <v>0.2</v>
          </cell>
          <cell r="D6294" t="str">
            <v>Sumter</v>
          </cell>
          <cell r="E6294">
            <v>0</v>
          </cell>
          <cell r="F6294">
            <v>190</v>
          </cell>
          <cell r="G6294" t="str">
            <v>Max</v>
          </cell>
        </row>
        <row r="6295">
          <cell r="A6295" t="str">
            <v>Union202100.2Max</v>
          </cell>
          <cell r="B6295">
            <v>2021</v>
          </cell>
          <cell r="C6295">
            <v>0.2</v>
          </cell>
          <cell r="D6295" t="str">
            <v>Union</v>
          </cell>
          <cell r="E6295">
            <v>0</v>
          </cell>
          <cell r="F6295">
            <v>188</v>
          </cell>
          <cell r="G6295" t="str">
            <v>Max</v>
          </cell>
        </row>
        <row r="6296">
          <cell r="A6296" t="str">
            <v>Williamsburg202100.2Max</v>
          </cell>
          <cell r="B6296">
            <v>2021</v>
          </cell>
          <cell r="C6296">
            <v>0.2</v>
          </cell>
          <cell r="D6296" t="str">
            <v>Williamsburg</v>
          </cell>
          <cell r="E6296">
            <v>0</v>
          </cell>
          <cell r="F6296">
            <v>188</v>
          </cell>
          <cell r="G6296" t="str">
            <v>Max</v>
          </cell>
        </row>
        <row r="6297">
          <cell r="A6297" t="str">
            <v>York202100.2Max</v>
          </cell>
          <cell r="B6297">
            <v>2021</v>
          </cell>
          <cell r="C6297">
            <v>0.2</v>
          </cell>
          <cell r="D6297" t="str">
            <v>York</v>
          </cell>
          <cell r="E6297">
            <v>0</v>
          </cell>
          <cell r="F6297">
            <v>295</v>
          </cell>
          <cell r="G6297" t="str">
            <v>Max</v>
          </cell>
        </row>
        <row r="6298">
          <cell r="A6298" t="str">
            <v>Abbeville202110.2Max</v>
          </cell>
          <cell r="B6298">
            <v>2021</v>
          </cell>
          <cell r="C6298">
            <v>0.2</v>
          </cell>
          <cell r="D6298" t="str">
            <v>Abbeville</v>
          </cell>
          <cell r="E6298">
            <v>1</v>
          </cell>
          <cell r="F6298">
            <v>201</v>
          </cell>
          <cell r="G6298" t="str">
            <v>Max</v>
          </cell>
        </row>
        <row r="6299">
          <cell r="A6299" t="str">
            <v>Aiken202110.2Max</v>
          </cell>
          <cell r="B6299">
            <v>2021</v>
          </cell>
          <cell r="C6299">
            <v>0.2</v>
          </cell>
          <cell r="D6299" t="str">
            <v>Aiken</v>
          </cell>
          <cell r="E6299">
            <v>1</v>
          </cell>
          <cell r="F6299">
            <v>259</v>
          </cell>
          <cell r="G6299" t="str">
            <v>Max</v>
          </cell>
        </row>
        <row r="6300">
          <cell r="A6300" t="str">
            <v>Allendale202110.2Max</v>
          </cell>
          <cell r="B6300">
            <v>2021</v>
          </cell>
          <cell r="C6300">
            <v>0.2</v>
          </cell>
          <cell r="D6300" t="str">
            <v>Allendale</v>
          </cell>
          <cell r="E6300">
            <v>1</v>
          </cell>
          <cell r="F6300">
            <v>201</v>
          </cell>
          <cell r="G6300" t="str">
            <v>Max</v>
          </cell>
        </row>
        <row r="6301">
          <cell r="A6301" t="str">
            <v>Anderson202110.2Max</v>
          </cell>
          <cell r="B6301">
            <v>2021</v>
          </cell>
          <cell r="C6301">
            <v>0.2</v>
          </cell>
          <cell r="D6301" t="str">
            <v>Anderson</v>
          </cell>
          <cell r="E6301">
            <v>1</v>
          </cell>
          <cell r="F6301">
            <v>256</v>
          </cell>
          <cell r="G6301" t="str">
            <v>Max</v>
          </cell>
        </row>
        <row r="6302">
          <cell r="A6302" t="str">
            <v>Bamberg202110.2Max</v>
          </cell>
          <cell r="B6302">
            <v>2021</v>
          </cell>
          <cell r="C6302">
            <v>0.2</v>
          </cell>
          <cell r="D6302" t="str">
            <v>Bamberg</v>
          </cell>
          <cell r="E6302">
            <v>1</v>
          </cell>
          <cell r="F6302">
            <v>201</v>
          </cell>
          <cell r="G6302" t="str">
            <v>Max</v>
          </cell>
        </row>
        <row r="6303">
          <cell r="A6303" t="str">
            <v>Barnwell202110.2Max</v>
          </cell>
          <cell r="B6303">
            <v>2021</v>
          </cell>
          <cell r="C6303">
            <v>0.2</v>
          </cell>
          <cell r="D6303" t="str">
            <v>Barnwell</v>
          </cell>
          <cell r="E6303">
            <v>1</v>
          </cell>
          <cell r="F6303">
            <v>201</v>
          </cell>
          <cell r="G6303" t="str">
            <v>Max</v>
          </cell>
        </row>
        <row r="6304">
          <cell r="A6304" t="str">
            <v>Beaufort202110.2Max</v>
          </cell>
          <cell r="B6304">
            <v>2021</v>
          </cell>
          <cell r="C6304">
            <v>0.2</v>
          </cell>
          <cell r="D6304" t="str">
            <v>Beaufort</v>
          </cell>
          <cell r="E6304">
            <v>1</v>
          </cell>
          <cell r="F6304">
            <v>290</v>
          </cell>
          <cell r="G6304" t="str">
            <v>Max</v>
          </cell>
        </row>
        <row r="6305">
          <cell r="A6305" t="str">
            <v>Berkeley202110.2Max</v>
          </cell>
          <cell r="B6305">
            <v>2021</v>
          </cell>
          <cell r="C6305">
            <v>0.2</v>
          </cell>
          <cell r="D6305" t="str">
            <v>Berkeley</v>
          </cell>
          <cell r="E6305">
            <v>1</v>
          </cell>
          <cell r="F6305">
            <v>308</v>
          </cell>
          <cell r="G6305" t="str">
            <v>Max</v>
          </cell>
        </row>
        <row r="6306">
          <cell r="A6306" t="str">
            <v>Calhoun202110.2Max</v>
          </cell>
          <cell r="B6306">
            <v>2021</v>
          </cell>
          <cell r="C6306">
            <v>0.2</v>
          </cell>
          <cell r="D6306" t="str">
            <v>Calhoun</v>
          </cell>
          <cell r="E6306">
            <v>1</v>
          </cell>
          <cell r="F6306">
            <v>270</v>
          </cell>
          <cell r="G6306" t="str">
            <v>Max</v>
          </cell>
        </row>
        <row r="6307">
          <cell r="A6307" t="str">
            <v>Charleston202110.2Max</v>
          </cell>
          <cell r="B6307">
            <v>2021</v>
          </cell>
          <cell r="C6307">
            <v>0.2</v>
          </cell>
          <cell r="D6307" t="str">
            <v>Charleston</v>
          </cell>
          <cell r="E6307">
            <v>1</v>
          </cell>
          <cell r="F6307">
            <v>308</v>
          </cell>
          <cell r="G6307" t="str">
            <v>Max</v>
          </cell>
        </row>
        <row r="6308">
          <cell r="A6308" t="str">
            <v>Cherokee202110.2Max</v>
          </cell>
          <cell r="B6308">
            <v>2021</v>
          </cell>
          <cell r="C6308">
            <v>0.2</v>
          </cell>
          <cell r="D6308" t="str">
            <v>Cherokee</v>
          </cell>
          <cell r="E6308">
            <v>1</v>
          </cell>
          <cell r="F6308">
            <v>201</v>
          </cell>
          <cell r="G6308" t="str">
            <v>Max</v>
          </cell>
        </row>
        <row r="6309">
          <cell r="A6309" t="str">
            <v>Chester202110.2Max</v>
          </cell>
          <cell r="B6309">
            <v>2021</v>
          </cell>
          <cell r="C6309">
            <v>0.2</v>
          </cell>
          <cell r="D6309" t="str">
            <v>Chester</v>
          </cell>
          <cell r="E6309">
            <v>1</v>
          </cell>
          <cell r="F6309">
            <v>213</v>
          </cell>
          <cell r="G6309" t="str">
            <v>Max</v>
          </cell>
        </row>
        <row r="6310">
          <cell r="A6310" t="str">
            <v>Chesterfield202110.2Max</v>
          </cell>
          <cell r="B6310">
            <v>2021</v>
          </cell>
          <cell r="C6310">
            <v>0.2</v>
          </cell>
          <cell r="D6310" t="str">
            <v>Chesterfield</v>
          </cell>
          <cell r="E6310">
            <v>1</v>
          </cell>
          <cell r="F6310">
            <v>201</v>
          </cell>
          <cell r="G6310" t="str">
            <v>Max</v>
          </cell>
        </row>
        <row r="6311">
          <cell r="A6311" t="str">
            <v>Clarendon202110.2Max</v>
          </cell>
          <cell r="B6311">
            <v>2021</v>
          </cell>
          <cell r="C6311">
            <v>0.2</v>
          </cell>
          <cell r="D6311" t="str">
            <v>Clarendon</v>
          </cell>
          <cell r="E6311">
            <v>1</v>
          </cell>
          <cell r="F6311">
            <v>201</v>
          </cell>
          <cell r="G6311" t="str">
            <v>Max</v>
          </cell>
        </row>
        <row r="6312">
          <cell r="A6312" t="str">
            <v>Colleton202110.2Max</v>
          </cell>
          <cell r="B6312">
            <v>2021</v>
          </cell>
          <cell r="C6312">
            <v>0.2</v>
          </cell>
          <cell r="D6312" t="str">
            <v>Colleton</v>
          </cell>
          <cell r="E6312">
            <v>1</v>
          </cell>
          <cell r="F6312">
            <v>201</v>
          </cell>
          <cell r="G6312" t="str">
            <v>Max</v>
          </cell>
        </row>
        <row r="6313">
          <cell r="A6313" t="str">
            <v>Darlington202110.2Max</v>
          </cell>
          <cell r="B6313">
            <v>2021</v>
          </cell>
          <cell r="C6313">
            <v>0.2</v>
          </cell>
          <cell r="D6313" t="str">
            <v>Darlington</v>
          </cell>
          <cell r="E6313">
            <v>1</v>
          </cell>
          <cell r="F6313">
            <v>206</v>
          </cell>
          <cell r="G6313" t="str">
            <v>Max</v>
          </cell>
        </row>
        <row r="6314">
          <cell r="A6314" t="str">
            <v>Dillon202110.2Max</v>
          </cell>
          <cell r="B6314">
            <v>2021</v>
          </cell>
          <cell r="C6314">
            <v>0.2</v>
          </cell>
          <cell r="D6314" t="str">
            <v>Dillon</v>
          </cell>
          <cell r="E6314">
            <v>1</v>
          </cell>
          <cell r="F6314">
            <v>201</v>
          </cell>
          <cell r="G6314" t="str">
            <v>Max</v>
          </cell>
        </row>
        <row r="6315">
          <cell r="A6315" t="str">
            <v>Dorchester202110.2Max</v>
          </cell>
          <cell r="B6315">
            <v>2021</v>
          </cell>
          <cell r="C6315">
            <v>0.2</v>
          </cell>
          <cell r="D6315" t="str">
            <v>Dorchester</v>
          </cell>
          <cell r="E6315">
            <v>1</v>
          </cell>
          <cell r="F6315">
            <v>308</v>
          </cell>
          <cell r="G6315" t="str">
            <v>Max</v>
          </cell>
        </row>
        <row r="6316">
          <cell r="A6316" t="str">
            <v>Edgefield202110.2Max</v>
          </cell>
          <cell r="B6316">
            <v>2021</v>
          </cell>
          <cell r="C6316">
            <v>0.2</v>
          </cell>
          <cell r="D6316" t="str">
            <v>Edgefield</v>
          </cell>
          <cell r="E6316">
            <v>1</v>
          </cell>
          <cell r="F6316">
            <v>259</v>
          </cell>
          <cell r="G6316" t="str">
            <v>Max</v>
          </cell>
        </row>
        <row r="6317">
          <cell r="A6317" t="str">
            <v>Fairfield202110.2Max</v>
          </cell>
          <cell r="B6317">
            <v>2021</v>
          </cell>
          <cell r="C6317">
            <v>0.2</v>
          </cell>
          <cell r="D6317" t="str">
            <v>Fairfield</v>
          </cell>
          <cell r="E6317">
            <v>1</v>
          </cell>
          <cell r="F6317">
            <v>270</v>
          </cell>
          <cell r="G6317" t="str">
            <v>Max</v>
          </cell>
        </row>
        <row r="6318">
          <cell r="A6318" t="str">
            <v>Florence202110.2Max</v>
          </cell>
          <cell r="B6318">
            <v>2021</v>
          </cell>
          <cell r="C6318">
            <v>0.2</v>
          </cell>
          <cell r="D6318" t="str">
            <v>Florence</v>
          </cell>
          <cell r="E6318">
            <v>1</v>
          </cell>
          <cell r="F6318">
            <v>227</v>
          </cell>
          <cell r="G6318" t="str">
            <v>Max</v>
          </cell>
        </row>
        <row r="6319">
          <cell r="A6319" t="str">
            <v>Georgetown202110.2Max</v>
          </cell>
          <cell r="B6319">
            <v>2021</v>
          </cell>
          <cell r="C6319">
            <v>0.2</v>
          </cell>
          <cell r="D6319" t="str">
            <v>Georgetown</v>
          </cell>
          <cell r="E6319">
            <v>1</v>
          </cell>
          <cell r="F6319">
            <v>242</v>
          </cell>
          <cell r="G6319" t="str">
            <v>Max</v>
          </cell>
        </row>
        <row r="6320">
          <cell r="A6320" t="str">
            <v>Greenville202110.2Max</v>
          </cell>
          <cell r="B6320">
            <v>2021</v>
          </cell>
          <cell r="C6320">
            <v>0.2</v>
          </cell>
          <cell r="D6320" t="str">
            <v>Greenville</v>
          </cell>
          <cell r="E6320">
            <v>1</v>
          </cell>
          <cell r="F6320">
            <v>289</v>
          </cell>
          <cell r="G6320" t="str">
            <v>Max</v>
          </cell>
        </row>
        <row r="6321">
          <cell r="A6321" t="str">
            <v>Greenwood202110.2Max</v>
          </cell>
          <cell r="B6321">
            <v>2021</v>
          </cell>
          <cell r="C6321">
            <v>0.2</v>
          </cell>
          <cell r="D6321" t="str">
            <v>Greenwood</v>
          </cell>
          <cell r="E6321">
            <v>1</v>
          </cell>
          <cell r="F6321">
            <v>205</v>
          </cell>
          <cell r="G6321" t="str">
            <v>Max</v>
          </cell>
        </row>
        <row r="6322">
          <cell r="A6322" t="str">
            <v>Hampton202110.2Max</v>
          </cell>
          <cell r="B6322">
            <v>2021</v>
          </cell>
          <cell r="C6322">
            <v>0.2</v>
          </cell>
          <cell r="D6322" t="str">
            <v>Hampton</v>
          </cell>
          <cell r="E6322">
            <v>1</v>
          </cell>
          <cell r="F6322">
            <v>201</v>
          </cell>
          <cell r="G6322" t="str">
            <v>Max</v>
          </cell>
        </row>
        <row r="6323">
          <cell r="A6323" t="str">
            <v>Horry202110.2Max</v>
          </cell>
          <cell r="B6323">
            <v>2021</v>
          </cell>
          <cell r="C6323">
            <v>0.2</v>
          </cell>
          <cell r="D6323" t="str">
            <v>Horry</v>
          </cell>
          <cell r="E6323">
            <v>1</v>
          </cell>
          <cell r="F6323">
            <v>229</v>
          </cell>
          <cell r="G6323" t="str">
            <v>Max</v>
          </cell>
        </row>
        <row r="6324">
          <cell r="A6324" t="str">
            <v>Jasper202110.2Max</v>
          </cell>
          <cell r="B6324">
            <v>2021</v>
          </cell>
          <cell r="C6324">
            <v>0.2</v>
          </cell>
          <cell r="D6324" t="str">
            <v>Jasper</v>
          </cell>
          <cell r="E6324">
            <v>1</v>
          </cell>
          <cell r="F6324">
            <v>202</v>
          </cell>
          <cell r="G6324" t="str">
            <v>Max</v>
          </cell>
        </row>
        <row r="6325">
          <cell r="A6325" t="str">
            <v>Kershaw202110.2Max</v>
          </cell>
          <cell r="B6325">
            <v>2021</v>
          </cell>
          <cell r="C6325">
            <v>0.2</v>
          </cell>
          <cell r="D6325" t="str">
            <v>Kershaw</v>
          </cell>
          <cell r="E6325">
            <v>1</v>
          </cell>
          <cell r="F6325">
            <v>228</v>
          </cell>
          <cell r="G6325" t="str">
            <v>Max</v>
          </cell>
        </row>
        <row r="6326">
          <cell r="A6326" t="str">
            <v>Lancaster202110.2Max</v>
          </cell>
          <cell r="B6326">
            <v>2021</v>
          </cell>
          <cell r="C6326">
            <v>0.2</v>
          </cell>
          <cell r="D6326" t="str">
            <v>Lancaster</v>
          </cell>
          <cell r="E6326">
            <v>1</v>
          </cell>
          <cell r="F6326">
            <v>265</v>
          </cell>
          <cell r="G6326" t="str">
            <v>Max</v>
          </cell>
        </row>
        <row r="6327">
          <cell r="A6327" t="str">
            <v>Laurens202110.2Max</v>
          </cell>
          <cell r="B6327">
            <v>2021</v>
          </cell>
          <cell r="C6327">
            <v>0.2</v>
          </cell>
          <cell r="D6327" t="str">
            <v>Laurens</v>
          </cell>
          <cell r="E6327">
            <v>1</v>
          </cell>
          <cell r="F6327">
            <v>201</v>
          </cell>
          <cell r="G6327" t="str">
            <v>Max</v>
          </cell>
        </row>
        <row r="6328">
          <cell r="A6328" t="str">
            <v>Lee202110.2Max</v>
          </cell>
          <cell r="B6328">
            <v>2021</v>
          </cell>
          <cell r="C6328">
            <v>0.2</v>
          </cell>
          <cell r="D6328" t="str">
            <v>Lee</v>
          </cell>
          <cell r="E6328">
            <v>1</v>
          </cell>
          <cell r="F6328">
            <v>201</v>
          </cell>
          <cell r="G6328" t="str">
            <v>Max</v>
          </cell>
        </row>
        <row r="6329">
          <cell r="A6329" t="str">
            <v>Lexington202110.2Max</v>
          </cell>
          <cell r="B6329">
            <v>2021</v>
          </cell>
          <cell r="C6329">
            <v>0.2</v>
          </cell>
          <cell r="D6329" t="str">
            <v>Lexington</v>
          </cell>
          <cell r="E6329">
            <v>1</v>
          </cell>
          <cell r="F6329">
            <v>270</v>
          </cell>
          <cell r="G6329" t="str">
            <v>Max</v>
          </cell>
        </row>
        <row r="6330">
          <cell r="A6330" t="str">
            <v>Marion202110.2Max</v>
          </cell>
          <cell r="B6330">
            <v>2021</v>
          </cell>
          <cell r="C6330">
            <v>0.2</v>
          </cell>
          <cell r="D6330" t="str">
            <v>Marion</v>
          </cell>
          <cell r="E6330">
            <v>1</v>
          </cell>
          <cell r="F6330">
            <v>201</v>
          </cell>
          <cell r="G6330" t="str">
            <v>Max</v>
          </cell>
        </row>
        <row r="6331">
          <cell r="A6331" t="str">
            <v>Marlboro202110.2Max</v>
          </cell>
          <cell r="B6331">
            <v>2021</v>
          </cell>
          <cell r="C6331">
            <v>0.2</v>
          </cell>
          <cell r="D6331" t="str">
            <v>Marlboro</v>
          </cell>
          <cell r="E6331">
            <v>1</v>
          </cell>
          <cell r="F6331">
            <v>201</v>
          </cell>
          <cell r="G6331" t="str">
            <v>Max</v>
          </cell>
        </row>
        <row r="6332">
          <cell r="A6332" t="str">
            <v>McCormick202110.2Max</v>
          </cell>
          <cell r="B6332">
            <v>2021</v>
          </cell>
          <cell r="C6332">
            <v>0.2</v>
          </cell>
          <cell r="D6332" t="str">
            <v>McCormick</v>
          </cell>
          <cell r="E6332">
            <v>1</v>
          </cell>
          <cell r="F6332">
            <v>214</v>
          </cell>
          <cell r="G6332" t="str">
            <v>Max</v>
          </cell>
        </row>
        <row r="6333">
          <cell r="A6333" t="str">
            <v>Newberry202110.2Max</v>
          </cell>
          <cell r="B6333">
            <v>2021</v>
          </cell>
          <cell r="C6333">
            <v>0.2</v>
          </cell>
          <cell r="D6333" t="str">
            <v>Newberry</v>
          </cell>
          <cell r="E6333">
            <v>1</v>
          </cell>
          <cell r="F6333">
            <v>206</v>
          </cell>
          <cell r="G6333" t="str">
            <v>Max</v>
          </cell>
        </row>
        <row r="6334">
          <cell r="A6334" t="str">
            <v>Oconee202110.2Max</v>
          </cell>
          <cell r="B6334">
            <v>2021</v>
          </cell>
          <cell r="C6334">
            <v>0.2</v>
          </cell>
          <cell r="D6334" t="str">
            <v>Oconee</v>
          </cell>
          <cell r="E6334">
            <v>1</v>
          </cell>
          <cell r="F6334">
            <v>244</v>
          </cell>
          <cell r="G6334" t="str">
            <v>Max</v>
          </cell>
        </row>
        <row r="6335">
          <cell r="A6335" t="str">
            <v>Orangeburg202110.2Max</v>
          </cell>
          <cell r="B6335">
            <v>2021</v>
          </cell>
          <cell r="C6335">
            <v>0.2</v>
          </cell>
          <cell r="D6335" t="str">
            <v>Orangeburg</v>
          </cell>
          <cell r="E6335">
            <v>1</v>
          </cell>
          <cell r="F6335">
            <v>201</v>
          </cell>
          <cell r="G6335" t="str">
            <v>Max</v>
          </cell>
        </row>
        <row r="6336">
          <cell r="A6336" t="str">
            <v>Pickens202110.2Max</v>
          </cell>
          <cell r="B6336">
            <v>2021</v>
          </cell>
          <cell r="C6336">
            <v>0.2</v>
          </cell>
          <cell r="D6336" t="str">
            <v>Pickens</v>
          </cell>
          <cell r="E6336">
            <v>1</v>
          </cell>
          <cell r="F6336">
            <v>289</v>
          </cell>
          <cell r="G6336" t="str">
            <v>Max</v>
          </cell>
        </row>
        <row r="6337">
          <cell r="A6337" t="str">
            <v>Richland202110.2Max</v>
          </cell>
          <cell r="B6337">
            <v>2021</v>
          </cell>
          <cell r="C6337">
            <v>0.2</v>
          </cell>
          <cell r="D6337" t="str">
            <v>Richland</v>
          </cell>
          <cell r="E6337">
            <v>1</v>
          </cell>
          <cell r="F6337">
            <v>270</v>
          </cell>
          <cell r="G6337" t="str">
            <v>Max</v>
          </cell>
        </row>
        <row r="6338">
          <cell r="A6338" t="str">
            <v>Saluda202110.2Max</v>
          </cell>
          <cell r="B6338">
            <v>2021</v>
          </cell>
          <cell r="C6338">
            <v>0.2</v>
          </cell>
          <cell r="D6338" t="str">
            <v>Saluda</v>
          </cell>
          <cell r="E6338">
            <v>1</v>
          </cell>
          <cell r="F6338">
            <v>270</v>
          </cell>
          <cell r="G6338" t="str">
            <v>Max</v>
          </cell>
        </row>
        <row r="6339">
          <cell r="A6339" t="str">
            <v>Spartanburg202110.2Max</v>
          </cell>
          <cell r="B6339">
            <v>2021</v>
          </cell>
          <cell r="C6339">
            <v>0.2</v>
          </cell>
          <cell r="D6339" t="str">
            <v>Spartanburg</v>
          </cell>
          <cell r="E6339">
            <v>1</v>
          </cell>
          <cell r="F6339">
            <v>255</v>
          </cell>
          <cell r="G6339" t="str">
            <v>Max</v>
          </cell>
        </row>
        <row r="6340">
          <cell r="A6340" t="str">
            <v>Sumter202110.2Max</v>
          </cell>
          <cell r="B6340">
            <v>2021</v>
          </cell>
          <cell r="C6340">
            <v>0.2</v>
          </cell>
          <cell r="D6340" t="str">
            <v>Sumter</v>
          </cell>
          <cell r="E6340">
            <v>1</v>
          </cell>
          <cell r="F6340">
            <v>204</v>
          </cell>
          <cell r="G6340" t="str">
            <v>Max</v>
          </cell>
        </row>
        <row r="6341">
          <cell r="A6341" t="str">
            <v>Union202110.2Max</v>
          </cell>
          <cell r="B6341">
            <v>2021</v>
          </cell>
          <cell r="C6341">
            <v>0.2</v>
          </cell>
          <cell r="D6341" t="str">
            <v>Union</v>
          </cell>
          <cell r="E6341">
            <v>1</v>
          </cell>
          <cell r="F6341">
            <v>201</v>
          </cell>
          <cell r="G6341" t="str">
            <v>Max</v>
          </cell>
        </row>
        <row r="6342">
          <cell r="A6342" t="str">
            <v>Williamsburg202110.2Max</v>
          </cell>
          <cell r="B6342">
            <v>2021</v>
          </cell>
          <cell r="C6342">
            <v>0.2</v>
          </cell>
          <cell r="D6342" t="str">
            <v>Williamsburg</v>
          </cell>
          <cell r="E6342">
            <v>1</v>
          </cell>
          <cell r="F6342">
            <v>201</v>
          </cell>
          <cell r="G6342" t="str">
            <v>Max</v>
          </cell>
        </row>
        <row r="6343">
          <cell r="A6343" t="str">
            <v>York202110.2Max</v>
          </cell>
          <cell r="B6343">
            <v>2021</v>
          </cell>
          <cell r="C6343">
            <v>0.2</v>
          </cell>
          <cell r="D6343" t="str">
            <v>York</v>
          </cell>
          <cell r="E6343">
            <v>1</v>
          </cell>
          <cell r="F6343">
            <v>316</v>
          </cell>
          <cell r="G6343" t="str">
            <v>Max</v>
          </cell>
        </row>
        <row r="6344">
          <cell r="A6344" t="str">
            <v>Abbeville202120.2Max</v>
          </cell>
          <cell r="B6344">
            <v>2021</v>
          </cell>
          <cell r="C6344">
            <v>0.2</v>
          </cell>
          <cell r="D6344" t="str">
            <v>Abbeville</v>
          </cell>
          <cell r="E6344">
            <v>2</v>
          </cell>
          <cell r="F6344">
            <v>241</v>
          </cell>
          <cell r="G6344" t="str">
            <v>Max</v>
          </cell>
        </row>
        <row r="6345">
          <cell r="A6345" t="str">
            <v>Aiken202120.2Max</v>
          </cell>
          <cell r="B6345">
            <v>2021</v>
          </cell>
          <cell r="C6345">
            <v>0.2</v>
          </cell>
          <cell r="D6345" t="str">
            <v>Aiken</v>
          </cell>
          <cell r="E6345">
            <v>2</v>
          </cell>
          <cell r="F6345">
            <v>311</v>
          </cell>
          <cell r="G6345" t="str">
            <v>Max</v>
          </cell>
        </row>
        <row r="6346">
          <cell r="A6346" t="str">
            <v>Allendale202120.2Max</v>
          </cell>
          <cell r="B6346">
            <v>2021</v>
          </cell>
          <cell r="C6346">
            <v>0.2</v>
          </cell>
          <cell r="D6346" t="str">
            <v>Allendale</v>
          </cell>
          <cell r="E6346">
            <v>2</v>
          </cell>
          <cell r="F6346">
            <v>241</v>
          </cell>
          <cell r="G6346" t="str">
            <v>Max</v>
          </cell>
        </row>
        <row r="6347">
          <cell r="A6347" t="str">
            <v>Anderson202120.2Max</v>
          </cell>
          <cell r="B6347">
            <v>2021</v>
          </cell>
          <cell r="C6347">
            <v>0.2</v>
          </cell>
          <cell r="D6347" t="str">
            <v>Anderson</v>
          </cell>
          <cell r="E6347">
            <v>2</v>
          </cell>
          <cell r="F6347">
            <v>307</v>
          </cell>
          <cell r="G6347" t="str">
            <v>Max</v>
          </cell>
        </row>
        <row r="6348">
          <cell r="A6348" t="str">
            <v>Bamberg202120.2Max</v>
          </cell>
          <cell r="B6348">
            <v>2021</v>
          </cell>
          <cell r="C6348">
            <v>0.2</v>
          </cell>
          <cell r="D6348" t="str">
            <v>Bamberg</v>
          </cell>
          <cell r="E6348">
            <v>2</v>
          </cell>
          <cell r="F6348">
            <v>241</v>
          </cell>
          <cell r="G6348" t="str">
            <v>Max</v>
          </cell>
        </row>
        <row r="6349">
          <cell r="A6349" t="str">
            <v>Barnwell202120.2Max</v>
          </cell>
          <cell r="B6349">
            <v>2021</v>
          </cell>
          <cell r="C6349">
            <v>0.2</v>
          </cell>
          <cell r="D6349" t="str">
            <v>Barnwell</v>
          </cell>
          <cell r="E6349">
            <v>2</v>
          </cell>
          <cell r="F6349">
            <v>241</v>
          </cell>
          <cell r="G6349" t="str">
            <v>Max</v>
          </cell>
        </row>
        <row r="6350">
          <cell r="A6350" t="str">
            <v>Beaufort202120.2Max</v>
          </cell>
          <cell r="B6350">
            <v>2021</v>
          </cell>
          <cell r="C6350">
            <v>0.2</v>
          </cell>
          <cell r="D6350" t="str">
            <v>Beaufort</v>
          </cell>
          <cell r="E6350">
            <v>2</v>
          </cell>
          <cell r="F6350">
            <v>349</v>
          </cell>
          <cell r="G6350" t="str">
            <v>Max</v>
          </cell>
        </row>
        <row r="6351">
          <cell r="A6351" t="str">
            <v>Berkeley202120.2Max</v>
          </cell>
          <cell r="B6351">
            <v>2021</v>
          </cell>
          <cell r="C6351">
            <v>0.2</v>
          </cell>
          <cell r="D6351" t="str">
            <v>Berkeley</v>
          </cell>
          <cell r="E6351">
            <v>2</v>
          </cell>
          <cell r="F6351">
            <v>369</v>
          </cell>
          <cell r="G6351" t="str">
            <v>Max</v>
          </cell>
        </row>
        <row r="6352">
          <cell r="A6352" t="str">
            <v>Calhoun202120.2Max</v>
          </cell>
          <cell r="B6352">
            <v>2021</v>
          </cell>
          <cell r="C6352">
            <v>0.2</v>
          </cell>
          <cell r="D6352" t="str">
            <v>Calhoun</v>
          </cell>
          <cell r="E6352">
            <v>2</v>
          </cell>
          <cell r="F6352">
            <v>324</v>
          </cell>
          <cell r="G6352" t="str">
            <v>Max</v>
          </cell>
        </row>
        <row r="6353">
          <cell r="A6353" t="str">
            <v>Charleston202120.2Max</v>
          </cell>
          <cell r="B6353">
            <v>2021</v>
          </cell>
          <cell r="C6353">
            <v>0.2</v>
          </cell>
          <cell r="D6353" t="str">
            <v>Charleston</v>
          </cell>
          <cell r="E6353">
            <v>2</v>
          </cell>
          <cell r="F6353">
            <v>369</v>
          </cell>
          <cell r="G6353" t="str">
            <v>Max</v>
          </cell>
        </row>
        <row r="6354">
          <cell r="A6354" t="str">
            <v>Cherokee202120.2Max</v>
          </cell>
          <cell r="B6354">
            <v>2021</v>
          </cell>
          <cell r="C6354">
            <v>0.2</v>
          </cell>
          <cell r="D6354" t="str">
            <v>Cherokee</v>
          </cell>
          <cell r="E6354">
            <v>2</v>
          </cell>
          <cell r="F6354">
            <v>241</v>
          </cell>
          <cell r="G6354" t="str">
            <v>Max</v>
          </cell>
        </row>
        <row r="6355">
          <cell r="A6355" t="str">
            <v>Chester202120.2Max</v>
          </cell>
          <cell r="B6355">
            <v>2021</v>
          </cell>
          <cell r="C6355">
            <v>0.2</v>
          </cell>
          <cell r="D6355" t="str">
            <v>Chester</v>
          </cell>
          <cell r="E6355">
            <v>2</v>
          </cell>
          <cell r="F6355">
            <v>256</v>
          </cell>
          <cell r="G6355" t="str">
            <v>Max</v>
          </cell>
        </row>
        <row r="6356">
          <cell r="A6356" t="str">
            <v>Chesterfield202120.2Max</v>
          </cell>
          <cell r="B6356">
            <v>2021</v>
          </cell>
          <cell r="C6356">
            <v>0.2</v>
          </cell>
          <cell r="D6356" t="str">
            <v>Chesterfield</v>
          </cell>
          <cell r="E6356">
            <v>2</v>
          </cell>
          <cell r="F6356">
            <v>241</v>
          </cell>
          <cell r="G6356" t="str">
            <v>Max</v>
          </cell>
        </row>
        <row r="6357">
          <cell r="A6357" t="str">
            <v>Clarendon202120.2Max</v>
          </cell>
          <cell r="B6357">
            <v>2021</v>
          </cell>
          <cell r="C6357">
            <v>0.2</v>
          </cell>
          <cell r="D6357" t="str">
            <v>Clarendon</v>
          </cell>
          <cell r="E6357">
            <v>2</v>
          </cell>
          <cell r="F6357">
            <v>241</v>
          </cell>
          <cell r="G6357" t="str">
            <v>Max</v>
          </cell>
        </row>
        <row r="6358">
          <cell r="A6358" t="str">
            <v>Colleton202120.2Max</v>
          </cell>
          <cell r="B6358">
            <v>2021</v>
          </cell>
          <cell r="C6358">
            <v>0.2</v>
          </cell>
          <cell r="D6358" t="str">
            <v>Colleton</v>
          </cell>
          <cell r="E6358">
            <v>2</v>
          </cell>
          <cell r="F6358">
            <v>241</v>
          </cell>
          <cell r="G6358" t="str">
            <v>Max</v>
          </cell>
        </row>
        <row r="6359">
          <cell r="A6359" t="str">
            <v>Darlington202120.2Max</v>
          </cell>
          <cell r="B6359">
            <v>2021</v>
          </cell>
          <cell r="C6359">
            <v>0.2</v>
          </cell>
          <cell r="D6359" t="str">
            <v>Darlington</v>
          </cell>
          <cell r="E6359">
            <v>2</v>
          </cell>
          <cell r="F6359">
            <v>247</v>
          </cell>
          <cell r="G6359" t="str">
            <v>Max</v>
          </cell>
        </row>
        <row r="6360">
          <cell r="A6360" t="str">
            <v>Dillon202120.2Max</v>
          </cell>
          <cell r="B6360">
            <v>2021</v>
          </cell>
          <cell r="C6360">
            <v>0.2</v>
          </cell>
          <cell r="D6360" t="str">
            <v>Dillon</v>
          </cell>
          <cell r="E6360">
            <v>2</v>
          </cell>
          <cell r="F6360">
            <v>241</v>
          </cell>
          <cell r="G6360" t="str">
            <v>Max</v>
          </cell>
        </row>
        <row r="6361">
          <cell r="A6361" t="str">
            <v>Dorchester202120.2Max</v>
          </cell>
          <cell r="B6361">
            <v>2021</v>
          </cell>
          <cell r="C6361">
            <v>0.2</v>
          </cell>
          <cell r="D6361" t="str">
            <v>Dorchester</v>
          </cell>
          <cell r="E6361">
            <v>2</v>
          </cell>
          <cell r="F6361">
            <v>369</v>
          </cell>
          <cell r="G6361" t="str">
            <v>Max</v>
          </cell>
        </row>
        <row r="6362">
          <cell r="A6362" t="str">
            <v>Edgefield202120.2Max</v>
          </cell>
          <cell r="B6362">
            <v>2021</v>
          </cell>
          <cell r="C6362">
            <v>0.2</v>
          </cell>
          <cell r="D6362" t="str">
            <v>Edgefield</v>
          </cell>
          <cell r="E6362">
            <v>2</v>
          </cell>
          <cell r="F6362">
            <v>311</v>
          </cell>
          <cell r="G6362" t="str">
            <v>Max</v>
          </cell>
        </row>
        <row r="6363">
          <cell r="A6363" t="str">
            <v>Fairfield202120.2Max</v>
          </cell>
          <cell r="B6363">
            <v>2021</v>
          </cell>
          <cell r="C6363">
            <v>0.2</v>
          </cell>
          <cell r="D6363" t="str">
            <v>Fairfield</v>
          </cell>
          <cell r="E6363">
            <v>2</v>
          </cell>
          <cell r="F6363">
            <v>324</v>
          </cell>
          <cell r="G6363" t="str">
            <v>Max</v>
          </cell>
        </row>
        <row r="6364">
          <cell r="A6364" t="str">
            <v>Florence202120.2Max</v>
          </cell>
          <cell r="B6364">
            <v>2021</v>
          </cell>
          <cell r="C6364">
            <v>0.2</v>
          </cell>
          <cell r="D6364" t="str">
            <v>Florence</v>
          </cell>
          <cell r="E6364">
            <v>2</v>
          </cell>
          <cell r="F6364">
            <v>272</v>
          </cell>
          <cell r="G6364" t="str">
            <v>Max</v>
          </cell>
        </row>
        <row r="6365">
          <cell r="A6365" t="str">
            <v>Georgetown202120.2Max</v>
          </cell>
          <cell r="B6365">
            <v>2021</v>
          </cell>
          <cell r="C6365">
            <v>0.2</v>
          </cell>
          <cell r="D6365" t="str">
            <v>Georgetown</v>
          </cell>
          <cell r="E6365">
            <v>2</v>
          </cell>
          <cell r="F6365">
            <v>290</v>
          </cell>
          <cell r="G6365" t="str">
            <v>Max</v>
          </cell>
        </row>
        <row r="6366">
          <cell r="A6366" t="str">
            <v>Greenville202120.2Max</v>
          </cell>
          <cell r="B6366">
            <v>2021</v>
          </cell>
          <cell r="C6366">
            <v>0.2</v>
          </cell>
          <cell r="D6366" t="str">
            <v>Greenville</v>
          </cell>
          <cell r="E6366">
            <v>2</v>
          </cell>
          <cell r="F6366">
            <v>347</v>
          </cell>
          <cell r="G6366" t="str">
            <v>Max</v>
          </cell>
        </row>
        <row r="6367">
          <cell r="A6367" t="str">
            <v>Greenwood202120.2Max</v>
          </cell>
          <cell r="B6367">
            <v>2021</v>
          </cell>
          <cell r="C6367">
            <v>0.2</v>
          </cell>
          <cell r="D6367" t="str">
            <v>Greenwood</v>
          </cell>
          <cell r="E6367">
            <v>2</v>
          </cell>
          <cell r="F6367">
            <v>247</v>
          </cell>
          <cell r="G6367" t="str">
            <v>Max</v>
          </cell>
        </row>
        <row r="6368">
          <cell r="A6368" t="str">
            <v>Hampton202120.2Max</v>
          </cell>
          <cell r="B6368">
            <v>2021</v>
          </cell>
          <cell r="C6368">
            <v>0.2</v>
          </cell>
          <cell r="D6368" t="str">
            <v>Hampton</v>
          </cell>
          <cell r="E6368">
            <v>2</v>
          </cell>
          <cell r="F6368">
            <v>241</v>
          </cell>
          <cell r="G6368" t="str">
            <v>Max</v>
          </cell>
        </row>
        <row r="6369">
          <cell r="A6369" t="str">
            <v>Horry202120.2Max</v>
          </cell>
          <cell r="B6369">
            <v>2021</v>
          </cell>
          <cell r="C6369">
            <v>0.2</v>
          </cell>
          <cell r="D6369" t="str">
            <v>Horry</v>
          </cell>
          <cell r="E6369">
            <v>2</v>
          </cell>
          <cell r="F6369">
            <v>275</v>
          </cell>
          <cell r="G6369" t="str">
            <v>Max</v>
          </cell>
        </row>
        <row r="6370">
          <cell r="A6370" t="str">
            <v>Jasper202120.2Max</v>
          </cell>
          <cell r="B6370">
            <v>2021</v>
          </cell>
          <cell r="C6370">
            <v>0.2</v>
          </cell>
          <cell r="D6370" t="str">
            <v>Jasper</v>
          </cell>
          <cell r="E6370">
            <v>2</v>
          </cell>
          <cell r="F6370">
            <v>243</v>
          </cell>
          <cell r="G6370" t="str">
            <v>Max</v>
          </cell>
        </row>
        <row r="6371">
          <cell r="A6371" t="str">
            <v>Kershaw202120.2Max</v>
          </cell>
          <cell r="B6371">
            <v>2021</v>
          </cell>
          <cell r="C6371">
            <v>0.2</v>
          </cell>
          <cell r="D6371" t="str">
            <v>Kershaw</v>
          </cell>
          <cell r="E6371">
            <v>2</v>
          </cell>
          <cell r="F6371">
            <v>274</v>
          </cell>
          <cell r="G6371" t="str">
            <v>Max</v>
          </cell>
        </row>
        <row r="6372">
          <cell r="A6372" t="str">
            <v>Lancaster202120.2Max</v>
          </cell>
          <cell r="B6372">
            <v>2021</v>
          </cell>
          <cell r="C6372">
            <v>0.2</v>
          </cell>
          <cell r="D6372" t="str">
            <v>Lancaster</v>
          </cell>
          <cell r="E6372">
            <v>2</v>
          </cell>
          <cell r="F6372">
            <v>318</v>
          </cell>
          <cell r="G6372" t="str">
            <v>Max</v>
          </cell>
        </row>
        <row r="6373">
          <cell r="A6373" t="str">
            <v>Laurens202120.2Max</v>
          </cell>
          <cell r="B6373">
            <v>2021</v>
          </cell>
          <cell r="C6373">
            <v>0.2</v>
          </cell>
          <cell r="D6373" t="str">
            <v>Laurens</v>
          </cell>
          <cell r="E6373">
            <v>2</v>
          </cell>
          <cell r="F6373">
            <v>241</v>
          </cell>
          <cell r="G6373" t="str">
            <v>Max</v>
          </cell>
        </row>
        <row r="6374">
          <cell r="A6374" t="str">
            <v>Lee202120.2Max</v>
          </cell>
          <cell r="B6374">
            <v>2021</v>
          </cell>
          <cell r="C6374">
            <v>0.2</v>
          </cell>
          <cell r="D6374" t="str">
            <v>Lee</v>
          </cell>
          <cell r="E6374">
            <v>2</v>
          </cell>
          <cell r="F6374">
            <v>241</v>
          </cell>
          <cell r="G6374" t="str">
            <v>Max</v>
          </cell>
        </row>
        <row r="6375">
          <cell r="A6375" t="str">
            <v>Lexington202120.2Max</v>
          </cell>
          <cell r="B6375">
            <v>2021</v>
          </cell>
          <cell r="C6375">
            <v>0.2</v>
          </cell>
          <cell r="D6375" t="str">
            <v>Lexington</v>
          </cell>
          <cell r="E6375">
            <v>2</v>
          </cell>
          <cell r="F6375">
            <v>324</v>
          </cell>
          <cell r="G6375" t="str">
            <v>Max</v>
          </cell>
        </row>
        <row r="6376">
          <cell r="A6376" t="str">
            <v>Marion202120.2Max</v>
          </cell>
          <cell r="B6376">
            <v>2021</v>
          </cell>
          <cell r="C6376">
            <v>0.2</v>
          </cell>
          <cell r="D6376" t="str">
            <v>Marion</v>
          </cell>
          <cell r="E6376">
            <v>2</v>
          </cell>
          <cell r="F6376">
            <v>241</v>
          </cell>
          <cell r="G6376" t="str">
            <v>Max</v>
          </cell>
        </row>
        <row r="6377">
          <cell r="A6377" t="str">
            <v>Marlboro202120.2Max</v>
          </cell>
          <cell r="B6377">
            <v>2021</v>
          </cell>
          <cell r="C6377">
            <v>0.2</v>
          </cell>
          <cell r="D6377" t="str">
            <v>Marlboro</v>
          </cell>
          <cell r="E6377">
            <v>2</v>
          </cell>
          <cell r="F6377">
            <v>241</v>
          </cell>
          <cell r="G6377" t="str">
            <v>Max</v>
          </cell>
        </row>
        <row r="6378">
          <cell r="A6378" t="str">
            <v>McCormick202120.2Max</v>
          </cell>
          <cell r="B6378">
            <v>2021</v>
          </cell>
          <cell r="C6378">
            <v>0.2</v>
          </cell>
          <cell r="D6378" t="str">
            <v>McCormick</v>
          </cell>
          <cell r="E6378">
            <v>2</v>
          </cell>
          <cell r="F6378">
            <v>257</v>
          </cell>
          <cell r="G6378" t="str">
            <v>Max</v>
          </cell>
        </row>
        <row r="6379">
          <cell r="A6379" t="str">
            <v>Newberry202120.2Max</v>
          </cell>
          <cell r="B6379">
            <v>2021</v>
          </cell>
          <cell r="C6379">
            <v>0.2</v>
          </cell>
          <cell r="D6379" t="str">
            <v>Newberry</v>
          </cell>
          <cell r="E6379">
            <v>2</v>
          </cell>
          <cell r="F6379">
            <v>247</v>
          </cell>
          <cell r="G6379" t="str">
            <v>Max</v>
          </cell>
        </row>
        <row r="6380">
          <cell r="A6380" t="str">
            <v>Oconee202120.2Max</v>
          </cell>
          <cell r="B6380">
            <v>2021</v>
          </cell>
          <cell r="C6380">
            <v>0.2</v>
          </cell>
          <cell r="D6380" t="str">
            <v>Oconee</v>
          </cell>
          <cell r="E6380">
            <v>2</v>
          </cell>
          <cell r="F6380">
            <v>293</v>
          </cell>
          <cell r="G6380" t="str">
            <v>Max</v>
          </cell>
        </row>
        <row r="6381">
          <cell r="A6381" t="str">
            <v>Orangeburg202120.2Max</v>
          </cell>
          <cell r="B6381">
            <v>2021</v>
          </cell>
          <cell r="C6381">
            <v>0.2</v>
          </cell>
          <cell r="D6381" t="str">
            <v>Orangeburg</v>
          </cell>
          <cell r="E6381">
            <v>2</v>
          </cell>
          <cell r="F6381">
            <v>241</v>
          </cell>
          <cell r="G6381" t="str">
            <v>Max</v>
          </cell>
        </row>
        <row r="6382">
          <cell r="A6382" t="str">
            <v>Pickens202120.2Max</v>
          </cell>
          <cell r="B6382">
            <v>2021</v>
          </cell>
          <cell r="C6382">
            <v>0.2</v>
          </cell>
          <cell r="D6382" t="str">
            <v>Pickens</v>
          </cell>
          <cell r="E6382">
            <v>2</v>
          </cell>
          <cell r="F6382">
            <v>347</v>
          </cell>
          <cell r="G6382" t="str">
            <v>Max</v>
          </cell>
        </row>
        <row r="6383">
          <cell r="A6383" t="str">
            <v>Richland202120.2Max</v>
          </cell>
          <cell r="B6383">
            <v>2021</v>
          </cell>
          <cell r="C6383">
            <v>0.2</v>
          </cell>
          <cell r="D6383" t="str">
            <v>Richland</v>
          </cell>
          <cell r="E6383">
            <v>2</v>
          </cell>
          <cell r="F6383">
            <v>324</v>
          </cell>
          <cell r="G6383" t="str">
            <v>Max</v>
          </cell>
        </row>
        <row r="6384">
          <cell r="A6384" t="str">
            <v>Saluda202120.2Max</v>
          </cell>
          <cell r="B6384">
            <v>2021</v>
          </cell>
          <cell r="C6384">
            <v>0.2</v>
          </cell>
          <cell r="D6384" t="str">
            <v>Saluda</v>
          </cell>
          <cell r="E6384">
            <v>2</v>
          </cell>
          <cell r="F6384">
            <v>324</v>
          </cell>
          <cell r="G6384" t="str">
            <v>Max</v>
          </cell>
        </row>
        <row r="6385">
          <cell r="A6385" t="str">
            <v>Spartanburg202120.2Max</v>
          </cell>
          <cell r="B6385">
            <v>2021</v>
          </cell>
          <cell r="C6385">
            <v>0.2</v>
          </cell>
          <cell r="D6385" t="str">
            <v>Spartanburg</v>
          </cell>
          <cell r="E6385">
            <v>2</v>
          </cell>
          <cell r="F6385">
            <v>306</v>
          </cell>
          <cell r="G6385" t="str">
            <v>Max</v>
          </cell>
        </row>
        <row r="6386">
          <cell r="A6386" t="str">
            <v>Sumter202120.2Max</v>
          </cell>
          <cell r="B6386">
            <v>2021</v>
          </cell>
          <cell r="C6386">
            <v>0.2</v>
          </cell>
          <cell r="D6386" t="str">
            <v>Sumter</v>
          </cell>
          <cell r="E6386">
            <v>2</v>
          </cell>
          <cell r="F6386">
            <v>244</v>
          </cell>
          <cell r="G6386" t="str">
            <v>Max</v>
          </cell>
        </row>
        <row r="6387">
          <cell r="A6387" t="str">
            <v>Union202120.2Max</v>
          </cell>
          <cell r="B6387">
            <v>2021</v>
          </cell>
          <cell r="C6387">
            <v>0.2</v>
          </cell>
          <cell r="D6387" t="str">
            <v>Union</v>
          </cell>
          <cell r="E6387">
            <v>2</v>
          </cell>
          <cell r="F6387">
            <v>241</v>
          </cell>
          <cell r="G6387" t="str">
            <v>Max</v>
          </cell>
        </row>
        <row r="6388">
          <cell r="A6388" t="str">
            <v>Williamsburg202120.2Max</v>
          </cell>
          <cell r="B6388">
            <v>2021</v>
          </cell>
          <cell r="C6388">
            <v>0.2</v>
          </cell>
          <cell r="D6388" t="str">
            <v>Williamsburg</v>
          </cell>
          <cell r="E6388">
            <v>2</v>
          </cell>
          <cell r="F6388">
            <v>241</v>
          </cell>
          <cell r="G6388" t="str">
            <v>Max</v>
          </cell>
        </row>
        <row r="6389">
          <cell r="A6389" t="str">
            <v>York202120.2Max</v>
          </cell>
          <cell r="B6389">
            <v>2021</v>
          </cell>
          <cell r="C6389">
            <v>0.2</v>
          </cell>
          <cell r="D6389" t="str">
            <v>York</v>
          </cell>
          <cell r="E6389">
            <v>2</v>
          </cell>
          <cell r="F6389">
            <v>379</v>
          </cell>
          <cell r="G6389" t="str">
            <v>Max</v>
          </cell>
        </row>
        <row r="6390">
          <cell r="A6390" t="str">
            <v>Abbeville202130.2Max</v>
          </cell>
          <cell r="B6390">
            <v>2021</v>
          </cell>
          <cell r="C6390">
            <v>0.2</v>
          </cell>
          <cell r="D6390" t="str">
            <v>Abbeville</v>
          </cell>
          <cell r="E6390">
            <v>3</v>
          </cell>
          <cell r="F6390">
            <v>278</v>
          </cell>
          <cell r="G6390" t="str">
            <v>Max</v>
          </cell>
        </row>
        <row r="6391">
          <cell r="A6391" t="str">
            <v>Aiken202130.2Max</v>
          </cell>
          <cell r="B6391">
            <v>2021</v>
          </cell>
          <cell r="C6391">
            <v>0.2</v>
          </cell>
          <cell r="D6391" t="str">
            <v>Aiken</v>
          </cell>
          <cell r="E6391">
            <v>3</v>
          </cell>
          <cell r="F6391">
            <v>359</v>
          </cell>
          <cell r="G6391" t="str">
            <v>Max</v>
          </cell>
        </row>
        <row r="6392">
          <cell r="A6392" t="str">
            <v>Allendale202130.2Max</v>
          </cell>
          <cell r="B6392">
            <v>2021</v>
          </cell>
          <cell r="C6392">
            <v>0.2</v>
          </cell>
          <cell r="D6392" t="str">
            <v>Allendale</v>
          </cell>
          <cell r="E6392">
            <v>3</v>
          </cell>
          <cell r="F6392">
            <v>278</v>
          </cell>
          <cell r="G6392" t="str">
            <v>Max</v>
          </cell>
        </row>
        <row r="6393">
          <cell r="A6393" t="str">
            <v>Anderson202130.2Max</v>
          </cell>
          <cell r="B6393">
            <v>2021</v>
          </cell>
          <cell r="C6393">
            <v>0.2</v>
          </cell>
          <cell r="D6393" t="str">
            <v>Anderson</v>
          </cell>
          <cell r="E6393">
            <v>3</v>
          </cell>
          <cell r="F6393">
            <v>354</v>
          </cell>
          <cell r="G6393" t="str">
            <v>Max</v>
          </cell>
        </row>
        <row r="6394">
          <cell r="A6394" t="str">
            <v>Bamberg202130.2Max</v>
          </cell>
          <cell r="B6394">
            <v>2021</v>
          </cell>
          <cell r="C6394">
            <v>0.2</v>
          </cell>
          <cell r="D6394" t="str">
            <v>Bamberg</v>
          </cell>
          <cell r="E6394">
            <v>3</v>
          </cell>
          <cell r="F6394">
            <v>278</v>
          </cell>
          <cell r="G6394" t="str">
            <v>Max</v>
          </cell>
        </row>
        <row r="6395">
          <cell r="A6395" t="str">
            <v>Barnwell202130.2Max</v>
          </cell>
          <cell r="B6395">
            <v>2021</v>
          </cell>
          <cell r="C6395">
            <v>0.2</v>
          </cell>
          <cell r="D6395" t="str">
            <v>Barnwell</v>
          </cell>
          <cell r="E6395">
            <v>3</v>
          </cell>
          <cell r="F6395">
            <v>278</v>
          </cell>
          <cell r="G6395" t="str">
            <v>Max</v>
          </cell>
        </row>
        <row r="6396">
          <cell r="A6396" t="str">
            <v>Beaufort202130.2Max</v>
          </cell>
          <cell r="B6396">
            <v>2021</v>
          </cell>
          <cell r="C6396">
            <v>0.2</v>
          </cell>
          <cell r="D6396" t="str">
            <v>Beaufort</v>
          </cell>
          <cell r="E6396">
            <v>3</v>
          </cell>
          <cell r="F6396">
            <v>403</v>
          </cell>
          <cell r="G6396" t="str">
            <v>Max</v>
          </cell>
        </row>
        <row r="6397">
          <cell r="A6397" t="str">
            <v>Berkeley202130.2Max</v>
          </cell>
          <cell r="B6397">
            <v>2021</v>
          </cell>
          <cell r="C6397">
            <v>0.2</v>
          </cell>
          <cell r="D6397" t="str">
            <v>Berkeley</v>
          </cell>
          <cell r="E6397">
            <v>3</v>
          </cell>
          <cell r="F6397">
            <v>427</v>
          </cell>
          <cell r="G6397" t="str">
            <v>Max</v>
          </cell>
        </row>
        <row r="6398">
          <cell r="A6398" t="str">
            <v>Calhoun202130.2Max</v>
          </cell>
          <cell r="B6398">
            <v>2021</v>
          </cell>
          <cell r="C6398">
            <v>0.2</v>
          </cell>
          <cell r="D6398" t="str">
            <v>Calhoun</v>
          </cell>
          <cell r="E6398">
            <v>3</v>
          </cell>
          <cell r="F6398">
            <v>375</v>
          </cell>
          <cell r="G6398" t="str">
            <v>Max</v>
          </cell>
        </row>
        <row r="6399">
          <cell r="A6399" t="str">
            <v>Charleston202130.2Max</v>
          </cell>
          <cell r="B6399">
            <v>2021</v>
          </cell>
          <cell r="C6399">
            <v>0.2</v>
          </cell>
          <cell r="D6399" t="str">
            <v>Charleston</v>
          </cell>
          <cell r="E6399">
            <v>3</v>
          </cell>
          <cell r="F6399">
            <v>427</v>
          </cell>
          <cell r="G6399" t="str">
            <v>Max</v>
          </cell>
        </row>
        <row r="6400">
          <cell r="A6400" t="str">
            <v>Cherokee202130.2Max</v>
          </cell>
          <cell r="B6400">
            <v>2021</v>
          </cell>
          <cell r="C6400">
            <v>0.2</v>
          </cell>
          <cell r="D6400" t="str">
            <v>Cherokee</v>
          </cell>
          <cell r="E6400">
            <v>3</v>
          </cell>
          <cell r="F6400">
            <v>278</v>
          </cell>
          <cell r="G6400" t="str">
            <v>Max</v>
          </cell>
        </row>
        <row r="6401">
          <cell r="A6401" t="str">
            <v>Chester202130.2Max</v>
          </cell>
          <cell r="B6401">
            <v>2021</v>
          </cell>
          <cell r="C6401">
            <v>0.2</v>
          </cell>
          <cell r="D6401" t="str">
            <v>Chester</v>
          </cell>
          <cell r="E6401">
            <v>3</v>
          </cell>
          <cell r="F6401">
            <v>295</v>
          </cell>
          <cell r="G6401" t="str">
            <v>Max</v>
          </cell>
        </row>
        <row r="6402">
          <cell r="A6402" t="str">
            <v>Chesterfield202130.2Max</v>
          </cell>
          <cell r="B6402">
            <v>2021</v>
          </cell>
          <cell r="C6402">
            <v>0.2</v>
          </cell>
          <cell r="D6402" t="str">
            <v>Chesterfield</v>
          </cell>
          <cell r="E6402">
            <v>3</v>
          </cell>
          <cell r="F6402">
            <v>278</v>
          </cell>
          <cell r="G6402" t="str">
            <v>Max</v>
          </cell>
        </row>
        <row r="6403">
          <cell r="A6403" t="str">
            <v>Clarendon202130.2Max</v>
          </cell>
          <cell r="B6403">
            <v>2021</v>
          </cell>
          <cell r="C6403">
            <v>0.2</v>
          </cell>
          <cell r="D6403" t="str">
            <v>Clarendon</v>
          </cell>
          <cell r="E6403">
            <v>3</v>
          </cell>
          <cell r="F6403">
            <v>278</v>
          </cell>
          <cell r="G6403" t="str">
            <v>Max</v>
          </cell>
        </row>
        <row r="6404">
          <cell r="A6404" t="str">
            <v>Colleton202130.2Max</v>
          </cell>
          <cell r="B6404">
            <v>2021</v>
          </cell>
          <cell r="C6404">
            <v>0.2</v>
          </cell>
          <cell r="D6404" t="str">
            <v>Colleton</v>
          </cell>
          <cell r="E6404">
            <v>3</v>
          </cell>
          <cell r="F6404">
            <v>278</v>
          </cell>
          <cell r="G6404" t="str">
            <v>Max</v>
          </cell>
        </row>
        <row r="6405">
          <cell r="A6405" t="str">
            <v>Darlington202130.2Max</v>
          </cell>
          <cell r="B6405">
            <v>2021</v>
          </cell>
          <cell r="C6405">
            <v>0.2</v>
          </cell>
          <cell r="D6405" t="str">
            <v>Darlington</v>
          </cell>
          <cell r="E6405">
            <v>3</v>
          </cell>
          <cell r="F6405">
            <v>286</v>
          </cell>
          <cell r="G6405" t="str">
            <v>Max</v>
          </cell>
        </row>
        <row r="6406">
          <cell r="A6406" t="str">
            <v>Dillon202130.2Max</v>
          </cell>
          <cell r="B6406">
            <v>2021</v>
          </cell>
          <cell r="C6406">
            <v>0.2</v>
          </cell>
          <cell r="D6406" t="str">
            <v>Dillon</v>
          </cell>
          <cell r="E6406">
            <v>3</v>
          </cell>
          <cell r="F6406">
            <v>278</v>
          </cell>
          <cell r="G6406" t="str">
            <v>Max</v>
          </cell>
        </row>
        <row r="6407">
          <cell r="A6407" t="str">
            <v>Dorchester202130.2Max</v>
          </cell>
          <cell r="B6407">
            <v>2021</v>
          </cell>
          <cell r="C6407">
            <v>0.2</v>
          </cell>
          <cell r="D6407" t="str">
            <v>Dorchester</v>
          </cell>
          <cell r="E6407">
            <v>3</v>
          </cell>
          <cell r="F6407">
            <v>427</v>
          </cell>
          <cell r="G6407" t="str">
            <v>Max</v>
          </cell>
        </row>
        <row r="6408">
          <cell r="A6408" t="str">
            <v>Edgefield202130.2Max</v>
          </cell>
          <cell r="B6408">
            <v>2021</v>
          </cell>
          <cell r="C6408">
            <v>0.2</v>
          </cell>
          <cell r="D6408" t="str">
            <v>Edgefield</v>
          </cell>
          <cell r="E6408">
            <v>3</v>
          </cell>
          <cell r="F6408">
            <v>359</v>
          </cell>
          <cell r="G6408" t="str">
            <v>Max</v>
          </cell>
        </row>
        <row r="6409">
          <cell r="A6409" t="str">
            <v>Fairfield202130.2Max</v>
          </cell>
          <cell r="B6409">
            <v>2021</v>
          </cell>
          <cell r="C6409">
            <v>0.2</v>
          </cell>
          <cell r="D6409" t="str">
            <v>Fairfield</v>
          </cell>
          <cell r="E6409">
            <v>3</v>
          </cell>
          <cell r="F6409">
            <v>375</v>
          </cell>
          <cell r="G6409" t="str">
            <v>Max</v>
          </cell>
        </row>
        <row r="6410">
          <cell r="A6410" t="str">
            <v>Florence202130.2Max</v>
          </cell>
          <cell r="B6410">
            <v>2021</v>
          </cell>
          <cell r="C6410">
            <v>0.2</v>
          </cell>
          <cell r="D6410" t="str">
            <v>Florence</v>
          </cell>
          <cell r="E6410">
            <v>3</v>
          </cell>
          <cell r="F6410">
            <v>314</v>
          </cell>
          <cell r="G6410" t="str">
            <v>Max</v>
          </cell>
        </row>
        <row r="6411">
          <cell r="A6411" t="str">
            <v>Georgetown202130.2Max</v>
          </cell>
          <cell r="B6411">
            <v>2021</v>
          </cell>
          <cell r="C6411">
            <v>0.2</v>
          </cell>
          <cell r="D6411" t="str">
            <v>Georgetown</v>
          </cell>
          <cell r="E6411">
            <v>3</v>
          </cell>
          <cell r="F6411">
            <v>335</v>
          </cell>
          <cell r="G6411" t="str">
            <v>Max</v>
          </cell>
        </row>
        <row r="6412">
          <cell r="A6412" t="str">
            <v>Greenville202130.2Max</v>
          </cell>
          <cell r="B6412">
            <v>2021</v>
          </cell>
          <cell r="C6412">
            <v>0.2</v>
          </cell>
          <cell r="D6412" t="str">
            <v>Greenville</v>
          </cell>
          <cell r="E6412">
            <v>3</v>
          </cell>
          <cell r="F6412">
            <v>401</v>
          </cell>
          <cell r="G6412" t="str">
            <v>Max</v>
          </cell>
        </row>
        <row r="6413">
          <cell r="A6413" t="str">
            <v>Greenwood202130.2Max</v>
          </cell>
          <cell r="B6413">
            <v>2021</v>
          </cell>
          <cell r="C6413">
            <v>0.2</v>
          </cell>
          <cell r="D6413" t="str">
            <v>Greenwood</v>
          </cell>
          <cell r="E6413">
            <v>3</v>
          </cell>
          <cell r="F6413">
            <v>285</v>
          </cell>
          <cell r="G6413" t="str">
            <v>Max</v>
          </cell>
        </row>
        <row r="6414">
          <cell r="A6414" t="str">
            <v>Hampton202130.2Max</v>
          </cell>
          <cell r="B6414">
            <v>2021</v>
          </cell>
          <cell r="C6414">
            <v>0.2</v>
          </cell>
          <cell r="D6414" t="str">
            <v>Hampton</v>
          </cell>
          <cell r="E6414">
            <v>3</v>
          </cell>
          <cell r="F6414">
            <v>278</v>
          </cell>
          <cell r="G6414" t="str">
            <v>Max</v>
          </cell>
        </row>
        <row r="6415">
          <cell r="A6415" t="str">
            <v>Horry202130.2Max</v>
          </cell>
          <cell r="B6415">
            <v>2021</v>
          </cell>
          <cell r="C6415">
            <v>0.2</v>
          </cell>
          <cell r="D6415" t="str">
            <v>Horry</v>
          </cell>
          <cell r="E6415">
            <v>3</v>
          </cell>
          <cell r="F6415">
            <v>317</v>
          </cell>
          <cell r="G6415" t="str">
            <v>Max</v>
          </cell>
        </row>
        <row r="6416">
          <cell r="A6416" t="str">
            <v>Jasper202130.2Max</v>
          </cell>
          <cell r="B6416">
            <v>2021</v>
          </cell>
          <cell r="C6416">
            <v>0.2</v>
          </cell>
          <cell r="D6416" t="str">
            <v>Jasper</v>
          </cell>
          <cell r="E6416">
            <v>3</v>
          </cell>
          <cell r="F6416">
            <v>281</v>
          </cell>
          <cell r="G6416" t="str">
            <v>Max</v>
          </cell>
        </row>
        <row r="6417">
          <cell r="A6417" t="str">
            <v>Kershaw202130.2Max</v>
          </cell>
          <cell r="B6417">
            <v>2021</v>
          </cell>
          <cell r="C6417">
            <v>0.2</v>
          </cell>
          <cell r="D6417" t="str">
            <v>Kershaw</v>
          </cell>
          <cell r="E6417">
            <v>3</v>
          </cell>
          <cell r="F6417">
            <v>316</v>
          </cell>
          <cell r="G6417" t="str">
            <v>Max</v>
          </cell>
        </row>
        <row r="6418">
          <cell r="A6418" t="str">
            <v>Lancaster202130.2Max</v>
          </cell>
          <cell r="B6418">
            <v>2021</v>
          </cell>
          <cell r="C6418">
            <v>0.2</v>
          </cell>
          <cell r="D6418" t="str">
            <v>Lancaster</v>
          </cell>
          <cell r="E6418">
            <v>3</v>
          </cell>
          <cell r="F6418">
            <v>367</v>
          </cell>
          <cell r="G6418" t="str">
            <v>Max</v>
          </cell>
        </row>
        <row r="6419">
          <cell r="A6419" t="str">
            <v>Laurens202130.2Max</v>
          </cell>
          <cell r="B6419">
            <v>2021</v>
          </cell>
          <cell r="C6419">
            <v>0.2</v>
          </cell>
          <cell r="D6419" t="str">
            <v>Laurens</v>
          </cell>
          <cell r="E6419">
            <v>3</v>
          </cell>
          <cell r="F6419">
            <v>278</v>
          </cell>
          <cell r="G6419" t="str">
            <v>Max</v>
          </cell>
        </row>
        <row r="6420">
          <cell r="A6420" t="str">
            <v>Lee202130.2Max</v>
          </cell>
          <cell r="B6420">
            <v>2021</v>
          </cell>
          <cell r="C6420">
            <v>0.2</v>
          </cell>
          <cell r="D6420" t="str">
            <v>Lee</v>
          </cell>
          <cell r="E6420">
            <v>3</v>
          </cell>
          <cell r="F6420">
            <v>278</v>
          </cell>
          <cell r="G6420" t="str">
            <v>Max</v>
          </cell>
        </row>
        <row r="6421">
          <cell r="A6421" t="str">
            <v>Lexington202130.2Max</v>
          </cell>
          <cell r="B6421">
            <v>2021</v>
          </cell>
          <cell r="C6421">
            <v>0.2</v>
          </cell>
          <cell r="D6421" t="str">
            <v>Lexington</v>
          </cell>
          <cell r="E6421">
            <v>3</v>
          </cell>
          <cell r="F6421">
            <v>375</v>
          </cell>
          <cell r="G6421" t="str">
            <v>Max</v>
          </cell>
        </row>
        <row r="6422">
          <cell r="A6422" t="str">
            <v>Marion202130.2Max</v>
          </cell>
          <cell r="B6422">
            <v>2021</v>
          </cell>
          <cell r="C6422">
            <v>0.2</v>
          </cell>
          <cell r="D6422" t="str">
            <v>Marion</v>
          </cell>
          <cell r="E6422">
            <v>3</v>
          </cell>
          <cell r="F6422">
            <v>278</v>
          </cell>
          <cell r="G6422" t="str">
            <v>Max</v>
          </cell>
        </row>
        <row r="6423">
          <cell r="A6423" t="str">
            <v>Marlboro202130.2Max</v>
          </cell>
          <cell r="B6423">
            <v>2021</v>
          </cell>
          <cell r="C6423">
            <v>0.2</v>
          </cell>
          <cell r="D6423" t="str">
            <v>Marlboro</v>
          </cell>
          <cell r="E6423">
            <v>3</v>
          </cell>
          <cell r="F6423">
            <v>278</v>
          </cell>
          <cell r="G6423" t="str">
            <v>Max</v>
          </cell>
        </row>
        <row r="6424">
          <cell r="A6424" t="str">
            <v>McCormick202130.2Max</v>
          </cell>
          <cell r="B6424">
            <v>2021</v>
          </cell>
          <cell r="C6424">
            <v>0.2</v>
          </cell>
          <cell r="D6424" t="str">
            <v>McCormick</v>
          </cell>
          <cell r="E6424">
            <v>3</v>
          </cell>
          <cell r="F6424">
            <v>297</v>
          </cell>
          <cell r="G6424" t="str">
            <v>Max</v>
          </cell>
        </row>
        <row r="6425">
          <cell r="A6425" t="str">
            <v>Newberry202130.2Max</v>
          </cell>
          <cell r="B6425">
            <v>2021</v>
          </cell>
          <cell r="C6425">
            <v>0.2</v>
          </cell>
          <cell r="D6425" t="str">
            <v>Newberry</v>
          </cell>
          <cell r="E6425">
            <v>3</v>
          </cell>
          <cell r="F6425">
            <v>285</v>
          </cell>
          <cell r="G6425" t="str">
            <v>Max</v>
          </cell>
        </row>
        <row r="6426">
          <cell r="A6426" t="str">
            <v>Oconee202130.2Max</v>
          </cell>
          <cell r="B6426">
            <v>2021</v>
          </cell>
          <cell r="C6426">
            <v>0.2</v>
          </cell>
          <cell r="D6426" t="str">
            <v>Oconee</v>
          </cell>
          <cell r="E6426">
            <v>3</v>
          </cell>
          <cell r="F6426">
            <v>338</v>
          </cell>
          <cell r="G6426" t="str">
            <v>Max</v>
          </cell>
        </row>
        <row r="6427">
          <cell r="A6427" t="str">
            <v>Orangeburg202130.2Max</v>
          </cell>
          <cell r="B6427">
            <v>2021</v>
          </cell>
          <cell r="C6427">
            <v>0.2</v>
          </cell>
          <cell r="D6427" t="str">
            <v>Orangeburg</v>
          </cell>
          <cell r="E6427">
            <v>3</v>
          </cell>
          <cell r="F6427">
            <v>278</v>
          </cell>
          <cell r="G6427" t="str">
            <v>Max</v>
          </cell>
        </row>
        <row r="6428">
          <cell r="A6428" t="str">
            <v>Pickens202130.2Max</v>
          </cell>
          <cell r="B6428">
            <v>2021</v>
          </cell>
          <cell r="C6428">
            <v>0.2</v>
          </cell>
          <cell r="D6428" t="str">
            <v>Pickens</v>
          </cell>
          <cell r="E6428">
            <v>3</v>
          </cell>
          <cell r="F6428">
            <v>401</v>
          </cell>
          <cell r="G6428" t="str">
            <v>Max</v>
          </cell>
        </row>
        <row r="6429">
          <cell r="A6429" t="str">
            <v>Richland202130.2Max</v>
          </cell>
          <cell r="B6429">
            <v>2021</v>
          </cell>
          <cell r="C6429">
            <v>0.2</v>
          </cell>
          <cell r="D6429" t="str">
            <v>Richland</v>
          </cell>
          <cell r="E6429">
            <v>3</v>
          </cell>
          <cell r="F6429">
            <v>375</v>
          </cell>
          <cell r="G6429" t="str">
            <v>Max</v>
          </cell>
        </row>
        <row r="6430">
          <cell r="A6430" t="str">
            <v>Saluda202130.2Max</v>
          </cell>
          <cell r="B6430">
            <v>2021</v>
          </cell>
          <cell r="C6430">
            <v>0.2</v>
          </cell>
          <cell r="D6430" t="str">
            <v>Saluda</v>
          </cell>
          <cell r="E6430">
            <v>3</v>
          </cell>
          <cell r="F6430">
            <v>375</v>
          </cell>
          <cell r="G6430" t="str">
            <v>Max</v>
          </cell>
        </row>
        <row r="6431">
          <cell r="A6431" t="str">
            <v>Spartanburg202130.2Max</v>
          </cell>
          <cell r="B6431">
            <v>2021</v>
          </cell>
          <cell r="C6431">
            <v>0.2</v>
          </cell>
          <cell r="D6431" t="str">
            <v>Spartanburg</v>
          </cell>
          <cell r="E6431">
            <v>3</v>
          </cell>
          <cell r="F6431">
            <v>353</v>
          </cell>
          <cell r="G6431" t="str">
            <v>Max</v>
          </cell>
        </row>
        <row r="6432">
          <cell r="A6432" t="str">
            <v>Sumter202130.2Max</v>
          </cell>
          <cell r="B6432">
            <v>2021</v>
          </cell>
          <cell r="C6432">
            <v>0.2</v>
          </cell>
          <cell r="D6432" t="str">
            <v>Sumter</v>
          </cell>
          <cell r="E6432">
            <v>3</v>
          </cell>
          <cell r="F6432">
            <v>282</v>
          </cell>
          <cell r="G6432" t="str">
            <v>Max</v>
          </cell>
        </row>
        <row r="6433">
          <cell r="A6433" t="str">
            <v>Union202130.2Max</v>
          </cell>
          <cell r="B6433">
            <v>2021</v>
          </cell>
          <cell r="C6433">
            <v>0.2</v>
          </cell>
          <cell r="D6433" t="str">
            <v>Union</v>
          </cell>
          <cell r="E6433">
            <v>3</v>
          </cell>
          <cell r="F6433">
            <v>278</v>
          </cell>
          <cell r="G6433" t="str">
            <v>Max</v>
          </cell>
        </row>
        <row r="6434">
          <cell r="A6434" t="str">
            <v>Williamsburg202130.2Max</v>
          </cell>
          <cell r="B6434">
            <v>2021</v>
          </cell>
          <cell r="C6434">
            <v>0.2</v>
          </cell>
          <cell r="D6434" t="str">
            <v>Williamsburg</v>
          </cell>
          <cell r="E6434">
            <v>3</v>
          </cell>
          <cell r="F6434">
            <v>278</v>
          </cell>
          <cell r="G6434" t="str">
            <v>Max</v>
          </cell>
        </row>
        <row r="6435">
          <cell r="A6435" t="str">
            <v>York202130.2Max</v>
          </cell>
          <cell r="B6435">
            <v>2021</v>
          </cell>
          <cell r="C6435">
            <v>0.2</v>
          </cell>
          <cell r="D6435" t="str">
            <v>York</v>
          </cell>
          <cell r="E6435">
            <v>3</v>
          </cell>
          <cell r="F6435">
            <v>438</v>
          </cell>
          <cell r="G6435" t="str">
            <v>Max</v>
          </cell>
        </row>
        <row r="6436">
          <cell r="A6436" t="str">
            <v>Abbeville202140.2Max</v>
          </cell>
          <cell r="B6436">
            <v>2021</v>
          </cell>
          <cell r="C6436">
            <v>0.2</v>
          </cell>
          <cell r="D6436" t="str">
            <v>Abbeville</v>
          </cell>
          <cell r="E6436">
            <v>4</v>
          </cell>
          <cell r="F6436">
            <v>311</v>
          </cell>
          <cell r="G6436" t="str">
            <v>Max</v>
          </cell>
        </row>
        <row r="6437">
          <cell r="A6437" t="str">
            <v>Aiken202140.2Max</v>
          </cell>
          <cell r="B6437">
            <v>2021</v>
          </cell>
          <cell r="C6437">
            <v>0.2</v>
          </cell>
          <cell r="D6437" t="str">
            <v>Aiken</v>
          </cell>
          <cell r="E6437">
            <v>4</v>
          </cell>
          <cell r="F6437">
            <v>401</v>
          </cell>
          <cell r="G6437" t="str">
            <v>Max</v>
          </cell>
        </row>
        <row r="6438">
          <cell r="A6438" t="str">
            <v>Allendale202140.2Max</v>
          </cell>
          <cell r="B6438">
            <v>2021</v>
          </cell>
          <cell r="C6438">
            <v>0.2</v>
          </cell>
          <cell r="D6438" t="str">
            <v>Allendale</v>
          </cell>
          <cell r="E6438">
            <v>4</v>
          </cell>
          <cell r="F6438">
            <v>311</v>
          </cell>
          <cell r="G6438" t="str">
            <v>Max</v>
          </cell>
        </row>
        <row r="6439">
          <cell r="A6439" t="str">
            <v>Anderson202140.2Max</v>
          </cell>
          <cell r="B6439">
            <v>2021</v>
          </cell>
          <cell r="C6439">
            <v>0.2</v>
          </cell>
          <cell r="D6439" t="str">
            <v>Anderson</v>
          </cell>
          <cell r="E6439">
            <v>4</v>
          </cell>
          <cell r="F6439">
            <v>396</v>
          </cell>
          <cell r="G6439" t="str">
            <v>Max</v>
          </cell>
        </row>
        <row r="6440">
          <cell r="A6440" t="str">
            <v>Bamberg202140.2Max</v>
          </cell>
          <cell r="B6440">
            <v>2021</v>
          </cell>
          <cell r="C6440">
            <v>0.2</v>
          </cell>
          <cell r="D6440" t="str">
            <v>Bamberg</v>
          </cell>
          <cell r="E6440">
            <v>4</v>
          </cell>
          <cell r="F6440">
            <v>311</v>
          </cell>
          <cell r="G6440" t="str">
            <v>Max</v>
          </cell>
        </row>
        <row r="6441">
          <cell r="A6441" t="str">
            <v>Barnwell202140.2Max</v>
          </cell>
          <cell r="B6441">
            <v>2021</v>
          </cell>
          <cell r="C6441">
            <v>0.2</v>
          </cell>
          <cell r="D6441" t="str">
            <v>Barnwell</v>
          </cell>
          <cell r="E6441">
            <v>4</v>
          </cell>
          <cell r="F6441">
            <v>311</v>
          </cell>
          <cell r="G6441" t="str">
            <v>Max</v>
          </cell>
        </row>
        <row r="6442">
          <cell r="A6442" t="str">
            <v>Beaufort202140.2Max</v>
          </cell>
          <cell r="B6442">
            <v>2021</v>
          </cell>
          <cell r="C6442">
            <v>0.2</v>
          </cell>
          <cell r="D6442" t="str">
            <v>Beaufort</v>
          </cell>
          <cell r="E6442">
            <v>4</v>
          </cell>
          <cell r="F6442">
            <v>449</v>
          </cell>
          <cell r="G6442" t="str">
            <v>Max</v>
          </cell>
        </row>
        <row r="6443">
          <cell r="A6443" t="str">
            <v>Berkeley202140.2Max</v>
          </cell>
          <cell r="B6443">
            <v>2021</v>
          </cell>
          <cell r="C6443">
            <v>0.2</v>
          </cell>
          <cell r="D6443" t="str">
            <v>Berkeley</v>
          </cell>
          <cell r="E6443">
            <v>4</v>
          </cell>
          <cell r="F6443">
            <v>476</v>
          </cell>
          <cell r="G6443" t="str">
            <v>Max</v>
          </cell>
        </row>
        <row r="6444">
          <cell r="A6444" t="str">
            <v>Calhoun202140.2Max</v>
          </cell>
          <cell r="B6444">
            <v>2021</v>
          </cell>
          <cell r="C6444">
            <v>0.2</v>
          </cell>
          <cell r="D6444" t="str">
            <v>Calhoun</v>
          </cell>
          <cell r="E6444">
            <v>4</v>
          </cell>
          <cell r="F6444">
            <v>418</v>
          </cell>
          <cell r="G6444" t="str">
            <v>Max</v>
          </cell>
        </row>
        <row r="6445">
          <cell r="A6445" t="str">
            <v>Charleston202140.2Max</v>
          </cell>
          <cell r="B6445">
            <v>2021</v>
          </cell>
          <cell r="C6445">
            <v>0.2</v>
          </cell>
          <cell r="D6445" t="str">
            <v>Charleston</v>
          </cell>
          <cell r="E6445">
            <v>4</v>
          </cell>
          <cell r="F6445">
            <v>476</v>
          </cell>
          <cell r="G6445" t="str">
            <v>Max</v>
          </cell>
        </row>
        <row r="6446">
          <cell r="A6446" t="str">
            <v>Cherokee202140.2Max</v>
          </cell>
          <cell r="B6446">
            <v>2021</v>
          </cell>
          <cell r="C6446">
            <v>0.2</v>
          </cell>
          <cell r="D6446" t="str">
            <v>Cherokee</v>
          </cell>
          <cell r="E6446">
            <v>4</v>
          </cell>
          <cell r="F6446">
            <v>311</v>
          </cell>
          <cell r="G6446" t="str">
            <v>Max</v>
          </cell>
        </row>
        <row r="6447">
          <cell r="A6447" t="str">
            <v>Chester202140.2Max</v>
          </cell>
          <cell r="B6447">
            <v>2021</v>
          </cell>
          <cell r="C6447">
            <v>0.2</v>
          </cell>
          <cell r="D6447" t="str">
            <v>Chester</v>
          </cell>
          <cell r="E6447">
            <v>4</v>
          </cell>
          <cell r="F6447">
            <v>329</v>
          </cell>
          <cell r="G6447" t="str">
            <v>Max</v>
          </cell>
        </row>
        <row r="6448">
          <cell r="A6448" t="str">
            <v>Chesterfield202140.2Max</v>
          </cell>
          <cell r="B6448">
            <v>2021</v>
          </cell>
          <cell r="C6448">
            <v>0.2</v>
          </cell>
          <cell r="D6448" t="str">
            <v>Chesterfield</v>
          </cell>
          <cell r="E6448">
            <v>4</v>
          </cell>
          <cell r="F6448">
            <v>311</v>
          </cell>
          <cell r="G6448" t="str">
            <v>Max</v>
          </cell>
        </row>
        <row r="6449">
          <cell r="A6449" t="str">
            <v>Clarendon202140.2Max</v>
          </cell>
          <cell r="B6449">
            <v>2021</v>
          </cell>
          <cell r="C6449">
            <v>0.2</v>
          </cell>
          <cell r="D6449" t="str">
            <v>Clarendon</v>
          </cell>
          <cell r="E6449">
            <v>4</v>
          </cell>
          <cell r="F6449">
            <v>311</v>
          </cell>
          <cell r="G6449" t="str">
            <v>Max</v>
          </cell>
        </row>
        <row r="6450">
          <cell r="A6450" t="str">
            <v>Colleton202140.2Max</v>
          </cell>
          <cell r="B6450">
            <v>2021</v>
          </cell>
          <cell r="C6450">
            <v>0.2</v>
          </cell>
          <cell r="D6450" t="str">
            <v>Colleton</v>
          </cell>
          <cell r="E6450">
            <v>4</v>
          </cell>
          <cell r="F6450">
            <v>311</v>
          </cell>
          <cell r="G6450" t="str">
            <v>Max</v>
          </cell>
        </row>
        <row r="6451">
          <cell r="A6451" t="str">
            <v>Darlington202140.2Max</v>
          </cell>
          <cell r="B6451">
            <v>2021</v>
          </cell>
          <cell r="C6451">
            <v>0.2</v>
          </cell>
          <cell r="D6451" t="str">
            <v>Darlington</v>
          </cell>
          <cell r="E6451">
            <v>4</v>
          </cell>
          <cell r="F6451">
            <v>319</v>
          </cell>
          <cell r="G6451" t="str">
            <v>Max</v>
          </cell>
        </row>
        <row r="6452">
          <cell r="A6452" t="str">
            <v>Dillon202140.2Max</v>
          </cell>
          <cell r="B6452">
            <v>2021</v>
          </cell>
          <cell r="C6452">
            <v>0.2</v>
          </cell>
          <cell r="D6452" t="str">
            <v>Dillon</v>
          </cell>
          <cell r="E6452">
            <v>4</v>
          </cell>
          <cell r="F6452">
            <v>311</v>
          </cell>
          <cell r="G6452" t="str">
            <v>Max</v>
          </cell>
        </row>
        <row r="6453">
          <cell r="A6453" t="str">
            <v>Dorchester202140.2Max</v>
          </cell>
          <cell r="B6453">
            <v>2021</v>
          </cell>
          <cell r="C6453">
            <v>0.2</v>
          </cell>
          <cell r="D6453" t="str">
            <v>Dorchester</v>
          </cell>
          <cell r="E6453">
            <v>4</v>
          </cell>
          <cell r="F6453">
            <v>476</v>
          </cell>
          <cell r="G6453" t="str">
            <v>Max</v>
          </cell>
        </row>
        <row r="6454">
          <cell r="A6454" t="str">
            <v>Edgefield202140.2Max</v>
          </cell>
          <cell r="B6454">
            <v>2021</v>
          </cell>
          <cell r="C6454">
            <v>0.2</v>
          </cell>
          <cell r="D6454" t="str">
            <v>Edgefield</v>
          </cell>
          <cell r="E6454">
            <v>4</v>
          </cell>
          <cell r="F6454">
            <v>401</v>
          </cell>
          <cell r="G6454" t="str">
            <v>Max</v>
          </cell>
        </row>
        <row r="6455">
          <cell r="A6455" t="str">
            <v>Fairfield202140.2Max</v>
          </cell>
          <cell r="B6455">
            <v>2021</v>
          </cell>
          <cell r="C6455">
            <v>0.2</v>
          </cell>
          <cell r="D6455" t="str">
            <v>Fairfield</v>
          </cell>
          <cell r="E6455">
            <v>4</v>
          </cell>
          <cell r="F6455">
            <v>418</v>
          </cell>
          <cell r="G6455" t="str">
            <v>Max</v>
          </cell>
        </row>
        <row r="6456">
          <cell r="A6456" t="str">
            <v>Florence202140.2Max</v>
          </cell>
          <cell r="B6456">
            <v>2021</v>
          </cell>
          <cell r="C6456">
            <v>0.2</v>
          </cell>
          <cell r="D6456" t="str">
            <v>Florence</v>
          </cell>
          <cell r="E6456">
            <v>4</v>
          </cell>
          <cell r="F6456">
            <v>351</v>
          </cell>
          <cell r="G6456" t="str">
            <v>Max</v>
          </cell>
        </row>
        <row r="6457">
          <cell r="A6457" t="str">
            <v>Georgetown202140.2Max</v>
          </cell>
          <cell r="B6457">
            <v>2021</v>
          </cell>
          <cell r="C6457">
            <v>0.2</v>
          </cell>
          <cell r="D6457" t="str">
            <v>Georgetown</v>
          </cell>
          <cell r="E6457">
            <v>4</v>
          </cell>
          <cell r="F6457">
            <v>374</v>
          </cell>
          <cell r="G6457" t="str">
            <v>Max</v>
          </cell>
        </row>
        <row r="6458">
          <cell r="A6458" t="str">
            <v>Greenville202140.2Max</v>
          </cell>
          <cell r="B6458">
            <v>2021</v>
          </cell>
          <cell r="C6458">
            <v>0.2</v>
          </cell>
          <cell r="D6458" t="str">
            <v>Greenville</v>
          </cell>
          <cell r="E6458">
            <v>4</v>
          </cell>
          <cell r="F6458">
            <v>448</v>
          </cell>
          <cell r="G6458" t="str">
            <v>Max</v>
          </cell>
        </row>
        <row r="6459">
          <cell r="A6459" t="str">
            <v>Greenwood202140.2Max</v>
          </cell>
          <cell r="B6459">
            <v>2021</v>
          </cell>
          <cell r="C6459">
            <v>0.2</v>
          </cell>
          <cell r="D6459" t="str">
            <v>Greenwood</v>
          </cell>
          <cell r="E6459">
            <v>4</v>
          </cell>
          <cell r="F6459">
            <v>318</v>
          </cell>
          <cell r="G6459" t="str">
            <v>Max</v>
          </cell>
        </row>
        <row r="6460">
          <cell r="A6460" t="str">
            <v>Hampton202140.2Max</v>
          </cell>
          <cell r="B6460">
            <v>2021</v>
          </cell>
          <cell r="C6460">
            <v>0.2</v>
          </cell>
          <cell r="D6460" t="str">
            <v>Hampton</v>
          </cell>
          <cell r="E6460">
            <v>4</v>
          </cell>
          <cell r="F6460">
            <v>311</v>
          </cell>
          <cell r="G6460" t="str">
            <v>Max</v>
          </cell>
        </row>
        <row r="6461">
          <cell r="A6461" t="str">
            <v>Horry202140.2Max</v>
          </cell>
          <cell r="B6461">
            <v>2021</v>
          </cell>
          <cell r="C6461">
            <v>0.2</v>
          </cell>
          <cell r="D6461" t="str">
            <v>Horry</v>
          </cell>
          <cell r="E6461">
            <v>4</v>
          </cell>
          <cell r="F6461">
            <v>354</v>
          </cell>
          <cell r="G6461" t="str">
            <v>Max</v>
          </cell>
        </row>
        <row r="6462">
          <cell r="A6462" t="str">
            <v>Jasper202140.2Max</v>
          </cell>
          <cell r="B6462">
            <v>2021</v>
          </cell>
          <cell r="C6462">
            <v>0.2</v>
          </cell>
          <cell r="D6462" t="str">
            <v>Jasper</v>
          </cell>
          <cell r="E6462">
            <v>4</v>
          </cell>
          <cell r="F6462">
            <v>313</v>
          </cell>
          <cell r="G6462" t="str">
            <v>Max</v>
          </cell>
        </row>
        <row r="6463">
          <cell r="A6463" t="str">
            <v>Kershaw202140.2Max</v>
          </cell>
          <cell r="B6463">
            <v>2021</v>
          </cell>
          <cell r="C6463">
            <v>0.2</v>
          </cell>
          <cell r="D6463" t="str">
            <v>Kershaw</v>
          </cell>
          <cell r="E6463">
            <v>4</v>
          </cell>
          <cell r="F6463">
            <v>353</v>
          </cell>
          <cell r="G6463" t="str">
            <v>Max</v>
          </cell>
        </row>
        <row r="6464">
          <cell r="A6464" t="str">
            <v>Lancaster202140.2Max</v>
          </cell>
          <cell r="B6464">
            <v>2021</v>
          </cell>
          <cell r="C6464">
            <v>0.2</v>
          </cell>
          <cell r="D6464" t="str">
            <v>Lancaster</v>
          </cell>
          <cell r="E6464">
            <v>4</v>
          </cell>
          <cell r="F6464">
            <v>409</v>
          </cell>
          <cell r="G6464" t="str">
            <v>Max</v>
          </cell>
        </row>
        <row r="6465">
          <cell r="A6465" t="str">
            <v>Laurens202140.2Max</v>
          </cell>
          <cell r="B6465">
            <v>2021</v>
          </cell>
          <cell r="C6465">
            <v>0.2</v>
          </cell>
          <cell r="D6465" t="str">
            <v>Laurens</v>
          </cell>
          <cell r="E6465">
            <v>4</v>
          </cell>
          <cell r="F6465">
            <v>311</v>
          </cell>
          <cell r="G6465" t="str">
            <v>Max</v>
          </cell>
        </row>
        <row r="6466">
          <cell r="A6466" t="str">
            <v>Lee202140.2Max</v>
          </cell>
          <cell r="B6466">
            <v>2021</v>
          </cell>
          <cell r="C6466">
            <v>0.2</v>
          </cell>
          <cell r="D6466" t="str">
            <v>Lee</v>
          </cell>
          <cell r="E6466">
            <v>4</v>
          </cell>
          <cell r="F6466">
            <v>311</v>
          </cell>
          <cell r="G6466" t="str">
            <v>Max</v>
          </cell>
        </row>
        <row r="6467">
          <cell r="A6467" t="str">
            <v>Lexington202140.2Max</v>
          </cell>
          <cell r="B6467">
            <v>2021</v>
          </cell>
          <cell r="C6467">
            <v>0.2</v>
          </cell>
          <cell r="D6467" t="str">
            <v>Lexington</v>
          </cell>
          <cell r="E6467">
            <v>4</v>
          </cell>
          <cell r="F6467">
            <v>418</v>
          </cell>
          <cell r="G6467" t="str">
            <v>Max</v>
          </cell>
        </row>
        <row r="6468">
          <cell r="A6468" t="str">
            <v>Marion202140.2Max</v>
          </cell>
          <cell r="B6468">
            <v>2021</v>
          </cell>
          <cell r="C6468">
            <v>0.2</v>
          </cell>
          <cell r="D6468" t="str">
            <v>Marion</v>
          </cell>
          <cell r="E6468">
            <v>4</v>
          </cell>
          <cell r="F6468">
            <v>311</v>
          </cell>
          <cell r="G6468" t="str">
            <v>Max</v>
          </cell>
        </row>
        <row r="6469">
          <cell r="A6469" t="str">
            <v>Marlboro202140.2Max</v>
          </cell>
          <cell r="B6469">
            <v>2021</v>
          </cell>
          <cell r="C6469">
            <v>0.2</v>
          </cell>
          <cell r="D6469" t="str">
            <v>Marlboro</v>
          </cell>
          <cell r="E6469">
            <v>4</v>
          </cell>
          <cell r="F6469">
            <v>311</v>
          </cell>
          <cell r="G6469" t="str">
            <v>Max</v>
          </cell>
        </row>
        <row r="6470">
          <cell r="A6470" t="str">
            <v>McCormick202140.2Max</v>
          </cell>
          <cell r="B6470">
            <v>2021</v>
          </cell>
          <cell r="C6470">
            <v>0.2</v>
          </cell>
          <cell r="D6470" t="str">
            <v>McCormick</v>
          </cell>
          <cell r="E6470">
            <v>4</v>
          </cell>
          <cell r="F6470">
            <v>331</v>
          </cell>
          <cell r="G6470" t="str">
            <v>Max</v>
          </cell>
        </row>
        <row r="6471">
          <cell r="A6471" t="str">
            <v>Newberry202140.2Max</v>
          </cell>
          <cell r="B6471">
            <v>2021</v>
          </cell>
          <cell r="C6471">
            <v>0.2</v>
          </cell>
          <cell r="D6471" t="str">
            <v>Newberry</v>
          </cell>
          <cell r="E6471">
            <v>4</v>
          </cell>
          <cell r="F6471">
            <v>318</v>
          </cell>
          <cell r="G6471" t="str">
            <v>Max</v>
          </cell>
        </row>
        <row r="6472">
          <cell r="A6472" t="str">
            <v>Oconee202140.2Max</v>
          </cell>
          <cell r="B6472">
            <v>2021</v>
          </cell>
          <cell r="C6472">
            <v>0.2</v>
          </cell>
          <cell r="D6472" t="str">
            <v>Oconee</v>
          </cell>
          <cell r="E6472">
            <v>4</v>
          </cell>
          <cell r="F6472">
            <v>378</v>
          </cell>
          <cell r="G6472" t="str">
            <v>Max</v>
          </cell>
        </row>
        <row r="6473">
          <cell r="A6473" t="str">
            <v>Orangeburg202140.2Max</v>
          </cell>
          <cell r="B6473">
            <v>2021</v>
          </cell>
          <cell r="C6473">
            <v>0.2</v>
          </cell>
          <cell r="D6473" t="str">
            <v>Orangeburg</v>
          </cell>
          <cell r="E6473">
            <v>4</v>
          </cell>
          <cell r="F6473">
            <v>311</v>
          </cell>
          <cell r="G6473" t="str">
            <v>Max</v>
          </cell>
        </row>
        <row r="6474">
          <cell r="A6474" t="str">
            <v>Pickens202140.2Max</v>
          </cell>
          <cell r="B6474">
            <v>2021</v>
          </cell>
          <cell r="C6474">
            <v>0.2</v>
          </cell>
          <cell r="D6474" t="str">
            <v>Pickens</v>
          </cell>
          <cell r="E6474">
            <v>4</v>
          </cell>
          <cell r="F6474">
            <v>448</v>
          </cell>
          <cell r="G6474" t="str">
            <v>Max</v>
          </cell>
        </row>
        <row r="6475">
          <cell r="A6475" t="str">
            <v>Richland202140.2Max</v>
          </cell>
          <cell r="B6475">
            <v>2021</v>
          </cell>
          <cell r="C6475">
            <v>0.2</v>
          </cell>
          <cell r="D6475" t="str">
            <v>Richland</v>
          </cell>
          <cell r="E6475">
            <v>4</v>
          </cell>
          <cell r="F6475">
            <v>418</v>
          </cell>
          <cell r="G6475" t="str">
            <v>Max</v>
          </cell>
        </row>
        <row r="6476">
          <cell r="A6476" t="str">
            <v>Saluda202140.2Max</v>
          </cell>
          <cell r="B6476">
            <v>2021</v>
          </cell>
          <cell r="C6476">
            <v>0.2</v>
          </cell>
          <cell r="D6476" t="str">
            <v>Saluda</v>
          </cell>
          <cell r="E6476">
            <v>4</v>
          </cell>
          <cell r="F6476">
            <v>418</v>
          </cell>
          <cell r="G6476" t="str">
            <v>Max</v>
          </cell>
        </row>
        <row r="6477">
          <cell r="A6477" t="str">
            <v>Spartanburg202140.2Max</v>
          </cell>
          <cell r="B6477">
            <v>2021</v>
          </cell>
          <cell r="C6477">
            <v>0.2</v>
          </cell>
          <cell r="D6477" t="str">
            <v>Spartanburg</v>
          </cell>
          <cell r="E6477">
            <v>4</v>
          </cell>
          <cell r="F6477">
            <v>394</v>
          </cell>
          <cell r="G6477" t="str">
            <v>Max</v>
          </cell>
        </row>
        <row r="6478">
          <cell r="A6478" t="str">
            <v>Sumter202140.2Max</v>
          </cell>
          <cell r="B6478">
            <v>2021</v>
          </cell>
          <cell r="C6478">
            <v>0.2</v>
          </cell>
          <cell r="D6478" t="str">
            <v>Sumter</v>
          </cell>
          <cell r="E6478">
            <v>4</v>
          </cell>
          <cell r="F6478">
            <v>315</v>
          </cell>
          <cell r="G6478" t="str">
            <v>Max</v>
          </cell>
        </row>
        <row r="6479">
          <cell r="A6479" t="str">
            <v>Union202140.2Max</v>
          </cell>
          <cell r="B6479">
            <v>2021</v>
          </cell>
          <cell r="C6479">
            <v>0.2</v>
          </cell>
          <cell r="D6479" t="str">
            <v>Union</v>
          </cell>
          <cell r="E6479">
            <v>4</v>
          </cell>
          <cell r="F6479">
            <v>311</v>
          </cell>
          <cell r="G6479" t="str">
            <v>Max</v>
          </cell>
        </row>
        <row r="6480">
          <cell r="A6480" t="str">
            <v>Williamsburg202140.2Max</v>
          </cell>
          <cell r="B6480">
            <v>2021</v>
          </cell>
          <cell r="C6480">
            <v>0.2</v>
          </cell>
          <cell r="D6480" t="str">
            <v>Williamsburg</v>
          </cell>
          <cell r="E6480">
            <v>4</v>
          </cell>
          <cell r="F6480">
            <v>311</v>
          </cell>
          <cell r="G6480" t="str">
            <v>Max</v>
          </cell>
        </row>
        <row r="6481">
          <cell r="A6481" t="str">
            <v>York202140.2Max</v>
          </cell>
          <cell r="B6481">
            <v>2021</v>
          </cell>
          <cell r="C6481">
            <v>0.2</v>
          </cell>
          <cell r="D6481" t="str">
            <v>York</v>
          </cell>
          <cell r="E6481">
            <v>4</v>
          </cell>
          <cell r="F6481">
            <v>488</v>
          </cell>
          <cell r="G6481" t="str">
            <v>Max</v>
          </cell>
        </row>
        <row r="6482">
          <cell r="A6482" t="str">
            <v>Abbeville202100.3Max</v>
          </cell>
          <cell r="B6482">
            <v>2021</v>
          </cell>
          <cell r="C6482">
            <v>0.3</v>
          </cell>
          <cell r="D6482" t="str">
            <v>Abbeville</v>
          </cell>
          <cell r="E6482">
            <v>0</v>
          </cell>
          <cell r="F6482">
            <v>282</v>
          </cell>
          <cell r="G6482" t="str">
            <v>Max</v>
          </cell>
        </row>
        <row r="6483">
          <cell r="A6483" t="str">
            <v>Aiken202100.3Max</v>
          </cell>
          <cell r="B6483">
            <v>2021</v>
          </cell>
          <cell r="C6483">
            <v>0.3</v>
          </cell>
          <cell r="D6483" t="str">
            <v>Aiken</v>
          </cell>
          <cell r="E6483">
            <v>0</v>
          </cell>
          <cell r="F6483">
            <v>363</v>
          </cell>
          <cell r="G6483" t="str">
            <v>Max</v>
          </cell>
        </row>
        <row r="6484">
          <cell r="A6484" t="str">
            <v>Allendale202100.3Max</v>
          </cell>
          <cell r="B6484">
            <v>2021</v>
          </cell>
          <cell r="C6484">
            <v>0.3</v>
          </cell>
          <cell r="D6484" t="str">
            <v>Allendale</v>
          </cell>
          <cell r="E6484">
            <v>0</v>
          </cell>
          <cell r="F6484">
            <v>282</v>
          </cell>
          <cell r="G6484" t="str">
            <v>Max</v>
          </cell>
        </row>
        <row r="6485">
          <cell r="A6485" t="str">
            <v>Anderson202100.3Max</v>
          </cell>
          <cell r="B6485">
            <v>2021</v>
          </cell>
          <cell r="C6485">
            <v>0.3</v>
          </cell>
          <cell r="D6485" t="str">
            <v>Anderson</v>
          </cell>
          <cell r="E6485">
            <v>0</v>
          </cell>
          <cell r="F6485">
            <v>358</v>
          </cell>
          <cell r="G6485" t="str">
            <v>Max</v>
          </cell>
        </row>
        <row r="6486">
          <cell r="A6486" t="str">
            <v>Bamberg202100.3Max</v>
          </cell>
          <cell r="B6486">
            <v>2021</v>
          </cell>
          <cell r="C6486">
            <v>0.3</v>
          </cell>
          <cell r="D6486" t="str">
            <v>Bamberg</v>
          </cell>
          <cell r="E6486">
            <v>0</v>
          </cell>
          <cell r="F6486">
            <v>282</v>
          </cell>
          <cell r="G6486" t="str">
            <v>Max</v>
          </cell>
        </row>
        <row r="6487">
          <cell r="A6487" t="str">
            <v>Barnwell202100.3Max</v>
          </cell>
          <cell r="B6487">
            <v>2021</v>
          </cell>
          <cell r="C6487">
            <v>0.3</v>
          </cell>
          <cell r="D6487" t="str">
            <v>Barnwell</v>
          </cell>
          <cell r="E6487">
            <v>0</v>
          </cell>
          <cell r="F6487">
            <v>282</v>
          </cell>
          <cell r="G6487" t="str">
            <v>Max</v>
          </cell>
        </row>
        <row r="6488">
          <cell r="A6488" t="str">
            <v>Beaufort202100.3Max</v>
          </cell>
          <cell r="B6488">
            <v>2021</v>
          </cell>
          <cell r="C6488">
            <v>0.3</v>
          </cell>
          <cell r="D6488" t="str">
            <v>Beaufort</v>
          </cell>
          <cell r="E6488">
            <v>0</v>
          </cell>
          <cell r="F6488">
            <v>407</v>
          </cell>
          <cell r="G6488" t="str">
            <v>Max</v>
          </cell>
        </row>
        <row r="6489">
          <cell r="A6489" t="str">
            <v>Berkeley202100.3Max</v>
          </cell>
          <cell r="B6489">
            <v>2021</v>
          </cell>
          <cell r="C6489">
            <v>0.3</v>
          </cell>
          <cell r="D6489" t="str">
            <v>Berkeley</v>
          </cell>
          <cell r="E6489">
            <v>0</v>
          </cell>
          <cell r="F6489">
            <v>431</v>
          </cell>
          <cell r="G6489" t="str">
            <v>Max</v>
          </cell>
        </row>
        <row r="6490">
          <cell r="A6490" t="str">
            <v>Calhoun202100.3Max</v>
          </cell>
          <cell r="B6490">
            <v>2021</v>
          </cell>
          <cell r="C6490">
            <v>0.3</v>
          </cell>
          <cell r="D6490" t="str">
            <v>Calhoun</v>
          </cell>
          <cell r="E6490">
            <v>0</v>
          </cell>
          <cell r="F6490">
            <v>378</v>
          </cell>
          <cell r="G6490" t="str">
            <v>Max</v>
          </cell>
        </row>
        <row r="6491">
          <cell r="A6491" t="str">
            <v>Charleston202100.3Max</v>
          </cell>
          <cell r="B6491">
            <v>2021</v>
          </cell>
          <cell r="C6491">
            <v>0.3</v>
          </cell>
          <cell r="D6491" t="str">
            <v>Charleston</v>
          </cell>
          <cell r="E6491">
            <v>0</v>
          </cell>
          <cell r="F6491">
            <v>431</v>
          </cell>
          <cell r="G6491" t="str">
            <v>Max</v>
          </cell>
        </row>
        <row r="6492">
          <cell r="A6492" t="str">
            <v>Cherokee202100.3Max</v>
          </cell>
          <cell r="B6492">
            <v>2021</v>
          </cell>
          <cell r="C6492">
            <v>0.3</v>
          </cell>
          <cell r="D6492" t="str">
            <v>Cherokee</v>
          </cell>
          <cell r="E6492">
            <v>0</v>
          </cell>
          <cell r="F6492">
            <v>282</v>
          </cell>
          <cell r="G6492" t="str">
            <v>Max</v>
          </cell>
        </row>
        <row r="6493">
          <cell r="A6493" t="str">
            <v>Chester202100.3Max</v>
          </cell>
          <cell r="B6493">
            <v>2021</v>
          </cell>
          <cell r="C6493">
            <v>0.3</v>
          </cell>
          <cell r="D6493" t="str">
            <v>Chester</v>
          </cell>
          <cell r="E6493">
            <v>0</v>
          </cell>
          <cell r="F6493">
            <v>298</v>
          </cell>
          <cell r="G6493" t="str">
            <v>Max</v>
          </cell>
        </row>
        <row r="6494">
          <cell r="A6494" t="str">
            <v>Chesterfield202100.3Max</v>
          </cell>
          <cell r="B6494">
            <v>2021</v>
          </cell>
          <cell r="C6494">
            <v>0.3</v>
          </cell>
          <cell r="D6494" t="str">
            <v>Chesterfield</v>
          </cell>
          <cell r="E6494">
            <v>0</v>
          </cell>
          <cell r="F6494">
            <v>282</v>
          </cell>
          <cell r="G6494" t="str">
            <v>Max</v>
          </cell>
        </row>
        <row r="6495">
          <cell r="A6495" t="str">
            <v>Clarendon202100.3Max</v>
          </cell>
          <cell r="B6495">
            <v>2021</v>
          </cell>
          <cell r="C6495">
            <v>0.3</v>
          </cell>
          <cell r="D6495" t="str">
            <v>Clarendon</v>
          </cell>
          <cell r="E6495">
            <v>0</v>
          </cell>
          <cell r="F6495">
            <v>282</v>
          </cell>
          <cell r="G6495" t="str">
            <v>Max</v>
          </cell>
        </row>
        <row r="6496">
          <cell r="A6496" t="str">
            <v>Colleton202100.3Max</v>
          </cell>
          <cell r="B6496">
            <v>2021</v>
          </cell>
          <cell r="C6496">
            <v>0.3</v>
          </cell>
          <cell r="D6496" t="str">
            <v>Colleton</v>
          </cell>
          <cell r="E6496">
            <v>0</v>
          </cell>
          <cell r="F6496">
            <v>282</v>
          </cell>
          <cell r="G6496" t="str">
            <v>Max</v>
          </cell>
        </row>
        <row r="6497">
          <cell r="A6497" t="str">
            <v>Darlington202100.3Max</v>
          </cell>
          <cell r="B6497">
            <v>2021</v>
          </cell>
          <cell r="C6497">
            <v>0.3</v>
          </cell>
          <cell r="D6497" t="str">
            <v>Darlington</v>
          </cell>
          <cell r="E6497">
            <v>0</v>
          </cell>
          <cell r="F6497">
            <v>288</v>
          </cell>
          <cell r="G6497" t="str">
            <v>Max</v>
          </cell>
        </row>
        <row r="6498">
          <cell r="A6498" t="str">
            <v>Dillon202100.3Max</v>
          </cell>
          <cell r="B6498">
            <v>2021</v>
          </cell>
          <cell r="C6498">
            <v>0.3</v>
          </cell>
          <cell r="D6498" t="str">
            <v>Dillon</v>
          </cell>
          <cell r="E6498">
            <v>0</v>
          </cell>
          <cell r="F6498">
            <v>282</v>
          </cell>
          <cell r="G6498" t="str">
            <v>Max</v>
          </cell>
        </row>
        <row r="6499">
          <cell r="A6499" t="str">
            <v>Dorchester202100.3Max</v>
          </cell>
          <cell r="B6499">
            <v>2021</v>
          </cell>
          <cell r="C6499">
            <v>0.3</v>
          </cell>
          <cell r="D6499" t="str">
            <v>Dorchester</v>
          </cell>
          <cell r="E6499">
            <v>0</v>
          </cell>
          <cell r="F6499">
            <v>431</v>
          </cell>
          <cell r="G6499" t="str">
            <v>Max</v>
          </cell>
        </row>
        <row r="6500">
          <cell r="A6500" t="str">
            <v>Edgefield202100.3Max</v>
          </cell>
          <cell r="B6500">
            <v>2021</v>
          </cell>
          <cell r="C6500">
            <v>0.3</v>
          </cell>
          <cell r="D6500" t="str">
            <v>Edgefield</v>
          </cell>
          <cell r="E6500">
            <v>0</v>
          </cell>
          <cell r="F6500">
            <v>363</v>
          </cell>
          <cell r="G6500" t="str">
            <v>Max</v>
          </cell>
        </row>
        <row r="6501">
          <cell r="A6501" t="str">
            <v>Fairfield202100.3Max</v>
          </cell>
          <cell r="B6501">
            <v>2021</v>
          </cell>
          <cell r="C6501">
            <v>0.3</v>
          </cell>
          <cell r="D6501" t="str">
            <v>Fairfield</v>
          </cell>
          <cell r="E6501">
            <v>0</v>
          </cell>
          <cell r="F6501">
            <v>378</v>
          </cell>
          <cell r="G6501" t="str">
            <v>Max</v>
          </cell>
        </row>
        <row r="6502">
          <cell r="A6502" t="str">
            <v>Florence202100.3Max</v>
          </cell>
          <cell r="B6502">
            <v>2021</v>
          </cell>
          <cell r="C6502">
            <v>0.3</v>
          </cell>
          <cell r="D6502" t="str">
            <v>Florence</v>
          </cell>
          <cell r="E6502">
            <v>0</v>
          </cell>
          <cell r="F6502">
            <v>318</v>
          </cell>
          <cell r="G6502" t="str">
            <v>Max</v>
          </cell>
        </row>
        <row r="6503">
          <cell r="A6503" t="str">
            <v>Georgetown202100.3Max</v>
          </cell>
          <cell r="B6503">
            <v>2021</v>
          </cell>
          <cell r="C6503">
            <v>0.3</v>
          </cell>
          <cell r="D6503" t="str">
            <v>Georgetown</v>
          </cell>
          <cell r="E6503">
            <v>0</v>
          </cell>
          <cell r="F6503">
            <v>339</v>
          </cell>
          <cell r="G6503" t="str">
            <v>Max</v>
          </cell>
        </row>
        <row r="6504">
          <cell r="A6504" t="str">
            <v>Greenville202100.3Max</v>
          </cell>
          <cell r="B6504">
            <v>2021</v>
          </cell>
          <cell r="C6504">
            <v>0.3</v>
          </cell>
          <cell r="D6504" t="str">
            <v>Greenville</v>
          </cell>
          <cell r="E6504">
            <v>0</v>
          </cell>
          <cell r="F6504">
            <v>405</v>
          </cell>
          <cell r="G6504" t="str">
            <v>Max</v>
          </cell>
        </row>
        <row r="6505">
          <cell r="A6505" t="str">
            <v>Greenwood202100.3Max</v>
          </cell>
          <cell r="B6505">
            <v>2021</v>
          </cell>
          <cell r="C6505">
            <v>0.3</v>
          </cell>
          <cell r="D6505" t="str">
            <v>Greenwood</v>
          </cell>
          <cell r="E6505">
            <v>0</v>
          </cell>
          <cell r="F6505">
            <v>288</v>
          </cell>
          <cell r="G6505" t="str">
            <v>Max</v>
          </cell>
        </row>
        <row r="6506">
          <cell r="A6506" t="str">
            <v>Hampton202100.3Max</v>
          </cell>
          <cell r="B6506">
            <v>2021</v>
          </cell>
          <cell r="C6506">
            <v>0.3</v>
          </cell>
          <cell r="D6506" t="str">
            <v>Hampton</v>
          </cell>
          <cell r="E6506">
            <v>0</v>
          </cell>
          <cell r="F6506">
            <v>282</v>
          </cell>
          <cell r="G6506" t="str">
            <v>Max</v>
          </cell>
        </row>
        <row r="6507">
          <cell r="A6507" t="str">
            <v>Horry202100.3Max</v>
          </cell>
          <cell r="B6507">
            <v>2021</v>
          </cell>
          <cell r="C6507">
            <v>0.3</v>
          </cell>
          <cell r="D6507" t="str">
            <v>Horry</v>
          </cell>
          <cell r="E6507">
            <v>0</v>
          </cell>
          <cell r="F6507">
            <v>321</v>
          </cell>
          <cell r="G6507" t="str">
            <v>Max</v>
          </cell>
        </row>
        <row r="6508">
          <cell r="A6508" t="str">
            <v>Jasper202100.3Max</v>
          </cell>
          <cell r="B6508">
            <v>2021</v>
          </cell>
          <cell r="C6508">
            <v>0.3</v>
          </cell>
          <cell r="D6508" t="str">
            <v>Jasper</v>
          </cell>
          <cell r="E6508">
            <v>0</v>
          </cell>
          <cell r="F6508">
            <v>283</v>
          </cell>
          <cell r="G6508" t="str">
            <v>Max</v>
          </cell>
        </row>
        <row r="6509">
          <cell r="A6509" t="str">
            <v>Kershaw202100.3Max</v>
          </cell>
          <cell r="B6509">
            <v>2021</v>
          </cell>
          <cell r="C6509">
            <v>0.3</v>
          </cell>
          <cell r="D6509" t="str">
            <v>Kershaw</v>
          </cell>
          <cell r="E6509">
            <v>0</v>
          </cell>
          <cell r="F6509">
            <v>320</v>
          </cell>
          <cell r="G6509" t="str">
            <v>Max</v>
          </cell>
        </row>
        <row r="6510">
          <cell r="A6510" t="str">
            <v>Lancaster202100.3Max</v>
          </cell>
          <cell r="B6510">
            <v>2021</v>
          </cell>
          <cell r="C6510">
            <v>0.3</v>
          </cell>
          <cell r="D6510" t="str">
            <v>Lancaster</v>
          </cell>
          <cell r="E6510">
            <v>0</v>
          </cell>
          <cell r="F6510">
            <v>371</v>
          </cell>
          <cell r="G6510" t="str">
            <v>Max</v>
          </cell>
        </row>
        <row r="6511">
          <cell r="A6511" t="str">
            <v>Laurens202100.3Max</v>
          </cell>
          <cell r="B6511">
            <v>2021</v>
          </cell>
          <cell r="C6511">
            <v>0.3</v>
          </cell>
          <cell r="D6511" t="str">
            <v>Laurens</v>
          </cell>
          <cell r="E6511">
            <v>0</v>
          </cell>
          <cell r="F6511">
            <v>282</v>
          </cell>
          <cell r="G6511" t="str">
            <v>Max</v>
          </cell>
        </row>
        <row r="6512">
          <cell r="A6512" t="str">
            <v>Lee202100.3Max</v>
          </cell>
          <cell r="B6512">
            <v>2021</v>
          </cell>
          <cell r="C6512">
            <v>0.3</v>
          </cell>
          <cell r="D6512" t="str">
            <v>Lee</v>
          </cell>
          <cell r="E6512">
            <v>0</v>
          </cell>
          <cell r="F6512">
            <v>282</v>
          </cell>
          <cell r="G6512" t="str">
            <v>Max</v>
          </cell>
        </row>
        <row r="6513">
          <cell r="A6513" t="str">
            <v>Lexington202100.3Max</v>
          </cell>
          <cell r="B6513">
            <v>2021</v>
          </cell>
          <cell r="C6513">
            <v>0.3</v>
          </cell>
          <cell r="D6513" t="str">
            <v>Lexington</v>
          </cell>
          <cell r="E6513">
            <v>0</v>
          </cell>
          <cell r="F6513">
            <v>378</v>
          </cell>
          <cell r="G6513" t="str">
            <v>Max</v>
          </cell>
        </row>
        <row r="6514">
          <cell r="A6514" t="str">
            <v>Marion202100.3Max</v>
          </cell>
          <cell r="B6514">
            <v>2021</v>
          </cell>
          <cell r="C6514">
            <v>0.3</v>
          </cell>
          <cell r="D6514" t="str">
            <v>Marion</v>
          </cell>
          <cell r="E6514">
            <v>0</v>
          </cell>
          <cell r="F6514">
            <v>282</v>
          </cell>
          <cell r="G6514" t="str">
            <v>Max</v>
          </cell>
        </row>
        <row r="6515">
          <cell r="A6515" t="str">
            <v>Marlboro202100.3Max</v>
          </cell>
          <cell r="B6515">
            <v>2021</v>
          </cell>
          <cell r="C6515">
            <v>0.3</v>
          </cell>
          <cell r="D6515" t="str">
            <v>Marlboro</v>
          </cell>
          <cell r="E6515">
            <v>0</v>
          </cell>
          <cell r="F6515">
            <v>282</v>
          </cell>
          <cell r="G6515" t="str">
            <v>Max</v>
          </cell>
        </row>
        <row r="6516">
          <cell r="A6516" t="str">
            <v>McCormick202100.3Max</v>
          </cell>
          <cell r="B6516">
            <v>2021</v>
          </cell>
          <cell r="C6516">
            <v>0.3</v>
          </cell>
          <cell r="D6516" t="str">
            <v>McCormick</v>
          </cell>
          <cell r="E6516">
            <v>0</v>
          </cell>
          <cell r="F6516">
            <v>300</v>
          </cell>
          <cell r="G6516" t="str">
            <v>Max</v>
          </cell>
        </row>
        <row r="6517">
          <cell r="A6517" t="str">
            <v>Newberry202100.3Max</v>
          </cell>
          <cell r="B6517">
            <v>2021</v>
          </cell>
          <cell r="C6517">
            <v>0.3</v>
          </cell>
          <cell r="D6517" t="str">
            <v>Newberry</v>
          </cell>
          <cell r="E6517">
            <v>0</v>
          </cell>
          <cell r="F6517">
            <v>288</v>
          </cell>
          <cell r="G6517" t="str">
            <v>Max</v>
          </cell>
        </row>
        <row r="6518">
          <cell r="A6518" t="str">
            <v>Oconee202100.3Max</v>
          </cell>
          <cell r="B6518">
            <v>2021</v>
          </cell>
          <cell r="C6518">
            <v>0.3</v>
          </cell>
          <cell r="D6518" t="str">
            <v>Oconee</v>
          </cell>
          <cell r="E6518">
            <v>0</v>
          </cell>
          <cell r="F6518">
            <v>342</v>
          </cell>
          <cell r="G6518" t="str">
            <v>Max</v>
          </cell>
        </row>
        <row r="6519">
          <cell r="A6519" t="str">
            <v>Orangeburg202100.3Max</v>
          </cell>
          <cell r="B6519">
            <v>2021</v>
          </cell>
          <cell r="C6519">
            <v>0.3</v>
          </cell>
          <cell r="D6519" t="str">
            <v>Orangeburg</v>
          </cell>
          <cell r="E6519">
            <v>0</v>
          </cell>
          <cell r="F6519">
            <v>282</v>
          </cell>
          <cell r="G6519" t="str">
            <v>Max</v>
          </cell>
        </row>
        <row r="6520">
          <cell r="A6520" t="str">
            <v>Pickens202100.3Max</v>
          </cell>
          <cell r="B6520">
            <v>2021</v>
          </cell>
          <cell r="C6520">
            <v>0.3</v>
          </cell>
          <cell r="D6520" t="str">
            <v>Pickens</v>
          </cell>
          <cell r="E6520">
            <v>0</v>
          </cell>
          <cell r="F6520">
            <v>405</v>
          </cell>
          <cell r="G6520" t="str">
            <v>Max</v>
          </cell>
        </row>
        <row r="6521">
          <cell r="A6521" t="str">
            <v>Richland202100.3Max</v>
          </cell>
          <cell r="B6521">
            <v>2021</v>
          </cell>
          <cell r="C6521">
            <v>0.3</v>
          </cell>
          <cell r="D6521" t="str">
            <v>Richland</v>
          </cell>
          <cell r="E6521">
            <v>0</v>
          </cell>
          <cell r="F6521">
            <v>378</v>
          </cell>
          <cell r="G6521" t="str">
            <v>Max</v>
          </cell>
        </row>
        <row r="6522">
          <cell r="A6522" t="str">
            <v>Saluda202100.3Max</v>
          </cell>
          <cell r="B6522">
            <v>2021</v>
          </cell>
          <cell r="C6522">
            <v>0.3</v>
          </cell>
          <cell r="D6522" t="str">
            <v>Saluda</v>
          </cell>
          <cell r="E6522">
            <v>0</v>
          </cell>
          <cell r="F6522">
            <v>378</v>
          </cell>
          <cell r="G6522" t="str">
            <v>Max</v>
          </cell>
        </row>
        <row r="6523">
          <cell r="A6523" t="str">
            <v>Spartanburg202100.3Max</v>
          </cell>
          <cell r="B6523">
            <v>2021</v>
          </cell>
          <cell r="C6523">
            <v>0.3</v>
          </cell>
          <cell r="D6523" t="str">
            <v>Spartanburg</v>
          </cell>
          <cell r="E6523">
            <v>0</v>
          </cell>
          <cell r="F6523">
            <v>357</v>
          </cell>
          <cell r="G6523" t="str">
            <v>Max</v>
          </cell>
        </row>
        <row r="6524">
          <cell r="A6524" t="str">
            <v>Sumter202100.3Max</v>
          </cell>
          <cell r="B6524">
            <v>2021</v>
          </cell>
          <cell r="C6524">
            <v>0.3</v>
          </cell>
          <cell r="D6524" t="str">
            <v>Sumter</v>
          </cell>
          <cell r="E6524">
            <v>0</v>
          </cell>
          <cell r="F6524">
            <v>285</v>
          </cell>
          <cell r="G6524" t="str">
            <v>Max</v>
          </cell>
        </row>
        <row r="6525">
          <cell r="A6525" t="str">
            <v>Union202100.3Max</v>
          </cell>
          <cell r="B6525">
            <v>2021</v>
          </cell>
          <cell r="C6525">
            <v>0.3</v>
          </cell>
          <cell r="D6525" t="str">
            <v>Union</v>
          </cell>
          <cell r="E6525">
            <v>0</v>
          </cell>
          <cell r="F6525">
            <v>282</v>
          </cell>
          <cell r="G6525" t="str">
            <v>Max</v>
          </cell>
        </row>
        <row r="6526">
          <cell r="A6526" t="str">
            <v>Williamsburg202100.3Max</v>
          </cell>
          <cell r="B6526">
            <v>2021</v>
          </cell>
          <cell r="C6526">
            <v>0.3</v>
          </cell>
          <cell r="D6526" t="str">
            <v>Williamsburg</v>
          </cell>
          <cell r="E6526">
            <v>0</v>
          </cell>
          <cell r="F6526">
            <v>282</v>
          </cell>
          <cell r="G6526" t="str">
            <v>Max</v>
          </cell>
        </row>
        <row r="6527">
          <cell r="A6527" t="str">
            <v>York202100.3Max</v>
          </cell>
          <cell r="B6527">
            <v>2021</v>
          </cell>
          <cell r="C6527">
            <v>0.3</v>
          </cell>
          <cell r="D6527" t="str">
            <v>York</v>
          </cell>
          <cell r="E6527">
            <v>0</v>
          </cell>
          <cell r="F6527">
            <v>442</v>
          </cell>
          <cell r="G6527" t="str">
            <v>Max</v>
          </cell>
        </row>
        <row r="6528">
          <cell r="A6528" t="str">
            <v>Abbeville202110.3Max</v>
          </cell>
          <cell r="B6528">
            <v>2021</v>
          </cell>
          <cell r="C6528">
            <v>0.3</v>
          </cell>
          <cell r="D6528" t="str">
            <v>Abbeville</v>
          </cell>
          <cell r="E6528">
            <v>1</v>
          </cell>
          <cell r="F6528">
            <v>301</v>
          </cell>
          <cell r="G6528" t="str">
            <v>Max</v>
          </cell>
        </row>
        <row r="6529">
          <cell r="A6529" t="str">
            <v>Aiken202110.3Max</v>
          </cell>
          <cell r="B6529">
            <v>2021</v>
          </cell>
          <cell r="C6529">
            <v>0.3</v>
          </cell>
          <cell r="D6529" t="str">
            <v>Aiken</v>
          </cell>
          <cell r="E6529">
            <v>1</v>
          </cell>
          <cell r="F6529">
            <v>388</v>
          </cell>
          <cell r="G6529" t="str">
            <v>Max</v>
          </cell>
        </row>
        <row r="6530">
          <cell r="A6530" t="str">
            <v>Allendale202110.3Max</v>
          </cell>
          <cell r="B6530">
            <v>2021</v>
          </cell>
          <cell r="C6530">
            <v>0.3</v>
          </cell>
          <cell r="D6530" t="str">
            <v>Allendale</v>
          </cell>
          <cell r="E6530">
            <v>1</v>
          </cell>
          <cell r="F6530">
            <v>301</v>
          </cell>
          <cell r="G6530" t="str">
            <v>Max</v>
          </cell>
        </row>
        <row r="6531">
          <cell r="A6531" t="str">
            <v>Anderson202110.3Max</v>
          </cell>
          <cell r="B6531">
            <v>2021</v>
          </cell>
          <cell r="C6531">
            <v>0.3</v>
          </cell>
          <cell r="D6531" t="str">
            <v>Anderson</v>
          </cell>
          <cell r="E6531">
            <v>1</v>
          </cell>
          <cell r="F6531">
            <v>384</v>
          </cell>
          <cell r="G6531" t="str">
            <v>Max</v>
          </cell>
        </row>
        <row r="6532">
          <cell r="A6532" t="str">
            <v>Bamberg202110.3Max</v>
          </cell>
          <cell r="B6532">
            <v>2021</v>
          </cell>
          <cell r="C6532">
            <v>0.3</v>
          </cell>
          <cell r="D6532" t="str">
            <v>Bamberg</v>
          </cell>
          <cell r="E6532">
            <v>1</v>
          </cell>
          <cell r="F6532">
            <v>301</v>
          </cell>
          <cell r="G6532" t="str">
            <v>Max</v>
          </cell>
        </row>
        <row r="6533">
          <cell r="A6533" t="str">
            <v>Barnwell202110.3Max</v>
          </cell>
          <cell r="B6533">
            <v>2021</v>
          </cell>
          <cell r="C6533">
            <v>0.3</v>
          </cell>
          <cell r="D6533" t="str">
            <v>Barnwell</v>
          </cell>
          <cell r="E6533">
            <v>1</v>
          </cell>
          <cell r="F6533">
            <v>301</v>
          </cell>
          <cell r="G6533" t="str">
            <v>Max</v>
          </cell>
        </row>
        <row r="6534">
          <cell r="A6534" t="str">
            <v>Beaufort202110.3Max</v>
          </cell>
          <cell r="B6534">
            <v>2021</v>
          </cell>
          <cell r="C6534">
            <v>0.3</v>
          </cell>
          <cell r="D6534" t="str">
            <v>Beaufort</v>
          </cell>
          <cell r="E6534">
            <v>1</v>
          </cell>
          <cell r="F6534">
            <v>436</v>
          </cell>
          <cell r="G6534" t="str">
            <v>Max</v>
          </cell>
        </row>
        <row r="6535">
          <cell r="A6535" t="str">
            <v>Berkeley202110.3Max</v>
          </cell>
          <cell r="B6535">
            <v>2021</v>
          </cell>
          <cell r="C6535">
            <v>0.3</v>
          </cell>
          <cell r="D6535" t="str">
            <v>Berkeley</v>
          </cell>
          <cell r="E6535">
            <v>1</v>
          </cell>
          <cell r="F6535">
            <v>462</v>
          </cell>
          <cell r="G6535" t="str">
            <v>Max</v>
          </cell>
        </row>
        <row r="6536">
          <cell r="A6536" t="str">
            <v>Calhoun202110.3Max</v>
          </cell>
          <cell r="B6536">
            <v>2021</v>
          </cell>
          <cell r="C6536">
            <v>0.3</v>
          </cell>
          <cell r="D6536" t="str">
            <v>Calhoun</v>
          </cell>
          <cell r="E6536">
            <v>1</v>
          </cell>
          <cell r="F6536">
            <v>405</v>
          </cell>
          <cell r="G6536" t="str">
            <v>Max</v>
          </cell>
        </row>
        <row r="6537">
          <cell r="A6537" t="str">
            <v>Charleston202110.3Max</v>
          </cell>
          <cell r="B6537">
            <v>2021</v>
          </cell>
          <cell r="C6537">
            <v>0.3</v>
          </cell>
          <cell r="D6537" t="str">
            <v>Charleston</v>
          </cell>
          <cell r="E6537">
            <v>1</v>
          </cell>
          <cell r="F6537">
            <v>462</v>
          </cell>
          <cell r="G6537" t="str">
            <v>Max</v>
          </cell>
        </row>
        <row r="6538">
          <cell r="A6538" t="str">
            <v>Cherokee202110.3Max</v>
          </cell>
          <cell r="B6538">
            <v>2021</v>
          </cell>
          <cell r="C6538">
            <v>0.3</v>
          </cell>
          <cell r="D6538" t="str">
            <v>Cherokee</v>
          </cell>
          <cell r="E6538">
            <v>1</v>
          </cell>
          <cell r="F6538">
            <v>301</v>
          </cell>
          <cell r="G6538" t="str">
            <v>Max</v>
          </cell>
        </row>
        <row r="6539">
          <cell r="A6539" t="str">
            <v>Chester202110.3Max</v>
          </cell>
          <cell r="B6539">
            <v>2021</v>
          </cell>
          <cell r="C6539">
            <v>0.3</v>
          </cell>
          <cell r="D6539" t="str">
            <v>Chester</v>
          </cell>
          <cell r="E6539">
            <v>1</v>
          </cell>
          <cell r="F6539">
            <v>319</v>
          </cell>
          <cell r="G6539" t="str">
            <v>Max</v>
          </cell>
        </row>
        <row r="6540">
          <cell r="A6540" t="str">
            <v>Chesterfield202110.3Max</v>
          </cell>
          <cell r="B6540">
            <v>2021</v>
          </cell>
          <cell r="C6540">
            <v>0.3</v>
          </cell>
          <cell r="D6540" t="str">
            <v>Chesterfield</v>
          </cell>
          <cell r="E6540">
            <v>1</v>
          </cell>
          <cell r="F6540">
            <v>301</v>
          </cell>
          <cell r="G6540" t="str">
            <v>Max</v>
          </cell>
        </row>
        <row r="6541">
          <cell r="A6541" t="str">
            <v>Clarendon202110.3Max</v>
          </cell>
          <cell r="B6541">
            <v>2021</v>
          </cell>
          <cell r="C6541">
            <v>0.3</v>
          </cell>
          <cell r="D6541" t="str">
            <v>Clarendon</v>
          </cell>
          <cell r="E6541">
            <v>1</v>
          </cell>
          <cell r="F6541">
            <v>301</v>
          </cell>
          <cell r="G6541" t="str">
            <v>Max</v>
          </cell>
        </row>
        <row r="6542">
          <cell r="A6542" t="str">
            <v>Colleton202110.3Max</v>
          </cell>
          <cell r="B6542">
            <v>2021</v>
          </cell>
          <cell r="C6542">
            <v>0.3</v>
          </cell>
          <cell r="D6542" t="str">
            <v>Colleton</v>
          </cell>
          <cell r="E6542">
            <v>1</v>
          </cell>
          <cell r="F6542">
            <v>301</v>
          </cell>
          <cell r="G6542" t="str">
            <v>Max</v>
          </cell>
        </row>
        <row r="6543">
          <cell r="A6543" t="str">
            <v>Darlington202110.3Max</v>
          </cell>
          <cell r="B6543">
            <v>2021</v>
          </cell>
          <cell r="C6543">
            <v>0.3</v>
          </cell>
          <cell r="D6543" t="str">
            <v>Darlington</v>
          </cell>
          <cell r="E6543">
            <v>1</v>
          </cell>
          <cell r="F6543">
            <v>309</v>
          </cell>
          <cell r="G6543" t="str">
            <v>Max</v>
          </cell>
        </row>
        <row r="6544">
          <cell r="A6544" t="str">
            <v>Dillon202110.3Max</v>
          </cell>
          <cell r="B6544">
            <v>2021</v>
          </cell>
          <cell r="C6544">
            <v>0.3</v>
          </cell>
          <cell r="D6544" t="str">
            <v>Dillon</v>
          </cell>
          <cell r="E6544">
            <v>1</v>
          </cell>
          <cell r="F6544">
            <v>301</v>
          </cell>
          <cell r="G6544" t="str">
            <v>Max</v>
          </cell>
        </row>
        <row r="6545">
          <cell r="A6545" t="str">
            <v>Dorchester202110.3Max</v>
          </cell>
          <cell r="B6545">
            <v>2021</v>
          </cell>
          <cell r="C6545">
            <v>0.3</v>
          </cell>
          <cell r="D6545" t="str">
            <v>Dorchester</v>
          </cell>
          <cell r="E6545">
            <v>1</v>
          </cell>
          <cell r="F6545">
            <v>462</v>
          </cell>
          <cell r="G6545" t="str">
            <v>Max</v>
          </cell>
        </row>
        <row r="6546">
          <cell r="A6546" t="str">
            <v>Edgefield202110.3Max</v>
          </cell>
          <cell r="B6546">
            <v>2021</v>
          </cell>
          <cell r="C6546">
            <v>0.3</v>
          </cell>
          <cell r="D6546" t="str">
            <v>Edgefield</v>
          </cell>
          <cell r="E6546">
            <v>1</v>
          </cell>
          <cell r="F6546">
            <v>388</v>
          </cell>
          <cell r="G6546" t="str">
            <v>Max</v>
          </cell>
        </row>
        <row r="6547">
          <cell r="A6547" t="str">
            <v>Fairfield202110.3Max</v>
          </cell>
          <cell r="B6547">
            <v>2021</v>
          </cell>
          <cell r="C6547">
            <v>0.3</v>
          </cell>
          <cell r="D6547" t="str">
            <v>Fairfield</v>
          </cell>
          <cell r="E6547">
            <v>1</v>
          </cell>
          <cell r="F6547">
            <v>405</v>
          </cell>
          <cell r="G6547" t="str">
            <v>Max</v>
          </cell>
        </row>
        <row r="6548">
          <cell r="A6548" t="str">
            <v>Florence202110.3Max</v>
          </cell>
          <cell r="B6548">
            <v>2021</v>
          </cell>
          <cell r="C6548">
            <v>0.3</v>
          </cell>
          <cell r="D6548" t="str">
            <v>Florence</v>
          </cell>
          <cell r="E6548">
            <v>1</v>
          </cell>
          <cell r="F6548">
            <v>340</v>
          </cell>
          <cell r="G6548" t="str">
            <v>Max</v>
          </cell>
        </row>
        <row r="6549">
          <cell r="A6549" t="str">
            <v>Georgetown202110.3Max</v>
          </cell>
          <cell r="B6549">
            <v>2021</v>
          </cell>
          <cell r="C6549">
            <v>0.3</v>
          </cell>
          <cell r="D6549" t="str">
            <v>Georgetown</v>
          </cell>
          <cell r="E6549">
            <v>1</v>
          </cell>
          <cell r="F6549">
            <v>363</v>
          </cell>
          <cell r="G6549" t="str">
            <v>Max</v>
          </cell>
        </row>
        <row r="6550">
          <cell r="A6550" t="str">
            <v>Greenville202110.3Max</v>
          </cell>
          <cell r="B6550">
            <v>2021</v>
          </cell>
          <cell r="C6550">
            <v>0.3</v>
          </cell>
          <cell r="D6550" t="str">
            <v>Greenville</v>
          </cell>
          <cell r="E6550">
            <v>1</v>
          </cell>
          <cell r="F6550">
            <v>434</v>
          </cell>
          <cell r="G6550" t="str">
            <v>Max</v>
          </cell>
        </row>
        <row r="6551">
          <cell r="A6551" t="str">
            <v>Greenwood202110.3Max</v>
          </cell>
          <cell r="B6551">
            <v>2021</v>
          </cell>
          <cell r="C6551">
            <v>0.3</v>
          </cell>
          <cell r="D6551" t="str">
            <v>Greenwood</v>
          </cell>
          <cell r="E6551">
            <v>1</v>
          </cell>
          <cell r="F6551">
            <v>308</v>
          </cell>
          <cell r="G6551" t="str">
            <v>Max</v>
          </cell>
        </row>
        <row r="6552">
          <cell r="A6552" t="str">
            <v>Hampton202110.3Max</v>
          </cell>
          <cell r="B6552">
            <v>2021</v>
          </cell>
          <cell r="C6552">
            <v>0.3</v>
          </cell>
          <cell r="D6552" t="str">
            <v>Hampton</v>
          </cell>
          <cell r="E6552">
            <v>1</v>
          </cell>
          <cell r="F6552">
            <v>301</v>
          </cell>
          <cell r="G6552" t="str">
            <v>Max</v>
          </cell>
        </row>
        <row r="6553">
          <cell r="A6553" t="str">
            <v>Horry202110.3Max</v>
          </cell>
          <cell r="B6553">
            <v>2021</v>
          </cell>
          <cell r="C6553">
            <v>0.3</v>
          </cell>
          <cell r="D6553" t="str">
            <v>Horry</v>
          </cell>
          <cell r="E6553">
            <v>1</v>
          </cell>
          <cell r="F6553">
            <v>343</v>
          </cell>
          <cell r="G6553" t="str">
            <v>Max</v>
          </cell>
        </row>
        <row r="6554">
          <cell r="A6554" t="str">
            <v>Jasper202110.3Max</v>
          </cell>
          <cell r="B6554">
            <v>2021</v>
          </cell>
          <cell r="C6554">
            <v>0.3</v>
          </cell>
          <cell r="D6554" t="str">
            <v>Jasper</v>
          </cell>
          <cell r="E6554">
            <v>1</v>
          </cell>
          <cell r="F6554">
            <v>303</v>
          </cell>
          <cell r="G6554" t="str">
            <v>Max</v>
          </cell>
        </row>
        <row r="6555">
          <cell r="A6555" t="str">
            <v>Kershaw202110.3Max</v>
          </cell>
          <cell r="B6555">
            <v>2021</v>
          </cell>
          <cell r="C6555">
            <v>0.3</v>
          </cell>
          <cell r="D6555" t="str">
            <v>Kershaw</v>
          </cell>
          <cell r="E6555">
            <v>1</v>
          </cell>
          <cell r="F6555">
            <v>343</v>
          </cell>
          <cell r="G6555" t="str">
            <v>Max</v>
          </cell>
        </row>
        <row r="6556">
          <cell r="A6556" t="str">
            <v>Lancaster202110.3Max</v>
          </cell>
          <cell r="B6556">
            <v>2021</v>
          </cell>
          <cell r="C6556">
            <v>0.3</v>
          </cell>
          <cell r="D6556" t="str">
            <v>Lancaster</v>
          </cell>
          <cell r="E6556">
            <v>1</v>
          </cell>
          <cell r="F6556">
            <v>397</v>
          </cell>
          <cell r="G6556" t="str">
            <v>Max</v>
          </cell>
        </row>
        <row r="6557">
          <cell r="A6557" t="str">
            <v>Laurens202110.3Max</v>
          </cell>
          <cell r="B6557">
            <v>2021</v>
          </cell>
          <cell r="C6557">
            <v>0.3</v>
          </cell>
          <cell r="D6557" t="str">
            <v>Laurens</v>
          </cell>
          <cell r="E6557">
            <v>1</v>
          </cell>
          <cell r="F6557">
            <v>301</v>
          </cell>
          <cell r="G6557" t="str">
            <v>Max</v>
          </cell>
        </row>
        <row r="6558">
          <cell r="A6558" t="str">
            <v>Lee202110.3Max</v>
          </cell>
          <cell r="B6558">
            <v>2021</v>
          </cell>
          <cell r="C6558">
            <v>0.3</v>
          </cell>
          <cell r="D6558" t="str">
            <v>Lee</v>
          </cell>
          <cell r="E6558">
            <v>1</v>
          </cell>
          <cell r="F6558">
            <v>301</v>
          </cell>
          <cell r="G6558" t="str">
            <v>Max</v>
          </cell>
        </row>
        <row r="6559">
          <cell r="A6559" t="str">
            <v>Lexington202110.3Max</v>
          </cell>
          <cell r="B6559">
            <v>2021</v>
          </cell>
          <cell r="C6559">
            <v>0.3</v>
          </cell>
          <cell r="D6559" t="str">
            <v>Lexington</v>
          </cell>
          <cell r="E6559">
            <v>1</v>
          </cell>
          <cell r="F6559">
            <v>405</v>
          </cell>
          <cell r="G6559" t="str">
            <v>Max</v>
          </cell>
        </row>
        <row r="6560">
          <cell r="A6560" t="str">
            <v>Marion202110.3Max</v>
          </cell>
          <cell r="B6560">
            <v>2021</v>
          </cell>
          <cell r="C6560">
            <v>0.3</v>
          </cell>
          <cell r="D6560" t="str">
            <v>Marion</v>
          </cell>
          <cell r="E6560">
            <v>1</v>
          </cell>
          <cell r="F6560">
            <v>301</v>
          </cell>
          <cell r="G6560" t="str">
            <v>Max</v>
          </cell>
        </row>
        <row r="6561">
          <cell r="A6561" t="str">
            <v>Marlboro202110.3Max</v>
          </cell>
          <cell r="B6561">
            <v>2021</v>
          </cell>
          <cell r="C6561">
            <v>0.3</v>
          </cell>
          <cell r="D6561" t="str">
            <v>Marlboro</v>
          </cell>
          <cell r="E6561">
            <v>1</v>
          </cell>
          <cell r="F6561">
            <v>301</v>
          </cell>
          <cell r="G6561" t="str">
            <v>Max</v>
          </cell>
        </row>
        <row r="6562">
          <cell r="A6562" t="str">
            <v>McCormick202110.3Max</v>
          </cell>
          <cell r="B6562">
            <v>2021</v>
          </cell>
          <cell r="C6562">
            <v>0.3</v>
          </cell>
          <cell r="D6562" t="str">
            <v>McCormick</v>
          </cell>
          <cell r="E6562">
            <v>1</v>
          </cell>
          <cell r="F6562">
            <v>321</v>
          </cell>
          <cell r="G6562" t="str">
            <v>Max</v>
          </cell>
        </row>
        <row r="6563">
          <cell r="A6563" t="str">
            <v>Newberry202110.3Max</v>
          </cell>
          <cell r="B6563">
            <v>2021</v>
          </cell>
          <cell r="C6563">
            <v>0.3</v>
          </cell>
          <cell r="D6563" t="str">
            <v>Newberry</v>
          </cell>
          <cell r="E6563">
            <v>1</v>
          </cell>
          <cell r="F6563">
            <v>309</v>
          </cell>
          <cell r="G6563" t="str">
            <v>Max</v>
          </cell>
        </row>
        <row r="6564">
          <cell r="A6564" t="str">
            <v>Oconee202110.3Max</v>
          </cell>
          <cell r="B6564">
            <v>2021</v>
          </cell>
          <cell r="C6564">
            <v>0.3</v>
          </cell>
          <cell r="D6564" t="str">
            <v>Oconee</v>
          </cell>
          <cell r="E6564">
            <v>1</v>
          </cell>
          <cell r="F6564">
            <v>366</v>
          </cell>
          <cell r="G6564" t="str">
            <v>Max</v>
          </cell>
        </row>
        <row r="6565">
          <cell r="A6565" t="str">
            <v>Orangeburg202110.3Max</v>
          </cell>
          <cell r="B6565">
            <v>2021</v>
          </cell>
          <cell r="C6565">
            <v>0.3</v>
          </cell>
          <cell r="D6565" t="str">
            <v>Orangeburg</v>
          </cell>
          <cell r="E6565">
            <v>1</v>
          </cell>
          <cell r="F6565">
            <v>301</v>
          </cell>
          <cell r="G6565" t="str">
            <v>Max</v>
          </cell>
        </row>
        <row r="6566">
          <cell r="A6566" t="str">
            <v>Pickens202110.3Max</v>
          </cell>
          <cell r="B6566">
            <v>2021</v>
          </cell>
          <cell r="C6566">
            <v>0.3</v>
          </cell>
          <cell r="D6566" t="str">
            <v>Pickens</v>
          </cell>
          <cell r="E6566">
            <v>1</v>
          </cell>
          <cell r="F6566">
            <v>434</v>
          </cell>
          <cell r="G6566" t="str">
            <v>Max</v>
          </cell>
        </row>
        <row r="6567">
          <cell r="A6567" t="str">
            <v>Richland202110.3Max</v>
          </cell>
          <cell r="B6567">
            <v>2021</v>
          </cell>
          <cell r="C6567">
            <v>0.3</v>
          </cell>
          <cell r="D6567" t="str">
            <v>Richland</v>
          </cell>
          <cell r="E6567">
            <v>1</v>
          </cell>
          <cell r="F6567">
            <v>405</v>
          </cell>
          <cell r="G6567" t="str">
            <v>Max</v>
          </cell>
        </row>
        <row r="6568">
          <cell r="A6568" t="str">
            <v>Saluda202110.3Max</v>
          </cell>
          <cell r="B6568">
            <v>2021</v>
          </cell>
          <cell r="C6568">
            <v>0.3</v>
          </cell>
          <cell r="D6568" t="str">
            <v>Saluda</v>
          </cell>
          <cell r="E6568">
            <v>1</v>
          </cell>
          <cell r="F6568">
            <v>405</v>
          </cell>
          <cell r="G6568" t="str">
            <v>Max</v>
          </cell>
        </row>
        <row r="6569">
          <cell r="A6569" t="str">
            <v>Spartanburg202110.3Max</v>
          </cell>
          <cell r="B6569">
            <v>2021</v>
          </cell>
          <cell r="C6569">
            <v>0.3</v>
          </cell>
          <cell r="D6569" t="str">
            <v>Spartanburg</v>
          </cell>
          <cell r="E6569">
            <v>1</v>
          </cell>
          <cell r="F6569">
            <v>382</v>
          </cell>
          <cell r="G6569" t="str">
            <v>Max</v>
          </cell>
        </row>
        <row r="6570">
          <cell r="A6570" t="str">
            <v>Sumter202110.3Max</v>
          </cell>
          <cell r="B6570">
            <v>2021</v>
          </cell>
          <cell r="C6570">
            <v>0.3</v>
          </cell>
          <cell r="D6570" t="str">
            <v>Sumter</v>
          </cell>
          <cell r="E6570">
            <v>1</v>
          </cell>
          <cell r="F6570">
            <v>306</v>
          </cell>
          <cell r="G6570" t="str">
            <v>Max</v>
          </cell>
        </row>
        <row r="6571">
          <cell r="A6571" t="str">
            <v>Union202110.3Max</v>
          </cell>
          <cell r="B6571">
            <v>2021</v>
          </cell>
          <cell r="C6571">
            <v>0.3</v>
          </cell>
          <cell r="D6571" t="str">
            <v>Union</v>
          </cell>
          <cell r="E6571">
            <v>1</v>
          </cell>
          <cell r="F6571">
            <v>301</v>
          </cell>
          <cell r="G6571" t="str">
            <v>Max</v>
          </cell>
        </row>
        <row r="6572">
          <cell r="A6572" t="str">
            <v>Williamsburg202110.3Max</v>
          </cell>
          <cell r="B6572">
            <v>2021</v>
          </cell>
          <cell r="C6572">
            <v>0.3</v>
          </cell>
          <cell r="D6572" t="str">
            <v>Williamsburg</v>
          </cell>
          <cell r="E6572">
            <v>1</v>
          </cell>
          <cell r="F6572">
            <v>301</v>
          </cell>
          <cell r="G6572" t="str">
            <v>Max</v>
          </cell>
        </row>
        <row r="6573">
          <cell r="A6573" t="str">
            <v>York202110.3Max</v>
          </cell>
          <cell r="B6573">
            <v>2021</v>
          </cell>
          <cell r="C6573">
            <v>0.3</v>
          </cell>
          <cell r="D6573" t="str">
            <v>York</v>
          </cell>
          <cell r="E6573">
            <v>1</v>
          </cell>
          <cell r="F6573">
            <v>474</v>
          </cell>
          <cell r="G6573" t="str">
            <v>Max</v>
          </cell>
        </row>
        <row r="6574">
          <cell r="A6574" t="str">
            <v>Abbeville202120.3Max</v>
          </cell>
          <cell r="B6574">
            <v>2021</v>
          </cell>
          <cell r="C6574">
            <v>0.3</v>
          </cell>
          <cell r="D6574" t="str">
            <v>Abbeville</v>
          </cell>
          <cell r="E6574">
            <v>2</v>
          </cell>
          <cell r="F6574">
            <v>362</v>
          </cell>
          <cell r="G6574" t="str">
            <v>Max</v>
          </cell>
        </row>
        <row r="6575">
          <cell r="A6575" t="str">
            <v>Aiken202120.3Max</v>
          </cell>
          <cell r="B6575">
            <v>2021</v>
          </cell>
          <cell r="C6575">
            <v>0.3</v>
          </cell>
          <cell r="D6575" t="str">
            <v>Aiken</v>
          </cell>
          <cell r="E6575">
            <v>2</v>
          </cell>
          <cell r="F6575">
            <v>466</v>
          </cell>
          <cell r="G6575" t="str">
            <v>Max</v>
          </cell>
        </row>
        <row r="6576">
          <cell r="A6576" t="str">
            <v>Allendale202120.3Max</v>
          </cell>
          <cell r="B6576">
            <v>2021</v>
          </cell>
          <cell r="C6576">
            <v>0.3</v>
          </cell>
          <cell r="D6576" t="str">
            <v>Allendale</v>
          </cell>
          <cell r="E6576">
            <v>2</v>
          </cell>
          <cell r="F6576">
            <v>362</v>
          </cell>
          <cell r="G6576" t="str">
            <v>Max</v>
          </cell>
        </row>
        <row r="6577">
          <cell r="A6577" t="str">
            <v>Anderson202120.3Max</v>
          </cell>
          <cell r="B6577">
            <v>2021</v>
          </cell>
          <cell r="C6577">
            <v>0.3</v>
          </cell>
          <cell r="D6577" t="str">
            <v>Anderson</v>
          </cell>
          <cell r="E6577">
            <v>2</v>
          </cell>
          <cell r="F6577">
            <v>460</v>
          </cell>
          <cell r="G6577" t="str">
            <v>Max</v>
          </cell>
        </row>
        <row r="6578">
          <cell r="A6578" t="str">
            <v>Bamberg202120.3Max</v>
          </cell>
          <cell r="B6578">
            <v>2021</v>
          </cell>
          <cell r="C6578">
            <v>0.3</v>
          </cell>
          <cell r="D6578" t="str">
            <v>Bamberg</v>
          </cell>
          <cell r="E6578">
            <v>2</v>
          </cell>
          <cell r="F6578">
            <v>362</v>
          </cell>
          <cell r="G6578" t="str">
            <v>Max</v>
          </cell>
        </row>
        <row r="6579">
          <cell r="A6579" t="str">
            <v>Barnwell202120.3Max</v>
          </cell>
          <cell r="B6579">
            <v>2021</v>
          </cell>
          <cell r="C6579">
            <v>0.3</v>
          </cell>
          <cell r="D6579" t="str">
            <v>Barnwell</v>
          </cell>
          <cell r="E6579">
            <v>2</v>
          </cell>
          <cell r="F6579">
            <v>362</v>
          </cell>
          <cell r="G6579" t="str">
            <v>Max</v>
          </cell>
        </row>
        <row r="6580">
          <cell r="A6580" t="str">
            <v>Beaufort202120.3Max</v>
          </cell>
          <cell r="B6580">
            <v>2021</v>
          </cell>
          <cell r="C6580">
            <v>0.3</v>
          </cell>
          <cell r="D6580" t="str">
            <v>Beaufort</v>
          </cell>
          <cell r="E6580">
            <v>2</v>
          </cell>
          <cell r="F6580">
            <v>523</v>
          </cell>
          <cell r="G6580" t="str">
            <v>Max</v>
          </cell>
        </row>
        <row r="6581">
          <cell r="A6581" t="str">
            <v>Berkeley202120.3Max</v>
          </cell>
          <cell r="B6581">
            <v>2021</v>
          </cell>
          <cell r="C6581">
            <v>0.3</v>
          </cell>
          <cell r="D6581" t="str">
            <v>Berkeley</v>
          </cell>
          <cell r="E6581">
            <v>2</v>
          </cell>
          <cell r="F6581">
            <v>554</v>
          </cell>
          <cell r="G6581" t="str">
            <v>Max</v>
          </cell>
        </row>
        <row r="6582">
          <cell r="A6582" t="str">
            <v>Calhoun202120.3Max</v>
          </cell>
          <cell r="B6582">
            <v>2021</v>
          </cell>
          <cell r="C6582">
            <v>0.3</v>
          </cell>
          <cell r="D6582" t="str">
            <v>Calhoun</v>
          </cell>
          <cell r="E6582">
            <v>2</v>
          </cell>
          <cell r="F6582">
            <v>486</v>
          </cell>
          <cell r="G6582" t="str">
            <v>Max</v>
          </cell>
        </row>
        <row r="6583">
          <cell r="A6583" t="str">
            <v>Charleston202120.3Max</v>
          </cell>
          <cell r="B6583">
            <v>2021</v>
          </cell>
          <cell r="C6583">
            <v>0.3</v>
          </cell>
          <cell r="D6583" t="str">
            <v>Charleston</v>
          </cell>
          <cell r="E6583">
            <v>2</v>
          </cell>
          <cell r="F6583">
            <v>554</v>
          </cell>
          <cell r="G6583" t="str">
            <v>Max</v>
          </cell>
        </row>
        <row r="6584">
          <cell r="A6584" t="str">
            <v>Cherokee202120.3Max</v>
          </cell>
          <cell r="B6584">
            <v>2021</v>
          </cell>
          <cell r="C6584">
            <v>0.3</v>
          </cell>
          <cell r="D6584" t="str">
            <v>Cherokee</v>
          </cell>
          <cell r="E6584">
            <v>2</v>
          </cell>
          <cell r="F6584">
            <v>362</v>
          </cell>
          <cell r="G6584" t="str">
            <v>Max</v>
          </cell>
        </row>
        <row r="6585">
          <cell r="A6585" t="str">
            <v>Chester202120.3Max</v>
          </cell>
          <cell r="B6585">
            <v>2021</v>
          </cell>
          <cell r="C6585">
            <v>0.3</v>
          </cell>
          <cell r="D6585" t="str">
            <v>Chester</v>
          </cell>
          <cell r="E6585">
            <v>2</v>
          </cell>
          <cell r="F6585">
            <v>384</v>
          </cell>
          <cell r="G6585" t="str">
            <v>Max</v>
          </cell>
        </row>
        <row r="6586">
          <cell r="A6586" t="str">
            <v>Chesterfield202120.3Max</v>
          </cell>
          <cell r="B6586">
            <v>2021</v>
          </cell>
          <cell r="C6586">
            <v>0.3</v>
          </cell>
          <cell r="D6586" t="str">
            <v>Chesterfield</v>
          </cell>
          <cell r="E6586">
            <v>2</v>
          </cell>
          <cell r="F6586">
            <v>362</v>
          </cell>
          <cell r="G6586" t="str">
            <v>Max</v>
          </cell>
        </row>
        <row r="6587">
          <cell r="A6587" t="str">
            <v>Clarendon202120.3Max</v>
          </cell>
          <cell r="B6587">
            <v>2021</v>
          </cell>
          <cell r="C6587">
            <v>0.3</v>
          </cell>
          <cell r="D6587" t="str">
            <v>Clarendon</v>
          </cell>
          <cell r="E6587">
            <v>2</v>
          </cell>
          <cell r="F6587">
            <v>362</v>
          </cell>
          <cell r="G6587" t="str">
            <v>Max</v>
          </cell>
        </row>
        <row r="6588">
          <cell r="A6588" t="str">
            <v>Colleton202120.3Max</v>
          </cell>
          <cell r="B6588">
            <v>2021</v>
          </cell>
          <cell r="C6588">
            <v>0.3</v>
          </cell>
          <cell r="D6588" t="str">
            <v>Colleton</v>
          </cell>
          <cell r="E6588">
            <v>2</v>
          </cell>
          <cell r="F6588">
            <v>362</v>
          </cell>
          <cell r="G6588" t="str">
            <v>Max</v>
          </cell>
        </row>
        <row r="6589">
          <cell r="A6589" t="str">
            <v>Darlington202120.3Max</v>
          </cell>
          <cell r="B6589">
            <v>2021</v>
          </cell>
          <cell r="C6589">
            <v>0.3</v>
          </cell>
          <cell r="D6589" t="str">
            <v>Darlington</v>
          </cell>
          <cell r="E6589">
            <v>2</v>
          </cell>
          <cell r="F6589">
            <v>371</v>
          </cell>
          <cell r="G6589" t="str">
            <v>Max</v>
          </cell>
        </row>
        <row r="6590">
          <cell r="A6590" t="str">
            <v>Dillon202120.3Max</v>
          </cell>
          <cell r="B6590">
            <v>2021</v>
          </cell>
          <cell r="C6590">
            <v>0.3</v>
          </cell>
          <cell r="D6590" t="str">
            <v>Dillon</v>
          </cell>
          <cell r="E6590">
            <v>2</v>
          </cell>
          <cell r="F6590">
            <v>362</v>
          </cell>
          <cell r="G6590" t="str">
            <v>Max</v>
          </cell>
        </row>
        <row r="6591">
          <cell r="A6591" t="str">
            <v>Dorchester202120.3Max</v>
          </cell>
          <cell r="B6591">
            <v>2021</v>
          </cell>
          <cell r="C6591">
            <v>0.3</v>
          </cell>
          <cell r="D6591" t="str">
            <v>Dorchester</v>
          </cell>
          <cell r="E6591">
            <v>2</v>
          </cell>
          <cell r="F6591">
            <v>554</v>
          </cell>
          <cell r="G6591" t="str">
            <v>Max</v>
          </cell>
        </row>
        <row r="6592">
          <cell r="A6592" t="str">
            <v>Edgefield202120.3Max</v>
          </cell>
          <cell r="B6592">
            <v>2021</v>
          </cell>
          <cell r="C6592">
            <v>0.3</v>
          </cell>
          <cell r="D6592" t="str">
            <v>Edgefield</v>
          </cell>
          <cell r="E6592">
            <v>2</v>
          </cell>
          <cell r="F6592">
            <v>466</v>
          </cell>
          <cell r="G6592" t="str">
            <v>Max</v>
          </cell>
        </row>
        <row r="6593">
          <cell r="A6593" t="str">
            <v>Fairfield202120.3Max</v>
          </cell>
          <cell r="B6593">
            <v>2021</v>
          </cell>
          <cell r="C6593">
            <v>0.3</v>
          </cell>
          <cell r="D6593" t="str">
            <v>Fairfield</v>
          </cell>
          <cell r="E6593">
            <v>2</v>
          </cell>
          <cell r="F6593">
            <v>486</v>
          </cell>
          <cell r="G6593" t="str">
            <v>Max</v>
          </cell>
        </row>
        <row r="6594">
          <cell r="A6594" t="str">
            <v>Florence202120.3Max</v>
          </cell>
          <cell r="B6594">
            <v>2021</v>
          </cell>
          <cell r="C6594">
            <v>0.3</v>
          </cell>
          <cell r="D6594" t="str">
            <v>Florence</v>
          </cell>
          <cell r="E6594">
            <v>2</v>
          </cell>
          <cell r="F6594">
            <v>408</v>
          </cell>
          <cell r="G6594" t="str">
            <v>Max</v>
          </cell>
        </row>
        <row r="6595">
          <cell r="A6595" t="str">
            <v>Georgetown202120.3Max</v>
          </cell>
          <cell r="B6595">
            <v>2021</v>
          </cell>
          <cell r="C6595">
            <v>0.3</v>
          </cell>
          <cell r="D6595" t="str">
            <v>Georgetown</v>
          </cell>
          <cell r="E6595">
            <v>2</v>
          </cell>
          <cell r="F6595">
            <v>435</v>
          </cell>
          <cell r="G6595" t="str">
            <v>Max</v>
          </cell>
        </row>
        <row r="6596">
          <cell r="A6596" t="str">
            <v>Greenville202120.3Max</v>
          </cell>
          <cell r="B6596">
            <v>2021</v>
          </cell>
          <cell r="C6596">
            <v>0.3</v>
          </cell>
          <cell r="D6596" t="str">
            <v>Greenville</v>
          </cell>
          <cell r="E6596">
            <v>2</v>
          </cell>
          <cell r="F6596">
            <v>521</v>
          </cell>
          <cell r="G6596" t="str">
            <v>Max</v>
          </cell>
        </row>
        <row r="6597">
          <cell r="A6597" t="str">
            <v>Greenwood202120.3Max</v>
          </cell>
          <cell r="B6597">
            <v>2021</v>
          </cell>
          <cell r="C6597">
            <v>0.3</v>
          </cell>
          <cell r="D6597" t="str">
            <v>Greenwood</v>
          </cell>
          <cell r="E6597">
            <v>2</v>
          </cell>
          <cell r="F6597">
            <v>370</v>
          </cell>
          <cell r="G6597" t="str">
            <v>Max</v>
          </cell>
        </row>
        <row r="6598">
          <cell r="A6598" t="str">
            <v>Hampton202120.3Max</v>
          </cell>
          <cell r="B6598">
            <v>2021</v>
          </cell>
          <cell r="C6598">
            <v>0.3</v>
          </cell>
          <cell r="D6598" t="str">
            <v>Hampton</v>
          </cell>
          <cell r="E6598">
            <v>2</v>
          </cell>
          <cell r="F6598">
            <v>362</v>
          </cell>
          <cell r="G6598" t="str">
            <v>Max</v>
          </cell>
        </row>
        <row r="6599">
          <cell r="A6599" t="str">
            <v>Horry202120.3Max</v>
          </cell>
          <cell r="B6599">
            <v>2021</v>
          </cell>
          <cell r="C6599">
            <v>0.3</v>
          </cell>
          <cell r="D6599" t="str">
            <v>Horry</v>
          </cell>
          <cell r="E6599">
            <v>2</v>
          </cell>
          <cell r="F6599">
            <v>412</v>
          </cell>
          <cell r="G6599" t="str">
            <v>Max</v>
          </cell>
        </row>
        <row r="6600">
          <cell r="A6600" t="str">
            <v>Jasper202120.3Max</v>
          </cell>
          <cell r="B6600">
            <v>2021</v>
          </cell>
          <cell r="C6600">
            <v>0.3</v>
          </cell>
          <cell r="D6600" t="str">
            <v>Jasper</v>
          </cell>
          <cell r="E6600">
            <v>2</v>
          </cell>
          <cell r="F6600">
            <v>364</v>
          </cell>
          <cell r="G6600" t="str">
            <v>Max</v>
          </cell>
        </row>
        <row r="6601">
          <cell r="A6601" t="str">
            <v>Kershaw202120.3Max</v>
          </cell>
          <cell r="B6601">
            <v>2021</v>
          </cell>
          <cell r="C6601">
            <v>0.3</v>
          </cell>
          <cell r="D6601" t="str">
            <v>Kershaw</v>
          </cell>
          <cell r="E6601">
            <v>2</v>
          </cell>
          <cell r="F6601">
            <v>411</v>
          </cell>
          <cell r="G6601" t="str">
            <v>Max</v>
          </cell>
        </row>
        <row r="6602">
          <cell r="A6602" t="str">
            <v>Lancaster202120.3Max</v>
          </cell>
          <cell r="B6602">
            <v>2021</v>
          </cell>
          <cell r="C6602">
            <v>0.3</v>
          </cell>
          <cell r="D6602" t="str">
            <v>Lancaster</v>
          </cell>
          <cell r="E6602">
            <v>2</v>
          </cell>
          <cell r="F6602">
            <v>477</v>
          </cell>
          <cell r="G6602" t="str">
            <v>Max</v>
          </cell>
        </row>
        <row r="6603">
          <cell r="A6603" t="str">
            <v>Laurens202120.3Max</v>
          </cell>
          <cell r="B6603">
            <v>2021</v>
          </cell>
          <cell r="C6603">
            <v>0.3</v>
          </cell>
          <cell r="D6603" t="str">
            <v>Laurens</v>
          </cell>
          <cell r="E6603">
            <v>2</v>
          </cell>
          <cell r="F6603">
            <v>362</v>
          </cell>
          <cell r="G6603" t="str">
            <v>Max</v>
          </cell>
        </row>
        <row r="6604">
          <cell r="A6604" t="str">
            <v>Lee202120.3Max</v>
          </cell>
          <cell r="B6604">
            <v>2021</v>
          </cell>
          <cell r="C6604">
            <v>0.3</v>
          </cell>
          <cell r="D6604" t="str">
            <v>Lee</v>
          </cell>
          <cell r="E6604">
            <v>2</v>
          </cell>
          <cell r="F6604">
            <v>362</v>
          </cell>
          <cell r="G6604" t="str">
            <v>Max</v>
          </cell>
        </row>
        <row r="6605">
          <cell r="A6605" t="str">
            <v>Lexington202120.3Max</v>
          </cell>
          <cell r="B6605">
            <v>2021</v>
          </cell>
          <cell r="C6605">
            <v>0.3</v>
          </cell>
          <cell r="D6605" t="str">
            <v>Lexington</v>
          </cell>
          <cell r="E6605">
            <v>2</v>
          </cell>
          <cell r="F6605">
            <v>486</v>
          </cell>
          <cell r="G6605" t="str">
            <v>Max</v>
          </cell>
        </row>
        <row r="6606">
          <cell r="A6606" t="str">
            <v>Marion202120.3Max</v>
          </cell>
          <cell r="B6606">
            <v>2021</v>
          </cell>
          <cell r="C6606">
            <v>0.3</v>
          </cell>
          <cell r="D6606" t="str">
            <v>Marion</v>
          </cell>
          <cell r="E6606">
            <v>2</v>
          </cell>
          <cell r="F6606">
            <v>362</v>
          </cell>
          <cell r="G6606" t="str">
            <v>Max</v>
          </cell>
        </row>
        <row r="6607">
          <cell r="A6607" t="str">
            <v>Marlboro202120.3Max</v>
          </cell>
          <cell r="B6607">
            <v>2021</v>
          </cell>
          <cell r="C6607">
            <v>0.3</v>
          </cell>
          <cell r="D6607" t="str">
            <v>Marlboro</v>
          </cell>
          <cell r="E6607">
            <v>2</v>
          </cell>
          <cell r="F6607">
            <v>362</v>
          </cell>
          <cell r="G6607" t="str">
            <v>Max</v>
          </cell>
        </row>
        <row r="6608">
          <cell r="A6608" t="str">
            <v>McCormick202120.3Max</v>
          </cell>
          <cell r="B6608">
            <v>2021</v>
          </cell>
          <cell r="C6608">
            <v>0.3</v>
          </cell>
          <cell r="D6608" t="str">
            <v>McCormick</v>
          </cell>
          <cell r="E6608">
            <v>2</v>
          </cell>
          <cell r="F6608">
            <v>385</v>
          </cell>
          <cell r="G6608" t="str">
            <v>Max</v>
          </cell>
        </row>
        <row r="6609">
          <cell r="A6609" t="str">
            <v>Newberry202120.3Max</v>
          </cell>
          <cell r="B6609">
            <v>2021</v>
          </cell>
          <cell r="C6609">
            <v>0.3</v>
          </cell>
          <cell r="D6609" t="str">
            <v>Newberry</v>
          </cell>
          <cell r="E6609">
            <v>2</v>
          </cell>
          <cell r="F6609">
            <v>371</v>
          </cell>
          <cell r="G6609" t="str">
            <v>Max</v>
          </cell>
        </row>
        <row r="6610">
          <cell r="A6610" t="str">
            <v>Oconee202120.3Max</v>
          </cell>
          <cell r="B6610">
            <v>2021</v>
          </cell>
          <cell r="C6610">
            <v>0.3</v>
          </cell>
          <cell r="D6610" t="str">
            <v>Oconee</v>
          </cell>
          <cell r="E6610">
            <v>2</v>
          </cell>
          <cell r="F6610">
            <v>439</v>
          </cell>
          <cell r="G6610" t="str">
            <v>Max</v>
          </cell>
        </row>
        <row r="6611">
          <cell r="A6611" t="str">
            <v>Orangeburg202120.3Max</v>
          </cell>
          <cell r="B6611">
            <v>2021</v>
          </cell>
          <cell r="C6611">
            <v>0.3</v>
          </cell>
          <cell r="D6611" t="str">
            <v>Orangeburg</v>
          </cell>
          <cell r="E6611">
            <v>2</v>
          </cell>
          <cell r="F6611">
            <v>362</v>
          </cell>
          <cell r="G6611" t="str">
            <v>Max</v>
          </cell>
        </row>
        <row r="6612">
          <cell r="A6612" t="str">
            <v>Pickens202120.3Max</v>
          </cell>
          <cell r="B6612">
            <v>2021</v>
          </cell>
          <cell r="C6612">
            <v>0.3</v>
          </cell>
          <cell r="D6612" t="str">
            <v>Pickens</v>
          </cell>
          <cell r="E6612">
            <v>2</v>
          </cell>
          <cell r="F6612">
            <v>521</v>
          </cell>
          <cell r="G6612" t="str">
            <v>Max</v>
          </cell>
        </row>
        <row r="6613">
          <cell r="A6613" t="str">
            <v>Richland202120.3Max</v>
          </cell>
          <cell r="B6613">
            <v>2021</v>
          </cell>
          <cell r="C6613">
            <v>0.3</v>
          </cell>
          <cell r="D6613" t="str">
            <v>Richland</v>
          </cell>
          <cell r="E6613">
            <v>2</v>
          </cell>
          <cell r="F6613">
            <v>486</v>
          </cell>
          <cell r="G6613" t="str">
            <v>Max</v>
          </cell>
        </row>
        <row r="6614">
          <cell r="A6614" t="str">
            <v>Saluda202120.3Max</v>
          </cell>
          <cell r="B6614">
            <v>2021</v>
          </cell>
          <cell r="C6614">
            <v>0.3</v>
          </cell>
          <cell r="D6614" t="str">
            <v>Saluda</v>
          </cell>
          <cell r="E6614">
            <v>2</v>
          </cell>
          <cell r="F6614">
            <v>486</v>
          </cell>
          <cell r="G6614" t="str">
            <v>Max</v>
          </cell>
        </row>
        <row r="6615">
          <cell r="A6615" t="str">
            <v>Spartanburg202120.3Max</v>
          </cell>
          <cell r="B6615">
            <v>2021</v>
          </cell>
          <cell r="C6615">
            <v>0.3</v>
          </cell>
          <cell r="D6615" t="str">
            <v>Spartanburg</v>
          </cell>
          <cell r="E6615">
            <v>2</v>
          </cell>
          <cell r="F6615">
            <v>459</v>
          </cell>
          <cell r="G6615" t="str">
            <v>Max</v>
          </cell>
        </row>
        <row r="6616">
          <cell r="A6616" t="str">
            <v>Sumter202120.3Max</v>
          </cell>
          <cell r="B6616">
            <v>2021</v>
          </cell>
          <cell r="C6616">
            <v>0.3</v>
          </cell>
          <cell r="D6616" t="str">
            <v>Sumter</v>
          </cell>
          <cell r="E6616">
            <v>2</v>
          </cell>
          <cell r="F6616">
            <v>366</v>
          </cell>
          <cell r="G6616" t="str">
            <v>Max</v>
          </cell>
        </row>
        <row r="6617">
          <cell r="A6617" t="str">
            <v>Union202120.3Max</v>
          </cell>
          <cell r="B6617">
            <v>2021</v>
          </cell>
          <cell r="C6617">
            <v>0.3</v>
          </cell>
          <cell r="D6617" t="str">
            <v>Union</v>
          </cell>
          <cell r="E6617">
            <v>2</v>
          </cell>
          <cell r="F6617">
            <v>362</v>
          </cell>
          <cell r="G6617" t="str">
            <v>Max</v>
          </cell>
        </row>
        <row r="6618">
          <cell r="A6618" t="str">
            <v>Williamsburg202120.3Max</v>
          </cell>
          <cell r="B6618">
            <v>2021</v>
          </cell>
          <cell r="C6618">
            <v>0.3</v>
          </cell>
          <cell r="D6618" t="str">
            <v>Williamsburg</v>
          </cell>
          <cell r="E6618">
            <v>2</v>
          </cell>
          <cell r="F6618">
            <v>362</v>
          </cell>
          <cell r="G6618" t="str">
            <v>Max</v>
          </cell>
        </row>
        <row r="6619">
          <cell r="A6619" t="str">
            <v>York202120.3Max</v>
          </cell>
          <cell r="B6619">
            <v>2021</v>
          </cell>
          <cell r="C6619">
            <v>0.3</v>
          </cell>
          <cell r="D6619" t="str">
            <v>York</v>
          </cell>
          <cell r="E6619">
            <v>2</v>
          </cell>
          <cell r="F6619">
            <v>568</v>
          </cell>
          <cell r="G6619" t="str">
            <v>Max</v>
          </cell>
        </row>
        <row r="6620">
          <cell r="A6620" t="str">
            <v>Abbeville202130.3Max</v>
          </cell>
          <cell r="B6620">
            <v>2021</v>
          </cell>
          <cell r="C6620">
            <v>0.3</v>
          </cell>
          <cell r="D6620" t="str">
            <v>Abbeville</v>
          </cell>
          <cell r="E6620">
            <v>3</v>
          </cell>
          <cell r="F6620">
            <v>418</v>
          </cell>
          <cell r="G6620" t="str">
            <v>Max</v>
          </cell>
        </row>
        <row r="6621">
          <cell r="A6621" t="str">
            <v>Aiken202130.3Max</v>
          </cell>
          <cell r="B6621">
            <v>2021</v>
          </cell>
          <cell r="C6621">
            <v>0.3</v>
          </cell>
          <cell r="D6621" t="str">
            <v>Aiken</v>
          </cell>
          <cell r="E6621">
            <v>3</v>
          </cell>
          <cell r="F6621">
            <v>539</v>
          </cell>
          <cell r="G6621" t="str">
            <v>Max</v>
          </cell>
        </row>
        <row r="6622">
          <cell r="A6622" t="str">
            <v>Allendale202130.3Max</v>
          </cell>
          <cell r="B6622">
            <v>2021</v>
          </cell>
          <cell r="C6622">
            <v>0.3</v>
          </cell>
          <cell r="D6622" t="str">
            <v>Allendale</v>
          </cell>
          <cell r="E6622">
            <v>3</v>
          </cell>
          <cell r="F6622">
            <v>418</v>
          </cell>
          <cell r="G6622" t="str">
            <v>Max</v>
          </cell>
        </row>
        <row r="6623">
          <cell r="A6623" t="str">
            <v>Anderson202130.3Max</v>
          </cell>
          <cell r="B6623">
            <v>2021</v>
          </cell>
          <cell r="C6623">
            <v>0.3</v>
          </cell>
          <cell r="D6623" t="str">
            <v>Anderson</v>
          </cell>
          <cell r="E6623">
            <v>3</v>
          </cell>
          <cell r="F6623">
            <v>532</v>
          </cell>
          <cell r="G6623" t="str">
            <v>Max</v>
          </cell>
        </row>
        <row r="6624">
          <cell r="A6624" t="str">
            <v>Bamberg202130.3Max</v>
          </cell>
          <cell r="B6624">
            <v>2021</v>
          </cell>
          <cell r="C6624">
            <v>0.3</v>
          </cell>
          <cell r="D6624" t="str">
            <v>Bamberg</v>
          </cell>
          <cell r="E6624">
            <v>3</v>
          </cell>
          <cell r="F6624">
            <v>418</v>
          </cell>
          <cell r="G6624" t="str">
            <v>Max</v>
          </cell>
        </row>
        <row r="6625">
          <cell r="A6625" t="str">
            <v>Barnwell202130.3Max</v>
          </cell>
          <cell r="B6625">
            <v>2021</v>
          </cell>
          <cell r="C6625">
            <v>0.3</v>
          </cell>
          <cell r="D6625" t="str">
            <v>Barnwell</v>
          </cell>
          <cell r="E6625">
            <v>3</v>
          </cell>
          <cell r="F6625">
            <v>418</v>
          </cell>
          <cell r="G6625" t="str">
            <v>Max</v>
          </cell>
        </row>
        <row r="6626">
          <cell r="A6626" t="str">
            <v>Beaufort202130.3Max</v>
          </cell>
          <cell r="B6626">
            <v>2021</v>
          </cell>
          <cell r="C6626">
            <v>0.3</v>
          </cell>
          <cell r="D6626" t="str">
            <v>Beaufort</v>
          </cell>
          <cell r="E6626">
            <v>3</v>
          </cell>
          <cell r="F6626">
            <v>604</v>
          </cell>
          <cell r="G6626" t="str">
            <v>Max</v>
          </cell>
        </row>
        <row r="6627">
          <cell r="A6627" t="str">
            <v>Berkeley202130.3Max</v>
          </cell>
          <cell r="B6627">
            <v>2021</v>
          </cell>
          <cell r="C6627">
            <v>0.3</v>
          </cell>
          <cell r="D6627" t="str">
            <v>Berkeley</v>
          </cell>
          <cell r="E6627">
            <v>3</v>
          </cell>
          <cell r="F6627">
            <v>640</v>
          </cell>
          <cell r="G6627" t="str">
            <v>Max</v>
          </cell>
        </row>
        <row r="6628">
          <cell r="A6628" t="str">
            <v>Calhoun202130.3Max</v>
          </cell>
          <cell r="B6628">
            <v>2021</v>
          </cell>
          <cell r="C6628">
            <v>0.3</v>
          </cell>
          <cell r="D6628" t="str">
            <v>Calhoun</v>
          </cell>
          <cell r="E6628">
            <v>3</v>
          </cell>
          <cell r="F6628">
            <v>562</v>
          </cell>
          <cell r="G6628" t="str">
            <v>Max</v>
          </cell>
        </row>
        <row r="6629">
          <cell r="A6629" t="str">
            <v>Charleston202130.3Max</v>
          </cell>
          <cell r="B6629">
            <v>2021</v>
          </cell>
          <cell r="C6629">
            <v>0.3</v>
          </cell>
          <cell r="D6629" t="str">
            <v>Charleston</v>
          </cell>
          <cell r="E6629">
            <v>3</v>
          </cell>
          <cell r="F6629">
            <v>640</v>
          </cell>
          <cell r="G6629" t="str">
            <v>Max</v>
          </cell>
        </row>
        <row r="6630">
          <cell r="A6630" t="str">
            <v>Cherokee202130.3Max</v>
          </cell>
          <cell r="B6630">
            <v>2021</v>
          </cell>
          <cell r="C6630">
            <v>0.3</v>
          </cell>
          <cell r="D6630" t="str">
            <v>Cherokee</v>
          </cell>
          <cell r="E6630">
            <v>3</v>
          </cell>
          <cell r="F6630">
            <v>418</v>
          </cell>
          <cell r="G6630" t="str">
            <v>Max</v>
          </cell>
        </row>
        <row r="6631">
          <cell r="A6631" t="str">
            <v>Chester202130.3Max</v>
          </cell>
          <cell r="B6631">
            <v>2021</v>
          </cell>
          <cell r="C6631">
            <v>0.3</v>
          </cell>
          <cell r="D6631" t="str">
            <v>Chester</v>
          </cell>
          <cell r="E6631">
            <v>3</v>
          </cell>
          <cell r="F6631">
            <v>443</v>
          </cell>
          <cell r="G6631" t="str">
            <v>Max</v>
          </cell>
        </row>
        <row r="6632">
          <cell r="A6632" t="str">
            <v>Chesterfield202130.3Max</v>
          </cell>
          <cell r="B6632">
            <v>2021</v>
          </cell>
          <cell r="C6632">
            <v>0.3</v>
          </cell>
          <cell r="D6632" t="str">
            <v>Chesterfield</v>
          </cell>
          <cell r="E6632">
            <v>3</v>
          </cell>
          <cell r="F6632">
            <v>418</v>
          </cell>
          <cell r="G6632" t="str">
            <v>Max</v>
          </cell>
        </row>
        <row r="6633">
          <cell r="A6633" t="str">
            <v>Clarendon202130.3Max</v>
          </cell>
          <cell r="B6633">
            <v>2021</v>
          </cell>
          <cell r="C6633">
            <v>0.3</v>
          </cell>
          <cell r="D6633" t="str">
            <v>Clarendon</v>
          </cell>
          <cell r="E6633">
            <v>3</v>
          </cell>
          <cell r="F6633">
            <v>418</v>
          </cell>
          <cell r="G6633" t="str">
            <v>Max</v>
          </cell>
        </row>
        <row r="6634">
          <cell r="A6634" t="str">
            <v>Colleton202130.3Max</v>
          </cell>
          <cell r="B6634">
            <v>2021</v>
          </cell>
          <cell r="C6634">
            <v>0.3</v>
          </cell>
          <cell r="D6634" t="str">
            <v>Colleton</v>
          </cell>
          <cell r="E6634">
            <v>3</v>
          </cell>
          <cell r="F6634">
            <v>418</v>
          </cell>
          <cell r="G6634" t="str">
            <v>Max</v>
          </cell>
        </row>
        <row r="6635">
          <cell r="A6635" t="str">
            <v>Darlington202130.3Max</v>
          </cell>
          <cell r="B6635">
            <v>2021</v>
          </cell>
          <cell r="C6635">
            <v>0.3</v>
          </cell>
          <cell r="D6635" t="str">
            <v>Darlington</v>
          </cell>
          <cell r="E6635">
            <v>3</v>
          </cell>
          <cell r="F6635">
            <v>429</v>
          </cell>
          <cell r="G6635" t="str">
            <v>Max</v>
          </cell>
        </row>
        <row r="6636">
          <cell r="A6636" t="str">
            <v>Dillon202130.3Max</v>
          </cell>
          <cell r="B6636">
            <v>2021</v>
          </cell>
          <cell r="C6636">
            <v>0.3</v>
          </cell>
          <cell r="D6636" t="str">
            <v>Dillon</v>
          </cell>
          <cell r="E6636">
            <v>3</v>
          </cell>
          <cell r="F6636">
            <v>418</v>
          </cell>
          <cell r="G6636" t="str">
            <v>Max</v>
          </cell>
        </row>
        <row r="6637">
          <cell r="A6637" t="str">
            <v>Dorchester202130.3Max</v>
          </cell>
          <cell r="B6637">
            <v>2021</v>
          </cell>
          <cell r="C6637">
            <v>0.3</v>
          </cell>
          <cell r="D6637" t="str">
            <v>Dorchester</v>
          </cell>
          <cell r="E6637">
            <v>3</v>
          </cell>
          <cell r="F6637">
            <v>640</v>
          </cell>
          <cell r="G6637" t="str">
            <v>Max</v>
          </cell>
        </row>
        <row r="6638">
          <cell r="A6638" t="str">
            <v>Edgefield202130.3Max</v>
          </cell>
          <cell r="B6638">
            <v>2021</v>
          </cell>
          <cell r="C6638">
            <v>0.3</v>
          </cell>
          <cell r="D6638" t="str">
            <v>Edgefield</v>
          </cell>
          <cell r="E6638">
            <v>3</v>
          </cell>
          <cell r="F6638">
            <v>539</v>
          </cell>
          <cell r="G6638" t="str">
            <v>Max</v>
          </cell>
        </row>
        <row r="6639">
          <cell r="A6639" t="str">
            <v>Fairfield202130.3Max</v>
          </cell>
          <cell r="B6639">
            <v>2021</v>
          </cell>
          <cell r="C6639">
            <v>0.3</v>
          </cell>
          <cell r="D6639" t="str">
            <v>Fairfield</v>
          </cell>
          <cell r="E6639">
            <v>3</v>
          </cell>
          <cell r="F6639">
            <v>562</v>
          </cell>
          <cell r="G6639" t="str">
            <v>Max</v>
          </cell>
        </row>
        <row r="6640">
          <cell r="A6640" t="str">
            <v>Florence202130.3Max</v>
          </cell>
          <cell r="B6640">
            <v>2021</v>
          </cell>
          <cell r="C6640">
            <v>0.3</v>
          </cell>
          <cell r="D6640" t="str">
            <v>Florence</v>
          </cell>
          <cell r="E6640">
            <v>3</v>
          </cell>
          <cell r="F6640">
            <v>472</v>
          </cell>
          <cell r="G6640" t="str">
            <v>Max</v>
          </cell>
        </row>
        <row r="6641">
          <cell r="A6641" t="str">
            <v>Georgetown202130.3Max</v>
          </cell>
          <cell r="B6641">
            <v>2021</v>
          </cell>
          <cell r="C6641">
            <v>0.3</v>
          </cell>
          <cell r="D6641" t="str">
            <v>Georgetown</v>
          </cell>
          <cell r="E6641">
            <v>3</v>
          </cell>
          <cell r="F6641">
            <v>503</v>
          </cell>
          <cell r="G6641" t="str">
            <v>Max</v>
          </cell>
        </row>
        <row r="6642">
          <cell r="A6642" t="str">
            <v>Greenville202130.3Max</v>
          </cell>
          <cell r="B6642">
            <v>2021</v>
          </cell>
          <cell r="C6642">
            <v>0.3</v>
          </cell>
          <cell r="D6642" t="str">
            <v>Greenville</v>
          </cell>
          <cell r="E6642">
            <v>3</v>
          </cell>
          <cell r="F6642">
            <v>602</v>
          </cell>
          <cell r="G6642" t="str">
            <v>Max</v>
          </cell>
        </row>
        <row r="6643">
          <cell r="A6643" t="str">
            <v>Greenwood202130.3Max</v>
          </cell>
          <cell r="B6643">
            <v>2021</v>
          </cell>
          <cell r="C6643">
            <v>0.3</v>
          </cell>
          <cell r="D6643" t="str">
            <v>Greenwood</v>
          </cell>
          <cell r="E6643">
            <v>3</v>
          </cell>
          <cell r="F6643">
            <v>427</v>
          </cell>
          <cell r="G6643" t="str">
            <v>Max</v>
          </cell>
        </row>
        <row r="6644">
          <cell r="A6644" t="str">
            <v>Hampton202130.3Max</v>
          </cell>
          <cell r="B6644">
            <v>2021</v>
          </cell>
          <cell r="C6644">
            <v>0.3</v>
          </cell>
          <cell r="D6644" t="str">
            <v>Hampton</v>
          </cell>
          <cell r="E6644">
            <v>3</v>
          </cell>
          <cell r="F6644">
            <v>418</v>
          </cell>
          <cell r="G6644" t="str">
            <v>Max</v>
          </cell>
        </row>
        <row r="6645">
          <cell r="A6645" t="str">
            <v>Horry202130.3Max</v>
          </cell>
          <cell r="B6645">
            <v>2021</v>
          </cell>
          <cell r="C6645">
            <v>0.3</v>
          </cell>
          <cell r="D6645" t="str">
            <v>Horry</v>
          </cell>
          <cell r="E6645">
            <v>3</v>
          </cell>
          <cell r="F6645">
            <v>476</v>
          </cell>
          <cell r="G6645" t="str">
            <v>Max</v>
          </cell>
        </row>
        <row r="6646">
          <cell r="A6646" t="str">
            <v>Jasper202130.3Max</v>
          </cell>
          <cell r="B6646">
            <v>2021</v>
          </cell>
          <cell r="C6646">
            <v>0.3</v>
          </cell>
          <cell r="D6646" t="str">
            <v>Jasper</v>
          </cell>
          <cell r="E6646">
            <v>3</v>
          </cell>
          <cell r="F6646">
            <v>421</v>
          </cell>
          <cell r="G6646" t="str">
            <v>Max</v>
          </cell>
        </row>
        <row r="6647">
          <cell r="A6647" t="str">
            <v>Kershaw202130.3Max</v>
          </cell>
          <cell r="B6647">
            <v>2021</v>
          </cell>
          <cell r="C6647">
            <v>0.3</v>
          </cell>
          <cell r="D6647" t="str">
            <v>Kershaw</v>
          </cell>
          <cell r="E6647">
            <v>3</v>
          </cell>
          <cell r="F6647">
            <v>475</v>
          </cell>
          <cell r="G6647" t="str">
            <v>Max</v>
          </cell>
        </row>
        <row r="6648">
          <cell r="A6648" t="str">
            <v>Lancaster202130.3Max</v>
          </cell>
          <cell r="B6648">
            <v>2021</v>
          </cell>
          <cell r="C6648">
            <v>0.3</v>
          </cell>
          <cell r="D6648" t="str">
            <v>Lancaster</v>
          </cell>
          <cell r="E6648">
            <v>3</v>
          </cell>
          <cell r="F6648">
            <v>550</v>
          </cell>
          <cell r="G6648" t="str">
            <v>Max</v>
          </cell>
        </row>
        <row r="6649">
          <cell r="A6649" t="str">
            <v>Laurens202130.3Max</v>
          </cell>
          <cell r="B6649">
            <v>2021</v>
          </cell>
          <cell r="C6649">
            <v>0.3</v>
          </cell>
          <cell r="D6649" t="str">
            <v>Laurens</v>
          </cell>
          <cell r="E6649">
            <v>3</v>
          </cell>
          <cell r="F6649">
            <v>418</v>
          </cell>
          <cell r="G6649" t="str">
            <v>Max</v>
          </cell>
        </row>
        <row r="6650">
          <cell r="A6650" t="str">
            <v>Lee202130.3Max</v>
          </cell>
          <cell r="B6650">
            <v>2021</v>
          </cell>
          <cell r="C6650">
            <v>0.3</v>
          </cell>
          <cell r="D6650" t="str">
            <v>Lee</v>
          </cell>
          <cell r="E6650">
            <v>3</v>
          </cell>
          <cell r="F6650">
            <v>418</v>
          </cell>
          <cell r="G6650" t="str">
            <v>Max</v>
          </cell>
        </row>
        <row r="6651">
          <cell r="A6651" t="str">
            <v>Lexington202130.3Max</v>
          </cell>
          <cell r="B6651">
            <v>2021</v>
          </cell>
          <cell r="C6651">
            <v>0.3</v>
          </cell>
          <cell r="D6651" t="str">
            <v>Lexington</v>
          </cell>
          <cell r="E6651">
            <v>3</v>
          </cell>
          <cell r="F6651">
            <v>562</v>
          </cell>
          <cell r="G6651" t="str">
            <v>Max</v>
          </cell>
        </row>
        <row r="6652">
          <cell r="A6652" t="str">
            <v>Marion202130.3Max</v>
          </cell>
          <cell r="B6652">
            <v>2021</v>
          </cell>
          <cell r="C6652">
            <v>0.3</v>
          </cell>
          <cell r="D6652" t="str">
            <v>Marion</v>
          </cell>
          <cell r="E6652">
            <v>3</v>
          </cell>
          <cell r="F6652">
            <v>418</v>
          </cell>
          <cell r="G6652" t="str">
            <v>Max</v>
          </cell>
        </row>
        <row r="6653">
          <cell r="A6653" t="str">
            <v>Marlboro202130.3Max</v>
          </cell>
          <cell r="B6653">
            <v>2021</v>
          </cell>
          <cell r="C6653">
            <v>0.3</v>
          </cell>
          <cell r="D6653" t="str">
            <v>Marlboro</v>
          </cell>
          <cell r="E6653">
            <v>3</v>
          </cell>
          <cell r="F6653">
            <v>418</v>
          </cell>
          <cell r="G6653" t="str">
            <v>Max</v>
          </cell>
        </row>
        <row r="6654">
          <cell r="A6654" t="str">
            <v>McCormick202130.3Max</v>
          </cell>
          <cell r="B6654">
            <v>2021</v>
          </cell>
          <cell r="C6654">
            <v>0.3</v>
          </cell>
          <cell r="D6654" t="str">
            <v>McCormick</v>
          </cell>
          <cell r="E6654">
            <v>3</v>
          </cell>
          <cell r="F6654">
            <v>445</v>
          </cell>
          <cell r="G6654" t="str">
            <v>Max</v>
          </cell>
        </row>
        <row r="6655">
          <cell r="A6655" t="str">
            <v>Newberry202130.3Max</v>
          </cell>
          <cell r="B6655">
            <v>2021</v>
          </cell>
          <cell r="C6655">
            <v>0.3</v>
          </cell>
          <cell r="D6655" t="str">
            <v>Newberry</v>
          </cell>
          <cell r="E6655">
            <v>3</v>
          </cell>
          <cell r="F6655">
            <v>428</v>
          </cell>
          <cell r="G6655" t="str">
            <v>Max</v>
          </cell>
        </row>
        <row r="6656">
          <cell r="A6656" t="str">
            <v>Oconee202130.3Max</v>
          </cell>
          <cell r="B6656">
            <v>2021</v>
          </cell>
          <cell r="C6656">
            <v>0.3</v>
          </cell>
          <cell r="D6656" t="str">
            <v>Oconee</v>
          </cell>
          <cell r="E6656">
            <v>3</v>
          </cell>
          <cell r="F6656">
            <v>508</v>
          </cell>
          <cell r="G6656" t="str">
            <v>Max</v>
          </cell>
        </row>
        <row r="6657">
          <cell r="A6657" t="str">
            <v>Orangeburg202130.3Max</v>
          </cell>
          <cell r="B6657">
            <v>2021</v>
          </cell>
          <cell r="C6657">
            <v>0.3</v>
          </cell>
          <cell r="D6657" t="str">
            <v>Orangeburg</v>
          </cell>
          <cell r="E6657">
            <v>3</v>
          </cell>
          <cell r="F6657">
            <v>418</v>
          </cell>
          <cell r="G6657" t="str">
            <v>Max</v>
          </cell>
        </row>
        <row r="6658">
          <cell r="A6658" t="str">
            <v>Pickens202130.3Max</v>
          </cell>
          <cell r="B6658">
            <v>2021</v>
          </cell>
          <cell r="C6658">
            <v>0.3</v>
          </cell>
          <cell r="D6658" t="str">
            <v>Pickens</v>
          </cell>
          <cell r="E6658">
            <v>3</v>
          </cell>
          <cell r="F6658">
            <v>602</v>
          </cell>
          <cell r="G6658" t="str">
            <v>Max</v>
          </cell>
        </row>
        <row r="6659">
          <cell r="A6659" t="str">
            <v>Richland202130.3Max</v>
          </cell>
          <cell r="B6659">
            <v>2021</v>
          </cell>
          <cell r="C6659">
            <v>0.3</v>
          </cell>
          <cell r="D6659" t="str">
            <v>Richland</v>
          </cell>
          <cell r="E6659">
            <v>3</v>
          </cell>
          <cell r="F6659">
            <v>562</v>
          </cell>
          <cell r="G6659" t="str">
            <v>Max</v>
          </cell>
        </row>
        <row r="6660">
          <cell r="A6660" t="str">
            <v>Saluda202130.3Max</v>
          </cell>
          <cell r="B6660">
            <v>2021</v>
          </cell>
          <cell r="C6660">
            <v>0.3</v>
          </cell>
          <cell r="D6660" t="str">
            <v>Saluda</v>
          </cell>
          <cell r="E6660">
            <v>3</v>
          </cell>
          <cell r="F6660">
            <v>562</v>
          </cell>
          <cell r="G6660" t="str">
            <v>Max</v>
          </cell>
        </row>
        <row r="6661">
          <cell r="A6661" t="str">
            <v>Spartanburg202130.3Max</v>
          </cell>
          <cell r="B6661">
            <v>2021</v>
          </cell>
          <cell r="C6661">
            <v>0.3</v>
          </cell>
          <cell r="D6661" t="str">
            <v>Spartanburg</v>
          </cell>
          <cell r="E6661">
            <v>3</v>
          </cell>
          <cell r="F6661">
            <v>529</v>
          </cell>
          <cell r="G6661" t="str">
            <v>Max</v>
          </cell>
        </row>
        <row r="6662">
          <cell r="A6662" t="str">
            <v>Sumter202130.3Max</v>
          </cell>
          <cell r="B6662">
            <v>2021</v>
          </cell>
          <cell r="C6662">
            <v>0.3</v>
          </cell>
          <cell r="D6662" t="str">
            <v>Sumter</v>
          </cell>
          <cell r="E6662">
            <v>3</v>
          </cell>
          <cell r="F6662">
            <v>423</v>
          </cell>
          <cell r="G6662" t="str">
            <v>Max</v>
          </cell>
        </row>
        <row r="6663">
          <cell r="A6663" t="str">
            <v>Union202130.3Max</v>
          </cell>
          <cell r="B6663">
            <v>2021</v>
          </cell>
          <cell r="C6663">
            <v>0.3</v>
          </cell>
          <cell r="D6663" t="str">
            <v>Union</v>
          </cell>
          <cell r="E6663">
            <v>3</v>
          </cell>
          <cell r="F6663">
            <v>418</v>
          </cell>
          <cell r="G6663" t="str">
            <v>Max</v>
          </cell>
        </row>
        <row r="6664">
          <cell r="A6664" t="str">
            <v>Williamsburg202130.3Max</v>
          </cell>
          <cell r="B6664">
            <v>2021</v>
          </cell>
          <cell r="C6664">
            <v>0.3</v>
          </cell>
          <cell r="D6664" t="str">
            <v>Williamsburg</v>
          </cell>
          <cell r="E6664">
            <v>3</v>
          </cell>
          <cell r="F6664">
            <v>418</v>
          </cell>
          <cell r="G6664" t="str">
            <v>Max</v>
          </cell>
        </row>
        <row r="6665">
          <cell r="A6665" t="str">
            <v>York202130.3Max</v>
          </cell>
          <cell r="B6665">
            <v>2021</v>
          </cell>
          <cell r="C6665">
            <v>0.3</v>
          </cell>
          <cell r="D6665" t="str">
            <v>York</v>
          </cell>
          <cell r="E6665">
            <v>3</v>
          </cell>
          <cell r="F6665">
            <v>657</v>
          </cell>
          <cell r="G6665" t="str">
            <v>Max</v>
          </cell>
        </row>
        <row r="6666">
          <cell r="A6666" t="str">
            <v>Abbeville202140.3Max</v>
          </cell>
          <cell r="B6666">
            <v>2021</v>
          </cell>
          <cell r="C6666">
            <v>0.3</v>
          </cell>
          <cell r="D6666" t="str">
            <v>Abbeville</v>
          </cell>
          <cell r="E6666">
            <v>4</v>
          </cell>
          <cell r="F6666">
            <v>466</v>
          </cell>
          <cell r="G6666" t="str">
            <v>Max</v>
          </cell>
        </row>
        <row r="6667">
          <cell r="A6667" t="str">
            <v>Aiken202140.3Max</v>
          </cell>
          <cell r="B6667">
            <v>2021</v>
          </cell>
          <cell r="C6667">
            <v>0.3</v>
          </cell>
          <cell r="D6667" t="str">
            <v>Aiken</v>
          </cell>
          <cell r="E6667">
            <v>4</v>
          </cell>
          <cell r="F6667">
            <v>601</v>
          </cell>
          <cell r="G6667" t="str">
            <v>Max</v>
          </cell>
        </row>
        <row r="6668">
          <cell r="A6668" t="str">
            <v>Allendale202140.3Max</v>
          </cell>
          <cell r="B6668">
            <v>2021</v>
          </cell>
          <cell r="C6668">
            <v>0.3</v>
          </cell>
          <cell r="D6668" t="str">
            <v>Allendale</v>
          </cell>
          <cell r="E6668">
            <v>4</v>
          </cell>
          <cell r="F6668">
            <v>466</v>
          </cell>
          <cell r="G6668" t="str">
            <v>Max</v>
          </cell>
        </row>
        <row r="6669">
          <cell r="A6669" t="str">
            <v>Anderson202140.3Max</v>
          </cell>
          <cell r="B6669">
            <v>2021</v>
          </cell>
          <cell r="C6669">
            <v>0.3</v>
          </cell>
          <cell r="D6669" t="str">
            <v>Anderson</v>
          </cell>
          <cell r="E6669">
            <v>4</v>
          </cell>
          <cell r="F6669">
            <v>594</v>
          </cell>
          <cell r="G6669" t="str">
            <v>Max</v>
          </cell>
        </row>
        <row r="6670">
          <cell r="A6670" t="str">
            <v>Bamberg202140.3Max</v>
          </cell>
          <cell r="B6670">
            <v>2021</v>
          </cell>
          <cell r="C6670">
            <v>0.3</v>
          </cell>
          <cell r="D6670" t="str">
            <v>Bamberg</v>
          </cell>
          <cell r="E6670">
            <v>4</v>
          </cell>
          <cell r="F6670">
            <v>466</v>
          </cell>
          <cell r="G6670" t="str">
            <v>Max</v>
          </cell>
        </row>
        <row r="6671">
          <cell r="A6671" t="str">
            <v>Barnwell202140.3Max</v>
          </cell>
          <cell r="B6671">
            <v>2021</v>
          </cell>
          <cell r="C6671">
            <v>0.3</v>
          </cell>
          <cell r="D6671" t="str">
            <v>Barnwell</v>
          </cell>
          <cell r="E6671">
            <v>4</v>
          </cell>
          <cell r="F6671">
            <v>466</v>
          </cell>
          <cell r="G6671" t="str">
            <v>Max</v>
          </cell>
        </row>
        <row r="6672">
          <cell r="A6672" t="str">
            <v>Beaufort202140.3Max</v>
          </cell>
          <cell r="B6672">
            <v>2021</v>
          </cell>
          <cell r="C6672">
            <v>0.3</v>
          </cell>
          <cell r="D6672" t="str">
            <v>Beaufort</v>
          </cell>
          <cell r="E6672">
            <v>4</v>
          </cell>
          <cell r="F6672">
            <v>674</v>
          </cell>
          <cell r="G6672" t="str">
            <v>Max</v>
          </cell>
        </row>
        <row r="6673">
          <cell r="A6673" t="str">
            <v>Berkeley202140.3Max</v>
          </cell>
          <cell r="B6673">
            <v>2021</v>
          </cell>
          <cell r="C6673">
            <v>0.3</v>
          </cell>
          <cell r="D6673" t="str">
            <v>Berkeley</v>
          </cell>
          <cell r="E6673">
            <v>4</v>
          </cell>
          <cell r="F6673">
            <v>714</v>
          </cell>
          <cell r="G6673" t="str">
            <v>Max</v>
          </cell>
        </row>
        <row r="6674">
          <cell r="A6674" t="str">
            <v>Calhoun202140.3Max</v>
          </cell>
          <cell r="B6674">
            <v>2021</v>
          </cell>
          <cell r="C6674">
            <v>0.3</v>
          </cell>
          <cell r="D6674" t="str">
            <v>Calhoun</v>
          </cell>
          <cell r="E6674">
            <v>4</v>
          </cell>
          <cell r="F6674">
            <v>627</v>
          </cell>
          <cell r="G6674" t="str">
            <v>Max</v>
          </cell>
        </row>
        <row r="6675">
          <cell r="A6675" t="str">
            <v>Charleston202140.3Max</v>
          </cell>
          <cell r="B6675">
            <v>2021</v>
          </cell>
          <cell r="C6675">
            <v>0.3</v>
          </cell>
          <cell r="D6675" t="str">
            <v>Charleston</v>
          </cell>
          <cell r="E6675">
            <v>4</v>
          </cell>
          <cell r="F6675">
            <v>714</v>
          </cell>
          <cell r="G6675" t="str">
            <v>Max</v>
          </cell>
        </row>
        <row r="6676">
          <cell r="A6676" t="str">
            <v>Cherokee202140.3Max</v>
          </cell>
          <cell r="B6676">
            <v>2021</v>
          </cell>
          <cell r="C6676">
            <v>0.3</v>
          </cell>
          <cell r="D6676" t="str">
            <v>Cherokee</v>
          </cell>
          <cell r="E6676">
            <v>4</v>
          </cell>
          <cell r="F6676">
            <v>466</v>
          </cell>
          <cell r="G6676" t="str">
            <v>Max</v>
          </cell>
        </row>
        <row r="6677">
          <cell r="A6677" t="str">
            <v>Chester202140.3Max</v>
          </cell>
          <cell r="B6677">
            <v>2021</v>
          </cell>
          <cell r="C6677">
            <v>0.3</v>
          </cell>
          <cell r="D6677" t="str">
            <v>Chester</v>
          </cell>
          <cell r="E6677">
            <v>4</v>
          </cell>
          <cell r="F6677">
            <v>494</v>
          </cell>
          <cell r="G6677" t="str">
            <v>Max</v>
          </cell>
        </row>
        <row r="6678">
          <cell r="A6678" t="str">
            <v>Chesterfield202140.3Max</v>
          </cell>
          <cell r="B6678">
            <v>2021</v>
          </cell>
          <cell r="C6678">
            <v>0.3</v>
          </cell>
          <cell r="D6678" t="str">
            <v>Chesterfield</v>
          </cell>
          <cell r="E6678">
            <v>4</v>
          </cell>
          <cell r="F6678">
            <v>466</v>
          </cell>
          <cell r="G6678" t="str">
            <v>Max</v>
          </cell>
        </row>
        <row r="6679">
          <cell r="A6679" t="str">
            <v>Clarendon202140.3Max</v>
          </cell>
          <cell r="B6679">
            <v>2021</v>
          </cell>
          <cell r="C6679">
            <v>0.3</v>
          </cell>
          <cell r="D6679" t="str">
            <v>Clarendon</v>
          </cell>
          <cell r="E6679">
            <v>4</v>
          </cell>
          <cell r="F6679">
            <v>466</v>
          </cell>
          <cell r="G6679" t="str">
            <v>Max</v>
          </cell>
        </row>
        <row r="6680">
          <cell r="A6680" t="str">
            <v>Colleton202140.3Max</v>
          </cell>
          <cell r="B6680">
            <v>2021</v>
          </cell>
          <cell r="C6680">
            <v>0.3</v>
          </cell>
          <cell r="D6680" t="str">
            <v>Colleton</v>
          </cell>
          <cell r="E6680">
            <v>4</v>
          </cell>
          <cell r="F6680">
            <v>466</v>
          </cell>
          <cell r="G6680" t="str">
            <v>Max</v>
          </cell>
        </row>
        <row r="6681">
          <cell r="A6681" t="str">
            <v>Darlington202140.3Max</v>
          </cell>
          <cell r="B6681">
            <v>2021</v>
          </cell>
          <cell r="C6681">
            <v>0.3</v>
          </cell>
          <cell r="D6681" t="str">
            <v>Darlington</v>
          </cell>
          <cell r="E6681">
            <v>4</v>
          </cell>
          <cell r="F6681">
            <v>478</v>
          </cell>
          <cell r="G6681" t="str">
            <v>Max</v>
          </cell>
        </row>
        <row r="6682">
          <cell r="A6682" t="str">
            <v>Dillon202140.3Max</v>
          </cell>
          <cell r="B6682">
            <v>2021</v>
          </cell>
          <cell r="C6682">
            <v>0.3</v>
          </cell>
          <cell r="D6682" t="str">
            <v>Dillon</v>
          </cell>
          <cell r="E6682">
            <v>4</v>
          </cell>
          <cell r="F6682">
            <v>466</v>
          </cell>
          <cell r="G6682" t="str">
            <v>Max</v>
          </cell>
        </row>
        <row r="6683">
          <cell r="A6683" t="str">
            <v>Dorchester202140.3Max</v>
          </cell>
          <cell r="B6683">
            <v>2021</v>
          </cell>
          <cell r="C6683">
            <v>0.3</v>
          </cell>
          <cell r="D6683" t="str">
            <v>Dorchester</v>
          </cell>
          <cell r="E6683">
            <v>4</v>
          </cell>
          <cell r="F6683">
            <v>714</v>
          </cell>
          <cell r="G6683" t="str">
            <v>Max</v>
          </cell>
        </row>
        <row r="6684">
          <cell r="A6684" t="str">
            <v>Edgefield202140.3Max</v>
          </cell>
          <cell r="B6684">
            <v>2021</v>
          </cell>
          <cell r="C6684">
            <v>0.3</v>
          </cell>
          <cell r="D6684" t="str">
            <v>Edgefield</v>
          </cell>
          <cell r="E6684">
            <v>4</v>
          </cell>
          <cell r="F6684">
            <v>601</v>
          </cell>
          <cell r="G6684" t="str">
            <v>Max</v>
          </cell>
        </row>
        <row r="6685">
          <cell r="A6685" t="str">
            <v>Fairfield202140.3Max</v>
          </cell>
          <cell r="B6685">
            <v>2021</v>
          </cell>
          <cell r="C6685">
            <v>0.3</v>
          </cell>
          <cell r="D6685" t="str">
            <v>Fairfield</v>
          </cell>
          <cell r="E6685">
            <v>4</v>
          </cell>
          <cell r="F6685">
            <v>627</v>
          </cell>
          <cell r="G6685" t="str">
            <v>Max</v>
          </cell>
        </row>
        <row r="6686">
          <cell r="A6686" t="str">
            <v>Florence202140.3Max</v>
          </cell>
          <cell r="B6686">
            <v>2021</v>
          </cell>
          <cell r="C6686">
            <v>0.3</v>
          </cell>
          <cell r="D6686" t="str">
            <v>Florence</v>
          </cell>
          <cell r="E6686">
            <v>4</v>
          </cell>
          <cell r="F6686">
            <v>526</v>
          </cell>
          <cell r="G6686" t="str">
            <v>Max</v>
          </cell>
        </row>
        <row r="6687">
          <cell r="A6687" t="str">
            <v>Georgetown202140.3Max</v>
          </cell>
          <cell r="B6687">
            <v>2021</v>
          </cell>
          <cell r="C6687">
            <v>0.3</v>
          </cell>
          <cell r="D6687" t="str">
            <v>Georgetown</v>
          </cell>
          <cell r="E6687">
            <v>4</v>
          </cell>
          <cell r="F6687">
            <v>561</v>
          </cell>
          <cell r="G6687" t="str">
            <v>Max</v>
          </cell>
        </row>
        <row r="6688">
          <cell r="A6688" t="str">
            <v>Greenville202140.3Max</v>
          </cell>
          <cell r="B6688">
            <v>2021</v>
          </cell>
          <cell r="C6688">
            <v>0.3</v>
          </cell>
          <cell r="D6688" t="str">
            <v>Greenville</v>
          </cell>
          <cell r="E6688">
            <v>4</v>
          </cell>
          <cell r="F6688">
            <v>672</v>
          </cell>
          <cell r="G6688" t="str">
            <v>Max</v>
          </cell>
        </row>
        <row r="6689">
          <cell r="A6689" t="str">
            <v>Greenwood202140.3Max</v>
          </cell>
          <cell r="B6689">
            <v>2021</v>
          </cell>
          <cell r="C6689">
            <v>0.3</v>
          </cell>
          <cell r="D6689" t="str">
            <v>Greenwood</v>
          </cell>
          <cell r="E6689">
            <v>4</v>
          </cell>
          <cell r="F6689">
            <v>477</v>
          </cell>
          <cell r="G6689" t="str">
            <v>Max</v>
          </cell>
        </row>
        <row r="6690">
          <cell r="A6690" t="str">
            <v>Hampton202140.3Max</v>
          </cell>
          <cell r="B6690">
            <v>2021</v>
          </cell>
          <cell r="C6690">
            <v>0.3</v>
          </cell>
          <cell r="D6690" t="str">
            <v>Hampton</v>
          </cell>
          <cell r="E6690">
            <v>4</v>
          </cell>
          <cell r="F6690">
            <v>466</v>
          </cell>
          <cell r="G6690" t="str">
            <v>Max</v>
          </cell>
        </row>
        <row r="6691">
          <cell r="A6691" t="str">
            <v>Horry202140.3Max</v>
          </cell>
          <cell r="B6691">
            <v>2021</v>
          </cell>
          <cell r="C6691">
            <v>0.3</v>
          </cell>
          <cell r="D6691" t="str">
            <v>Horry</v>
          </cell>
          <cell r="E6691">
            <v>4</v>
          </cell>
          <cell r="F6691">
            <v>531</v>
          </cell>
          <cell r="G6691" t="str">
            <v>Max</v>
          </cell>
        </row>
        <row r="6692">
          <cell r="A6692" t="str">
            <v>Jasper202140.3Max</v>
          </cell>
          <cell r="B6692">
            <v>2021</v>
          </cell>
          <cell r="C6692">
            <v>0.3</v>
          </cell>
          <cell r="D6692" t="str">
            <v>Jasper</v>
          </cell>
          <cell r="E6692">
            <v>4</v>
          </cell>
          <cell r="F6692">
            <v>470</v>
          </cell>
          <cell r="G6692" t="str">
            <v>Max</v>
          </cell>
        </row>
        <row r="6693">
          <cell r="A6693" t="str">
            <v>Kershaw202140.3Max</v>
          </cell>
          <cell r="B6693">
            <v>2021</v>
          </cell>
          <cell r="C6693">
            <v>0.3</v>
          </cell>
          <cell r="D6693" t="str">
            <v>Kershaw</v>
          </cell>
          <cell r="E6693">
            <v>4</v>
          </cell>
          <cell r="F6693">
            <v>530</v>
          </cell>
          <cell r="G6693" t="str">
            <v>Max</v>
          </cell>
        </row>
        <row r="6694">
          <cell r="A6694" t="str">
            <v>Lancaster202140.3Max</v>
          </cell>
          <cell r="B6694">
            <v>2021</v>
          </cell>
          <cell r="C6694">
            <v>0.3</v>
          </cell>
          <cell r="D6694" t="str">
            <v>Lancaster</v>
          </cell>
          <cell r="E6694">
            <v>4</v>
          </cell>
          <cell r="F6694">
            <v>614</v>
          </cell>
          <cell r="G6694" t="str">
            <v>Max</v>
          </cell>
        </row>
        <row r="6695">
          <cell r="A6695" t="str">
            <v>Laurens202140.3Max</v>
          </cell>
          <cell r="B6695">
            <v>2021</v>
          </cell>
          <cell r="C6695">
            <v>0.3</v>
          </cell>
          <cell r="D6695" t="str">
            <v>Laurens</v>
          </cell>
          <cell r="E6695">
            <v>4</v>
          </cell>
          <cell r="F6695">
            <v>466</v>
          </cell>
          <cell r="G6695" t="str">
            <v>Max</v>
          </cell>
        </row>
        <row r="6696">
          <cell r="A6696" t="str">
            <v>Lee202140.3Max</v>
          </cell>
          <cell r="B6696">
            <v>2021</v>
          </cell>
          <cell r="C6696">
            <v>0.3</v>
          </cell>
          <cell r="D6696" t="str">
            <v>Lee</v>
          </cell>
          <cell r="E6696">
            <v>4</v>
          </cell>
          <cell r="F6696">
            <v>466</v>
          </cell>
          <cell r="G6696" t="str">
            <v>Max</v>
          </cell>
        </row>
        <row r="6697">
          <cell r="A6697" t="str">
            <v>Lexington202140.3Max</v>
          </cell>
          <cell r="B6697">
            <v>2021</v>
          </cell>
          <cell r="C6697">
            <v>0.3</v>
          </cell>
          <cell r="D6697" t="str">
            <v>Lexington</v>
          </cell>
          <cell r="E6697">
            <v>4</v>
          </cell>
          <cell r="F6697">
            <v>627</v>
          </cell>
          <cell r="G6697" t="str">
            <v>Max</v>
          </cell>
        </row>
        <row r="6698">
          <cell r="A6698" t="str">
            <v>Marion202140.3Max</v>
          </cell>
          <cell r="B6698">
            <v>2021</v>
          </cell>
          <cell r="C6698">
            <v>0.3</v>
          </cell>
          <cell r="D6698" t="str">
            <v>Marion</v>
          </cell>
          <cell r="E6698">
            <v>4</v>
          </cell>
          <cell r="F6698">
            <v>466</v>
          </cell>
          <cell r="G6698" t="str">
            <v>Max</v>
          </cell>
        </row>
        <row r="6699">
          <cell r="A6699" t="str">
            <v>Marlboro202140.3Max</v>
          </cell>
          <cell r="B6699">
            <v>2021</v>
          </cell>
          <cell r="C6699">
            <v>0.3</v>
          </cell>
          <cell r="D6699" t="str">
            <v>Marlboro</v>
          </cell>
          <cell r="E6699">
            <v>4</v>
          </cell>
          <cell r="F6699">
            <v>466</v>
          </cell>
          <cell r="G6699" t="str">
            <v>Max</v>
          </cell>
        </row>
        <row r="6700">
          <cell r="A6700" t="str">
            <v>McCormick202140.3Max</v>
          </cell>
          <cell r="B6700">
            <v>2021</v>
          </cell>
          <cell r="C6700">
            <v>0.3</v>
          </cell>
          <cell r="D6700" t="str">
            <v>McCormick</v>
          </cell>
          <cell r="E6700">
            <v>4</v>
          </cell>
          <cell r="F6700">
            <v>497</v>
          </cell>
          <cell r="G6700" t="str">
            <v>Max</v>
          </cell>
        </row>
        <row r="6701">
          <cell r="A6701" t="str">
            <v>Newberry202140.3Max</v>
          </cell>
          <cell r="B6701">
            <v>2021</v>
          </cell>
          <cell r="C6701">
            <v>0.3</v>
          </cell>
          <cell r="D6701" t="str">
            <v>Newberry</v>
          </cell>
          <cell r="E6701">
            <v>4</v>
          </cell>
          <cell r="F6701">
            <v>477</v>
          </cell>
          <cell r="G6701" t="str">
            <v>Max</v>
          </cell>
        </row>
        <row r="6702">
          <cell r="A6702" t="str">
            <v>Oconee202140.3Max</v>
          </cell>
          <cell r="B6702">
            <v>2021</v>
          </cell>
          <cell r="C6702">
            <v>0.3</v>
          </cell>
          <cell r="D6702" t="str">
            <v>Oconee</v>
          </cell>
          <cell r="E6702">
            <v>4</v>
          </cell>
          <cell r="F6702">
            <v>567</v>
          </cell>
          <cell r="G6702" t="str">
            <v>Max</v>
          </cell>
        </row>
        <row r="6703">
          <cell r="A6703" t="str">
            <v>Orangeburg202140.3Max</v>
          </cell>
          <cell r="B6703">
            <v>2021</v>
          </cell>
          <cell r="C6703">
            <v>0.3</v>
          </cell>
          <cell r="D6703" t="str">
            <v>Orangeburg</v>
          </cell>
          <cell r="E6703">
            <v>4</v>
          </cell>
          <cell r="F6703">
            <v>466</v>
          </cell>
          <cell r="G6703" t="str">
            <v>Max</v>
          </cell>
        </row>
        <row r="6704">
          <cell r="A6704" t="str">
            <v>Pickens202140.3Max</v>
          </cell>
          <cell r="B6704">
            <v>2021</v>
          </cell>
          <cell r="C6704">
            <v>0.3</v>
          </cell>
          <cell r="D6704" t="str">
            <v>Pickens</v>
          </cell>
          <cell r="E6704">
            <v>4</v>
          </cell>
          <cell r="F6704">
            <v>672</v>
          </cell>
          <cell r="G6704" t="str">
            <v>Max</v>
          </cell>
        </row>
        <row r="6705">
          <cell r="A6705" t="str">
            <v>Richland202140.3Max</v>
          </cell>
          <cell r="B6705">
            <v>2021</v>
          </cell>
          <cell r="C6705">
            <v>0.3</v>
          </cell>
          <cell r="D6705" t="str">
            <v>Richland</v>
          </cell>
          <cell r="E6705">
            <v>4</v>
          </cell>
          <cell r="F6705">
            <v>627</v>
          </cell>
          <cell r="G6705" t="str">
            <v>Max</v>
          </cell>
        </row>
        <row r="6706">
          <cell r="A6706" t="str">
            <v>Saluda202140.3Max</v>
          </cell>
          <cell r="B6706">
            <v>2021</v>
          </cell>
          <cell r="C6706">
            <v>0.3</v>
          </cell>
          <cell r="D6706" t="str">
            <v>Saluda</v>
          </cell>
          <cell r="E6706">
            <v>4</v>
          </cell>
          <cell r="F6706">
            <v>627</v>
          </cell>
          <cell r="G6706" t="str">
            <v>Max</v>
          </cell>
        </row>
        <row r="6707">
          <cell r="A6707" t="str">
            <v>Spartanburg202140.3Max</v>
          </cell>
          <cell r="B6707">
            <v>2021</v>
          </cell>
          <cell r="C6707">
            <v>0.3</v>
          </cell>
          <cell r="D6707" t="str">
            <v>Spartanburg</v>
          </cell>
          <cell r="E6707">
            <v>4</v>
          </cell>
          <cell r="F6707">
            <v>591</v>
          </cell>
          <cell r="G6707" t="str">
            <v>Max</v>
          </cell>
        </row>
        <row r="6708">
          <cell r="A6708" t="str">
            <v>Sumter202140.3Max</v>
          </cell>
          <cell r="B6708">
            <v>2021</v>
          </cell>
          <cell r="C6708">
            <v>0.3</v>
          </cell>
          <cell r="D6708" t="str">
            <v>Sumter</v>
          </cell>
          <cell r="E6708">
            <v>4</v>
          </cell>
          <cell r="F6708">
            <v>472</v>
          </cell>
          <cell r="G6708" t="str">
            <v>Max</v>
          </cell>
        </row>
        <row r="6709">
          <cell r="A6709" t="str">
            <v>Union202140.3Max</v>
          </cell>
          <cell r="B6709">
            <v>2021</v>
          </cell>
          <cell r="C6709">
            <v>0.3</v>
          </cell>
          <cell r="D6709" t="str">
            <v>Union</v>
          </cell>
          <cell r="E6709">
            <v>4</v>
          </cell>
          <cell r="F6709">
            <v>466</v>
          </cell>
          <cell r="G6709" t="str">
            <v>Max</v>
          </cell>
        </row>
        <row r="6710">
          <cell r="A6710" t="str">
            <v>Williamsburg202140.3Max</v>
          </cell>
          <cell r="B6710">
            <v>2021</v>
          </cell>
          <cell r="C6710">
            <v>0.3</v>
          </cell>
          <cell r="D6710" t="str">
            <v>Williamsburg</v>
          </cell>
          <cell r="E6710">
            <v>4</v>
          </cell>
          <cell r="F6710">
            <v>466</v>
          </cell>
          <cell r="G6710" t="str">
            <v>Max</v>
          </cell>
        </row>
        <row r="6711">
          <cell r="A6711" t="str">
            <v>York202140.3Max</v>
          </cell>
          <cell r="B6711">
            <v>2021</v>
          </cell>
          <cell r="C6711">
            <v>0.3</v>
          </cell>
          <cell r="D6711" t="str">
            <v>York</v>
          </cell>
          <cell r="E6711">
            <v>4</v>
          </cell>
          <cell r="F6711">
            <v>732</v>
          </cell>
          <cell r="G6711" t="str">
            <v>Max</v>
          </cell>
        </row>
        <row r="6712">
          <cell r="A6712" t="str">
            <v>Abbeville202100.4Max</v>
          </cell>
          <cell r="B6712">
            <v>2021</v>
          </cell>
          <cell r="C6712">
            <v>0.4</v>
          </cell>
          <cell r="D6712" t="str">
            <v>Abbeville</v>
          </cell>
          <cell r="E6712">
            <v>0</v>
          </cell>
          <cell r="F6712">
            <v>376</v>
          </cell>
          <cell r="G6712" t="str">
            <v>Max</v>
          </cell>
        </row>
        <row r="6713">
          <cell r="A6713" t="str">
            <v>Aiken202100.4Max</v>
          </cell>
          <cell r="B6713">
            <v>2021</v>
          </cell>
          <cell r="C6713">
            <v>0.4</v>
          </cell>
          <cell r="D6713" t="str">
            <v>Aiken</v>
          </cell>
          <cell r="E6713">
            <v>0</v>
          </cell>
          <cell r="F6713">
            <v>484</v>
          </cell>
          <cell r="G6713" t="str">
            <v>Max</v>
          </cell>
        </row>
        <row r="6714">
          <cell r="A6714" t="str">
            <v>Allendale202100.4Max</v>
          </cell>
          <cell r="B6714">
            <v>2021</v>
          </cell>
          <cell r="C6714">
            <v>0.4</v>
          </cell>
          <cell r="D6714" t="str">
            <v>Allendale</v>
          </cell>
          <cell r="E6714">
            <v>0</v>
          </cell>
          <cell r="F6714">
            <v>376</v>
          </cell>
          <cell r="G6714" t="str">
            <v>Max</v>
          </cell>
        </row>
        <row r="6715">
          <cell r="A6715" t="str">
            <v>Anderson202100.4Max</v>
          </cell>
          <cell r="B6715">
            <v>2021</v>
          </cell>
          <cell r="C6715">
            <v>0.4</v>
          </cell>
          <cell r="D6715" t="str">
            <v>Anderson</v>
          </cell>
          <cell r="E6715">
            <v>0</v>
          </cell>
          <cell r="F6715">
            <v>478</v>
          </cell>
          <cell r="G6715" t="str">
            <v>Max</v>
          </cell>
        </row>
        <row r="6716">
          <cell r="A6716" t="str">
            <v>Bamberg202100.4Max</v>
          </cell>
          <cell r="B6716">
            <v>2021</v>
          </cell>
          <cell r="C6716">
            <v>0.4</v>
          </cell>
          <cell r="D6716" t="str">
            <v>Bamberg</v>
          </cell>
          <cell r="E6716">
            <v>0</v>
          </cell>
          <cell r="F6716">
            <v>376</v>
          </cell>
          <cell r="G6716" t="str">
            <v>Max</v>
          </cell>
        </row>
        <row r="6717">
          <cell r="A6717" t="str">
            <v>Barnwell202100.4Max</v>
          </cell>
          <cell r="B6717">
            <v>2021</v>
          </cell>
          <cell r="C6717">
            <v>0.4</v>
          </cell>
          <cell r="D6717" t="str">
            <v>Barnwell</v>
          </cell>
          <cell r="E6717">
            <v>0</v>
          </cell>
          <cell r="F6717">
            <v>376</v>
          </cell>
          <cell r="G6717" t="str">
            <v>Max</v>
          </cell>
        </row>
        <row r="6718">
          <cell r="A6718" t="str">
            <v>Beaufort202100.4Max</v>
          </cell>
          <cell r="B6718">
            <v>2021</v>
          </cell>
          <cell r="C6718">
            <v>0.4</v>
          </cell>
          <cell r="D6718" t="str">
            <v>Beaufort</v>
          </cell>
          <cell r="E6718">
            <v>0</v>
          </cell>
          <cell r="F6718">
            <v>543</v>
          </cell>
          <cell r="G6718" t="str">
            <v>Max</v>
          </cell>
        </row>
        <row r="6719">
          <cell r="A6719" t="str">
            <v>Berkeley202100.4Max</v>
          </cell>
          <cell r="B6719">
            <v>2021</v>
          </cell>
          <cell r="C6719">
            <v>0.4</v>
          </cell>
          <cell r="D6719" t="str">
            <v>Berkeley</v>
          </cell>
          <cell r="E6719">
            <v>0</v>
          </cell>
          <cell r="F6719">
            <v>575</v>
          </cell>
          <cell r="G6719" t="str">
            <v>Max</v>
          </cell>
        </row>
        <row r="6720">
          <cell r="A6720" t="str">
            <v>Calhoun202100.4Max</v>
          </cell>
          <cell r="B6720">
            <v>2021</v>
          </cell>
          <cell r="C6720">
            <v>0.4</v>
          </cell>
          <cell r="D6720" t="str">
            <v>Calhoun</v>
          </cell>
          <cell r="E6720">
            <v>0</v>
          </cell>
          <cell r="F6720">
            <v>505</v>
          </cell>
          <cell r="G6720" t="str">
            <v>Max</v>
          </cell>
        </row>
        <row r="6721">
          <cell r="A6721" t="str">
            <v>Charleston202100.4Max</v>
          </cell>
          <cell r="B6721">
            <v>2021</v>
          </cell>
          <cell r="C6721">
            <v>0.4</v>
          </cell>
          <cell r="D6721" t="str">
            <v>Charleston</v>
          </cell>
          <cell r="E6721">
            <v>0</v>
          </cell>
          <cell r="F6721">
            <v>575</v>
          </cell>
          <cell r="G6721" t="str">
            <v>Max</v>
          </cell>
        </row>
        <row r="6722">
          <cell r="A6722" t="str">
            <v>Cherokee202100.4Max</v>
          </cell>
          <cell r="B6722">
            <v>2021</v>
          </cell>
          <cell r="C6722">
            <v>0.4</v>
          </cell>
          <cell r="D6722" t="str">
            <v>Cherokee</v>
          </cell>
          <cell r="E6722">
            <v>0</v>
          </cell>
          <cell r="F6722">
            <v>376</v>
          </cell>
          <cell r="G6722" t="str">
            <v>Max</v>
          </cell>
        </row>
        <row r="6723">
          <cell r="A6723" t="str">
            <v>Chester202100.4Max</v>
          </cell>
          <cell r="B6723">
            <v>2021</v>
          </cell>
          <cell r="C6723">
            <v>0.4</v>
          </cell>
          <cell r="D6723" t="str">
            <v>Chester</v>
          </cell>
          <cell r="E6723">
            <v>0</v>
          </cell>
          <cell r="F6723">
            <v>398</v>
          </cell>
          <cell r="G6723" t="str">
            <v>Max</v>
          </cell>
        </row>
        <row r="6724">
          <cell r="A6724" t="str">
            <v>Chesterfield202100.4Max</v>
          </cell>
          <cell r="B6724">
            <v>2021</v>
          </cell>
          <cell r="C6724">
            <v>0.4</v>
          </cell>
          <cell r="D6724" t="str">
            <v>Chesterfield</v>
          </cell>
          <cell r="E6724">
            <v>0</v>
          </cell>
          <cell r="F6724">
            <v>376</v>
          </cell>
          <cell r="G6724" t="str">
            <v>Max</v>
          </cell>
        </row>
        <row r="6725">
          <cell r="A6725" t="str">
            <v>Clarendon202100.4Max</v>
          </cell>
          <cell r="B6725">
            <v>2021</v>
          </cell>
          <cell r="C6725">
            <v>0.4</v>
          </cell>
          <cell r="D6725" t="str">
            <v>Clarendon</v>
          </cell>
          <cell r="E6725">
            <v>0</v>
          </cell>
          <cell r="F6725">
            <v>376</v>
          </cell>
          <cell r="G6725" t="str">
            <v>Max</v>
          </cell>
        </row>
        <row r="6726">
          <cell r="A6726" t="str">
            <v>Colleton202100.4Max</v>
          </cell>
          <cell r="B6726">
            <v>2021</v>
          </cell>
          <cell r="C6726">
            <v>0.4</v>
          </cell>
          <cell r="D6726" t="str">
            <v>Colleton</v>
          </cell>
          <cell r="E6726">
            <v>0</v>
          </cell>
          <cell r="F6726">
            <v>376</v>
          </cell>
          <cell r="G6726" t="str">
            <v>Max</v>
          </cell>
        </row>
        <row r="6727">
          <cell r="A6727" t="str">
            <v>Darlington202100.4Max</v>
          </cell>
          <cell r="B6727">
            <v>2021</v>
          </cell>
          <cell r="C6727">
            <v>0.4</v>
          </cell>
          <cell r="D6727" t="str">
            <v>Darlington</v>
          </cell>
          <cell r="E6727">
            <v>0</v>
          </cell>
          <cell r="F6727">
            <v>385</v>
          </cell>
          <cell r="G6727" t="str">
            <v>Max</v>
          </cell>
        </row>
        <row r="6728">
          <cell r="A6728" t="str">
            <v>Dillon202100.4Max</v>
          </cell>
          <cell r="B6728">
            <v>2021</v>
          </cell>
          <cell r="C6728">
            <v>0.4</v>
          </cell>
          <cell r="D6728" t="str">
            <v>Dillon</v>
          </cell>
          <cell r="E6728">
            <v>0</v>
          </cell>
          <cell r="F6728">
            <v>376</v>
          </cell>
          <cell r="G6728" t="str">
            <v>Max</v>
          </cell>
        </row>
        <row r="6729">
          <cell r="A6729" t="str">
            <v>Dorchester202100.4Max</v>
          </cell>
          <cell r="B6729">
            <v>2021</v>
          </cell>
          <cell r="C6729">
            <v>0.4</v>
          </cell>
          <cell r="D6729" t="str">
            <v>Dorchester</v>
          </cell>
          <cell r="E6729">
            <v>0</v>
          </cell>
          <cell r="F6729">
            <v>575</v>
          </cell>
          <cell r="G6729" t="str">
            <v>Max</v>
          </cell>
        </row>
        <row r="6730">
          <cell r="A6730" t="str">
            <v>Edgefield202100.4Max</v>
          </cell>
          <cell r="B6730">
            <v>2021</v>
          </cell>
          <cell r="C6730">
            <v>0.4</v>
          </cell>
          <cell r="D6730" t="str">
            <v>Edgefield</v>
          </cell>
          <cell r="E6730">
            <v>0</v>
          </cell>
          <cell r="F6730">
            <v>484</v>
          </cell>
          <cell r="G6730" t="str">
            <v>Max</v>
          </cell>
        </row>
        <row r="6731">
          <cell r="A6731" t="str">
            <v>Fairfield202100.4Max</v>
          </cell>
          <cell r="B6731">
            <v>2021</v>
          </cell>
          <cell r="C6731">
            <v>0.4</v>
          </cell>
          <cell r="D6731" t="str">
            <v>Fairfield</v>
          </cell>
          <cell r="E6731">
            <v>0</v>
          </cell>
          <cell r="F6731">
            <v>505</v>
          </cell>
          <cell r="G6731" t="str">
            <v>Max</v>
          </cell>
        </row>
        <row r="6732">
          <cell r="A6732" t="str">
            <v>Florence202100.4Max</v>
          </cell>
          <cell r="B6732">
            <v>2021</v>
          </cell>
          <cell r="C6732">
            <v>0.4</v>
          </cell>
          <cell r="D6732" t="str">
            <v>Florence</v>
          </cell>
          <cell r="E6732">
            <v>0</v>
          </cell>
          <cell r="F6732">
            <v>424</v>
          </cell>
          <cell r="G6732" t="str">
            <v>Max</v>
          </cell>
        </row>
        <row r="6733">
          <cell r="A6733" t="str">
            <v>Georgetown202100.4Max</v>
          </cell>
          <cell r="B6733">
            <v>2021</v>
          </cell>
          <cell r="C6733">
            <v>0.4</v>
          </cell>
          <cell r="D6733" t="str">
            <v>Georgetown</v>
          </cell>
          <cell r="E6733">
            <v>0</v>
          </cell>
          <cell r="F6733">
            <v>452</v>
          </cell>
          <cell r="G6733" t="str">
            <v>Max</v>
          </cell>
        </row>
        <row r="6734">
          <cell r="A6734" t="str">
            <v>Greenville202100.4Max</v>
          </cell>
          <cell r="B6734">
            <v>2021</v>
          </cell>
          <cell r="C6734">
            <v>0.4</v>
          </cell>
          <cell r="D6734" t="str">
            <v>Greenville</v>
          </cell>
          <cell r="E6734">
            <v>0</v>
          </cell>
          <cell r="F6734">
            <v>541</v>
          </cell>
          <cell r="G6734" t="str">
            <v>Max</v>
          </cell>
        </row>
        <row r="6735">
          <cell r="A6735" t="str">
            <v>Greenwood202100.4Max</v>
          </cell>
          <cell r="B6735">
            <v>2021</v>
          </cell>
          <cell r="C6735">
            <v>0.4</v>
          </cell>
          <cell r="D6735" t="str">
            <v>Greenwood</v>
          </cell>
          <cell r="E6735">
            <v>0</v>
          </cell>
          <cell r="F6735">
            <v>384</v>
          </cell>
          <cell r="G6735" t="str">
            <v>Max</v>
          </cell>
        </row>
        <row r="6736">
          <cell r="A6736" t="str">
            <v>Hampton202100.4Max</v>
          </cell>
          <cell r="B6736">
            <v>2021</v>
          </cell>
          <cell r="C6736">
            <v>0.4</v>
          </cell>
          <cell r="D6736" t="str">
            <v>Hampton</v>
          </cell>
          <cell r="E6736">
            <v>0</v>
          </cell>
          <cell r="F6736">
            <v>376</v>
          </cell>
          <cell r="G6736" t="str">
            <v>Max</v>
          </cell>
        </row>
        <row r="6737">
          <cell r="A6737" t="str">
            <v>Horry202100.4Max</v>
          </cell>
          <cell r="B6737">
            <v>2021</v>
          </cell>
          <cell r="C6737">
            <v>0.4</v>
          </cell>
          <cell r="D6737" t="str">
            <v>Horry</v>
          </cell>
          <cell r="E6737">
            <v>0</v>
          </cell>
          <cell r="F6737">
            <v>428</v>
          </cell>
          <cell r="G6737" t="str">
            <v>Max</v>
          </cell>
        </row>
        <row r="6738">
          <cell r="A6738" t="str">
            <v>Jasper202100.4Max</v>
          </cell>
          <cell r="B6738">
            <v>2021</v>
          </cell>
          <cell r="C6738">
            <v>0.4</v>
          </cell>
          <cell r="D6738" t="str">
            <v>Jasper</v>
          </cell>
          <cell r="E6738">
            <v>0</v>
          </cell>
          <cell r="F6738">
            <v>378</v>
          </cell>
          <cell r="G6738" t="str">
            <v>Max</v>
          </cell>
        </row>
        <row r="6739">
          <cell r="A6739" t="str">
            <v>Kershaw202100.4Max</v>
          </cell>
          <cell r="B6739">
            <v>2021</v>
          </cell>
          <cell r="C6739">
            <v>0.4</v>
          </cell>
          <cell r="D6739" t="str">
            <v>Kershaw</v>
          </cell>
          <cell r="E6739">
            <v>0</v>
          </cell>
          <cell r="F6739">
            <v>427</v>
          </cell>
          <cell r="G6739" t="str">
            <v>Max</v>
          </cell>
        </row>
        <row r="6740">
          <cell r="A6740" t="str">
            <v>Lancaster202100.4Max</v>
          </cell>
          <cell r="B6740">
            <v>2021</v>
          </cell>
          <cell r="C6740">
            <v>0.4</v>
          </cell>
          <cell r="D6740" t="str">
            <v>Lancaster</v>
          </cell>
          <cell r="E6740">
            <v>0</v>
          </cell>
          <cell r="F6740">
            <v>495</v>
          </cell>
          <cell r="G6740" t="str">
            <v>Max</v>
          </cell>
        </row>
        <row r="6741">
          <cell r="A6741" t="str">
            <v>Laurens202100.4Max</v>
          </cell>
          <cell r="B6741">
            <v>2021</v>
          </cell>
          <cell r="C6741">
            <v>0.4</v>
          </cell>
          <cell r="D6741" t="str">
            <v>Laurens</v>
          </cell>
          <cell r="E6741">
            <v>0</v>
          </cell>
          <cell r="F6741">
            <v>376</v>
          </cell>
          <cell r="G6741" t="str">
            <v>Max</v>
          </cell>
        </row>
        <row r="6742">
          <cell r="A6742" t="str">
            <v>Lee202100.4Max</v>
          </cell>
          <cell r="B6742">
            <v>2021</v>
          </cell>
          <cell r="C6742">
            <v>0.4</v>
          </cell>
          <cell r="D6742" t="str">
            <v>Lee</v>
          </cell>
          <cell r="E6742">
            <v>0</v>
          </cell>
          <cell r="F6742">
            <v>376</v>
          </cell>
          <cell r="G6742" t="str">
            <v>Max</v>
          </cell>
        </row>
        <row r="6743">
          <cell r="A6743" t="str">
            <v>Lexington202100.4Max</v>
          </cell>
          <cell r="B6743">
            <v>2021</v>
          </cell>
          <cell r="C6743">
            <v>0.4</v>
          </cell>
          <cell r="D6743" t="str">
            <v>Lexington</v>
          </cell>
          <cell r="E6743">
            <v>0</v>
          </cell>
          <cell r="F6743">
            <v>505</v>
          </cell>
          <cell r="G6743" t="str">
            <v>Max</v>
          </cell>
        </row>
        <row r="6744">
          <cell r="A6744" t="str">
            <v>Marion202100.4Max</v>
          </cell>
          <cell r="B6744">
            <v>2021</v>
          </cell>
          <cell r="C6744">
            <v>0.4</v>
          </cell>
          <cell r="D6744" t="str">
            <v>Marion</v>
          </cell>
          <cell r="E6744">
            <v>0</v>
          </cell>
          <cell r="F6744">
            <v>376</v>
          </cell>
          <cell r="G6744" t="str">
            <v>Max</v>
          </cell>
        </row>
        <row r="6745">
          <cell r="A6745" t="str">
            <v>Marlboro202100.4Max</v>
          </cell>
          <cell r="B6745">
            <v>2021</v>
          </cell>
          <cell r="C6745">
            <v>0.4</v>
          </cell>
          <cell r="D6745" t="str">
            <v>Marlboro</v>
          </cell>
          <cell r="E6745">
            <v>0</v>
          </cell>
          <cell r="F6745">
            <v>376</v>
          </cell>
          <cell r="G6745" t="str">
            <v>Max</v>
          </cell>
        </row>
        <row r="6746">
          <cell r="A6746" t="str">
            <v>McCormick202100.4Max</v>
          </cell>
          <cell r="B6746">
            <v>2021</v>
          </cell>
          <cell r="C6746">
            <v>0.4</v>
          </cell>
          <cell r="D6746" t="str">
            <v>McCormick</v>
          </cell>
          <cell r="E6746">
            <v>0</v>
          </cell>
          <cell r="F6746">
            <v>400</v>
          </cell>
          <cell r="G6746" t="str">
            <v>Max</v>
          </cell>
        </row>
        <row r="6747">
          <cell r="A6747" t="str">
            <v>Newberry202100.4Max</v>
          </cell>
          <cell r="B6747">
            <v>2021</v>
          </cell>
          <cell r="C6747">
            <v>0.4</v>
          </cell>
          <cell r="D6747" t="str">
            <v>Newberry</v>
          </cell>
          <cell r="E6747">
            <v>0</v>
          </cell>
          <cell r="F6747">
            <v>385</v>
          </cell>
          <cell r="G6747" t="str">
            <v>Max</v>
          </cell>
        </row>
        <row r="6748">
          <cell r="A6748" t="str">
            <v>Oconee202100.4Max</v>
          </cell>
          <cell r="B6748">
            <v>2021</v>
          </cell>
          <cell r="C6748">
            <v>0.4</v>
          </cell>
          <cell r="D6748" t="str">
            <v>Oconee</v>
          </cell>
          <cell r="E6748">
            <v>0</v>
          </cell>
          <cell r="F6748">
            <v>456</v>
          </cell>
          <cell r="G6748" t="str">
            <v>Max</v>
          </cell>
        </row>
        <row r="6749">
          <cell r="A6749" t="str">
            <v>Orangeburg202100.4Max</v>
          </cell>
          <cell r="B6749">
            <v>2021</v>
          </cell>
          <cell r="C6749">
            <v>0.4</v>
          </cell>
          <cell r="D6749" t="str">
            <v>Orangeburg</v>
          </cell>
          <cell r="E6749">
            <v>0</v>
          </cell>
          <cell r="F6749">
            <v>376</v>
          </cell>
          <cell r="G6749" t="str">
            <v>Max</v>
          </cell>
        </row>
        <row r="6750">
          <cell r="A6750" t="str">
            <v>Pickens202100.4Max</v>
          </cell>
          <cell r="B6750">
            <v>2021</v>
          </cell>
          <cell r="C6750">
            <v>0.4</v>
          </cell>
          <cell r="D6750" t="str">
            <v>Pickens</v>
          </cell>
          <cell r="E6750">
            <v>0</v>
          </cell>
          <cell r="F6750">
            <v>541</v>
          </cell>
          <cell r="G6750" t="str">
            <v>Max</v>
          </cell>
        </row>
        <row r="6751">
          <cell r="A6751" t="str">
            <v>Richland202100.4Max</v>
          </cell>
          <cell r="B6751">
            <v>2021</v>
          </cell>
          <cell r="C6751">
            <v>0.4</v>
          </cell>
          <cell r="D6751" t="str">
            <v>Richland</v>
          </cell>
          <cell r="E6751">
            <v>0</v>
          </cell>
          <cell r="F6751">
            <v>505</v>
          </cell>
          <cell r="G6751" t="str">
            <v>Max</v>
          </cell>
        </row>
        <row r="6752">
          <cell r="A6752" t="str">
            <v>Saluda202100.4Max</v>
          </cell>
          <cell r="B6752">
            <v>2021</v>
          </cell>
          <cell r="C6752">
            <v>0.4</v>
          </cell>
          <cell r="D6752" t="str">
            <v>Saluda</v>
          </cell>
          <cell r="E6752">
            <v>0</v>
          </cell>
          <cell r="F6752">
            <v>505</v>
          </cell>
          <cell r="G6752" t="str">
            <v>Max</v>
          </cell>
        </row>
        <row r="6753">
          <cell r="A6753" t="str">
            <v>Spartanburg202100.4Max</v>
          </cell>
          <cell r="B6753">
            <v>2021</v>
          </cell>
          <cell r="C6753">
            <v>0.4</v>
          </cell>
          <cell r="D6753" t="str">
            <v>Spartanburg</v>
          </cell>
          <cell r="E6753">
            <v>0</v>
          </cell>
          <cell r="F6753">
            <v>476</v>
          </cell>
          <cell r="G6753" t="str">
            <v>Max</v>
          </cell>
        </row>
        <row r="6754">
          <cell r="A6754" t="str">
            <v>Sumter202100.4Max</v>
          </cell>
          <cell r="B6754">
            <v>2021</v>
          </cell>
          <cell r="C6754">
            <v>0.4</v>
          </cell>
          <cell r="D6754" t="str">
            <v>Sumter</v>
          </cell>
          <cell r="E6754">
            <v>0</v>
          </cell>
          <cell r="F6754">
            <v>381</v>
          </cell>
          <cell r="G6754" t="str">
            <v>Max</v>
          </cell>
        </row>
        <row r="6755">
          <cell r="A6755" t="str">
            <v>Union202100.4Max</v>
          </cell>
          <cell r="B6755">
            <v>2021</v>
          </cell>
          <cell r="C6755">
            <v>0.4</v>
          </cell>
          <cell r="D6755" t="str">
            <v>Union</v>
          </cell>
          <cell r="E6755">
            <v>0</v>
          </cell>
          <cell r="F6755">
            <v>376</v>
          </cell>
          <cell r="G6755" t="str">
            <v>Max</v>
          </cell>
        </row>
        <row r="6756">
          <cell r="A6756" t="str">
            <v>Williamsburg202100.4Max</v>
          </cell>
          <cell r="B6756">
            <v>2021</v>
          </cell>
          <cell r="C6756">
            <v>0.4</v>
          </cell>
          <cell r="D6756" t="str">
            <v>Williamsburg</v>
          </cell>
          <cell r="E6756">
            <v>0</v>
          </cell>
          <cell r="F6756">
            <v>376</v>
          </cell>
          <cell r="G6756" t="str">
            <v>Max</v>
          </cell>
        </row>
        <row r="6757">
          <cell r="A6757" t="str">
            <v>York202100.4Max</v>
          </cell>
          <cell r="B6757">
            <v>2021</v>
          </cell>
          <cell r="C6757">
            <v>0.4</v>
          </cell>
          <cell r="D6757" t="str">
            <v>York</v>
          </cell>
          <cell r="E6757">
            <v>0</v>
          </cell>
          <cell r="F6757">
            <v>590</v>
          </cell>
          <cell r="G6757" t="str">
            <v>Max</v>
          </cell>
        </row>
        <row r="6758">
          <cell r="A6758" t="str">
            <v>Abbeville202110.4Max</v>
          </cell>
          <cell r="B6758">
            <v>2021</v>
          </cell>
          <cell r="C6758">
            <v>0.4</v>
          </cell>
          <cell r="D6758" t="str">
            <v>Abbeville</v>
          </cell>
          <cell r="E6758">
            <v>1</v>
          </cell>
          <cell r="F6758">
            <v>402</v>
          </cell>
          <cell r="G6758" t="str">
            <v>Max</v>
          </cell>
        </row>
        <row r="6759">
          <cell r="A6759" t="str">
            <v>Aiken202110.4Max</v>
          </cell>
          <cell r="B6759">
            <v>2021</v>
          </cell>
          <cell r="C6759">
            <v>0.4</v>
          </cell>
          <cell r="D6759" t="str">
            <v>Aiken</v>
          </cell>
          <cell r="E6759">
            <v>1</v>
          </cell>
          <cell r="F6759">
            <v>518</v>
          </cell>
          <cell r="G6759" t="str">
            <v>Max</v>
          </cell>
        </row>
        <row r="6760">
          <cell r="A6760" t="str">
            <v>Allendale202110.4Max</v>
          </cell>
          <cell r="B6760">
            <v>2021</v>
          </cell>
          <cell r="C6760">
            <v>0.4</v>
          </cell>
          <cell r="D6760" t="str">
            <v>Allendale</v>
          </cell>
          <cell r="E6760">
            <v>1</v>
          </cell>
          <cell r="F6760">
            <v>402</v>
          </cell>
          <cell r="G6760" t="str">
            <v>Max</v>
          </cell>
        </row>
        <row r="6761">
          <cell r="A6761" t="str">
            <v>Anderson202110.4Max</v>
          </cell>
          <cell r="B6761">
            <v>2021</v>
          </cell>
          <cell r="C6761">
            <v>0.4</v>
          </cell>
          <cell r="D6761" t="str">
            <v>Anderson</v>
          </cell>
          <cell r="E6761">
            <v>1</v>
          </cell>
          <cell r="F6761">
            <v>512</v>
          </cell>
          <cell r="G6761" t="str">
            <v>Max</v>
          </cell>
        </row>
        <row r="6762">
          <cell r="A6762" t="str">
            <v>Bamberg202110.4Max</v>
          </cell>
          <cell r="B6762">
            <v>2021</v>
          </cell>
          <cell r="C6762">
            <v>0.4</v>
          </cell>
          <cell r="D6762" t="str">
            <v>Bamberg</v>
          </cell>
          <cell r="E6762">
            <v>1</v>
          </cell>
          <cell r="F6762">
            <v>402</v>
          </cell>
          <cell r="G6762" t="str">
            <v>Max</v>
          </cell>
        </row>
        <row r="6763">
          <cell r="A6763" t="str">
            <v>Barnwell202110.4Max</v>
          </cell>
          <cell r="B6763">
            <v>2021</v>
          </cell>
          <cell r="C6763">
            <v>0.4</v>
          </cell>
          <cell r="D6763" t="str">
            <v>Barnwell</v>
          </cell>
          <cell r="E6763">
            <v>1</v>
          </cell>
          <cell r="F6763">
            <v>402</v>
          </cell>
          <cell r="G6763" t="str">
            <v>Max</v>
          </cell>
        </row>
        <row r="6764">
          <cell r="A6764" t="str">
            <v>Beaufort202110.4Max</v>
          </cell>
          <cell r="B6764">
            <v>2021</v>
          </cell>
          <cell r="C6764">
            <v>0.4</v>
          </cell>
          <cell r="D6764" t="str">
            <v>Beaufort</v>
          </cell>
          <cell r="E6764">
            <v>1</v>
          </cell>
          <cell r="F6764">
            <v>581</v>
          </cell>
          <cell r="G6764" t="str">
            <v>Max</v>
          </cell>
        </row>
        <row r="6765">
          <cell r="A6765" t="str">
            <v>Berkeley202110.4Max</v>
          </cell>
          <cell r="B6765">
            <v>2021</v>
          </cell>
          <cell r="C6765">
            <v>0.4</v>
          </cell>
          <cell r="D6765" t="str">
            <v>Berkeley</v>
          </cell>
          <cell r="E6765">
            <v>1</v>
          </cell>
          <cell r="F6765">
            <v>616</v>
          </cell>
          <cell r="G6765" t="str">
            <v>Max</v>
          </cell>
        </row>
        <row r="6766">
          <cell r="A6766" t="str">
            <v>Calhoun202110.4Max</v>
          </cell>
          <cell r="B6766">
            <v>2021</v>
          </cell>
          <cell r="C6766">
            <v>0.4</v>
          </cell>
          <cell r="D6766" t="str">
            <v>Calhoun</v>
          </cell>
          <cell r="E6766">
            <v>1</v>
          </cell>
          <cell r="F6766">
            <v>541</v>
          </cell>
          <cell r="G6766" t="str">
            <v>Max</v>
          </cell>
        </row>
        <row r="6767">
          <cell r="A6767" t="str">
            <v>Charleston202110.4Max</v>
          </cell>
          <cell r="B6767">
            <v>2021</v>
          </cell>
          <cell r="C6767">
            <v>0.4</v>
          </cell>
          <cell r="D6767" t="str">
            <v>Charleston</v>
          </cell>
          <cell r="E6767">
            <v>1</v>
          </cell>
          <cell r="F6767">
            <v>616</v>
          </cell>
          <cell r="G6767" t="str">
            <v>Max</v>
          </cell>
        </row>
        <row r="6768">
          <cell r="A6768" t="str">
            <v>Cherokee202110.4Max</v>
          </cell>
          <cell r="B6768">
            <v>2021</v>
          </cell>
          <cell r="C6768">
            <v>0.4</v>
          </cell>
          <cell r="D6768" t="str">
            <v>Cherokee</v>
          </cell>
          <cell r="E6768">
            <v>1</v>
          </cell>
          <cell r="F6768">
            <v>402</v>
          </cell>
          <cell r="G6768" t="str">
            <v>Max</v>
          </cell>
        </row>
        <row r="6769">
          <cell r="A6769" t="str">
            <v>Chester202110.4Max</v>
          </cell>
          <cell r="B6769">
            <v>2021</v>
          </cell>
          <cell r="C6769">
            <v>0.4</v>
          </cell>
          <cell r="D6769" t="str">
            <v>Chester</v>
          </cell>
          <cell r="E6769">
            <v>1</v>
          </cell>
          <cell r="F6769">
            <v>426</v>
          </cell>
          <cell r="G6769" t="str">
            <v>Max</v>
          </cell>
        </row>
        <row r="6770">
          <cell r="A6770" t="str">
            <v>Chesterfield202110.4Max</v>
          </cell>
          <cell r="B6770">
            <v>2021</v>
          </cell>
          <cell r="C6770">
            <v>0.4</v>
          </cell>
          <cell r="D6770" t="str">
            <v>Chesterfield</v>
          </cell>
          <cell r="E6770">
            <v>1</v>
          </cell>
          <cell r="F6770">
            <v>402</v>
          </cell>
          <cell r="G6770" t="str">
            <v>Max</v>
          </cell>
        </row>
        <row r="6771">
          <cell r="A6771" t="str">
            <v>Clarendon202110.4Max</v>
          </cell>
          <cell r="B6771">
            <v>2021</v>
          </cell>
          <cell r="C6771">
            <v>0.4</v>
          </cell>
          <cell r="D6771" t="str">
            <v>Clarendon</v>
          </cell>
          <cell r="E6771">
            <v>1</v>
          </cell>
          <cell r="F6771">
            <v>402</v>
          </cell>
          <cell r="G6771" t="str">
            <v>Max</v>
          </cell>
        </row>
        <row r="6772">
          <cell r="A6772" t="str">
            <v>Colleton202110.4Max</v>
          </cell>
          <cell r="B6772">
            <v>2021</v>
          </cell>
          <cell r="C6772">
            <v>0.4</v>
          </cell>
          <cell r="D6772" t="str">
            <v>Colleton</v>
          </cell>
          <cell r="E6772">
            <v>1</v>
          </cell>
          <cell r="F6772">
            <v>402</v>
          </cell>
          <cell r="G6772" t="str">
            <v>Max</v>
          </cell>
        </row>
        <row r="6773">
          <cell r="A6773" t="str">
            <v>Darlington202110.4Max</v>
          </cell>
          <cell r="B6773">
            <v>2021</v>
          </cell>
          <cell r="C6773">
            <v>0.4</v>
          </cell>
          <cell r="D6773" t="str">
            <v>Darlington</v>
          </cell>
          <cell r="E6773">
            <v>1</v>
          </cell>
          <cell r="F6773">
            <v>412</v>
          </cell>
          <cell r="G6773" t="str">
            <v>Max</v>
          </cell>
        </row>
        <row r="6774">
          <cell r="A6774" t="str">
            <v>Dillon202110.4Max</v>
          </cell>
          <cell r="B6774">
            <v>2021</v>
          </cell>
          <cell r="C6774">
            <v>0.4</v>
          </cell>
          <cell r="D6774" t="str">
            <v>Dillon</v>
          </cell>
          <cell r="E6774">
            <v>1</v>
          </cell>
          <cell r="F6774">
            <v>402</v>
          </cell>
          <cell r="G6774" t="str">
            <v>Max</v>
          </cell>
        </row>
        <row r="6775">
          <cell r="A6775" t="str">
            <v>Dorchester202110.4Max</v>
          </cell>
          <cell r="B6775">
            <v>2021</v>
          </cell>
          <cell r="C6775">
            <v>0.4</v>
          </cell>
          <cell r="D6775" t="str">
            <v>Dorchester</v>
          </cell>
          <cell r="E6775">
            <v>1</v>
          </cell>
          <cell r="F6775">
            <v>616</v>
          </cell>
          <cell r="G6775" t="str">
            <v>Max</v>
          </cell>
        </row>
        <row r="6776">
          <cell r="A6776" t="str">
            <v>Edgefield202110.4Max</v>
          </cell>
          <cell r="B6776">
            <v>2021</v>
          </cell>
          <cell r="C6776">
            <v>0.4</v>
          </cell>
          <cell r="D6776" t="str">
            <v>Edgefield</v>
          </cell>
          <cell r="E6776">
            <v>1</v>
          </cell>
          <cell r="F6776">
            <v>518</v>
          </cell>
          <cell r="G6776" t="str">
            <v>Max</v>
          </cell>
        </row>
        <row r="6777">
          <cell r="A6777" t="str">
            <v>Fairfield202110.4Max</v>
          </cell>
          <cell r="B6777">
            <v>2021</v>
          </cell>
          <cell r="C6777">
            <v>0.4</v>
          </cell>
          <cell r="D6777" t="str">
            <v>Fairfield</v>
          </cell>
          <cell r="E6777">
            <v>1</v>
          </cell>
          <cell r="F6777">
            <v>541</v>
          </cell>
          <cell r="G6777" t="str">
            <v>Max</v>
          </cell>
        </row>
        <row r="6778">
          <cell r="A6778" t="str">
            <v>Florence202110.4Max</v>
          </cell>
          <cell r="B6778">
            <v>2021</v>
          </cell>
          <cell r="C6778">
            <v>0.4</v>
          </cell>
          <cell r="D6778" t="str">
            <v>Florence</v>
          </cell>
          <cell r="E6778">
            <v>1</v>
          </cell>
          <cell r="F6778">
            <v>454</v>
          </cell>
          <cell r="G6778" t="str">
            <v>Max</v>
          </cell>
        </row>
        <row r="6779">
          <cell r="A6779" t="str">
            <v>Georgetown202110.4Max</v>
          </cell>
          <cell r="B6779">
            <v>2021</v>
          </cell>
          <cell r="C6779">
            <v>0.4</v>
          </cell>
          <cell r="D6779" t="str">
            <v>Georgetown</v>
          </cell>
          <cell r="E6779">
            <v>1</v>
          </cell>
          <cell r="F6779">
            <v>484</v>
          </cell>
          <cell r="G6779" t="str">
            <v>Max</v>
          </cell>
        </row>
        <row r="6780">
          <cell r="A6780" t="str">
            <v>Greenville202110.4Max</v>
          </cell>
          <cell r="B6780">
            <v>2021</v>
          </cell>
          <cell r="C6780">
            <v>0.4</v>
          </cell>
          <cell r="D6780" t="str">
            <v>Greenville</v>
          </cell>
          <cell r="E6780">
            <v>1</v>
          </cell>
          <cell r="F6780">
            <v>579</v>
          </cell>
          <cell r="G6780" t="str">
            <v>Max</v>
          </cell>
        </row>
        <row r="6781">
          <cell r="A6781" t="str">
            <v>Greenwood202110.4Max</v>
          </cell>
          <cell r="B6781">
            <v>2021</v>
          </cell>
          <cell r="C6781">
            <v>0.4</v>
          </cell>
          <cell r="D6781" t="str">
            <v>Greenwood</v>
          </cell>
          <cell r="E6781">
            <v>1</v>
          </cell>
          <cell r="F6781">
            <v>411</v>
          </cell>
          <cell r="G6781" t="str">
            <v>Max</v>
          </cell>
        </row>
        <row r="6782">
          <cell r="A6782" t="str">
            <v>Hampton202110.4Max</v>
          </cell>
          <cell r="B6782">
            <v>2021</v>
          </cell>
          <cell r="C6782">
            <v>0.4</v>
          </cell>
          <cell r="D6782" t="str">
            <v>Hampton</v>
          </cell>
          <cell r="E6782">
            <v>1</v>
          </cell>
          <cell r="F6782">
            <v>402</v>
          </cell>
          <cell r="G6782" t="str">
            <v>Max</v>
          </cell>
        </row>
        <row r="6783">
          <cell r="A6783" t="str">
            <v>Horry202110.4Max</v>
          </cell>
          <cell r="B6783">
            <v>2021</v>
          </cell>
          <cell r="C6783">
            <v>0.4</v>
          </cell>
          <cell r="D6783" t="str">
            <v>Horry</v>
          </cell>
          <cell r="E6783">
            <v>1</v>
          </cell>
          <cell r="F6783">
            <v>458</v>
          </cell>
          <cell r="G6783" t="str">
            <v>Max</v>
          </cell>
        </row>
        <row r="6784">
          <cell r="A6784" t="str">
            <v>Jasper202110.4Max</v>
          </cell>
          <cell r="B6784">
            <v>2021</v>
          </cell>
          <cell r="C6784">
            <v>0.4</v>
          </cell>
          <cell r="D6784" t="str">
            <v>Jasper</v>
          </cell>
          <cell r="E6784">
            <v>1</v>
          </cell>
          <cell r="F6784">
            <v>405</v>
          </cell>
          <cell r="G6784" t="str">
            <v>Max</v>
          </cell>
        </row>
        <row r="6785">
          <cell r="A6785" t="str">
            <v>Kershaw202110.4Max</v>
          </cell>
          <cell r="B6785">
            <v>2021</v>
          </cell>
          <cell r="C6785">
            <v>0.4</v>
          </cell>
          <cell r="D6785" t="str">
            <v>Kershaw</v>
          </cell>
          <cell r="E6785">
            <v>1</v>
          </cell>
          <cell r="F6785">
            <v>457</v>
          </cell>
          <cell r="G6785" t="str">
            <v>Max</v>
          </cell>
        </row>
        <row r="6786">
          <cell r="A6786" t="str">
            <v>Lancaster202110.4Max</v>
          </cell>
          <cell r="B6786">
            <v>2021</v>
          </cell>
          <cell r="C6786">
            <v>0.4</v>
          </cell>
          <cell r="D6786" t="str">
            <v>Lancaster</v>
          </cell>
          <cell r="E6786">
            <v>1</v>
          </cell>
          <cell r="F6786">
            <v>530</v>
          </cell>
          <cell r="G6786" t="str">
            <v>Max</v>
          </cell>
        </row>
        <row r="6787">
          <cell r="A6787" t="str">
            <v>Laurens202110.4Max</v>
          </cell>
          <cell r="B6787">
            <v>2021</v>
          </cell>
          <cell r="C6787">
            <v>0.4</v>
          </cell>
          <cell r="D6787" t="str">
            <v>Laurens</v>
          </cell>
          <cell r="E6787">
            <v>1</v>
          </cell>
          <cell r="F6787">
            <v>402</v>
          </cell>
          <cell r="G6787" t="str">
            <v>Max</v>
          </cell>
        </row>
        <row r="6788">
          <cell r="A6788" t="str">
            <v>Lee202110.4Max</v>
          </cell>
          <cell r="B6788">
            <v>2021</v>
          </cell>
          <cell r="C6788">
            <v>0.4</v>
          </cell>
          <cell r="D6788" t="str">
            <v>Lee</v>
          </cell>
          <cell r="E6788">
            <v>1</v>
          </cell>
          <cell r="F6788">
            <v>402</v>
          </cell>
          <cell r="G6788" t="str">
            <v>Max</v>
          </cell>
        </row>
        <row r="6789">
          <cell r="A6789" t="str">
            <v>Lexington202110.4Max</v>
          </cell>
          <cell r="B6789">
            <v>2021</v>
          </cell>
          <cell r="C6789">
            <v>0.4</v>
          </cell>
          <cell r="D6789" t="str">
            <v>Lexington</v>
          </cell>
          <cell r="E6789">
            <v>1</v>
          </cell>
          <cell r="F6789">
            <v>541</v>
          </cell>
          <cell r="G6789" t="str">
            <v>Max</v>
          </cell>
        </row>
        <row r="6790">
          <cell r="A6790" t="str">
            <v>Marion202110.4Max</v>
          </cell>
          <cell r="B6790">
            <v>2021</v>
          </cell>
          <cell r="C6790">
            <v>0.4</v>
          </cell>
          <cell r="D6790" t="str">
            <v>Marion</v>
          </cell>
          <cell r="E6790">
            <v>1</v>
          </cell>
          <cell r="F6790">
            <v>402</v>
          </cell>
          <cell r="G6790" t="str">
            <v>Max</v>
          </cell>
        </row>
        <row r="6791">
          <cell r="A6791" t="str">
            <v>Marlboro202110.4Max</v>
          </cell>
          <cell r="B6791">
            <v>2021</v>
          </cell>
          <cell r="C6791">
            <v>0.4</v>
          </cell>
          <cell r="D6791" t="str">
            <v>Marlboro</v>
          </cell>
          <cell r="E6791">
            <v>1</v>
          </cell>
          <cell r="F6791">
            <v>402</v>
          </cell>
          <cell r="G6791" t="str">
            <v>Max</v>
          </cell>
        </row>
        <row r="6792">
          <cell r="A6792" t="str">
            <v>McCormick202110.4Max</v>
          </cell>
          <cell r="B6792">
            <v>2021</v>
          </cell>
          <cell r="C6792">
            <v>0.4</v>
          </cell>
          <cell r="D6792" t="str">
            <v>McCormick</v>
          </cell>
          <cell r="E6792">
            <v>1</v>
          </cell>
          <cell r="F6792">
            <v>428</v>
          </cell>
          <cell r="G6792" t="str">
            <v>Max</v>
          </cell>
        </row>
        <row r="6793">
          <cell r="A6793" t="str">
            <v>Newberry202110.4Max</v>
          </cell>
          <cell r="B6793">
            <v>2021</v>
          </cell>
          <cell r="C6793">
            <v>0.4</v>
          </cell>
          <cell r="D6793" t="str">
            <v>Newberry</v>
          </cell>
          <cell r="E6793">
            <v>1</v>
          </cell>
          <cell r="F6793">
            <v>412</v>
          </cell>
          <cell r="G6793" t="str">
            <v>Max</v>
          </cell>
        </row>
        <row r="6794">
          <cell r="A6794" t="str">
            <v>Oconee202110.4Max</v>
          </cell>
          <cell r="B6794">
            <v>2021</v>
          </cell>
          <cell r="C6794">
            <v>0.4</v>
          </cell>
          <cell r="D6794" t="str">
            <v>Oconee</v>
          </cell>
          <cell r="E6794">
            <v>1</v>
          </cell>
          <cell r="F6794">
            <v>488</v>
          </cell>
          <cell r="G6794" t="str">
            <v>Max</v>
          </cell>
        </row>
        <row r="6795">
          <cell r="A6795" t="str">
            <v>Orangeburg202110.4Max</v>
          </cell>
          <cell r="B6795">
            <v>2021</v>
          </cell>
          <cell r="C6795">
            <v>0.4</v>
          </cell>
          <cell r="D6795" t="str">
            <v>Orangeburg</v>
          </cell>
          <cell r="E6795">
            <v>1</v>
          </cell>
          <cell r="F6795">
            <v>402</v>
          </cell>
          <cell r="G6795" t="str">
            <v>Max</v>
          </cell>
        </row>
        <row r="6796">
          <cell r="A6796" t="str">
            <v>Pickens202110.4Max</v>
          </cell>
          <cell r="B6796">
            <v>2021</v>
          </cell>
          <cell r="C6796">
            <v>0.4</v>
          </cell>
          <cell r="D6796" t="str">
            <v>Pickens</v>
          </cell>
          <cell r="E6796">
            <v>1</v>
          </cell>
          <cell r="F6796">
            <v>579</v>
          </cell>
          <cell r="G6796" t="str">
            <v>Max</v>
          </cell>
        </row>
        <row r="6797">
          <cell r="A6797" t="str">
            <v>Richland202110.4Max</v>
          </cell>
          <cell r="B6797">
            <v>2021</v>
          </cell>
          <cell r="C6797">
            <v>0.4</v>
          </cell>
          <cell r="D6797" t="str">
            <v>Richland</v>
          </cell>
          <cell r="E6797">
            <v>1</v>
          </cell>
          <cell r="F6797">
            <v>541</v>
          </cell>
          <cell r="G6797" t="str">
            <v>Max</v>
          </cell>
        </row>
        <row r="6798">
          <cell r="A6798" t="str">
            <v>Saluda202110.4Max</v>
          </cell>
          <cell r="B6798">
            <v>2021</v>
          </cell>
          <cell r="C6798">
            <v>0.4</v>
          </cell>
          <cell r="D6798" t="str">
            <v>Saluda</v>
          </cell>
          <cell r="E6798">
            <v>1</v>
          </cell>
          <cell r="F6798">
            <v>541</v>
          </cell>
          <cell r="G6798" t="str">
            <v>Max</v>
          </cell>
        </row>
        <row r="6799">
          <cell r="A6799" t="str">
            <v>Spartanburg202110.4Max</v>
          </cell>
          <cell r="B6799">
            <v>2021</v>
          </cell>
          <cell r="C6799">
            <v>0.4</v>
          </cell>
          <cell r="D6799" t="str">
            <v>Spartanburg</v>
          </cell>
          <cell r="E6799">
            <v>1</v>
          </cell>
          <cell r="F6799">
            <v>510</v>
          </cell>
          <cell r="G6799" t="str">
            <v>Max</v>
          </cell>
        </row>
        <row r="6800">
          <cell r="A6800" t="str">
            <v>Sumter202110.4Max</v>
          </cell>
          <cell r="B6800">
            <v>2021</v>
          </cell>
          <cell r="C6800">
            <v>0.4</v>
          </cell>
          <cell r="D6800" t="str">
            <v>Sumter</v>
          </cell>
          <cell r="E6800">
            <v>1</v>
          </cell>
          <cell r="F6800">
            <v>408</v>
          </cell>
          <cell r="G6800" t="str">
            <v>Max</v>
          </cell>
        </row>
        <row r="6801">
          <cell r="A6801" t="str">
            <v>Union202110.4Max</v>
          </cell>
          <cell r="B6801">
            <v>2021</v>
          </cell>
          <cell r="C6801">
            <v>0.4</v>
          </cell>
          <cell r="D6801" t="str">
            <v>Union</v>
          </cell>
          <cell r="E6801">
            <v>1</v>
          </cell>
          <cell r="F6801">
            <v>402</v>
          </cell>
          <cell r="G6801" t="str">
            <v>Max</v>
          </cell>
        </row>
        <row r="6802">
          <cell r="A6802" t="str">
            <v>Williamsburg202110.4Max</v>
          </cell>
          <cell r="B6802">
            <v>2021</v>
          </cell>
          <cell r="C6802">
            <v>0.4</v>
          </cell>
          <cell r="D6802" t="str">
            <v>Williamsburg</v>
          </cell>
          <cell r="E6802">
            <v>1</v>
          </cell>
          <cell r="F6802">
            <v>402</v>
          </cell>
          <cell r="G6802" t="str">
            <v>Max</v>
          </cell>
        </row>
        <row r="6803">
          <cell r="A6803" t="str">
            <v>York202110.4Max</v>
          </cell>
          <cell r="B6803">
            <v>2021</v>
          </cell>
          <cell r="C6803">
            <v>0.4</v>
          </cell>
          <cell r="D6803" t="str">
            <v>York</v>
          </cell>
          <cell r="E6803">
            <v>1</v>
          </cell>
          <cell r="F6803">
            <v>632</v>
          </cell>
          <cell r="G6803" t="str">
            <v>Max</v>
          </cell>
        </row>
        <row r="6804">
          <cell r="A6804" t="str">
            <v>Abbeville202120.4Max</v>
          </cell>
          <cell r="B6804">
            <v>2021</v>
          </cell>
          <cell r="C6804">
            <v>0.4</v>
          </cell>
          <cell r="D6804" t="str">
            <v>Abbeville</v>
          </cell>
          <cell r="E6804">
            <v>2</v>
          </cell>
          <cell r="F6804">
            <v>483</v>
          </cell>
          <cell r="G6804" t="str">
            <v>Max</v>
          </cell>
        </row>
        <row r="6805">
          <cell r="A6805" t="str">
            <v>Aiken202120.4Max</v>
          </cell>
          <cell r="B6805">
            <v>2021</v>
          </cell>
          <cell r="C6805">
            <v>0.4</v>
          </cell>
          <cell r="D6805" t="str">
            <v>Aiken</v>
          </cell>
          <cell r="E6805">
            <v>2</v>
          </cell>
          <cell r="F6805">
            <v>622</v>
          </cell>
          <cell r="G6805" t="str">
            <v>Max</v>
          </cell>
        </row>
        <row r="6806">
          <cell r="A6806" t="str">
            <v>Allendale202120.4Max</v>
          </cell>
          <cell r="B6806">
            <v>2021</v>
          </cell>
          <cell r="C6806">
            <v>0.4</v>
          </cell>
          <cell r="D6806" t="str">
            <v>Allendale</v>
          </cell>
          <cell r="E6806">
            <v>2</v>
          </cell>
          <cell r="F6806">
            <v>483</v>
          </cell>
          <cell r="G6806" t="str">
            <v>Max</v>
          </cell>
        </row>
        <row r="6807">
          <cell r="A6807" t="str">
            <v>Anderson202120.4Max</v>
          </cell>
          <cell r="B6807">
            <v>2021</v>
          </cell>
          <cell r="C6807">
            <v>0.4</v>
          </cell>
          <cell r="D6807" t="str">
            <v>Anderson</v>
          </cell>
          <cell r="E6807">
            <v>2</v>
          </cell>
          <cell r="F6807">
            <v>614</v>
          </cell>
          <cell r="G6807" t="str">
            <v>Max</v>
          </cell>
        </row>
        <row r="6808">
          <cell r="A6808" t="str">
            <v>Bamberg202120.4Max</v>
          </cell>
          <cell r="B6808">
            <v>2021</v>
          </cell>
          <cell r="C6808">
            <v>0.4</v>
          </cell>
          <cell r="D6808" t="str">
            <v>Bamberg</v>
          </cell>
          <cell r="E6808">
            <v>2</v>
          </cell>
          <cell r="F6808">
            <v>483</v>
          </cell>
          <cell r="G6808" t="str">
            <v>Max</v>
          </cell>
        </row>
        <row r="6809">
          <cell r="A6809" t="str">
            <v>Barnwell202120.4Max</v>
          </cell>
          <cell r="B6809">
            <v>2021</v>
          </cell>
          <cell r="C6809">
            <v>0.4</v>
          </cell>
          <cell r="D6809" t="str">
            <v>Barnwell</v>
          </cell>
          <cell r="E6809">
            <v>2</v>
          </cell>
          <cell r="F6809">
            <v>483</v>
          </cell>
          <cell r="G6809" t="str">
            <v>Max</v>
          </cell>
        </row>
        <row r="6810">
          <cell r="A6810" t="str">
            <v>Beaufort202120.4Max</v>
          </cell>
          <cell r="B6810">
            <v>2021</v>
          </cell>
          <cell r="C6810">
            <v>0.4</v>
          </cell>
          <cell r="D6810" t="str">
            <v>Beaufort</v>
          </cell>
          <cell r="E6810">
            <v>2</v>
          </cell>
          <cell r="F6810">
            <v>698</v>
          </cell>
          <cell r="G6810" t="str">
            <v>Max</v>
          </cell>
        </row>
        <row r="6811">
          <cell r="A6811" t="str">
            <v>Berkeley202120.4Max</v>
          </cell>
          <cell r="B6811">
            <v>2021</v>
          </cell>
          <cell r="C6811">
            <v>0.4</v>
          </cell>
          <cell r="D6811" t="str">
            <v>Berkeley</v>
          </cell>
          <cell r="E6811">
            <v>2</v>
          </cell>
          <cell r="F6811">
            <v>739</v>
          </cell>
          <cell r="G6811" t="str">
            <v>Max</v>
          </cell>
        </row>
        <row r="6812">
          <cell r="A6812" t="str">
            <v>Calhoun202120.4Max</v>
          </cell>
          <cell r="B6812">
            <v>2021</v>
          </cell>
          <cell r="C6812">
            <v>0.4</v>
          </cell>
          <cell r="D6812" t="str">
            <v>Calhoun</v>
          </cell>
          <cell r="E6812">
            <v>2</v>
          </cell>
          <cell r="F6812">
            <v>649</v>
          </cell>
          <cell r="G6812" t="str">
            <v>Max</v>
          </cell>
        </row>
        <row r="6813">
          <cell r="A6813" t="str">
            <v>Charleston202120.4Max</v>
          </cell>
          <cell r="B6813">
            <v>2021</v>
          </cell>
          <cell r="C6813">
            <v>0.4</v>
          </cell>
          <cell r="D6813" t="str">
            <v>Charleston</v>
          </cell>
          <cell r="E6813">
            <v>2</v>
          </cell>
          <cell r="F6813">
            <v>739</v>
          </cell>
          <cell r="G6813" t="str">
            <v>Max</v>
          </cell>
        </row>
        <row r="6814">
          <cell r="A6814" t="str">
            <v>Cherokee202120.4Max</v>
          </cell>
          <cell r="B6814">
            <v>2021</v>
          </cell>
          <cell r="C6814">
            <v>0.4</v>
          </cell>
          <cell r="D6814" t="str">
            <v>Cherokee</v>
          </cell>
          <cell r="E6814">
            <v>2</v>
          </cell>
          <cell r="F6814">
            <v>483</v>
          </cell>
          <cell r="G6814" t="str">
            <v>Max</v>
          </cell>
        </row>
        <row r="6815">
          <cell r="A6815" t="str">
            <v>Chester202120.4Max</v>
          </cell>
          <cell r="B6815">
            <v>2021</v>
          </cell>
          <cell r="C6815">
            <v>0.4</v>
          </cell>
          <cell r="D6815" t="str">
            <v>Chester</v>
          </cell>
          <cell r="E6815">
            <v>2</v>
          </cell>
          <cell r="F6815">
            <v>512</v>
          </cell>
          <cell r="G6815" t="str">
            <v>Max</v>
          </cell>
        </row>
        <row r="6816">
          <cell r="A6816" t="str">
            <v>Chesterfield202120.4Max</v>
          </cell>
          <cell r="B6816">
            <v>2021</v>
          </cell>
          <cell r="C6816">
            <v>0.4</v>
          </cell>
          <cell r="D6816" t="str">
            <v>Chesterfield</v>
          </cell>
          <cell r="E6816">
            <v>2</v>
          </cell>
          <cell r="F6816">
            <v>483</v>
          </cell>
          <cell r="G6816" t="str">
            <v>Max</v>
          </cell>
        </row>
        <row r="6817">
          <cell r="A6817" t="str">
            <v>Clarendon202120.4Max</v>
          </cell>
          <cell r="B6817">
            <v>2021</v>
          </cell>
          <cell r="C6817">
            <v>0.4</v>
          </cell>
          <cell r="D6817" t="str">
            <v>Clarendon</v>
          </cell>
          <cell r="E6817">
            <v>2</v>
          </cell>
          <cell r="F6817">
            <v>483</v>
          </cell>
          <cell r="G6817" t="str">
            <v>Max</v>
          </cell>
        </row>
        <row r="6818">
          <cell r="A6818" t="str">
            <v>Colleton202120.4Max</v>
          </cell>
          <cell r="B6818">
            <v>2021</v>
          </cell>
          <cell r="C6818">
            <v>0.4</v>
          </cell>
          <cell r="D6818" t="str">
            <v>Colleton</v>
          </cell>
          <cell r="E6818">
            <v>2</v>
          </cell>
          <cell r="F6818">
            <v>483</v>
          </cell>
          <cell r="G6818" t="str">
            <v>Max</v>
          </cell>
        </row>
        <row r="6819">
          <cell r="A6819" t="str">
            <v>Darlington202120.4Max</v>
          </cell>
          <cell r="B6819">
            <v>2021</v>
          </cell>
          <cell r="C6819">
            <v>0.4</v>
          </cell>
          <cell r="D6819" t="str">
            <v>Darlington</v>
          </cell>
          <cell r="E6819">
            <v>2</v>
          </cell>
          <cell r="F6819">
            <v>495</v>
          </cell>
          <cell r="G6819" t="str">
            <v>Max</v>
          </cell>
        </row>
        <row r="6820">
          <cell r="A6820" t="str">
            <v>Dillon202120.4Max</v>
          </cell>
          <cell r="B6820">
            <v>2021</v>
          </cell>
          <cell r="C6820">
            <v>0.4</v>
          </cell>
          <cell r="D6820" t="str">
            <v>Dillon</v>
          </cell>
          <cell r="E6820">
            <v>2</v>
          </cell>
          <cell r="F6820">
            <v>483</v>
          </cell>
          <cell r="G6820" t="str">
            <v>Max</v>
          </cell>
        </row>
        <row r="6821">
          <cell r="A6821" t="str">
            <v>Dorchester202120.4Max</v>
          </cell>
          <cell r="B6821">
            <v>2021</v>
          </cell>
          <cell r="C6821">
            <v>0.4</v>
          </cell>
          <cell r="D6821" t="str">
            <v>Dorchester</v>
          </cell>
          <cell r="E6821">
            <v>2</v>
          </cell>
          <cell r="F6821">
            <v>739</v>
          </cell>
          <cell r="G6821" t="str">
            <v>Max</v>
          </cell>
        </row>
        <row r="6822">
          <cell r="A6822" t="str">
            <v>Edgefield202120.4Max</v>
          </cell>
          <cell r="B6822">
            <v>2021</v>
          </cell>
          <cell r="C6822">
            <v>0.4</v>
          </cell>
          <cell r="D6822" t="str">
            <v>Edgefield</v>
          </cell>
          <cell r="E6822">
            <v>2</v>
          </cell>
          <cell r="F6822">
            <v>622</v>
          </cell>
          <cell r="G6822" t="str">
            <v>Max</v>
          </cell>
        </row>
        <row r="6823">
          <cell r="A6823" t="str">
            <v>Fairfield202120.4Max</v>
          </cell>
          <cell r="B6823">
            <v>2021</v>
          </cell>
          <cell r="C6823">
            <v>0.4</v>
          </cell>
          <cell r="D6823" t="str">
            <v>Fairfield</v>
          </cell>
          <cell r="E6823">
            <v>2</v>
          </cell>
          <cell r="F6823">
            <v>649</v>
          </cell>
          <cell r="G6823" t="str">
            <v>Max</v>
          </cell>
        </row>
        <row r="6824">
          <cell r="A6824" t="str">
            <v>Florence202120.4Max</v>
          </cell>
          <cell r="B6824">
            <v>2021</v>
          </cell>
          <cell r="C6824">
            <v>0.4</v>
          </cell>
          <cell r="D6824" t="str">
            <v>Florence</v>
          </cell>
          <cell r="E6824">
            <v>2</v>
          </cell>
          <cell r="F6824">
            <v>545</v>
          </cell>
          <cell r="G6824" t="str">
            <v>Max</v>
          </cell>
        </row>
        <row r="6825">
          <cell r="A6825" t="str">
            <v>Georgetown202120.4Max</v>
          </cell>
          <cell r="B6825">
            <v>2021</v>
          </cell>
          <cell r="C6825">
            <v>0.4</v>
          </cell>
          <cell r="D6825" t="str">
            <v>Georgetown</v>
          </cell>
          <cell r="E6825">
            <v>2</v>
          </cell>
          <cell r="F6825">
            <v>581</v>
          </cell>
          <cell r="G6825" t="str">
            <v>Max</v>
          </cell>
        </row>
        <row r="6826">
          <cell r="A6826" t="str">
            <v>Greenville202120.4Max</v>
          </cell>
          <cell r="B6826">
            <v>2021</v>
          </cell>
          <cell r="C6826">
            <v>0.4</v>
          </cell>
          <cell r="D6826" t="str">
            <v>Greenville</v>
          </cell>
          <cell r="E6826">
            <v>2</v>
          </cell>
          <cell r="F6826">
            <v>695</v>
          </cell>
          <cell r="G6826" t="str">
            <v>Max</v>
          </cell>
        </row>
        <row r="6827">
          <cell r="A6827" t="str">
            <v>Greenwood202120.4Max</v>
          </cell>
          <cell r="B6827">
            <v>2021</v>
          </cell>
          <cell r="C6827">
            <v>0.4</v>
          </cell>
          <cell r="D6827" t="str">
            <v>Greenwood</v>
          </cell>
          <cell r="E6827">
            <v>2</v>
          </cell>
          <cell r="F6827">
            <v>494</v>
          </cell>
          <cell r="G6827" t="str">
            <v>Max</v>
          </cell>
        </row>
        <row r="6828">
          <cell r="A6828" t="str">
            <v>Hampton202120.4Max</v>
          </cell>
          <cell r="B6828">
            <v>2021</v>
          </cell>
          <cell r="C6828">
            <v>0.4</v>
          </cell>
          <cell r="D6828" t="str">
            <v>Hampton</v>
          </cell>
          <cell r="E6828">
            <v>2</v>
          </cell>
          <cell r="F6828">
            <v>483</v>
          </cell>
          <cell r="G6828" t="str">
            <v>Max</v>
          </cell>
        </row>
        <row r="6829">
          <cell r="A6829" t="str">
            <v>Horry202120.4Max</v>
          </cell>
          <cell r="B6829">
            <v>2021</v>
          </cell>
          <cell r="C6829">
            <v>0.4</v>
          </cell>
          <cell r="D6829" t="str">
            <v>Horry</v>
          </cell>
          <cell r="E6829">
            <v>2</v>
          </cell>
          <cell r="F6829">
            <v>550</v>
          </cell>
          <cell r="G6829" t="str">
            <v>Max</v>
          </cell>
        </row>
        <row r="6830">
          <cell r="A6830" t="str">
            <v>Jasper202120.4Max</v>
          </cell>
          <cell r="B6830">
            <v>2021</v>
          </cell>
          <cell r="C6830">
            <v>0.4</v>
          </cell>
          <cell r="D6830" t="str">
            <v>Jasper</v>
          </cell>
          <cell r="E6830">
            <v>2</v>
          </cell>
          <cell r="F6830">
            <v>486</v>
          </cell>
          <cell r="G6830" t="str">
            <v>Max</v>
          </cell>
        </row>
        <row r="6831">
          <cell r="A6831" t="str">
            <v>Kershaw202120.4Max</v>
          </cell>
          <cell r="B6831">
            <v>2021</v>
          </cell>
          <cell r="C6831">
            <v>0.4</v>
          </cell>
          <cell r="D6831" t="str">
            <v>Kershaw</v>
          </cell>
          <cell r="E6831">
            <v>2</v>
          </cell>
          <cell r="F6831">
            <v>549</v>
          </cell>
          <cell r="G6831" t="str">
            <v>Max</v>
          </cell>
        </row>
        <row r="6832">
          <cell r="A6832" t="str">
            <v>Lancaster202120.4Max</v>
          </cell>
          <cell r="B6832">
            <v>2021</v>
          </cell>
          <cell r="C6832">
            <v>0.4</v>
          </cell>
          <cell r="D6832" t="str">
            <v>Lancaster</v>
          </cell>
          <cell r="E6832">
            <v>2</v>
          </cell>
          <cell r="F6832">
            <v>636</v>
          </cell>
          <cell r="G6832" t="str">
            <v>Max</v>
          </cell>
        </row>
        <row r="6833">
          <cell r="A6833" t="str">
            <v>Laurens202120.4Max</v>
          </cell>
          <cell r="B6833">
            <v>2021</v>
          </cell>
          <cell r="C6833">
            <v>0.4</v>
          </cell>
          <cell r="D6833" t="str">
            <v>Laurens</v>
          </cell>
          <cell r="E6833">
            <v>2</v>
          </cell>
          <cell r="F6833">
            <v>483</v>
          </cell>
          <cell r="G6833" t="str">
            <v>Max</v>
          </cell>
        </row>
        <row r="6834">
          <cell r="A6834" t="str">
            <v>Lee202120.4Max</v>
          </cell>
          <cell r="B6834">
            <v>2021</v>
          </cell>
          <cell r="C6834">
            <v>0.4</v>
          </cell>
          <cell r="D6834" t="str">
            <v>Lee</v>
          </cell>
          <cell r="E6834">
            <v>2</v>
          </cell>
          <cell r="F6834">
            <v>483</v>
          </cell>
          <cell r="G6834" t="str">
            <v>Max</v>
          </cell>
        </row>
        <row r="6835">
          <cell r="A6835" t="str">
            <v>Lexington202120.4Max</v>
          </cell>
          <cell r="B6835">
            <v>2021</v>
          </cell>
          <cell r="C6835">
            <v>0.4</v>
          </cell>
          <cell r="D6835" t="str">
            <v>Lexington</v>
          </cell>
          <cell r="E6835">
            <v>2</v>
          </cell>
          <cell r="F6835">
            <v>649</v>
          </cell>
          <cell r="G6835" t="str">
            <v>Max</v>
          </cell>
        </row>
        <row r="6836">
          <cell r="A6836" t="str">
            <v>Marion202120.4Max</v>
          </cell>
          <cell r="B6836">
            <v>2021</v>
          </cell>
          <cell r="C6836">
            <v>0.4</v>
          </cell>
          <cell r="D6836" t="str">
            <v>Marion</v>
          </cell>
          <cell r="E6836">
            <v>2</v>
          </cell>
          <cell r="F6836">
            <v>483</v>
          </cell>
          <cell r="G6836" t="str">
            <v>Max</v>
          </cell>
        </row>
        <row r="6837">
          <cell r="A6837" t="str">
            <v>Marlboro202120.4Max</v>
          </cell>
          <cell r="B6837">
            <v>2021</v>
          </cell>
          <cell r="C6837">
            <v>0.4</v>
          </cell>
          <cell r="D6837" t="str">
            <v>Marlboro</v>
          </cell>
          <cell r="E6837">
            <v>2</v>
          </cell>
          <cell r="F6837">
            <v>483</v>
          </cell>
          <cell r="G6837" t="str">
            <v>Max</v>
          </cell>
        </row>
        <row r="6838">
          <cell r="A6838" t="str">
            <v>McCormick202120.4Max</v>
          </cell>
          <cell r="B6838">
            <v>2021</v>
          </cell>
          <cell r="C6838">
            <v>0.4</v>
          </cell>
          <cell r="D6838" t="str">
            <v>McCormick</v>
          </cell>
          <cell r="E6838">
            <v>2</v>
          </cell>
          <cell r="F6838">
            <v>514</v>
          </cell>
          <cell r="G6838" t="str">
            <v>Max</v>
          </cell>
        </row>
        <row r="6839">
          <cell r="A6839" t="str">
            <v>Newberry202120.4Max</v>
          </cell>
          <cell r="B6839">
            <v>2021</v>
          </cell>
          <cell r="C6839">
            <v>0.4</v>
          </cell>
          <cell r="D6839" t="str">
            <v>Newberry</v>
          </cell>
          <cell r="E6839">
            <v>2</v>
          </cell>
          <cell r="F6839">
            <v>495</v>
          </cell>
          <cell r="G6839" t="str">
            <v>Max</v>
          </cell>
        </row>
        <row r="6840">
          <cell r="A6840" t="str">
            <v>Oconee202120.4Max</v>
          </cell>
          <cell r="B6840">
            <v>2021</v>
          </cell>
          <cell r="C6840">
            <v>0.4</v>
          </cell>
          <cell r="D6840" t="str">
            <v>Oconee</v>
          </cell>
          <cell r="E6840">
            <v>2</v>
          </cell>
          <cell r="F6840">
            <v>586</v>
          </cell>
          <cell r="G6840" t="str">
            <v>Max</v>
          </cell>
        </row>
        <row r="6841">
          <cell r="A6841" t="str">
            <v>Orangeburg202120.4Max</v>
          </cell>
          <cell r="B6841">
            <v>2021</v>
          </cell>
          <cell r="C6841">
            <v>0.4</v>
          </cell>
          <cell r="D6841" t="str">
            <v>Orangeburg</v>
          </cell>
          <cell r="E6841">
            <v>2</v>
          </cell>
          <cell r="F6841">
            <v>483</v>
          </cell>
          <cell r="G6841" t="str">
            <v>Max</v>
          </cell>
        </row>
        <row r="6842">
          <cell r="A6842" t="str">
            <v>Pickens202120.4Max</v>
          </cell>
          <cell r="B6842">
            <v>2021</v>
          </cell>
          <cell r="C6842">
            <v>0.4</v>
          </cell>
          <cell r="D6842" t="str">
            <v>Pickens</v>
          </cell>
          <cell r="E6842">
            <v>2</v>
          </cell>
          <cell r="F6842">
            <v>695</v>
          </cell>
          <cell r="G6842" t="str">
            <v>Max</v>
          </cell>
        </row>
        <row r="6843">
          <cell r="A6843" t="str">
            <v>Richland202120.4Max</v>
          </cell>
          <cell r="B6843">
            <v>2021</v>
          </cell>
          <cell r="C6843">
            <v>0.4</v>
          </cell>
          <cell r="D6843" t="str">
            <v>Richland</v>
          </cell>
          <cell r="E6843">
            <v>2</v>
          </cell>
          <cell r="F6843">
            <v>649</v>
          </cell>
          <cell r="G6843" t="str">
            <v>Max</v>
          </cell>
        </row>
        <row r="6844">
          <cell r="A6844" t="str">
            <v>Saluda202120.4Max</v>
          </cell>
          <cell r="B6844">
            <v>2021</v>
          </cell>
          <cell r="C6844">
            <v>0.4</v>
          </cell>
          <cell r="D6844" t="str">
            <v>Saluda</v>
          </cell>
          <cell r="E6844">
            <v>2</v>
          </cell>
          <cell r="F6844">
            <v>649</v>
          </cell>
          <cell r="G6844" t="str">
            <v>Max</v>
          </cell>
        </row>
        <row r="6845">
          <cell r="A6845" t="str">
            <v>Spartanburg202120.4Max</v>
          </cell>
          <cell r="B6845">
            <v>2021</v>
          </cell>
          <cell r="C6845">
            <v>0.4</v>
          </cell>
          <cell r="D6845" t="str">
            <v>Spartanburg</v>
          </cell>
          <cell r="E6845">
            <v>2</v>
          </cell>
          <cell r="F6845">
            <v>612</v>
          </cell>
          <cell r="G6845" t="str">
            <v>Max</v>
          </cell>
        </row>
        <row r="6846">
          <cell r="A6846" t="str">
            <v>Sumter202120.4Max</v>
          </cell>
          <cell r="B6846">
            <v>2021</v>
          </cell>
          <cell r="C6846">
            <v>0.4</v>
          </cell>
          <cell r="D6846" t="str">
            <v>Sumter</v>
          </cell>
          <cell r="E6846">
            <v>2</v>
          </cell>
          <cell r="F6846">
            <v>489</v>
          </cell>
          <cell r="G6846" t="str">
            <v>Max</v>
          </cell>
        </row>
        <row r="6847">
          <cell r="A6847" t="str">
            <v>Union202120.4Max</v>
          </cell>
          <cell r="B6847">
            <v>2021</v>
          </cell>
          <cell r="C6847">
            <v>0.4</v>
          </cell>
          <cell r="D6847" t="str">
            <v>Union</v>
          </cell>
          <cell r="E6847">
            <v>2</v>
          </cell>
          <cell r="F6847">
            <v>483</v>
          </cell>
          <cell r="G6847" t="str">
            <v>Max</v>
          </cell>
        </row>
        <row r="6848">
          <cell r="A6848" t="str">
            <v>Williamsburg202120.4Max</v>
          </cell>
          <cell r="B6848">
            <v>2021</v>
          </cell>
          <cell r="C6848">
            <v>0.4</v>
          </cell>
          <cell r="D6848" t="str">
            <v>Williamsburg</v>
          </cell>
          <cell r="E6848">
            <v>2</v>
          </cell>
          <cell r="F6848">
            <v>483</v>
          </cell>
          <cell r="G6848" t="str">
            <v>Max</v>
          </cell>
        </row>
        <row r="6849">
          <cell r="A6849" t="str">
            <v>York202120.4Max</v>
          </cell>
          <cell r="B6849">
            <v>2021</v>
          </cell>
          <cell r="C6849">
            <v>0.4</v>
          </cell>
          <cell r="D6849" t="str">
            <v>York</v>
          </cell>
          <cell r="E6849">
            <v>2</v>
          </cell>
          <cell r="F6849">
            <v>758</v>
          </cell>
          <cell r="G6849" t="str">
            <v>Max</v>
          </cell>
        </row>
        <row r="6850">
          <cell r="A6850" t="str">
            <v>Abbeville202130.4Max</v>
          </cell>
          <cell r="B6850">
            <v>2021</v>
          </cell>
          <cell r="C6850">
            <v>0.4</v>
          </cell>
          <cell r="D6850" t="str">
            <v>Abbeville</v>
          </cell>
          <cell r="E6850">
            <v>3</v>
          </cell>
          <cell r="F6850">
            <v>557</v>
          </cell>
          <cell r="G6850" t="str">
            <v>Max</v>
          </cell>
        </row>
        <row r="6851">
          <cell r="A6851" t="str">
            <v>Aiken202130.4Max</v>
          </cell>
          <cell r="B6851">
            <v>2021</v>
          </cell>
          <cell r="C6851">
            <v>0.4</v>
          </cell>
          <cell r="D6851" t="str">
            <v>Aiken</v>
          </cell>
          <cell r="E6851">
            <v>3</v>
          </cell>
          <cell r="F6851">
            <v>719</v>
          </cell>
          <cell r="G6851" t="str">
            <v>Max</v>
          </cell>
        </row>
        <row r="6852">
          <cell r="A6852" t="str">
            <v>Allendale202130.4Max</v>
          </cell>
          <cell r="B6852">
            <v>2021</v>
          </cell>
          <cell r="C6852">
            <v>0.4</v>
          </cell>
          <cell r="D6852" t="str">
            <v>Allendale</v>
          </cell>
          <cell r="E6852">
            <v>3</v>
          </cell>
          <cell r="F6852">
            <v>557</v>
          </cell>
          <cell r="G6852" t="str">
            <v>Max</v>
          </cell>
        </row>
        <row r="6853">
          <cell r="A6853" t="str">
            <v>Anderson202130.4Max</v>
          </cell>
          <cell r="B6853">
            <v>2021</v>
          </cell>
          <cell r="C6853">
            <v>0.4</v>
          </cell>
          <cell r="D6853" t="str">
            <v>Anderson</v>
          </cell>
          <cell r="E6853">
            <v>3</v>
          </cell>
          <cell r="F6853">
            <v>709</v>
          </cell>
          <cell r="G6853" t="str">
            <v>Max</v>
          </cell>
        </row>
        <row r="6854">
          <cell r="A6854" t="str">
            <v>Bamberg202130.4Max</v>
          </cell>
          <cell r="B6854">
            <v>2021</v>
          </cell>
          <cell r="C6854">
            <v>0.4</v>
          </cell>
          <cell r="D6854" t="str">
            <v>Bamberg</v>
          </cell>
          <cell r="E6854">
            <v>3</v>
          </cell>
          <cell r="F6854">
            <v>557</v>
          </cell>
          <cell r="G6854" t="str">
            <v>Max</v>
          </cell>
        </row>
        <row r="6855">
          <cell r="A6855" t="str">
            <v>Barnwell202130.4Max</v>
          </cell>
          <cell r="B6855">
            <v>2021</v>
          </cell>
          <cell r="C6855">
            <v>0.4</v>
          </cell>
          <cell r="D6855" t="str">
            <v>Barnwell</v>
          </cell>
          <cell r="E6855">
            <v>3</v>
          </cell>
          <cell r="F6855">
            <v>557</v>
          </cell>
          <cell r="G6855" t="str">
            <v>Max</v>
          </cell>
        </row>
        <row r="6856">
          <cell r="A6856" t="str">
            <v>Beaufort202130.4Max</v>
          </cell>
          <cell r="B6856">
            <v>2021</v>
          </cell>
          <cell r="C6856">
            <v>0.4</v>
          </cell>
          <cell r="D6856" t="str">
            <v>Beaufort</v>
          </cell>
          <cell r="E6856">
            <v>3</v>
          </cell>
          <cell r="F6856">
            <v>806</v>
          </cell>
          <cell r="G6856" t="str">
            <v>Max</v>
          </cell>
        </row>
        <row r="6857">
          <cell r="A6857" t="str">
            <v>Berkeley202130.4Max</v>
          </cell>
          <cell r="B6857">
            <v>2021</v>
          </cell>
          <cell r="C6857">
            <v>0.4</v>
          </cell>
          <cell r="D6857" t="str">
            <v>Berkeley</v>
          </cell>
          <cell r="E6857">
            <v>3</v>
          </cell>
          <cell r="F6857">
            <v>854</v>
          </cell>
          <cell r="G6857" t="str">
            <v>Max</v>
          </cell>
        </row>
        <row r="6858">
          <cell r="A6858" t="str">
            <v>Calhoun202130.4Max</v>
          </cell>
          <cell r="B6858">
            <v>2021</v>
          </cell>
          <cell r="C6858">
            <v>0.4</v>
          </cell>
          <cell r="D6858" t="str">
            <v>Calhoun</v>
          </cell>
          <cell r="E6858">
            <v>3</v>
          </cell>
          <cell r="F6858">
            <v>750</v>
          </cell>
          <cell r="G6858" t="str">
            <v>Max</v>
          </cell>
        </row>
        <row r="6859">
          <cell r="A6859" t="str">
            <v>Charleston202130.4Max</v>
          </cell>
          <cell r="B6859">
            <v>2021</v>
          </cell>
          <cell r="C6859">
            <v>0.4</v>
          </cell>
          <cell r="D6859" t="str">
            <v>Charleston</v>
          </cell>
          <cell r="E6859">
            <v>3</v>
          </cell>
          <cell r="F6859">
            <v>854</v>
          </cell>
          <cell r="G6859" t="str">
            <v>Max</v>
          </cell>
        </row>
        <row r="6860">
          <cell r="A6860" t="str">
            <v>Cherokee202130.4Max</v>
          </cell>
          <cell r="B6860">
            <v>2021</v>
          </cell>
          <cell r="C6860">
            <v>0.4</v>
          </cell>
          <cell r="D6860" t="str">
            <v>Cherokee</v>
          </cell>
          <cell r="E6860">
            <v>3</v>
          </cell>
          <cell r="F6860">
            <v>557</v>
          </cell>
          <cell r="G6860" t="str">
            <v>Max</v>
          </cell>
        </row>
        <row r="6861">
          <cell r="A6861" t="str">
            <v>Chester202130.4Max</v>
          </cell>
          <cell r="B6861">
            <v>2021</v>
          </cell>
          <cell r="C6861">
            <v>0.4</v>
          </cell>
          <cell r="D6861" t="str">
            <v>Chester</v>
          </cell>
          <cell r="E6861">
            <v>3</v>
          </cell>
          <cell r="F6861">
            <v>591</v>
          </cell>
          <cell r="G6861" t="str">
            <v>Max</v>
          </cell>
        </row>
        <row r="6862">
          <cell r="A6862" t="str">
            <v>Chesterfield202130.4Max</v>
          </cell>
          <cell r="B6862">
            <v>2021</v>
          </cell>
          <cell r="C6862">
            <v>0.4</v>
          </cell>
          <cell r="D6862" t="str">
            <v>Chesterfield</v>
          </cell>
          <cell r="E6862">
            <v>3</v>
          </cell>
          <cell r="F6862">
            <v>557</v>
          </cell>
          <cell r="G6862" t="str">
            <v>Max</v>
          </cell>
        </row>
        <row r="6863">
          <cell r="A6863" t="str">
            <v>Clarendon202130.4Max</v>
          </cell>
          <cell r="B6863">
            <v>2021</v>
          </cell>
          <cell r="C6863">
            <v>0.4</v>
          </cell>
          <cell r="D6863" t="str">
            <v>Clarendon</v>
          </cell>
          <cell r="E6863">
            <v>3</v>
          </cell>
          <cell r="F6863">
            <v>557</v>
          </cell>
          <cell r="G6863" t="str">
            <v>Max</v>
          </cell>
        </row>
        <row r="6864">
          <cell r="A6864" t="str">
            <v>Colleton202130.4Max</v>
          </cell>
          <cell r="B6864">
            <v>2021</v>
          </cell>
          <cell r="C6864">
            <v>0.4</v>
          </cell>
          <cell r="D6864" t="str">
            <v>Colleton</v>
          </cell>
          <cell r="E6864">
            <v>3</v>
          </cell>
          <cell r="F6864">
            <v>557</v>
          </cell>
          <cell r="G6864" t="str">
            <v>Max</v>
          </cell>
        </row>
        <row r="6865">
          <cell r="A6865" t="str">
            <v>Darlington202130.4Max</v>
          </cell>
          <cell r="B6865">
            <v>2021</v>
          </cell>
          <cell r="C6865">
            <v>0.4</v>
          </cell>
          <cell r="D6865" t="str">
            <v>Darlington</v>
          </cell>
          <cell r="E6865">
            <v>3</v>
          </cell>
          <cell r="F6865">
            <v>572</v>
          </cell>
          <cell r="G6865" t="str">
            <v>Max</v>
          </cell>
        </row>
        <row r="6866">
          <cell r="A6866" t="str">
            <v>Dillon202130.4Max</v>
          </cell>
          <cell r="B6866">
            <v>2021</v>
          </cell>
          <cell r="C6866">
            <v>0.4</v>
          </cell>
          <cell r="D6866" t="str">
            <v>Dillon</v>
          </cell>
          <cell r="E6866">
            <v>3</v>
          </cell>
          <cell r="F6866">
            <v>557</v>
          </cell>
          <cell r="G6866" t="str">
            <v>Max</v>
          </cell>
        </row>
        <row r="6867">
          <cell r="A6867" t="str">
            <v>Dorchester202130.4Max</v>
          </cell>
          <cell r="B6867">
            <v>2021</v>
          </cell>
          <cell r="C6867">
            <v>0.4</v>
          </cell>
          <cell r="D6867" t="str">
            <v>Dorchester</v>
          </cell>
          <cell r="E6867">
            <v>3</v>
          </cell>
          <cell r="F6867">
            <v>854</v>
          </cell>
          <cell r="G6867" t="str">
            <v>Max</v>
          </cell>
        </row>
        <row r="6868">
          <cell r="A6868" t="str">
            <v>Edgefield202130.4Max</v>
          </cell>
          <cell r="B6868">
            <v>2021</v>
          </cell>
          <cell r="C6868">
            <v>0.4</v>
          </cell>
          <cell r="D6868" t="str">
            <v>Edgefield</v>
          </cell>
          <cell r="E6868">
            <v>3</v>
          </cell>
          <cell r="F6868">
            <v>719</v>
          </cell>
          <cell r="G6868" t="str">
            <v>Max</v>
          </cell>
        </row>
        <row r="6869">
          <cell r="A6869" t="str">
            <v>Fairfield202130.4Max</v>
          </cell>
          <cell r="B6869">
            <v>2021</v>
          </cell>
          <cell r="C6869">
            <v>0.4</v>
          </cell>
          <cell r="D6869" t="str">
            <v>Fairfield</v>
          </cell>
          <cell r="E6869">
            <v>3</v>
          </cell>
          <cell r="F6869">
            <v>750</v>
          </cell>
          <cell r="G6869" t="str">
            <v>Max</v>
          </cell>
        </row>
        <row r="6870">
          <cell r="A6870" t="str">
            <v>Florence202130.4Max</v>
          </cell>
          <cell r="B6870">
            <v>2021</v>
          </cell>
          <cell r="C6870">
            <v>0.4</v>
          </cell>
          <cell r="D6870" t="str">
            <v>Florence</v>
          </cell>
          <cell r="E6870">
            <v>3</v>
          </cell>
          <cell r="F6870">
            <v>629</v>
          </cell>
          <cell r="G6870" t="str">
            <v>Max</v>
          </cell>
        </row>
        <row r="6871">
          <cell r="A6871" t="str">
            <v>Georgetown202130.4Max</v>
          </cell>
          <cell r="B6871">
            <v>2021</v>
          </cell>
          <cell r="C6871">
            <v>0.4</v>
          </cell>
          <cell r="D6871" t="str">
            <v>Georgetown</v>
          </cell>
          <cell r="E6871">
            <v>3</v>
          </cell>
          <cell r="F6871">
            <v>671</v>
          </cell>
          <cell r="G6871" t="str">
            <v>Max</v>
          </cell>
        </row>
        <row r="6872">
          <cell r="A6872" t="str">
            <v>Greenville202130.4Max</v>
          </cell>
          <cell r="B6872">
            <v>2021</v>
          </cell>
          <cell r="C6872">
            <v>0.4</v>
          </cell>
          <cell r="D6872" t="str">
            <v>Greenville</v>
          </cell>
          <cell r="E6872">
            <v>3</v>
          </cell>
          <cell r="F6872">
            <v>803</v>
          </cell>
          <cell r="G6872" t="str">
            <v>Max</v>
          </cell>
        </row>
        <row r="6873">
          <cell r="A6873" t="str">
            <v>Greenwood202130.4Max</v>
          </cell>
          <cell r="B6873">
            <v>2021</v>
          </cell>
          <cell r="C6873">
            <v>0.4</v>
          </cell>
          <cell r="D6873" t="str">
            <v>Greenwood</v>
          </cell>
          <cell r="E6873">
            <v>3</v>
          </cell>
          <cell r="F6873">
            <v>570</v>
          </cell>
          <cell r="G6873" t="str">
            <v>Max</v>
          </cell>
        </row>
        <row r="6874">
          <cell r="A6874" t="str">
            <v>Hampton202130.4Max</v>
          </cell>
          <cell r="B6874">
            <v>2021</v>
          </cell>
          <cell r="C6874">
            <v>0.4</v>
          </cell>
          <cell r="D6874" t="str">
            <v>Hampton</v>
          </cell>
          <cell r="E6874">
            <v>3</v>
          </cell>
          <cell r="F6874">
            <v>557</v>
          </cell>
          <cell r="G6874" t="str">
            <v>Max</v>
          </cell>
        </row>
        <row r="6875">
          <cell r="A6875" t="str">
            <v>Horry202130.4Max</v>
          </cell>
          <cell r="B6875">
            <v>2021</v>
          </cell>
          <cell r="C6875">
            <v>0.4</v>
          </cell>
          <cell r="D6875" t="str">
            <v>Horry</v>
          </cell>
          <cell r="E6875">
            <v>3</v>
          </cell>
          <cell r="F6875">
            <v>635</v>
          </cell>
          <cell r="G6875" t="str">
            <v>Max</v>
          </cell>
        </row>
        <row r="6876">
          <cell r="A6876" t="str">
            <v>Jasper202130.4Max</v>
          </cell>
          <cell r="B6876">
            <v>2021</v>
          </cell>
          <cell r="C6876">
            <v>0.4</v>
          </cell>
          <cell r="D6876" t="str">
            <v>Jasper</v>
          </cell>
          <cell r="E6876">
            <v>3</v>
          </cell>
          <cell r="F6876">
            <v>562</v>
          </cell>
          <cell r="G6876" t="str">
            <v>Max</v>
          </cell>
        </row>
        <row r="6877">
          <cell r="A6877" t="str">
            <v>Kershaw202130.4Max</v>
          </cell>
          <cell r="B6877">
            <v>2021</v>
          </cell>
          <cell r="C6877">
            <v>0.4</v>
          </cell>
          <cell r="D6877" t="str">
            <v>Kershaw</v>
          </cell>
          <cell r="E6877">
            <v>3</v>
          </cell>
          <cell r="F6877">
            <v>633</v>
          </cell>
          <cell r="G6877" t="str">
            <v>Max</v>
          </cell>
        </row>
        <row r="6878">
          <cell r="A6878" t="str">
            <v>Lancaster202130.4Max</v>
          </cell>
          <cell r="B6878">
            <v>2021</v>
          </cell>
          <cell r="C6878">
            <v>0.4</v>
          </cell>
          <cell r="D6878" t="str">
            <v>Lancaster</v>
          </cell>
          <cell r="E6878">
            <v>3</v>
          </cell>
          <cell r="F6878">
            <v>734</v>
          </cell>
          <cell r="G6878" t="str">
            <v>Max</v>
          </cell>
        </row>
        <row r="6879">
          <cell r="A6879" t="str">
            <v>Laurens202130.4Max</v>
          </cell>
          <cell r="B6879">
            <v>2021</v>
          </cell>
          <cell r="C6879">
            <v>0.4</v>
          </cell>
          <cell r="D6879" t="str">
            <v>Laurens</v>
          </cell>
          <cell r="E6879">
            <v>3</v>
          </cell>
          <cell r="F6879">
            <v>557</v>
          </cell>
          <cell r="G6879" t="str">
            <v>Max</v>
          </cell>
        </row>
        <row r="6880">
          <cell r="A6880" t="str">
            <v>Lee202130.4Max</v>
          </cell>
          <cell r="B6880">
            <v>2021</v>
          </cell>
          <cell r="C6880">
            <v>0.4</v>
          </cell>
          <cell r="D6880" t="str">
            <v>Lee</v>
          </cell>
          <cell r="E6880">
            <v>3</v>
          </cell>
          <cell r="F6880">
            <v>557</v>
          </cell>
          <cell r="G6880" t="str">
            <v>Max</v>
          </cell>
        </row>
        <row r="6881">
          <cell r="A6881" t="str">
            <v>Lexington202130.4Max</v>
          </cell>
          <cell r="B6881">
            <v>2021</v>
          </cell>
          <cell r="C6881">
            <v>0.4</v>
          </cell>
          <cell r="D6881" t="str">
            <v>Lexington</v>
          </cell>
          <cell r="E6881">
            <v>3</v>
          </cell>
          <cell r="F6881">
            <v>750</v>
          </cell>
          <cell r="G6881" t="str">
            <v>Max</v>
          </cell>
        </row>
        <row r="6882">
          <cell r="A6882" t="str">
            <v>Marion202130.4Max</v>
          </cell>
          <cell r="B6882">
            <v>2021</v>
          </cell>
          <cell r="C6882">
            <v>0.4</v>
          </cell>
          <cell r="D6882" t="str">
            <v>Marion</v>
          </cell>
          <cell r="E6882">
            <v>3</v>
          </cell>
          <cell r="F6882">
            <v>557</v>
          </cell>
          <cell r="G6882" t="str">
            <v>Max</v>
          </cell>
        </row>
        <row r="6883">
          <cell r="A6883" t="str">
            <v>Marlboro202130.4Max</v>
          </cell>
          <cell r="B6883">
            <v>2021</v>
          </cell>
          <cell r="C6883">
            <v>0.4</v>
          </cell>
          <cell r="D6883" t="str">
            <v>Marlboro</v>
          </cell>
          <cell r="E6883">
            <v>3</v>
          </cell>
          <cell r="F6883">
            <v>557</v>
          </cell>
          <cell r="G6883" t="str">
            <v>Max</v>
          </cell>
        </row>
        <row r="6884">
          <cell r="A6884" t="str">
            <v>McCormick202130.4Max</v>
          </cell>
          <cell r="B6884">
            <v>2021</v>
          </cell>
          <cell r="C6884">
            <v>0.4</v>
          </cell>
          <cell r="D6884" t="str">
            <v>McCormick</v>
          </cell>
          <cell r="E6884">
            <v>3</v>
          </cell>
          <cell r="F6884">
            <v>594</v>
          </cell>
          <cell r="G6884" t="str">
            <v>Max</v>
          </cell>
        </row>
        <row r="6885">
          <cell r="A6885" t="str">
            <v>Newberry202130.4Max</v>
          </cell>
          <cell r="B6885">
            <v>2021</v>
          </cell>
          <cell r="C6885">
            <v>0.4</v>
          </cell>
          <cell r="D6885" t="str">
            <v>Newberry</v>
          </cell>
          <cell r="E6885">
            <v>3</v>
          </cell>
          <cell r="F6885">
            <v>571</v>
          </cell>
          <cell r="G6885" t="str">
            <v>Max</v>
          </cell>
        </row>
        <row r="6886">
          <cell r="A6886" t="str">
            <v>Oconee202130.4Max</v>
          </cell>
          <cell r="B6886">
            <v>2021</v>
          </cell>
          <cell r="C6886">
            <v>0.4</v>
          </cell>
          <cell r="D6886" t="str">
            <v>Oconee</v>
          </cell>
          <cell r="E6886">
            <v>3</v>
          </cell>
          <cell r="F6886">
            <v>677</v>
          </cell>
          <cell r="G6886" t="str">
            <v>Max</v>
          </cell>
        </row>
        <row r="6887">
          <cell r="A6887" t="str">
            <v>Orangeburg202130.4Max</v>
          </cell>
          <cell r="B6887">
            <v>2021</v>
          </cell>
          <cell r="C6887">
            <v>0.4</v>
          </cell>
          <cell r="D6887" t="str">
            <v>Orangeburg</v>
          </cell>
          <cell r="E6887">
            <v>3</v>
          </cell>
          <cell r="F6887">
            <v>557</v>
          </cell>
          <cell r="G6887" t="str">
            <v>Max</v>
          </cell>
        </row>
        <row r="6888">
          <cell r="A6888" t="str">
            <v>Pickens202130.4Max</v>
          </cell>
          <cell r="B6888">
            <v>2021</v>
          </cell>
          <cell r="C6888">
            <v>0.4</v>
          </cell>
          <cell r="D6888" t="str">
            <v>Pickens</v>
          </cell>
          <cell r="E6888">
            <v>3</v>
          </cell>
          <cell r="F6888">
            <v>803</v>
          </cell>
          <cell r="G6888" t="str">
            <v>Max</v>
          </cell>
        </row>
        <row r="6889">
          <cell r="A6889" t="str">
            <v>Richland202130.4Max</v>
          </cell>
          <cell r="B6889">
            <v>2021</v>
          </cell>
          <cell r="C6889">
            <v>0.4</v>
          </cell>
          <cell r="D6889" t="str">
            <v>Richland</v>
          </cell>
          <cell r="E6889">
            <v>3</v>
          </cell>
          <cell r="F6889">
            <v>750</v>
          </cell>
          <cell r="G6889" t="str">
            <v>Max</v>
          </cell>
        </row>
        <row r="6890">
          <cell r="A6890" t="str">
            <v>Saluda202130.4Max</v>
          </cell>
          <cell r="B6890">
            <v>2021</v>
          </cell>
          <cell r="C6890">
            <v>0.4</v>
          </cell>
          <cell r="D6890" t="str">
            <v>Saluda</v>
          </cell>
          <cell r="E6890">
            <v>3</v>
          </cell>
          <cell r="F6890">
            <v>750</v>
          </cell>
          <cell r="G6890" t="str">
            <v>Max</v>
          </cell>
        </row>
        <row r="6891">
          <cell r="A6891" t="str">
            <v>Spartanburg202130.4Max</v>
          </cell>
          <cell r="B6891">
            <v>2021</v>
          </cell>
          <cell r="C6891">
            <v>0.4</v>
          </cell>
          <cell r="D6891" t="str">
            <v>Spartanburg</v>
          </cell>
          <cell r="E6891">
            <v>3</v>
          </cell>
          <cell r="F6891">
            <v>706</v>
          </cell>
          <cell r="G6891" t="str">
            <v>Max</v>
          </cell>
        </row>
        <row r="6892">
          <cell r="A6892" t="str">
            <v>Sumter202130.4Max</v>
          </cell>
          <cell r="B6892">
            <v>2021</v>
          </cell>
          <cell r="C6892">
            <v>0.4</v>
          </cell>
          <cell r="D6892" t="str">
            <v>Sumter</v>
          </cell>
          <cell r="E6892">
            <v>3</v>
          </cell>
          <cell r="F6892">
            <v>565</v>
          </cell>
          <cell r="G6892" t="str">
            <v>Max</v>
          </cell>
        </row>
        <row r="6893">
          <cell r="A6893" t="str">
            <v>Union202130.4Max</v>
          </cell>
          <cell r="B6893">
            <v>2021</v>
          </cell>
          <cell r="C6893">
            <v>0.4</v>
          </cell>
          <cell r="D6893" t="str">
            <v>Union</v>
          </cell>
          <cell r="E6893">
            <v>3</v>
          </cell>
          <cell r="F6893">
            <v>557</v>
          </cell>
          <cell r="G6893" t="str">
            <v>Max</v>
          </cell>
        </row>
        <row r="6894">
          <cell r="A6894" t="str">
            <v>Williamsburg202130.4Max</v>
          </cell>
          <cell r="B6894">
            <v>2021</v>
          </cell>
          <cell r="C6894">
            <v>0.4</v>
          </cell>
          <cell r="D6894" t="str">
            <v>Williamsburg</v>
          </cell>
          <cell r="E6894">
            <v>3</v>
          </cell>
          <cell r="F6894">
            <v>557</v>
          </cell>
          <cell r="G6894" t="str">
            <v>Max</v>
          </cell>
        </row>
        <row r="6895">
          <cell r="A6895" t="str">
            <v>York202130.4Max</v>
          </cell>
          <cell r="B6895">
            <v>2021</v>
          </cell>
          <cell r="C6895">
            <v>0.4</v>
          </cell>
          <cell r="D6895" t="str">
            <v>York</v>
          </cell>
          <cell r="E6895">
            <v>3</v>
          </cell>
          <cell r="F6895">
            <v>876</v>
          </cell>
          <cell r="G6895" t="str">
            <v>Max</v>
          </cell>
        </row>
        <row r="6896">
          <cell r="A6896" t="str">
            <v>Abbeville202140.4Max</v>
          </cell>
          <cell r="B6896">
            <v>2021</v>
          </cell>
          <cell r="C6896">
            <v>0.4</v>
          </cell>
          <cell r="D6896" t="str">
            <v>Abbeville</v>
          </cell>
          <cell r="E6896">
            <v>4</v>
          </cell>
          <cell r="F6896">
            <v>622</v>
          </cell>
          <cell r="G6896" t="str">
            <v>Max</v>
          </cell>
        </row>
        <row r="6897">
          <cell r="A6897" t="str">
            <v>Aiken202140.4Max</v>
          </cell>
          <cell r="B6897">
            <v>2021</v>
          </cell>
          <cell r="C6897">
            <v>0.4</v>
          </cell>
          <cell r="D6897" t="str">
            <v>Aiken</v>
          </cell>
          <cell r="E6897">
            <v>4</v>
          </cell>
          <cell r="F6897">
            <v>802</v>
          </cell>
          <cell r="G6897" t="str">
            <v>Max</v>
          </cell>
        </row>
        <row r="6898">
          <cell r="A6898" t="str">
            <v>Allendale202140.4Max</v>
          </cell>
          <cell r="B6898">
            <v>2021</v>
          </cell>
          <cell r="C6898">
            <v>0.4</v>
          </cell>
          <cell r="D6898" t="str">
            <v>Allendale</v>
          </cell>
          <cell r="E6898">
            <v>4</v>
          </cell>
          <cell r="F6898">
            <v>622</v>
          </cell>
          <cell r="G6898" t="str">
            <v>Max</v>
          </cell>
        </row>
        <row r="6899">
          <cell r="A6899" t="str">
            <v>Anderson202140.4Max</v>
          </cell>
          <cell r="B6899">
            <v>2021</v>
          </cell>
          <cell r="C6899">
            <v>0.4</v>
          </cell>
          <cell r="D6899" t="str">
            <v>Anderson</v>
          </cell>
          <cell r="E6899">
            <v>4</v>
          </cell>
          <cell r="F6899">
            <v>792</v>
          </cell>
          <cell r="G6899" t="str">
            <v>Max</v>
          </cell>
        </row>
        <row r="6900">
          <cell r="A6900" t="str">
            <v>Bamberg202140.4Max</v>
          </cell>
          <cell r="B6900">
            <v>2021</v>
          </cell>
          <cell r="C6900">
            <v>0.4</v>
          </cell>
          <cell r="D6900" t="str">
            <v>Bamberg</v>
          </cell>
          <cell r="E6900">
            <v>4</v>
          </cell>
          <cell r="F6900">
            <v>622</v>
          </cell>
          <cell r="G6900" t="str">
            <v>Max</v>
          </cell>
        </row>
        <row r="6901">
          <cell r="A6901" t="str">
            <v>Barnwell202140.4Max</v>
          </cell>
          <cell r="B6901">
            <v>2021</v>
          </cell>
          <cell r="C6901">
            <v>0.4</v>
          </cell>
          <cell r="D6901" t="str">
            <v>Barnwell</v>
          </cell>
          <cell r="E6901">
            <v>4</v>
          </cell>
          <cell r="F6901">
            <v>622</v>
          </cell>
          <cell r="G6901" t="str">
            <v>Max</v>
          </cell>
        </row>
        <row r="6902">
          <cell r="A6902" t="str">
            <v>Beaufort202140.4Max</v>
          </cell>
          <cell r="B6902">
            <v>2021</v>
          </cell>
          <cell r="C6902">
            <v>0.4</v>
          </cell>
          <cell r="D6902" t="str">
            <v>Beaufort</v>
          </cell>
          <cell r="E6902">
            <v>4</v>
          </cell>
          <cell r="F6902">
            <v>899</v>
          </cell>
          <cell r="G6902" t="str">
            <v>Max</v>
          </cell>
        </row>
        <row r="6903">
          <cell r="A6903" t="str">
            <v>Berkeley202140.4Max</v>
          </cell>
          <cell r="B6903">
            <v>2021</v>
          </cell>
          <cell r="C6903">
            <v>0.4</v>
          </cell>
          <cell r="D6903" t="str">
            <v>Berkeley</v>
          </cell>
          <cell r="E6903">
            <v>4</v>
          </cell>
          <cell r="F6903">
            <v>953</v>
          </cell>
          <cell r="G6903" t="str">
            <v>Max</v>
          </cell>
        </row>
        <row r="6904">
          <cell r="A6904" t="str">
            <v>Calhoun202140.4Max</v>
          </cell>
          <cell r="B6904">
            <v>2021</v>
          </cell>
          <cell r="C6904">
            <v>0.4</v>
          </cell>
          <cell r="D6904" t="str">
            <v>Calhoun</v>
          </cell>
          <cell r="E6904">
            <v>4</v>
          </cell>
          <cell r="F6904">
            <v>837</v>
          </cell>
          <cell r="G6904" t="str">
            <v>Max</v>
          </cell>
        </row>
        <row r="6905">
          <cell r="A6905" t="str">
            <v>Charleston202140.4Max</v>
          </cell>
          <cell r="B6905">
            <v>2021</v>
          </cell>
          <cell r="C6905">
            <v>0.4</v>
          </cell>
          <cell r="D6905" t="str">
            <v>Charleston</v>
          </cell>
          <cell r="E6905">
            <v>4</v>
          </cell>
          <cell r="F6905">
            <v>953</v>
          </cell>
          <cell r="G6905" t="str">
            <v>Max</v>
          </cell>
        </row>
        <row r="6906">
          <cell r="A6906" t="str">
            <v>Cherokee202140.4Max</v>
          </cell>
          <cell r="B6906">
            <v>2021</v>
          </cell>
          <cell r="C6906">
            <v>0.4</v>
          </cell>
          <cell r="D6906" t="str">
            <v>Cherokee</v>
          </cell>
          <cell r="E6906">
            <v>4</v>
          </cell>
          <cell r="F6906">
            <v>622</v>
          </cell>
          <cell r="G6906" t="str">
            <v>Max</v>
          </cell>
        </row>
        <row r="6907">
          <cell r="A6907" t="str">
            <v>Chester202140.4Max</v>
          </cell>
          <cell r="B6907">
            <v>2021</v>
          </cell>
          <cell r="C6907">
            <v>0.4</v>
          </cell>
          <cell r="D6907" t="str">
            <v>Chester</v>
          </cell>
          <cell r="E6907">
            <v>4</v>
          </cell>
          <cell r="F6907">
            <v>659</v>
          </cell>
          <cell r="G6907" t="str">
            <v>Max</v>
          </cell>
        </row>
        <row r="6908">
          <cell r="A6908" t="str">
            <v>Chesterfield202140.4Max</v>
          </cell>
          <cell r="B6908">
            <v>2021</v>
          </cell>
          <cell r="C6908">
            <v>0.4</v>
          </cell>
          <cell r="D6908" t="str">
            <v>Chesterfield</v>
          </cell>
          <cell r="E6908">
            <v>4</v>
          </cell>
          <cell r="F6908">
            <v>622</v>
          </cell>
          <cell r="G6908" t="str">
            <v>Max</v>
          </cell>
        </row>
        <row r="6909">
          <cell r="A6909" t="str">
            <v>Clarendon202140.4Max</v>
          </cell>
          <cell r="B6909">
            <v>2021</v>
          </cell>
          <cell r="C6909">
            <v>0.4</v>
          </cell>
          <cell r="D6909" t="str">
            <v>Clarendon</v>
          </cell>
          <cell r="E6909">
            <v>4</v>
          </cell>
          <cell r="F6909">
            <v>622</v>
          </cell>
          <cell r="G6909" t="str">
            <v>Max</v>
          </cell>
        </row>
        <row r="6910">
          <cell r="A6910" t="str">
            <v>Colleton202140.4Max</v>
          </cell>
          <cell r="B6910">
            <v>2021</v>
          </cell>
          <cell r="C6910">
            <v>0.4</v>
          </cell>
          <cell r="D6910" t="str">
            <v>Colleton</v>
          </cell>
          <cell r="E6910">
            <v>4</v>
          </cell>
          <cell r="F6910">
            <v>622</v>
          </cell>
          <cell r="G6910" t="str">
            <v>Max</v>
          </cell>
        </row>
        <row r="6911">
          <cell r="A6911" t="str">
            <v>Darlington202140.4Max</v>
          </cell>
          <cell r="B6911">
            <v>2021</v>
          </cell>
          <cell r="C6911">
            <v>0.4</v>
          </cell>
          <cell r="D6911" t="str">
            <v>Darlington</v>
          </cell>
          <cell r="E6911">
            <v>4</v>
          </cell>
          <cell r="F6911">
            <v>638</v>
          </cell>
          <cell r="G6911" t="str">
            <v>Max</v>
          </cell>
        </row>
        <row r="6912">
          <cell r="A6912" t="str">
            <v>Dillon202140.4Max</v>
          </cell>
          <cell r="B6912">
            <v>2021</v>
          </cell>
          <cell r="C6912">
            <v>0.4</v>
          </cell>
          <cell r="D6912" t="str">
            <v>Dillon</v>
          </cell>
          <cell r="E6912">
            <v>4</v>
          </cell>
          <cell r="F6912">
            <v>622</v>
          </cell>
          <cell r="G6912" t="str">
            <v>Max</v>
          </cell>
        </row>
        <row r="6913">
          <cell r="A6913" t="str">
            <v>Dorchester202140.4Max</v>
          </cell>
          <cell r="B6913">
            <v>2021</v>
          </cell>
          <cell r="C6913">
            <v>0.4</v>
          </cell>
          <cell r="D6913" t="str">
            <v>Dorchester</v>
          </cell>
          <cell r="E6913">
            <v>4</v>
          </cell>
          <cell r="F6913">
            <v>953</v>
          </cell>
          <cell r="G6913" t="str">
            <v>Max</v>
          </cell>
        </row>
        <row r="6914">
          <cell r="A6914" t="str">
            <v>Edgefield202140.4Max</v>
          </cell>
          <cell r="B6914">
            <v>2021</v>
          </cell>
          <cell r="C6914">
            <v>0.4</v>
          </cell>
          <cell r="D6914" t="str">
            <v>Edgefield</v>
          </cell>
          <cell r="E6914">
            <v>4</v>
          </cell>
          <cell r="F6914">
            <v>802</v>
          </cell>
          <cell r="G6914" t="str">
            <v>Max</v>
          </cell>
        </row>
        <row r="6915">
          <cell r="A6915" t="str">
            <v>Fairfield202140.4Max</v>
          </cell>
          <cell r="B6915">
            <v>2021</v>
          </cell>
          <cell r="C6915">
            <v>0.4</v>
          </cell>
          <cell r="D6915" t="str">
            <v>Fairfield</v>
          </cell>
          <cell r="E6915">
            <v>4</v>
          </cell>
          <cell r="F6915">
            <v>837</v>
          </cell>
          <cell r="G6915" t="str">
            <v>Max</v>
          </cell>
        </row>
        <row r="6916">
          <cell r="A6916" t="str">
            <v>Florence202140.4Max</v>
          </cell>
          <cell r="B6916">
            <v>2021</v>
          </cell>
          <cell r="C6916">
            <v>0.4</v>
          </cell>
          <cell r="D6916" t="str">
            <v>Florence</v>
          </cell>
          <cell r="E6916">
            <v>4</v>
          </cell>
          <cell r="F6916">
            <v>702</v>
          </cell>
          <cell r="G6916" t="str">
            <v>Max</v>
          </cell>
        </row>
        <row r="6917">
          <cell r="A6917" t="str">
            <v>Georgetown202140.4Max</v>
          </cell>
          <cell r="B6917">
            <v>2021</v>
          </cell>
          <cell r="C6917">
            <v>0.4</v>
          </cell>
          <cell r="D6917" t="str">
            <v>Georgetown</v>
          </cell>
          <cell r="E6917">
            <v>4</v>
          </cell>
          <cell r="F6917">
            <v>749</v>
          </cell>
          <cell r="G6917" t="str">
            <v>Max</v>
          </cell>
        </row>
        <row r="6918">
          <cell r="A6918" t="str">
            <v>Greenville202140.4Max</v>
          </cell>
          <cell r="B6918">
            <v>2021</v>
          </cell>
          <cell r="C6918">
            <v>0.4</v>
          </cell>
          <cell r="D6918" t="str">
            <v>Greenville</v>
          </cell>
          <cell r="E6918">
            <v>4</v>
          </cell>
          <cell r="F6918">
            <v>896</v>
          </cell>
          <cell r="G6918" t="str">
            <v>Max</v>
          </cell>
        </row>
        <row r="6919">
          <cell r="A6919" t="str">
            <v>Greenwood202140.4Max</v>
          </cell>
          <cell r="B6919">
            <v>2021</v>
          </cell>
          <cell r="C6919">
            <v>0.4</v>
          </cell>
          <cell r="D6919" t="str">
            <v>Greenwood</v>
          </cell>
          <cell r="E6919">
            <v>4</v>
          </cell>
          <cell r="F6919">
            <v>636</v>
          </cell>
          <cell r="G6919" t="str">
            <v>Max</v>
          </cell>
        </row>
        <row r="6920">
          <cell r="A6920" t="str">
            <v>Hampton202140.4Max</v>
          </cell>
          <cell r="B6920">
            <v>2021</v>
          </cell>
          <cell r="C6920">
            <v>0.4</v>
          </cell>
          <cell r="D6920" t="str">
            <v>Hampton</v>
          </cell>
          <cell r="E6920">
            <v>4</v>
          </cell>
          <cell r="F6920">
            <v>622</v>
          </cell>
          <cell r="G6920" t="str">
            <v>Max</v>
          </cell>
        </row>
        <row r="6921">
          <cell r="A6921" t="str">
            <v>Horry202140.4Max</v>
          </cell>
          <cell r="B6921">
            <v>2021</v>
          </cell>
          <cell r="C6921">
            <v>0.4</v>
          </cell>
          <cell r="D6921" t="str">
            <v>Horry</v>
          </cell>
          <cell r="E6921">
            <v>4</v>
          </cell>
          <cell r="F6921">
            <v>709</v>
          </cell>
          <cell r="G6921" t="str">
            <v>Max</v>
          </cell>
        </row>
        <row r="6922">
          <cell r="A6922" t="str">
            <v>Jasper202140.4Max</v>
          </cell>
          <cell r="B6922">
            <v>2021</v>
          </cell>
          <cell r="C6922">
            <v>0.4</v>
          </cell>
          <cell r="D6922" t="str">
            <v>Jasper</v>
          </cell>
          <cell r="E6922">
            <v>4</v>
          </cell>
          <cell r="F6922">
            <v>627</v>
          </cell>
          <cell r="G6922" t="str">
            <v>Max</v>
          </cell>
        </row>
        <row r="6923">
          <cell r="A6923" t="str">
            <v>Kershaw202140.4Max</v>
          </cell>
          <cell r="B6923">
            <v>2021</v>
          </cell>
          <cell r="C6923">
            <v>0.4</v>
          </cell>
          <cell r="D6923" t="str">
            <v>Kershaw</v>
          </cell>
          <cell r="E6923">
            <v>4</v>
          </cell>
          <cell r="F6923">
            <v>707</v>
          </cell>
          <cell r="G6923" t="str">
            <v>Max</v>
          </cell>
        </row>
        <row r="6924">
          <cell r="A6924" t="str">
            <v>Lancaster202140.4Max</v>
          </cell>
          <cell r="B6924">
            <v>2021</v>
          </cell>
          <cell r="C6924">
            <v>0.4</v>
          </cell>
          <cell r="D6924" t="str">
            <v>Lancaster</v>
          </cell>
          <cell r="E6924">
            <v>4</v>
          </cell>
          <cell r="F6924">
            <v>819</v>
          </cell>
          <cell r="G6924" t="str">
            <v>Max</v>
          </cell>
        </row>
        <row r="6925">
          <cell r="A6925" t="str">
            <v>Laurens202140.4Max</v>
          </cell>
          <cell r="B6925">
            <v>2021</v>
          </cell>
          <cell r="C6925">
            <v>0.4</v>
          </cell>
          <cell r="D6925" t="str">
            <v>Laurens</v>
          </cell>
          <cell r="E6925">
            <v>4</v>
          </cell>
          <cell r="F6925">
            <v>622</v>
          </cell>
          <cell r="G6925" t="str">
            <v>Max</v>
          </cell>
        </row>
        <row r="6926">
          <cell r="A6926" t="str">
            <v>Lee202140.4Max</v>
          </cell>
          <cell r="B6926">
            <v>2021</v>
          </cell>
          <cell r="C6926">
            <v>0.4</v>
          </cell>
          <cell r="D6926" t="str">
            <v>Lee</v>
          </cell>
          <cell r="E6926">
            <v>4</v>
          </cell>
          <cell r="F6926">
            <v>622</v>
          </cell>
          <cell r="G6926" t="str">
            <v>Max</v>
          </cell>
        </row>
        <row r="6927">
          <cell r="A6927" t="str">
            <v>Lexington202140.4Max</v>
          </cell>
          <cell r="B6927">
            <v>2021</v>
          </cell>
          <cell r="C6927">
            <v>0.4</v>
          </cell>
          <cell r="D6927" t="str">
            <v>Lexington</v>
          </cell>
          <cell r="E6927">
            <v>4</v>
          </cell>
          <cell r="F6927">
            <v>837</v>
          </cell>
          <cell r="G6927" t="str">
            <v>Max</v>
          </cell>
        </row>
        <row r="6928">
          <cell r="A6928" t="str">
            <v>Marion202140.4Max</v>
          </cell>
          <cell r="B6928">
            <v>2021</v>
          </cell>
          <cell r="C6928">
            <v>0.4</v>
          </cell>
          <cell r="D6928" t="str">
            <v>Marion</v>
          </cell>
          <cell r="E6928">
            <v>4</v>
          </cell>
          <cell r="F6928">
            <v>622</v>
          </cell>
          <cell r="G6928" t="str">
            <v>Max</v>
          </cell>
        </row>
        <row r="6929">
          <cell r="A6929" t="str">
            <v>Marlboro202140.4Max</v>
          </cell>
          <cell r="B6929">
            <v>2021</v>
          </cell>
          <cell r="C6929">
            <v>0.4</v>
          </cell>
          <cell r="D6929" t="str">
            <v>Marlboro</v>
          </cell>
          <cell r="E6929">
            <v>4</v>
          </cell>
          <cell r="F6929">
            <v>622</v>
          </cell>
          <cell r="G6929" t="str">
            <v>Max</v>
          </cell>
        </row>
        <row r="6930">
          <cell r="A6930" t="str">
            <v>McCormick202140.4Max</v>
          </cell>
          <cell r="B6930">
            <v>2021</v>
          </cell>
          <cell r="C6930">
            <v>0.4</v>
          </cell>
          <cell r="D6930" t="str">
            <v>McCormick</v>
          </cell>
          <cell r="E6930">
            <v>4</v>
          </cell>
          <cell r="F6930">
            <v>663</v>
          </cell>
          <cell r="G6930" t="str">
            <v>Max</v>
          </cell>
        </row>
        <row r="6931">
          <cell r="A6931" t="str">
            <v>Newberry202140.4Max</v>
          </cell>
          <cell r="B6931">
            <v>2021</v>
          </cell>
          <cell r="C6931">
            <v>0.4</v>
          </cell>
          <cell r="D6931" t="str">
            <v>Newberry</v>
          </cell>
          <cell r="E6931">
            <v>4</v>
          </cell>
          <cell r="F6931">
            <v>637</v>
          </cell>
          <cell r="G6931" t="str">
            <v>Max</v>
          </cell>
        </row>
        <row r="6932">
          <cell r="A6932" t="str">
            <v>Oconee202140.4Max</v>
          </cell>
          <cell r="B6932">
            <v>2021</v>
          </cell>
          <cell r="C6932">
            <v>0.4</v>
          </cell>
          <cell r="D6932" t="str">
            <v>Oconee</v>
          </cell>
          <cell r="E6932">
            <v>4</v>
          </cell>
          <cell r="F6932">
            <v>756</v>
          </cell>
          <cell r="G6932" t="str">
            <v>Max</v>
          </cell>
        </row>
        <row r="6933">
          <cell r="A6933" t="str">
            <v>Orangeburg202140.4Max</v>
          </cell>
          <cell r="B6933">
            <v>2021</v>
          </cell>
          <cell r="C6933">
            <v>0.4</v>
          </cell>
          <cell r="D6933" t="str">
            <v>Orangeburg</v>
          </cell>
          <cell r="E6933">
            <v>4</v>
          </cell>
          <cell r="F6933">
            <v>622</v>
          </cell>
          <cell r="G6933" t="str">
            <v>Max</v>
          </cell>
        </row>
        <row r="6934">
          <cell r="A6934" t="str">
            <v>Pickens202140.4Max</v>
          </cell>
          <cell r="B6934">
            <v>2021</v>
          </cell>
          <cell r="C6934">
            <v>0.4</v>
          </cell>
          <cell r="D6934" t="str">
            <v>Pickens</v>
          </cell>
          <cell r="E6934">
            <v>4</v>
          </cell>
          <cell r="F6934">
            <v>896</v>
          </cell>
          <cell r="G6934" t="str">
            <v>Max</v>
          </cell>
        </row>
        <row r="6935">
          <cell r="A6935" t="str">
            <v>Richland202140.4Max</v>
          </cell>
          <cell r="B6935">
            <v>2021</v>
          </cell>
          <cell r="C6935">
            <v>0.4</v>
          </cell>
          <cell r="D6935" t="str">
            <v>Richland</v>
          </cell>
          <cell r="E6935">
            <v>4</v>
          </cell>
          <cell r="F6935">
            <v>837</v>
          </cell>
          <cell r="G6935" t="str">
            <v>Max</v>
          </cell>
        </row>
        <row r="6936">
          <cell r="A6936" t="str">
            <v>Saluda202140.4Max</v>
          </cell>
          <cell r="B6936">
            <v>2021</v>
          </cell>
          <cell r="C6936">
            <v>0.4</v>
          </cell>
          <cell r="D6936" t="str">
            <v>Saluda</v>
          </cell>
          <cell r="E6936">
            <v>4</v>
          </cell>
          <cell r="F6936">
            <v>837</v>
          </cell>
          <cell r="G6936" t="str">
            <v>Max</v>
          </cell>
        </row>
        <row r="6937">
          <cell r="A6937" t="str">
            <v>Spartanburg202140.4Max</v>
          </cell>
          <cell r="B6937">
            <v>2021</v>
          </cell>
          <cell r="C6937">
            <v>0.4</v>
          </cell>
          <cell r="D6937" t="str">
            <v>Spartanburg</v>
          </cell>
          <cell r="E6937">
            <v>4</v>
          </cell>
          <cell r="F6937">
            <v>788</v>
          </cell>
          <cell r="G6937" t="str">
            <v>Max</v>
          </cell>
        </row>
        <row r="6938">
          <cell r="A6938" t="str">
            <v>Sumter202140.4Max</v>
          </cell>
          <cell r="B6938">
            <v>2021</v>
          </cell>
          <cell r="C6938">
            <v>0.4</v>
          </cell>
          <cell r="D6938" t="str">
            <v>Sumter</v>
          </cell>
          <cell r="E6938">
            <v>4</v>
          </cell>
          <cell r="F6938">
            <v>630</v>
          </cell>
          <cell r="G6938" t="str">
            <v>Max</v>
          </cell>
        </row>
        <row r="6939">
          <cell r="A6939" t="str">
            <v>Union202140.4Max</v>
          </cell>
          <cell r="B6939">
            <v>2021</v>
          </cell>
          <cell r="C6939">
            <v>0.4</v>
          </cell>
          <cell r="D6939" t="str">
            <v>Union</v>
          </cell>
          <cell r="E6939">
            <v>4</v>
          </cell>
          <cell r="F6939">
            <v>622</v>
          </cell>
          <cell r="G6939" t="str">
            <v>Max</v>
          </cell>
        </row>
        <row r="6940">
          <cell r="A6940" t="str">
            <v>Williamsburg202140.4Max</v>
          </cell>
          <cell r="B6940">
            <v>2021</v>
          </cell>
          <cell r="C6940">
            <v>0.4</v>
          </cell>
          <cell r="D6940" t="str">
            <v>Williamsburg</v>
          </cell>
          <cell r="E6940">
            <v>4</v>
          </cell>
          <cell r="F6940">
            <v>622</v>
          </cell>
          <cell r="G6940" t="str">
            <v>Max</v>
          </cell>
        </row>
        <row r="6941">
          <cell r="A6941" t="str">
            <v>York202140.4Max</v>
          </cell>
          <cell r="B6941">
            <v>2021</v>
          </cell>
          <cell r="C6941">
            <v>0.4</v>
          </cell>
          <cell r="D6941" t="str">
            <v>York</v>
          </cell>
          <cell r="E6941">
            <v>4</v>
          </cell>
          <cell r="F6941">
            <v>977</v>
          </cell>
          <cell r="G6941" t="str">
            <v>Max</v>
          </cell>
        </row>
        <row r="6942">
          <cell r="A6942" t="str">
            <v>Abbeville202100.7Max</v>
          </cell>
          <cell r="B6942">
            <v>2021</v>
          </cell>
          <cell r="C6942">
            <v>0.7</v>
          </cell>
          <cell r="D6942" t="str">
            <v>Abbeville</v>
          </cell>
          <cell r="E6942">
            <v>0</v>
          </cell>
          <cell r="F6942">
            <v>658</v>
          </cell>
          <cell r="G6942" t="str">
            <v>Max</v>
          </cell>
        </row>
        <row r="6943">
          <cell r="A6943" t="str">
            <v>Aiken202100.7Max</v>
          </cell>
          <cell r="B6943">
            <v>2021</v>
          </cell>
          <cell r="C6943">
            <v>0.7</v>
          </cell>
          <cell r="D6943" t="str">
            <v>Aiken</v>
          </cell>
          <cell r="E6943">
            <v>0</v>
          </cell>
          <cell r="F6943">
            <v>847</v>
          </cell>
          <cell r="G6943" t="str">
            <v>Max</v>
          </cell>
        </row>
        <row r="6944">
          <cell r="A6944" t="str">
            <v>Allendale202100.7Max</v>
          </cell>
          <cell r="B6944">
            <v>2021</v>
          </cell>
          <cell r="C6944">
            <v>0.7</v>
          </cell>
          <cell r="D6944" t="str">
            <v>Allendale</v>
          </cell>
          <cell r="E6944">
            <v>0</v>
          </cell>
          <cell r="F6944">
            <v>658</v>
          </cell>
          <cell r="G6944" t="str">
            <v>Max</v>
          </cell>
        </row>
        <row r="6945">
          <cell r="A6945" t="str">
            <v>Anderson202100.7Max</v>
          </cell>
          <cell r="B6945">
            <v>2021</v>
          </cell>
          <cell r="C6945">
            <v>0.7</v>
          </cell>
          <cell r="D6945" t="str">
            <v>Anderson</v>
          </cell>
          <cell r="E6945">
            <v>0</v>
          </cell>
          <cell r="F6945">
            <v>836</v>
          </cell>
          <cell r="G6945" t="str">
            <v>Max</v>
          </cell>
        </row>
        <row r="6946">
          <cell r="A6946" t="str">
            <v>Bamberg202100.7Max</v>
          </cell>
          <cell r="B6946">
            <v>2021</v>
          </cell>
          <cell r="C6946">
            <v>0.7</v>
          </cell>
          <cell r="D6946" t="str">
            <v>Bamberg</v>
          </cell>
          <cell r="E6946">
            <v>0</v>
          </cell>
          <cell r="F6946">
            <v>658</v>
          </cell>
          <cell r="G6946" t="str">
            <v>Max</v>
          </cell>
        </row>
        <row r="6947">
          <cell r="A6947" t="str">
            <v>Barnwell202100.7Max</v>
          </cell>
          <cell r="B6947">
            <v>2021</v>
          </cell>
          <cell r="C6947">
            <v>0.7</v>
          </cell>
          <cell r="D6947" t="str">
            <v>Barnwell</v>
          </cell>
          <cell r="E6947">
            <v>0</v>
          </cell>
          <cell r="F6947">
            <v>658</v>
          </cell>
          <cell r="G6947" t="str">
            <v>Max</v>
          </cell>
        </row>
        <row r="6948">
          <cell r="A6948" t="str">
            <v>Beaufort202100.7Max</v>
          </cell>
          <cell r="B6948">
            <v>2021</v>
          </cell>
          <cell r="C6948">
            <v>0.7</v>
          </cell>
          <cell r="D6948" t="str">
            <v>Beaufort</v>
          </cell>
          <cell r="E6948">
            <v>0</v>
          </cell>
          <cell r="F6948">
            <v>950</v>
          </cell>
          <cell r="G6948" t="str">
            <v>Max</v>
          </cell>
        </row>
        <row r="6949">
          <cell r="A6949" t="str">
            <v>Berkeley202100.7Max</v>
          </cell>
          <cell r="B6949">
            <v>2021</v>
          </cell>
          <cell r="C6949">
            <v>0.7</v>
          </cell>
          <cell r="D6949" t="str">
            <v>Berkeley</v>
          </cell>
          <cell r="E6949">
            <v>0</v>
          </cell>
          <cell r="F6949">
            <v>1006</v>
          </cell>
          <cell r="G6949" t="str">
            <v>Max</v>
          </cell>
        </row>
        <row r="6950">
          <cell r="A6950" t="str">
            <v>Calhoun202100.7Max</v>
          </cell>
          <cell r="B6950">
            <v>2021</v>
          </cell>
          <cell r="C6950">
            <v>0.7</v>
          </cell>
          <cell r="D6950" t="str">
            <v>Calhoun</v>
          </cell>
          <cell r="E6950">
            <v>0</v>
          </cell>
          <cell r="F6950">
            <v>883</v>
          </cell>
          <cell r="G6950" t="str">
            <v>Max</v>
          </cell>
        </row>
        <row r="6951">
          <cell r="A6951" t="str">
            <v>Charleston202100.7Max</v>
          </cell>
          <cell r="B6951">
            <v>2021</v>
          </cell>
          <cell r="C6951">
            <v>0.7</v>
          </cell>
          <cell r="D6951" t="str">
            <v>Charleston</v>
          </cell>
          <cell r="E6951">
            <v>0</v>
          </cell>
          <cell r="F6951">
            <v>1006</v>
          </cell>
          <cell r="G6951" t="str">
            <v>Max</v>
          </cell>
        </row>
        <row r="6952">
          <cell r="A6952" t="str">
            <v>Cherokee202100.7Max</v>
          </cell>
          <cell r="B6952">
            <v>2021</v>
          </cell>
          <cell r="C6952">
            <v>0.7</v>
          </cell>
          <cell r="D6952" t="str">
            <v>Cherokee</v>
          </cell>
          <cell r="E6952">
            <v>0</v>
          </cell>
          <cell r="F6952">
            <v>658</v>
          </cell>
          <cell r="G6952" t="str">
            <v>Max</v>
          </cell>
        </row>
        <row r="6953">
          <cell r="A6953" t="str">
            <v>Chester202100.7Max</v>
          </cell>
          <cell r="B6953">
            <v>2021</v>
          </cell>
          <cell r="C6953">
            <v>0.7</v>
          </cell>
          <cell r="D6953" t="str">
            <v>Chester</v>
          </cell>
          <cell r="E6953">
            <v>0</v>
          </cell>
          <cell r="F6953">
            <v>696</v>
          </cell>
          <cell r="G6953" t="str">
            <v>Max</v>
          </cell>
        </row>
        <row r="6954">
          <cell r="A6954" t="str">
            <v>Chesterfield202100.7Max</v>
          </cell>
          <cell r="B6954">
            <v>2021</v>
          </cell>
          <cell r="C6954">
            <v>0.7</v>
          </cell>
          <cell r="D6954" t="str">
            <v>Chesterfield</v>
          </cell>
          <cell r="E6954">
            <v>0</v>
          </cell>
          <cell r="F6954">
            <v>658</v>
          </cell>
          <cell r="G6954" t="str">
            <v>Max</v>
          </cell>
        </row>
        <row r="6955">
          <cell r="A6955" t="str">
            <v>Clarendon202100.7Max</v>
          </cell>
          <cell r="B6955">
            <v>2021</v>
          </cell>
          <cell r="C6955">
            <v>0.7</v>
          </cell>
          <cell r="D6955" t="str">
            <v>Clarendon</v>
          </cell>
          <cell r="E6955">
            <v>0</v>
          </cell>
          <cell r="F6955">
            <v>658</v>
          </cell>
          <cell r="G6955" t="str">
            <v>Max</v>
          </cell>
        </row>
        <row r="6956">
          <cell r="A6956" t="str">
            <v>Colleton202100.7Max</v>
          </cell>
          <cell r="B6956">
            <v>2021</v>
          </cell>
          <cell r="C6956">
            <v>0.7</v>
          </cell>
          <cell r="D6956" t="str">
            <v>Colleton</v>
          </cell>
          <cell r="E6956">
            <v>0</v>
          </cell>
          <cell r="F6956">
            <v>658</v>
          </cell>
          <cell r="G6956" t="str">
            <v>Max</v>
          </cell>
        </row>
        <row r="6957">
          <cell r="A6957" t="str">
            <v>Darlington202100.7Max</v>
          </cell>
          <cell r="B6957">
            <v>2021</v>
          </cell>
          <cell r="C6957">
            <v>0.7</v>
          </cell>
          <cell r="D6957" t="str">
            <v>Darlington</v>
          </cell>
          <cell r="E6957">
            <v>0</v>
          </cell>
          <cell r="F6957">
            <v>673</v>
          </cell>
          <cell r="G6957" t="str">
            <v>Max</v>
          </cell>
        </row>
        <row r="6958">
          <cell r="A6958" t="str">
            <v>Dillon202100.7Max</v>
          </cell>
          <cell r="B6958">
            <v>2021</v>
          </cell>
          <cell r="C6958">
            <v>0.7</v>
          </cell>
          <cell r="D6958" t="str">
            <v>Dillon</v>
          </cell>
          <cell r="E6958">
            <v>0</v>
          </cell>
          <cell r="F6958">
            <v>658</v>
          </cell>
          <cell r="G6958" t="str">
            <v>Max</v>
          </cell>
        </row>
        <row r="6959">
          <cell r="A6959" t="str">
            <v>Dorchester202100.7Max</v>
          </cell>
          <cell r="B6959">
            <v>2021</v>
          </cell>
          <cell r="C6959">
            <v>0.7</v>
          </cell>
          <cell r="D6959" t="str">
            <v>Dorchester</v>
          </cell>
          <cell r="E6959">
            <v>0</v>
          </cell>
          <cell r="F6959">
            <v>1006</v>
          </cell>
          <cell r="G6959" t="str">
            <v>Max</v>
          </cell>
        </row>
        <row r="6960">
          <cell r="A6960" t="str">
            <v>Edgefield202100.7Max</v>
          </cell>
          <cell r="B6960">
            <v>2021</v>
          </cell>
          <cell r="C6960">
            <v>0.7</v>
          </cell>
          <cell r="D6960" t="str">
            <v>Edgefield</v>
          </cell>
          <cell r="E6960">
            <v>0</v>
          </cell>
          <cell r="F6960">
            <v>847</v>
          </cell>
          <cell r="G6960" t="str">
            <v>Max</v>
          </cell>
        </row>
        <row r="6961">
          <cell r="A6961" t="str">
            <v>Fairfield202100.7Max</v>
          </cell>
          <cell r="B6961">
            <v>2021</v>
          </cell>
          <cell r="C6961">
            <v>0.7</v>
          </cell>
          <cell r="D6961" t="str">
            <v>Fairfield</v>
          </cell>
          <cell r="E6961">
            <v>0</v>
          </cell>
          <cell r="F6961">
            <v>883</v>
          </cell>
          <cell r="G6961" t="str">
            <v>Max</v>
          </cell>
        </row>
        <row r="6962">
          <cell r="A6962" t="str">
            <v>Florence202100.7Max</v>
          </cell>
          <cell r="B6962">
            <v>2021</v>
          </cell>
          <cell r="C6962">
            <v>0.7</v>
          </cell>
          <cell r="D6962" t="str">
            <v>Florence</v>
          </cell>
          <cell r="E6962">
            <v>0</v>
          </cell>
          <cell r="F6962">
            <v>742</v>
          </cell>
          <cell r="G6962" t="str">
            <v>Max</v>
          </cell>
        </row>
        <row r="6963">
          <cell r="A6963" t="str">
            <v>Georgetown202100.7Max</v>
          </cell>
          <cell r="B6963">
            <v>2021</v>
          </cell>
          <cell r="C6963">
            <v>0.7</v>
          </cell>
          <cell r="D6963" t="str">
            <v>Georgetown</v>
          </cell>
          <cell r="E6963">
            <v>0</v>
          </cell>
          <cell r="F6963">
            <v>791</v>
          </cell>
          <cell r="G6963" t="str">
            <v>Max</v>
          </cell>
        </row>
        <row r="6964">
          <cell r="A6964" t="str">
            <v>Greenville202100.7Max</v>
          </cell>
          <cell r="B6964">
            <v>2021</v>
          </cell>
          <cell r="C6964">
            <v>0.7</v>
          </cell>
          <cell r="D6964" t="str">
            <v>Greenville</v>
          </cell>
          <cell r="E6964">
            <v>0</v>
          </cell>
          <cell r="F6964">
            <v>946</v>
          </cell>
          <cell r="G6964" t="str">
            <v>Max</v>
          </cell>
        </row>
        <row r="6965">
          <cell r="A6965" t="str">
            <v>Greenwood202100.7Max</v>
          </cell>
          <cell r="B6965">
            <v>2021</v>
          </cell>
          <cell r="C6965">
            <v>0.7</v>
          </cell>
          <cell r="D6965" t="str">
            <v>Greenwood</v>
          </cell>
          <cell r="E6965">
            <v>0</v>
          </cell>
          <cell r="F6965">
            <v>672</v>
          </cell>
          <cell r="G6965" t="str">
            <v>Max</v>
          </cell>
        </row>
        <row r="6966">
          <cell r="A6966" t="str">
            <v>Hampton202100.7Max</v>
          </cell>
          <cell r="B6966">
            <v>2021</v>
          </cell>
          <cell r="C6966">
            <v>0.7</v>
          </cell>
          <cell r="D6966" t="str">
            <v>Hampton</v>
          </cell>
          <cell r="E6966">
            <v>0</v>
          </cell>
          <cell r="F6966">
            <v>658</v>
          </cell>
          <cell r="G6966" t="str">
            <v>Max</v>
          </cell>
        </row>
        <row r="6967">
          <cell r="A6967" t="str">
            <v>Horry202100.7Max</v>
          </cell>
          <cell r="B6967">
            <v>2021</v>
          </cell>
          <cell r="C6967">
            <v>0.7</v>
          </cell>
          <cell r="D6967" t="str">
            <v>Horry</v>
          </cell>
          <cell r="E6967">
            <v>0</v>
          </cell>
          <cell r="F6967">
            <v>749</v>
          </cell>
          <cell r="G6967" t="str">
            <v>Max</v>
          </cell>
        </row>
        <row r="6968">
          <cell r="A6968" t="str">
            <v>Jasper202100.7Max</v>
          </cell>
          <cell r="B6968">
            <v>2021</v>
          </cell>
          <cell r="C6968">
            <v>0.7</v>
          </cell>
          <cell r="D6968" t="str">
            <v>Jasper</v>
          </cell>
          <cell r="E6968">
            <v>0</v>
          </cell>
          <cell r="F6968">
            <v>661</v>
          </cell>
          <cell r="G6968" t="str">
            <v>Max</v>
          </cell>
        </row>
        <row r="6969">
          <cell r="A6969" t="str">
            <v>Kershaw202100.7Max</v>
          </cell>
          <cell r="B6969">
            <v>2021</v>
          </cell>
          <cell r="C6969">
            <v>0.7</v>
          </cell>
          <cell r="D6969" t="str">
            <v>Kershaw</v>
          </cell>
          <cell r="E6969">
            <v>0</v>
          </cell>
          <cell r="F6969">
            <v>747</v>
          </cell>
          <cell r="G6969" t="str">
            <v>Max</v>
          </cell>
        </row>
        <row r="6970">
          <cell r="A6970" t="str">
            <v>Lancaster202100.7Max</v>
          </cell>
          <cell r="B6970">
            <v>2021</v>
          </cell>
          <cell r="C6970">
            <v>0.7</v>
          </cell>
          <cell r="D6970" t="str">
            <v>Lancaster</v>
          </cell>
          <cell r="E6970">
            <v>0</v>
          </cell>
          <cell r="F6970">
            <v>866</v>
          </cell>
          <cell r="G6970" t="str">
            <v>Max</v>
          </cell>
        </row>
        <row r="6971">
          <cell r="A6971" t="str">
            <v>Laurens202100.7Max</v>
          </cell>
          <cell r="B6971">
            <v>2021</v>
          </cell>
          <cell r="C6971">
            <v>0.7</v>
          </cell>
          <cell r="D6971" t="str">
            <v>Laurens</v>
          </cell>
          <cell r="E6971">
            <v>0</v>
          </cell>
          <cell r="F6971">
            <v>658</v>
          </cell>
          <cell r="G6971" t="str">
            <v>Max</v>
          </cell>
        </row>
        <row r="6972">
          <cell r="A6972" t="str">
            <v>Lee202100.7Max</v>
          </cell>
          <cell r="B6972">
            <v>2021</v>
          </cell>
          <cell r="C6972">
            <v>0.7</v>
          </cell>
          <cell r="D6972" t="str">
            <v>Lee</v>
          </cell>
          <cell r="E6972">
            <v>0</v>
          </cell>
          <cell r="F6972">
            <v>658</v>
          </cell>
          <cell r="G6972" t="str">
            <v>Max</v>
          </cell>
        </row>
        <row r="6973">
          <cell r="A6973" t="str">
            <v>Lexington202100.7Max</v>
          </cell>
          <cell r="B6973">
            <v>2021</v>
          </cell>
          <cell r="C6973">
            <v>0.7</v>
          </cell>
          <cell r="D6973" t="str">
            <v>Lexington</v>
          </cell>
          <cell r="E6973">
            <v>0</v>
          </cell>
          <cell r="F6973">
            <v>883</v>
          </cell>
          <cell r="G6973" t="str">
            <v>Max</v>
          </cell>
        </row>
        <row r="6974">
          <cell r="A6974" t="str">
            <v>Marion202100.7Max</v>
          </cell>
          <cell r="B6974">
            <v>2021</v>
          </cell>
          <cell r="C6974">
            <v>0.7</v>
          </cell>
          <cell r="D6974" t="str">
            <v>Marion</v>
          </cell>
          <cell r="E6974">
            <v>0</v>
          </cell>
          <cell r="F6974">
            <v>658</v>
          </cell>
          <cell r="G6974" t="str">
            <v>Max</v>
          </cell>
        </row>
        <row r="6975">
          <cell r="A6975" t="str">
            <v>Marlboro202100.7Max</v>
          </cell>
          <cell r="B6975">
            <v>2021</v>
          </cell>
          <cell r="C6975">
            <v>0.7</v>
          </cell>
          <cell r="D6975" t="str">
            <v>Marlboro</v>
          </cell>
          <cell r="E6975">
            <v>0</v>
          </cell>
          <cell r="F6975">
            <v>658</v>
          </cell>
          <cell r="G6975" t="str">
            <v>Max</v>
          </cell>
        </row>
        <row r="6976">
          <cell r="A6976" t="str">
            <v>McCormick202100.7Max</v>
          </cell>
          <cell r="B6976">
            <v>2021</v>
          </cell>
          <cell r="C6976">
            <v>0.7</v>
          </cell>
          <cell r="D6976" t="str">
            <v>McCormick</v>
          </cell>
          <cell r="E6976">
            <v>0</v>
          </cell>
          <cell r="F6976">
            <v>700</v>
          </cell>
          <cell r="G6976" t="str">
            <v>Max</v>
          </cell>
        </row>
        <row r="6977">
          <cell r="A6977" t="str">
            <v>Newberry202100.7Max</v>
          </cell>
          <cell r="B6977">
            <v>2021</v>
          </cell>
          <cell r="C6977">
            <v>0.7</v>
          </cell>
          <cell r="D6977" t="str">
            <v>Newberry</v>
          </cell>
          <cell r="E6977">
            <v>0</v>
          </cell>
          <cell r="F6977">
            <v>673</v>
          </cell>
          <cell r="G6977" t="str">
            <v>Max</v>
          </cell>
        </row>
        <row r="6978">
          <cell r="A6978" t="str">
            <v>Oconee202100.7Max</v>
          </cell>
          <cell r="B6978">
            <v>2021</v>
          </cell>
          <cell r="C6978">
            <v>0.7</v>
          </cell>
          <cell r="D6978" t="str">
            <v>Oconee</v>
          </cell>
          <cell r="E6978">
            <v>0</v>
          </cell>
          <cell r="F6978">
            <v>798</v>
          </cell>
          <cell r="G6978" t="str">
            <v>Max</v>
          </cell>
        </row>
        <row r="6979">
          <cell r="A6979" t="str">
            <v>Orangeburg202100.7Max</v>
          </cell>
          <cell r="B6979">
            <v>2021</v>
          </cell>
          <cell r="C6979">
            <v>0.7</v>
          </cell>
          <cell r="D6979" t="str">
            <v>Orangeburg</v>
          </cell>
          <cell r="E6979">
            <v>0</v>
          </cell>
          <cell r="F6979">
            <v>658</v>
          </cell>
          <cell r="G6979" t="str">
            <v>Max</v>
          </cell>
        </row>
        <row r="6980">
          <cell r="A6980" t="str">
            <v>Pickens202100.7Max</v>
          </cell>
          <cell r="B6980">
            <v>2021</v>
          </cell>
          <cell r="C6980">
            <v>0.7</v>
          </cell>
          <cell r="D6980" t="str">
            <v>Pickens</v>
          </cell>
          <cell r="E6980">
            <v>0</v>
          </cell>
          <cell r="F6980">
            <v>946</v>
          </cell>
          <cell r="G6980" t="str">
            <v>Max</v>
          </cell>
        </row>
        <row r="6981">
          <cell r="A6981" t="str">
            <v>Richland202100.7Max</v>
          </cell>
          <cell r="B6981">
            <v>2021</v>
          </cell>
          <cell r="C6981">
            <v>0.7</v>
          </cell>
          <cell r="D6981" t="str">
            <v>Richland</v>
          </cell>
          <cell r="E6981">
            <v>0</v>
          </cell>
          <cell r="F6981">
            <v>883</v>
          </cell>
          <cell r="G6981" t="str">
            <v>Max</v>
          </cell>
        </row>
        <row r="6982">
          <cell r="A6982" t="str">
            <v>Saluda202100.7Max</v>
          </cell>
          <cell r="B6982">
            <v>2021</v>
          </cell>
          <cell r="C6982">
            <v>0.7</v>
          </cell>
          <cell r="D6982" t="str">
            <v>Saluda</v>
          </cell>
          <cell r="E6982">
            <v>0</v>
          </cell>
          <cell r="F6982">
            <v>883</v>
          </cell>
          <cell r="G6982" t="str">
            <v>Max</v>
          </cell>
        </row>
        <row r="6983">
          <cell r="A6983" t="str">
            <v>Spartanburg202100.7Max</v>
          </cell>
          <cell r="B6983">
            <v>2021</v>
          </cell>
          <cell r="C6983">
            <v>0.7</v>
          </cell>
          <cell r="D6983" t="str">
            <v>Spartanburg</v>
          </cell>
          <cell r="E6983">
            <v>0</v>
          </cell>
          <cell r="F6983">
            <v>833</v>
          </cell>
          <cell r="G6983" t="str">
            <v>Max</v>
          </cell>
        </row>
        <row r="6984">
          <cell r="A6984" t="str">
            <v>Sumter202100.7Max</v>
          </cell>
          <cell r="B6984">
            <v>2021</v>
          </cell>
          <cell r="C6984">
            <v>0.7</v>
          </cell>
          <cell r="D6984" t="str">
            <v>Sumter</v>
          </cell>
          <cell r="E6984">
            <v>0</v>
          </cell>
          <cell r="F6984">
            <v>666</v>
          </cell>
          <cell r="G6984" t="str">
            <v>Max</v>
          </cell>
        </row>
        <row r="6985">
          <cell r="A6985" t="str">
            <v>Union202100.7Max</v>
          </cell>
          <cell r="B6985">
            <v>2021</v>
          </cell>
          <cell r="C6985">
            <v>0.7</v>
          </cell>
          <cell r="D6985" t="str">
            <v>Union</v>
          </cell>
          <cell r="E6985">
            <v>0</v>
          </cell>
          <cell r="F6985">
            <v>658</v>
          </cell>
          <cell r="G6985" t="str">
            <v>Max</v>
          </cell>
        </row>
        <row r="6986">
          <cell r="A6986" t="str">
            <v>Williamsburg202100.7Max</v>
          </cell>
          <cell r="B6986">
            <v>2021</v>
          </cell>
          <cell r="C6986">
            <v>0.7</v>
          </cell>
          <cell r="D6986" t="str">
            <v>Williamsburg</v>
          </cell>
          <cell r="E6986">
            <v>0</v>
          </cell>
          <cell r="F6986">
            <v>658</v>
          </cell>
          <cell r="G6986" t="str">
            <v>Max</v>
          </cell>
        </row>
        <row r="6987">
          <cell r="A6987" t="str">
            <v>York202100.7Max</v>
          </cell>
          <cell r="B6987">
            <v>2021</v>
          </cell>
          <cell r="C6987">
            <v>0.7</v>
          </cell>
          <cell r="D6987" t="str">
            <v>York</v>
          </cell>
          <cell r="E6987">
            <v>0</v>
          </cell>
          <cell r="F6987">
            <v>1032</v>
          </cell>
          <cell r="G6987" t="str">
            <v>Max</v>
          </cell>
        </row>
        <row r="6988">
          <cell r="A6988" t="str">
            <v>Abbeville202110.7Max</v>
          </cell>
          <cell r="B6988">
            <v>2021</v>
          </cell>
          <cell r="C6988">
            <v>0.7</v>
          </cell>
          <cell r="D6988" t="str">
            <v>Abbeville</v>
          </cell>
          <cell r="E6988">
            <v>1</v>
          </cell>
          <cell r="F6988">
            <v>704</v>
          </cell>
          <cell r="G6988" t="str">
            <v>Max</v>
          </cell>
        </row>
        <row r="6989">
          <cell r="A6989" t="str">
            <v>Aiken202110.7Max</v>
          </cell>
          <cell r="B6989">
            <v>2021</v>
          </cell>
          <cell r="C6989">
            <v>0.7</v>
          </cell>
          <cell r="D6989" t="str">
            <v>Aiken</v>
          </cell>
          <cell r="E6989">
            <v>1</v>
          </cell>
          <cell r="F6989">
            <v>907</v>
          </cell>
          <cell r="G6989" t="str">
            <v>Max</v>
          </cell>
        </row>
        <row r="6990">
          <cell r="A6990" t="str">
            <v>Allendale202110.7Max</v>
          </cell>
          <cell r="B6990">
            <v>2021</v>
          </cell>
          <cell r="C6990">
            <v>0.7</v>
          </cell>
          <cell r="D6990" t="str">
            <v>Allendale</v>
          </cell>
          <cell r="E6990">
            <v>1</v>
          </cell>
          <cell r="F6990">
            <v>704</v>
          </cell>
          <cell r="G6990" t="str">
            <v>Max</v>
          </cell>
        </row>
        <row r="6991">
          <cell r="A6991" t="str">
            <v>Anderson202110.7Max</v>
          </cell>
          <cell r="B6991">
            <v>2021</v>
          </cell>
          <cell r="C6991">
            <v>0.7</v>
          </cell>
          <cell r="D6991" t="str">
            <v>Anderson</v>
          </cell>
          <cell r="E6991">
            <v>1</v>
          </cell>
          <cell r="F6991">
            <v>896</v>
          </cell>
          <cell r="G6991" t="str">
            <v>Max</v>
          </cell>
        </row>
        <row r="6992">
          <cell r="A6992" t="str">
            <v>Bamberg202110.7Max</v>
          </cell>
          <cell r="B6992">
            <v>2021</v>
          </cell>
          <cell r="C6992">
            <v>0.7</v>
          </cell>
          <cell r="D6992" t="str">
            <v>Bamberg</v>
          </cell>
          <cell r="E6992">
            <v>1</v>
          </cell>
          <cell r="F6992">
            <v>704</v>
          </cell>
          <cell r="G6992" t="str">
            <v>Max</v>
          </cell>
        </row>
        <row r="6993">
          <cell r="A6993" t="str">
            <v>Barnwell202110.7Max</v>
          </cell>
          <cell r="B6993">
            <v>2021</v>
          </cell>
          <cell r="C6993">
            <v>0.7</v>
          </cell>
          <cell r="D6993" t="str">
            <v>Barnwell</v>
          </cell>
          <cell r="E6993">
            <v>1</v>
          </cell>
          <cell r="F6993">
            <v>704</v>
          </cell>
          <cell r="G6993" t="str">
            <v>Max</v>
          </cell>
        </row>
        <row r="6994">
          <cell r="A6994" t="str">
            <v>Beaufort202110.7Max</v>
          </cell>
          <cell r="B6994">
            <v>2021</v>
          </cell>
          <cell r="C6994">
            <v>0.7</v>
          </cell>
          <cell r="D6994" t="str">
            <v>Beaufort</v>
          </cell>
          <cell r="E6994">
            <v>1</v>
          </cell>
          <cell r="F6994">
            <v>1017</v>
          </cell>
          <cell r="G6994" t="str">
            <v>Max</v>
          </cell>
        </row>
        <row r="6995">
          <cell r="A6995" t="str">
            <v>Berkeley202110.7Max</v>
          </cell>
          <cell r="B6995">
            <v>2021</v>
          </cell>
          <cell r="C6995">
            <v>0.7</v>
          </cell>
          <cell r="D6995" t="str">
            <v>Berkeley</v>
          </cell>
          <cell r="E6995">
            <v>1</v>
          </cell>
          <cell r="F6995">
            <v>1078</v>
          </cell>
          <cell r="G6995" t="str">
            <v>Max</v>
          </cell>
        </row>
        <row r="6996">
          <cell r="A6996" t="str">
            <v>Calhoun202110.7Max</v>
          </cell>
          <cell r="B6996">
            <v>2021</v>
          </cell>
          <cell r="C6996">
            <v>0.7</v>
          </cell>
          <cell r="D6996" t="str">
            <v>Calhoun</v>
          </cell>
          <cell r="E6996">
            <v>1</v>
          </cell>
          <cell r="F6996">
            <v>946</v>
          </cell>
          <cell r="G6996" t="str">
            <v>Max</v>
          </cell>
        </row>
        <row r="6997">
          <cell r="A6997" t="str">
            <v>Charleston202110.7Max</v>
          </cell>
          <cell r="B6997">
            <v>2021</v>
          </cell>
          <cell r="C6997">
            <v>0.7</v>
          </cell>
          <cell r="D6997" t="str">
            <v>Charleston</v>
          </cell>
          <cell r="E6997">
            <v>1</v>
          </cell>
          <cell r="F6997">
            <v>1078</v>
          </cell>
          <cell r="G6997" t="str">
            <v>Max</v>
          </cell>
        </row>
        <row r="6998">
          <cell r="A6998" t="str">
            <v>Cherokee202110.7Max</v>
          </cell>
          <cell r="B6998">
            <v>2021</v>
          </cell>
          <cell r="C6998">
            <v>0.7</v>
          </cell>
          <cell r="D6998" t="str">
            <v>Cherokee</v>
          </cell>
          <cell r="E6998">
            <v>1</v>
          </cell>
          <cell r="F6998">
            <v>704</v>
          </cell>
          <cell r="G6998" t="str">
            <v>Max</v>
          </cell>
        </row>
        <row r="6999">
          <cell r="A6999" t="str">
            <v>Chester202110.7Max</v>
          </cell>
          <cell r="B6999">
            <v>2021</v>
          </cell>
          <cell r="C6999">
            <v>0.7</v>
          </cell>
          <cell r="D6999" t="str">
            <v>Chester</v>
          </cell>
          <cell r="E6999">
            <v>1</v>
          </cell>
          <cell r="F6999">
            <v>746</v>
          </cell>
          <cell r="G6999" t="str">
            <v>Max</v>
          </cell>
        </row>
        <row r="7000">
          <cell r="A7000" t="str">
            <v>Chesterfield202110.7Max</v>
          </cell>
          <cell r="B7000">
            <v>2021</v>
          </cell>
          <cell r="C7000">
            <v>0.7</v>
          </cell>
          <cell r="D7000" t="str">
            <v>Chesterfield</v>
          </cell>
          <cell r="E7000">
            <v>1</v>
          </cell>
          <cell r="F7000">
            <v>704</v>
          </cell>
          <cell r="G7000" t="str">
            <v>Max</v>
          </cell>
        </row>
        <row r="7001">
          <cell r="A7001" t="str">
            <v>Clarendon202110.7Max</v>
          </cell>
          <cell r="B7001">
            <v>2021</v>
          </cell>
          <cell r="C7001">
            <v>0.7</v>
          </cell>
          <cell r="D7001" t="str">
            <v>Clarendon</v>
          </cell>
          <cell r="E7001">
            <v>1</v>
          </cell>
          <cell r="F7001">
            <v>704</v>
          </cell>
          <cell r="G7001" t="str">
            <v>Max</v>
          </cell>
        </row>
        <row r="7002">
          <cell r="A7002" t="str">
            <v>Colleton202110.7Max</v>
          </cell>
          <cell r="B7002">
            <v>2021</v>
          </cell>
          <cell r="C7002">
            <v>0.7</v>
          </cell>
          <cell r="D7002" t="str">
            <v>Colleton</v>
          </cell>
          <cell r="E7002">
            <v>1</v>
          </cell>
          <cell r="F7002">
            <v>704</v>
          </cell>
          <cell r="G7002" t="str">
            <v>Max</v>
          </cell>
        </row>
        <row r="7003">
          <cell r="A7003" t="str">
            <v>Darlington202110.7Max</v>
          </cell>
          <cell r="B7003">
            <v>2021</v>
          </cell>
          <cell r="C7003">
            <v>0.7</v>
          </cell>
          <cell r="D7003" t="str">
            <v>Darlington</v>
          </cell>
          <cell r="E7003">
            <v>1</v>
          </cell>
          <cell r="F7003">
            <v>721</v>
          </cell>
          <cell r="G7003" t="str">
            <v>Max</v>
          </cell>
        </row>
        <row r="7004">
          <cell r="A7004" t="str">
            <v>Dillon202110.7Max</v>
          </cell>
          <cell r="B7004">
            <v>2021</v>
          </cell>
          <cell r="C7004">
            <v>0.7</v>
          </cell>
          <cell r="D7004" t="str">
            <v>Dillon</v>
          </cell>
          <cell r="E7004">
            <v>1</v>
          </cell>
          <cell r="F7004">
            <v>704</v>
          </cell>
          <cell r="G7004" t="str">
            <v>Max</v>
          </cell>
        </row>
        <row r="7005">
          <cell r="A7005" t="str">
            <v>Dorchester202110.7Max</v>
          </cell>
          <cell r="B7005">
            <v>2021</v>
          </cell>
          <cell r="C7005">
            <v>0.7</v>
          </cell>
          <cell r="D7005" t="str">
            <v>Dorchester</v>
          </cell>
          <cell r="E7005">
            <v>1</v>
          </cell>
          <cell r="F7005">
            <v>1078</v>
          </cell>
          <cell r="G7005" t="str">
            <v>Max</v>
          </cell>
        </row>
        <row r="7006">
          <cell r="A7006" t="str">
            <v>Edgefield202110.7Max</v>
          </cell>
          <cell r="B7006">
            <v>2021</v>
          </cell>
          <cell r="C7006">
            <v>0.7</v>
          </cell>
          <cell r="D7006" t="str">
            <v>Edgefield</v>
          </cell>
          <cell r="E7006">
            <v>1</v>
          </cell>
          <cell r="F7006">
            <v>907</v>
          </cell>
          <cell r="G7006" t="str">
            <v>Max</v>
          </cell>
        </row>
        <row r="7007">
          <cell r="A7007" t="str">
            <v>Fairfield202110.7Max</v>
          </cell>
          <cell r="B7007">
            <v>2021</v>
          </cell>
          <cell r="C7007">
            <v>0.7</v>
          </cell>
          <cell r="D7007" t="str">
            <v>Fairfield</v>
          </cell>
          <cell r="E7007">
            <v>1</v>
          </cell>
          <cell r="F7007">
            <v>946</v>
          </cell>
          <cell r="G7007" t="str">
            <v>Max</v>
          </cell>
        </row>
        <row r="7008">
          <cell r="A7008" t="str">
            <v>Florence202110.7Max</v>
          </cell>
          <cell r="B7008">
            <v>2021</v>
          </cell>
          <cell r="C7008">
            <v>0.7</v>
          </cell>
          <cell r="D7008" t="str">
            <v>Florence</v>
          </cell>
          <cell r="E7008">
            <v>1</v>
          </cell>
          <cell r="F7008">
            <v>794</v>
          </cell>
          <cell r="G7008" t="str">
            <v>Max</v>
          </cell>
        </row>
        <row r="7009">
          <cell r="A7009" t="str">
            <v>Georgetown202110.7Max</v>
          </cell>
          <cell r="B7009">
            <v>2021</v>
          </cell>
          <cell r="C7009">
            <v>0.7</v>
          </cell>
          <cell r="D7009" t="str">
            <v>Georgetown</v>
          </cell>
          <cell r="E7009">
            <v>1</v>
          </cell>
          <cell r="F7009">
            <v>847</v>
          </cell>
          <cell r="G7009" t="str">
            <v>Max</v>
          </cell>
        </row>
        <row r="7010">
          <cell r="A7010" t="str">
            <v>Greenville202110.7Max</v>
          </cell>
          <cell r="B7010">
            <v>2021</v>
          </cell>
          <cell r="C7010">
            <v>0.7</v>
          </cell>
          <cell r="D7010" t="str">
            <v>Greenville</v>
          </cell>
          <cell r="E7010">
            <v>1</v>
          </cell>
          <cell r="F7010">
            <v>1014</v>
          </cell>
          <cell r="G7010" t="str">
            <v>Max</v>
          </cell>
        </row>
        <row r="7011">
          <cell r="A7011" t="str">
            <v>Greenwood202110.7Max</v>
          </cell>
          <cell r="B7011">
            <v>2021</v>
          </cell>
          <cell r="C7011">
            <v>0.7</v>
          </cell>
          <cell r="D7011" t="str">
            <v>Greenwood</v>
          </cell>
          <cell r="E7011">
            <v>1</v>
          </cell>
          <cell r="F7011">
            <v>720</v>
          </cell>
          <cell r="G7011" t="str">
            <v>Max</v>
          </cell>
        </row>
        <row r="7012">
          <cell r="A7012" t="str">
            <v>Hampton202110.7Max</v>
          </cell>
          <cell r="B7012">
            <v>2021</v>
          </cell>
          <cell r="C7012">
            <v>0.7</v>
          </cell>
          <cell r="D7012" t="str">
            <v>Hampton</v>
          </cell>
          <cell r="E7012">
            <v>1</v>
          </cell>
          <cell r="F7012">
            <v>704</v>
          </cell>
          <cell r="G7012" t="str">
            <v>Max</v>
          </cell>
        </row>
        <row r="7013">
          <cell r="A7013" t="str">
            <v>Horry202110.7Max</v>
          </cell>
          <cell r="B7013">
            <v>2021</v>
          </cell>
          <cell r="C7013">
            <v>0.7</v>
          </cell>
          <cell r="D7013" t="str">
            <v>Horry</v>
          </cell>
          <cell r="E7013">
            <v>1</v>
          </cell>
          <cell r="F7013">
            <v>802</v>
          </cell>
          <cell r="G7013" t="str">
            <v>Max</v>
          </cell>
        </row>
        <row r="7014">
          <cell r="A7014" t="str">
            <v>Jasper202110.7Max</v>
          </cell>
          <cell r="B7014">
            <v>2021</v>
          </cell>
          <cell r="C7014">
            <v>0.7</v>
          </cell>
          <cell r="D7014" t="str">
            <v>Jasper</v>
          </cell>
          <cell r="E7014">
            <v>1</v>
          </cell>
          <cell r="F7014">
            <v>708</v>
          </cell>
          <cell r="G7014" t="str">
            <v>Max</v>
          </cell>
        </row>
        <row r="7015">
          <cell r="A7015" t="str">
            <v>Kershaw202110.7Max</v>
          </cell>
          <cell r="B7015">
            <v>2021</v>
          </cell>
          <cell r="C7015">
            <v>0.7</v>
          </cell>
          <cell r="D7015" t="str">
            <v>Kershaw</v>
          </cell>
          <cell r="E7015">
            <v>1</v>
          </cell>
          <cell r="F7015">
            <v>800</v>
          </cell>
          <cell r="G7015" t="str">
            <v>Max</v>
          </cell>
        </row>
        <row r="7016">
          <cell r="A7016" t="str">
            <v>Lancaster202110.7Max</v>
          </cell>
          <cell r="B7016">
            <v>2021</v>
          </cell>
          <cell r="C7016">
            <v>0.7</v>
          </cell>
          <cell r="D7016" t="str">
            <v>Lancaster</v>
          </cell>
          <cell r="E7016">
            <v>1</v>
          </cell>
          <cell r="F7016">
            <v>927</v>
          </cell>
          <cell r="G7016" t="str">
            <v>Max</v>
          </cell>
        </row>
        <row r="7017">
          <cell r="A7017" t="str">
            <v>Laurens202110.7Max</v>
          </cell>
          <cell r="B7017">
            <v>2021</v>
          </cell>
          <cell r="C7017">
            <v>0.7</v>
          </cell>
          <cell r="D7017" t="str">
            <v>Laurens</v>
          </cell>
          <cell r="E7017">
            <v>1</v>
          </cell>
          <cell r="F7017">
            <v>704</v>
          </cell>
          <cell r="G7017" t="str">
            <v>Max</v>
          </cell>
        </row>
        <row r="7018">
          <cell r="A7018" t="str">
            <v>Lee202110.7Max</v>
          </cell>
          <cell r="B7018">
            <v>2021</v>
          </cell>
          <cell r="C7018">
            <v>0.7</v>
          </cell>
          <cell r="D7018" t="str">
            <v>Lee</v>
          </cell>
          <cell r="E7018">
            <v>1</v>
          </cell>
          <cell r="F7018">
            <v>704</v>
          </cell>
          <cell r="G7018" t="str">
            <v>Max</v>
          </cell>
        </row>
        <row r="7019">
          <cell r="A7019" t="str">
            <v>Lexington202110.7Max</v>
          </cell>
          <cell r="B7019">
            <v>2021</v>
          </cell>
          <cell r="C7019">
            <v>0.7</v>
          </cell>
          <cell r="D7019" t="str">
            <v>Lexington</v>
          </cell>
          <cell r="E7019">
            <v>1</v>
          </cell>
          <cell r="F7019">
            <v>946</v>
          </cell>
          <cell r="G7019" t="str">
            <v>Max</v>
          </cell>
        </row>
        <row r="7020">
          <cell r="A7020" t="str">
            <v>Marion202110.7Max</v>
          </cell>
          <cell r="B7020">
            <v>2021</v>
          </cell>
          <cell r="C7020">
            <v>0.7</v>
          </cell>
          <cell r="D7020" t="str">
            <v>Marion</v>
          </cell>
          <cell r="E7020">
            <v>1</v>
          </cell>
          <cell r="F7020">
            <v>704</v>
          </cell>
          <cell r="G7020" t="str">
            <v>Max</v>
          </cell>
        </row>
        <row r="7021">
          <cell r="A7021" t="str">
            <v>Marlboro202110.7Max</v>
          </cell>
          <cell r="B7021">
            <v>2021</v>
          </cell>
          <cell r="C7021">
            <v>0.7</v>
          </cell>
          <cell r="D7021" t="str">
            <v>Marlboro</v>
          </cell>
          <cell r="E7021">
            <v>1</v>
          </cell>
          <cell r="F7021">
            <v>704</v>
          </cell>
          <cell r="G7021" t="str">
            <v>Max</v>
          </cell>
        </row>
        <row r="7022">
          <cell r="A7022" t="str">
            <v>McCormick202110.7Max</v>
          </cell>
          <cell r="B7022">
            <v>2021</v>
          </cell>
          <cell r="C7022">
            <v>0.7</v>
          </cell>
          <cell r="D7022" t="str">
            <v>McCormick</v>
          </cell>
          <cell r="E7022">
            <v>1</v>
          </cell>
          <cell r="F7022">
            <v>749</v>
          </cell>
          <cell r="G7022" t="str">
            <v>Max</v>
          </cell>
        </row>
        <row r="7023">
          <cell r="A7023" t="str">
            <v>Newberry202110.7Max</v>
          </cell>
          <cell r="B7023">
            <v>2021</v>
          </cell>
          <cell r="C7023">
            <v>0.7</v>
          </cell>
          <cell r="D7023" t="str">
            <v>Newberry</v>
          </cell>
          <cell r="E7023">
            <v>1</v>
          </cell>
          <cell r="F7023">
            <v>721</v>
          </cell>
          <cell r="G7023" t="str">
            <v>Max</v>
          </cell>
        </row>
        <row r="7024">
          <cell r="A7024" t="str">
            <v>Oconee202110.7Max</v>
          </cell>
          <cell r="B7024">
            <v>2021</v>
          </cell>
          <cell r="C7024">
            <v>0.7</v>
          </cell>
          <cell r="D7024" t="str">
            <v>Oconee</v>
          </cell>
          <cell r="E7024">
            <v>1</v>
          </cell>
          <cell r="F7024">
            <v>854</v>
          </cell>
          <cell r="G7024" t="str">
            <v>Max</v>
          </cell>
        </row>
        <row r="7025">
          <cell r="A7025" t="str">
            <v>Orangeburg202110.7Max</v>
          </cell>
          <cell r="B7025">
            <v>2021</v>
          </cell>
          <cell r="C7025">
            <v>0.7</v>
          </cell>
          <cell r="D7025" t="str">
            <v>Orangeburg</v>
          </cell>
          <cell r="E7025">
            <v>1</v>
          </cell>
          <cell r="F7025">
            <v>704</v>
          </cell>
          <cell r="G7025" t="str">
            <v>Max</v>
          </cell>
        </row>
        <row r="7026">
          <cell r="A7026" t="str">
            <v>Pickens202110.7Max</v>
          </cell>
          <cell r="B7026">
            <v>2021</v>
          </cell>
          <cell r="C7026">
            <v>0.7</v>
          </cell>
          <cell r="D7026" t="str">
            <v>Pickens</v>
          </cell>
          <cell r="E7026">
            <v>1</v>
          </cell>
          <cell r="F7026">
            <v>1014</v>
          </cell>
          <cell r="G7026" t="str">
            <v>Max</v>
          </cell>
        </row>
        <row r="7027">
          <cell r="A7027" t="str">
            <v>Richland202110.7Max</v>
          </cell>
          <cell r="B7027">
            <v>2021</v>
          </cell>
          <cell r="C7027">
            <v>0.7</v>
          </cell>
          <cell r="D7027" t="str">
            <v>Richland</v>
          </cell>
          <cell r="E7027">
            <v>1</v>
          </cell>
          <cell r="F7027">
            <v>946</v>
          </cell>
          <cell r="G7027" t="str">
            <v>Max</v>
          </cell>
        </row>
        <row r="7028">
          <cell r="A7028" t="str">
            <v>Saluda202110.7Max</v>
          </cell>
          <cell r="B7028">
            <v>2021</v>
          </cell>
          <cell r="C7028">
            <v>0.7</v>
          </cell>
          <cell r="D7028" t="str">
            <v>Saluda</v>
          </cell>
          <cell r="E7028">
            <v>1</v>
          </cell>
          <cell r="F7028">
            <v>946</v>
          </cell>
          <cell r="G7028" t="str">
            <v>Max</v>
          </cell>
        </row>
        <row r="7029">
          <cell r="A7029" t="str">
            <v>Spartanburg202110.7Max</v>
          </cell>
          <cell r="B7029">
            <v>2021</v>
          </cell>
          <cell r="C7029">
            <v>0.7</v>
          </cell>
          <cell r="D7029" t="str">
            <v>Spartanburg</v>
          </cell>
          <cell r="E7029">
            <v>1</v>
          </cell>
          <cell r="F7029">
            <v>892</v>
          </cell>
          <cell r="G7029" t="str">
            <v>Max</v>
          </cell>
        </row>
        <row r="7030">
          <cell r="A7030" t="str">
            <v>Sumter202110.7Max</v>
          </cell>
          <cell r="B7030">
            <v>2021</v>
          </cell>
          <cell r="C7030">
            <v>0.7</v>
          </cell>
          <cell r="D7030" t="str">
            <v>Sumter</v>
          </cell>
          <cell r="E7030">
            <v>1</v>
          </cell>
          <cell r="F7030">
            <v>714</v>
          </cell>
          <cell r="G7030" t="str">
            <v>Max</v>
          </cell>
        </row>
        <row r="7031">
          <cell r="A7031" t="str">
            <v>Union202110.7Max</v>
          </cell>
          <cell r="B7031">
            <v>2021</v>
          </cell>
          <cell r="C7031">
            <v>0.7</v>
          </cell>
          <cell r="D7031" t="str">
            <v>Union</v>
          </cell>
          <cell r="E7031">
            <v>1</v>
          </cell>
          <cell r="F7031">
            <v>704</v>
          </cell>
          <cell r="G7031" t="str">
            <v>Max</v>
          </cell>
        </row>
        <row r="7032">
          <cell r="A7032" t="str">
            <v>Williamsburg202110.7Max</v>
          </cell>
          <cell r="B7032">
            <v>2021</v>
          </cell>
          <cell r="C7032">
            <v>0.7</v>
          </cell>
          <cell r="D7032" t="str">
            <v>Williamsburg</v>
          </cell>
          <cell r="E7032">
            <v>1</v>
          </cell>
          <cell r="F7032">
            <v>704</v>
          </cell>
          <cell r="G7032" t="str">
            <v>Max</v>
          </cell>
        </row>
        <row r="7033">
          <cell r="A7033" t="str">
            <v>York202110.7Max</v>
          </cell>
          <cell r="B7033">
            <v>2021</v>
          </cell>
          <cell r="C7033">
            <v>0.7</v>
          </cell>
          <cell r="D7033" t="str">
            <v>York</v>
          </cell>
          <cell r="E7033">
            <v>1</v>
          </cell>
          <cell r="F7033">
            <v>1106</v>
          </cell>
          <cell r="G7033" t="str">
            <v>Max</v>
          </cell>
        </row>
        <row r="7034">
          <cell r="A7034" t="str">
            <v>Abbeville202120.7Max</v>
          </cell>
          <cell r="B7034">
            <v>2021</v>
          </cell>
          <cell r="C7034">
            <v>0.7</v>
          </cell>
          <cell r="D7034" t="str">
            <v>Abbeville</v>
          </cell>
          <cell r="E7034">
            <v>2</v>
          </cell>
          <cell r="F7034">
            <v>845</v>
          </cell>
          <cell r="G7034" t="str">
            <v>Max</v>
          </cell>
        </row>
        <row r="7035">
          <cell r="A7035" t="str">
            <v>Aiken202120.7Max</v>
          </cell>
          <cell r="B7035">
            <v>2021</v>
          </cell>
          <cell r="C7035">
            <v>0.7</v>
          </cell>
          <cell r="D7035" t="str">
            <v>Aiken</v>
          </cell>
          <cell r="E7035">
            <v>2</v>
          </cell>
          <cell r="F7035">
            <v>1088</v>
          </cell>
          <cell r="G7035" t="str">
            <v>Max</v>
          </cell>
        </row>
        <row r="7036">
          <cell r="A7036" t="str">
            <v>Allendale202120.7Max</v>
          </cell>
          <cell r="B7036">
            <v>2021</v>
          </cell>
          <cell r="C7036">
            <v>0.7</v>
          </cell>
          <cell r="D7036" t="str">
            <v>Allendale</v>
          </cell>
          <cell r="E7036">
            <v>2</v>
          </cell>
          <cell r="F7036">
            <v>845</v>
          </cell>
          <cell r="G7036" t="str">
            <v>Max</v>
          </cell>
        </row>
        <row r="7037">
          <cell r="A7037" t="str">
            <v>Anderson202120.7Max</v>
          </cell>
          <cell r="B7037">
            <v>2021</v>
          </cell>
          <cell r="C7037">
            <v>0.7</v>
          </cell>
          <cell r="D7037" t="str">
            <v>Anderson</v>
          </cell>
          <cell r="E7037">
            <v>2</v>
          </cell>
          <cell r="F7037">
            <v>1074</v>
          </cell>
          <cell r="G7037" t="str">
            <v>Max</v>
          </cell>
        </row>
        <row r="7038">
          <cell r="A7038" t="str">
            <v>Bamberg202120.7Max</v>
          </cell>
          <cell r="B7038">
            <v>2021</v>
          </cell>
          <cell r="C7038">
            <v>0.7</v>
          </cell>
          <cell r="D7038" t="str">
            <v>Bamberg</v>
          </cell>
          <cell r="E7038">
            <v>2</v>
          </cell>
          <cell r="F7038">
            <v>845</v>
          </cell>
          <cell r="G7038" t="str">
            <v>Max</v>
          </cell>
        </row>
        <row r="7039">
          <cell r="A7039" t="str">
            <v>Barnwell202120.7Max</v>
          </cell>
          <cell r="B7039">
            <v>2021</v>
          </cell>
          <cell r="C7039">
            <v>0.7</v>
          </cell>
          <cell r="D7039" t="str">
            <v>Barnwell</v>
          </cell>
          <cell r="E7039">
            <v>2</v>
          </cell>
          <cell r="F7039">
            <v>845</v>
          </cell>
          <cell r="G7039" t="str">
            <v>Max</v>
          </cell>
        </row>
        <row r="7040">
          <cell r="A7040" t="str">
            <v>Beaufort202120.7Max</v>
          </cell>
          <cell r="B7040">
            <v>2021</v>
          </cell>
          <cell r="C7040">
            <v>0.7</v>
          </cell>
          <cell r="D7040" t="str">
            <v>Beaufort</v>
          </cell>
          <cell r="E7040">
            <v>2</v>
          </cell>
          <cell r="F7040">
            <v>1221</v>
          </cell>
          <cell r="G7040" t="str">
            <v>Max</v>
          </cell>
        </row>
        <row r="7041">
          <cell r="A7041" t="str">
            <v>Berkeley202120.7Max</v>
          </cell>
          <cell r="B7041">
            <v>2021</v>
          </cell>
          <cell r="C7041">
            <v>0.7</v>
          </cell>
          <cell r="D7041" t="str">
            <v>Berkeley</v>
          </cell>
          <cell r="E7041">
            <v>2</v>
          </cell>
          <cell r="F7041">
            <v>1293</v>
          </cell>
          <cell r="G7041" t="str">
            <v>Max</v>
          </cell>
        </row>
        <row r="7042">
          <cell r="A7042" t="str">
            <v>Calhoun202120.7Max</v>
          </cell>
          <cell r="B7042">
            <v>2021</v>
          </cell>
          <cell r="C7042">
            <v>0.7</v>
          </cell>
          <cell r="D7042" t="str">
            <v>Calhoun</v>
          </cell>
          <cell r="E7042">
            <v>2</v>
          </cell>
          <cell r="F7042">
            <v>1135</v>
          </cell>
          <cell r="G7042" t="str">
            <v>Max</v>
          </cell>
        </row>
        <row r="7043">
          <cell r="A7043" t="str">
            <v>Charleston202120.7Max</v>
          </cell>
          <cell r="B7043">
            <v>2021</v>
          </cell>
          <cell r="C7043">
            <v>0.7</v>
          </cell>
          <cell r="D7043" t="str">
            <v>Charleston</v>
          </cell>
          <cell r="E7043">
            <v>2</v>
          </cell>
          <cell r="F7043">
            <v>1293</v>
          </cell>
          <cell r="G7043" t="str">
            <v>Max</v>
          </cell>
        </row>
        <row r="7044">
          <cell r="A7044" t="str">
            <v>Cherokee202120.7Max</v>
          </cell>
          <cell r="B7044">
            <v>2021</v>
          </cell>
          <cell r="C7044">
            <v>0.7</v>
          </cell>
          <cell r="D7044" t="str">
            <v>Cherokee</v>
          </cell>
          <cell r="E7044">
            <v>2</v>
          </cell>
          <cell r="F7044">
            <v>845</v>
          </cell>
          <cell r="G7044" t="str">
            <v>Max</v>
          </cell>
        </row>
        <row r="7045">
          <cell r="A7045" t="str">
            <v>Chester202120.7Max</v>
          </cell>
          <cell r="B7045">
            <v>2021</v>
          </cell>
          <cell r="C7045">
            <v>0.7</v>
          </cell>
          <cell r="D7045" t="str">
            <v>Chester</v>
          </cell>
          <cell r="E7045">
            <v>2</v>
          </cell>
          <cell r="F7045">
            <v>896</v>
          </cell>
          <cell r="G7045" t="str">
            <v>Max</v>
          </cell>
        </row>
        <row r="7046">
          <cell r="A7046" t="str">
            <v>Chesterfield202120.7Max</v>
          </cell>
          <cell r="B7046">
            <v>2021</v>
          </cell>
          <cell r="C7046">
            <v>0.7</v>
          </cell>
          <cell r="D7046" t="str">
            <v>Chesterfield</v>
          </cell>
          <cell r="E7046">
            <v>2</v>
          </cell>
          <cell r="F7046">
            <v>845</v>
          </cell>
          <cell r="G7046" t="str">
            <v>Max</v>
          </cell>
        </row>
        <row r="7047">
          <cell r="A7047" t="str">
            <v>Clarendon202120.7Max</v>
          </cell>
          <cell r="B7047">
            <v>2021</v>
          </cell>
          <cell r="C7047">
            <v>0.7</v>
          </cell>
          <cell r="D7047" t="str">
            <v>Clarendon</v>
          </cell>
          <cell r="E7047">
            <v>2</v>
          </cell>
          <cell r="F7047">
            <v>845</v>
          </cell>
          <cell r="G7047" t="str">
            <v>Max</v>
          </cell>
        </row>
        <row r="7048">
          <cell r="A7048" t="str">
            <v>Colleton202120.7Max</v>
          </cell>
          <cell r="B7048">
            <v>2021</v>
          </cell>
          <cell r="C7048">
            <v>0.7</v>
          </cell>
          <cell r="D7048" t="str">
            <v>Colleton</v>
          </cell>
          <cell r="E7048">
            <v>2</v>
          </cell>
          <cell r="F7048">
            <v>845</v>
          </cell>
          <cell r="G7048" t="str">
            <v>Max</v>
          </cell>
        </row>
        <row r="7049">
          <cell r="A7049" t="str">
            <v>Darlington202120.7Max</v>
          </cell>
          <cell r="B7049">
            <v>2021</v>
          </cell>
          <cell r="C7049">
            <v>0.7</v>
          </cell>
          <cell r="D7049" t="str">
            <v>Darlington</v>
          </cell>
          <cell r="E7049">
            <v>2</v>
          </cell>
          <cell r="F7049">
            <v>866</v>
          </cell>
          <cell r="G7049" t="str">
            <v>Max</v>
          </cell>
        </row>
        <row r="7050">
          <cell r="A7050" t="str">
            <v>Dillon202120.7Max</v>
          </cell>
          <cell r="B7050">
            <v>2021</v>
          </cell>
          <cell r="C7050">
            <v>0.7</v>
          </cell>
          <cell r="D7050" t="str">
            <v>Dillon</v>
          </cell>
          <cell r="E7050">
            <v>2</v>
          </cell>
          <cell r="F7050">
            <v>845</v>
          </cell>
          <cell r="G7050" t="str">
            <v>Max</v>
          </cell>
        </row>
        <row r="7051">
          <cell r="A7051" t="str">
            <v>Dorchester202120.7Max</v>
          </cell>
          <cell r="B7051">
            <v>2021</v>
          </cell>
          <cell r="C7051">
            <v>0.7</v>
          </cell>
          <cell r="D7051" t="str">
            <v>Dorchester</v>
          </cell>
          <cell r="E7051">
            <v>2</v>
          </cell>
          <cell r="F7051">
            <v>1293</v>
          </cell>
          <cell r="G7051" t="str">
            <v>Max</v>
          </cell>
        </row>
        <row r="7052">
          <cell r="A7052" t="str">
            <v>Edgefield202120.7Max</v>
          </cell>
          <cell r="B7052">
            <v>2021</v>
          </cell>
          <cell r="C7052">
            <v>0.7</v>
          </cell>
          <cell r="D7052" t="str">
            <v>Edgefield</v>
          </cell>
          <cell r="E7052">
            <v>2</v>
          </cell>
          <cell r="F7052">
            <v>1088</v>
          </cell>
          <cell r="G7052" t="str">
            <v>Max</v>
          </cell>
        </row>
        <row r="7053">
          <cell r="A7053" t="str">
            <v>Fairfield202120.7Max</v>
          </cell>
          <cell r="B7053">
            <v>2021</v>
          </cell>
          <cell r="C7053">
            <v>0.7</v>
          </cell>
          <cell r="D7053" t="str">
            <v>Fairfield</v>
          </cell>
          <cell r="E7053">
            <v>2</v>
          </cell>
          <cell r="F7053">
            <v>1135</v>
          </cell>
          <cell r="G7053" t="str">
            <v>Max</v>
          </cell>
        </row>
        <row r="7054">
          <cell r="A7054" t="str">
            <v>Florence202120.7Max</v>
          </cell>
          <cell r="B7054">
            <v>2021</v>
          </cell>
          <cell r="C7054">
            <v>0.7</v>
          </cell>
          <cell r="D7054" t="str">
            <v>Florence</v>
          </cell>
          <cell r="E7054">
            <v>2</v>
          </cell>
          <cell r="F7054">
            <v>953</v>
          </cell>
          <cell r="G7054" t="str">
            <v>Max</v>
          </cell>
        </row>
        <row r="7055">
          <cell r="A7055" t="str">
            <v>Georgetown202120.7Max</v>
          </cell>
          <cell r="B7055">
            <v>2021</v>
          </cell>
          <cell r="C7055">
            <v>0.7</v>
          </cell>
          <cell r="D7055" t="str">
            <v>Georgetown</v>
          </cell>
          <cell r="E7055">
            <v>2</v>
          </cell>
          <cell r="F7055">
            <v>1016</v>
          </cell>
          <cell r="G7055" t="str">
            <v>Max</v>
          </cell>
        </row>
        <row r="7056">
          <cell r="A7056" t="str">
            <v>Greenville202120.7Max</v>
          </cell>
          <cell r="B7056">
            <v>2021</v>
          </cell>
          <cell r="C7056">
            <v>0.7</v>
          </cell>
          <cell r="D7056" t="str">
            <v>Greenville</v>
          </cell>
          <cell r="E7056">
            <v>2</v>
          </cell>
          <cell r="F7056">
            <v>1216</v>
          </cell>
          <cell r="G7056" t="str">
            <v>Max</v>
          </cell>
        </row>
        <row r="7057">
          <cell r="A7057" t="str">
            <v>Greenwood202120.7Max</v>
          </cell>
          <cell r="B7057">
            <v>2021</v>
          </cell>
          <cell r="C7057">
            <v>0.7</v>
          </cell>
          <cell r="D7057" t="str">
            <v>Greenwood</v>
          </cell>
          <cell r="E7057">
            <v>2</v>
          </cell>
          <cell r="F7057">
            <v>864</v>
          </cell>
          <cell r="G7057" t="str">
            <v>Max</v>
          </cell>
        </row>
        <row r="7058">
          <cell r="A7058" t="str">
            <v>Hampton202120.7Max</v>
          </cell>
          <cell r="B7058">
            <v>2021</v>
          </cell>
          <cell r="C7058">
            <v>0.7</v>
          </cell>
          <cell r="D7058" t="str">
            <v>Hampton</v>
          </cell>
          <cell r="E7058">
            <v>2</v>
          </cell>
          <cell r="F7058">
            <v>845</v>
          </cell>
          <cell r="G7058" t="str">
            <v>Max</v>
          </cell>
        </row>
        <row r="7059">
          <cell r="A7059" t="str">
            <v>Horry202120.7Max</v>
          </cell>
          <cell r="B7059">
            <v>2021</v>
          </cell>
          <cell r="C7059">
            <v>0.7</v>
          </cell>
          <cell r="D7059" t="str">
            <v>Horry</v>
          </cell>
          <cell r="E7059">
            <v>2</v>
          </cell>
          <cell r="F7059">
            <v>962</v>
          </cell>
          <cell r="G7059" t="str">
            <v>Max</v>
          </cell>
        </row>
        <row r="7060">
          <cell r="A7060" t="str">
            <v>Jasper202120.7Max</v>
          </cell>
          <cell r="B7060">
            <v>2021</v>
          </cell>
          <cell r="C7060">
            <v>0.7</v>
          </cell>
          <cell r="D7060" t="str">
            <v>Jasper</v>
          </cell>
          <cell r="E7060">
            <v>2</v>
          </cell>
          <cell r="F7060">
            <v>850</v>
          </cell>
          <cell r="G7060" t="str">
            <v>Max</v>
          </cell>
        </row>
        <row r="7061">
          <cell r="A7061" t="str">
            <v>Kershaw202120.7Max</v>
          </cell>
          <cell r="B7061">
            <v>2021</v>
          </cell>
          <cell r="C7061">
            <v>0.7</v>
          </cell>
          <cell r="D7061" t="str">
            <v>Kershaw</v>
          </cell>
          <cell r="E7061">
            <v>2</v>
          </cell>
          <cell r="F7061">
            <v>960</v>
          </cell>
          <cell r="G7061" t="str">
            <v>Max</v>
          </cell>
        </row>
        <row r="7062">
          <cell r="A7062" t="str">
            <v>Lancaster202120.7Max</v>
          </cell>
          <cell r="B7062">
            <v>2021</v>
          </cell>
          <cell r="C7062">
            <v>0.7</v>
          </cell>
          <cell r="D7062" t="str">
            <v>Lancaster</v>
          </cell>
          <cell r="E7062">
            <v>2</v>
          </cell>
          <cell r="F7062">
            <v>1113</v>
          </cell>
          <cell r="G7062" t="str">
            <v>Max</v>
          </cell>
        </row>
        <row r="7063">
          <cell r="A7063" t="str">
            <v>Laurens202120.7Max</v>
          </cell>
          <cell r="B7063">
            <v>2021</v>
          </cell>
          <cell r="C7063">
            <v>0.7</v>
          </cell>
          <cell r="D7063" t="str">
            <v>Laurens</v>
          </cell>
          <cell r="E7063">
            <v>2</v>
          </cell>
          <cell r="F7063">
            <v>845</v>
          </cell>
          <cell r="G7063" t="str">
            <v>Max</v>
          </cell>
        </row>
        <row r="7064">
          <cell r="A7064" t="str">
            <v>Lee202120.7Max</v>
          </cell>
          <cell r="B7064">
            <v>2021</v>
          </cell>
          <cell r="C7064">
            <v>0.7</v>
          </cell>
          <cell r="D7064" t="str">
            <v>Lee</v>
          </cell>
          <cell r="E7064">
            <v>2</v>
          </cell>
          <cell r="F7064">
            <v>845</v>
          </cell>
          <cell r="G7064" t="str">
            <v>Max</v>
          </cell>
        </row>
        <row r="7065">
          <cell r="A7065" t="str">
            <v>Lexington202120.7Max</v>
          </cell>
          <cell r="B7065">
            <v>2021</v>
          </cell>
          <cell r="C7065">
            <v>0.7</v>
          </cell>
          <cell r="D7065" t="str">
            <v>Lexington</v>
          </cell>
          <cell r="E7065">
            <v>2</v>
          </cell>
          <cell r="F7065">
            <v>1135</v>
          </cell>
          <cell r="G7065" t="str">
            <v>Max</v>
          </cell>
        </row>
        <row r="7066">
          <cell r="A7066" t="str">
            <v>Marion202120.7Max</v>
          </cell>
          <cell r="B7066">
            <v>2021</v>
          </cell>
          <cell r="C7066">
            <v>0.7</v>
          </cell>
          <cell r="D7066" t="str">
            <v>Marion</v>
          </cell>
          <cell r="E7066">
            <v>2</v>
          </cell>
          <cell r="F7066">
            <v>845</v>
          </cell>
          <cell r="G7066" t="str">
            <v>Max</v>
          </cell>
        </row>
        <row r="7067">
          <cell r="A7067" t="str">
            <v>Marlboro202120.7Max</v>
          </cell>
          <cell r="B7067">
            <v>2021</v>
          </cell>
          <cell r="C7067">
            <v>0.7</v>
          </cell>
          <cell r="D7067" t="str">
            <v>Marlboro</v>
          </cell>
          <cell r="E7067">
            <v>2</v>
          </cell>
          <cell r="F7067">
            <v>845</v>
          </cell>
          <cell r="G7067" t="str">
            <v>Max</v>
          </cell>
        </row>
        <row r="7068">
          <cell r="A7068" t="str">
            <v>McCormick202120.7Max</v>
          </cell>
          <cell r="B7068">
            <v>2021</v>
          </cell>
          <cell r="C7068">
            <v>0.7</v>
          </cell>
          <cell r="D7068" t="str">
            <v>McCormick</v>
          </cell>
          <cell r="E7068">
            <v>2</v>
          </cell>
          <cell r="F7068">
            <v>899</v>
          </cell>
          <cell r="G7068" t="str">
            <v>Max</v>
          </cell>
        </row>
        <row r="7069">
          <cell r="A7069" t="str">
            <v>Newberry202120.7Max</v>
          </cell>
          <cell r="B7069">
            <v>2021</v>
          </cell>
          <cell r="C7069">
            <v>0.7</v>
          </cell>
          <cell r="D7069" t="str">
            <v>Newberry</v>
          </cell>
          <cell r="E7069">
            <v>2</v>
          </cell>
          <cell r="F7069">
            <v>866</v>
          </cell>
          <cell r="G7069" t="str">
            <v>Max</v>
          </cell>
        </row>
        <row r="7070">
          <cell r="A7070" t="str">
            <v>Oconee202120.7Max</v>
          </cell>
          <cell r="B7070">
            <v>2021</v>
          </cell>
          <cell r="C7070">
            <v>0.7</v>
          </cell>
          <cell r="D7070" t="str">
            <v>Oconee</v>
          </cell>
          <cell r="E7070">
            <v>2</v>
          </cell>
          <cell r="F7070">
            <v>1025</v>
          </cell>
          <cell r="G7070" t="str">
            <v>Max</v>
          </cell>
        </row>
        <row r="7071">
          <cell r="A7071" t="str">
            <v>Orangeburg202120.7Max</v>
          </cell>
          <cell r="B7071">
            <v>2021</v>
          </cell>
          <cell r="C7071">
            <v>0.7</v>
          </cell>
          <cell r="D7071" t="str">
            <v>Orangeburg</v>
          </cell>
          <cell r="E7071">
            <v>2</v>
          </cell>
          <cell r="F7071">
            <v>845</v>
          </cell>
          <cell r="G7071" t="str">
            <v>Max</v>
          </cell>
        </row>
        <row r="7072">
          <cell r="A7072" t="str">
            <v>Pickens202120.7Max</v>
          </cell>
          <cell r="B7072">
            <v>2021</v>
          </cell>
          <cell r="C7072">
            <v>0.7</v>
          </cell>
          <cell r="D7072" t="str">
            <v>Pickens</v>
          </cell>
          <cell r="E7072">
            <v>2</v>
          </cell>
          <cell r="F7072">
            <v>1216</v>
          </cell>
          <cell r="G7072" t="str">
            <v>Max</v>
          </cell>
        </row>
        <row r="7073">
          <cell r="A7073" t="str">
            <v>Richland202120.7Max</v>
          </cell>
          <cell r="B7073">
            <v>2021</v>
          </cell>
          <cell r="C7073">
            <v>0.7</v>
          </cell>
          <cell r="D7073" t="str">
            <v>Richland</v>
          </cell>
          <cell r="E7073">
            <v>2</v>
          </cell>
          <cell r="F7073">
            <v>1135</v>
          </cell>
          <cell r="G7073" t="str">
            <v>Max</v>
          </cell>
        </row>
        <row r="7074">
          <cell r="A7074" t="str">
            <v>Saluda202120.7Max</v>
          </cell>
          <cell r="B7074">
            <v>2021</v>
          </cell>
          <cell r="C7074">
            <v>0.7</v>
          </cell>
          <cell r="D7074" t="str">
            <v>Saluda</v>
          </cell>
          <cell r="E7074">
            <v>2</v>
          </cell>
          <cell r="F7074">
            <v>1135</v>
          </cell>
          <cell r="G7074" t="str">
            <v>Max</v>
          </cell>
        </row>
        <row r="7075">
          <cell r="A7075" t="str">
            <v>Spartanburg202120.7Max</v>
          </cell>
          <cell r="B7075">
            <v>2021</v>
          </cell>
          <cell r="C7075">
            <v>0.7</v>
          </cell>
          <cell r="D7075" t="str">
            <v>Spartanburg</v>
          </cell>
          <cell r="E7075">
            <v>2</v>
          </cell>
          <cell r="F7075">
            <v>1071</v>
          </cell>
          <cell r="G7075" t="str">
            <v>Max</v>
          </cell>
        </row>
        <row r="7076">
          <cell r="A7076" t="str">
            <v>Sumter202120.7Max</v>
          </cell>
          <cell r="B7076">
            <v>2021</v>
          </cell>
          <cell r="C7076">
            <v>0.7</v>
          </cell>
          <cell r="D7076" t="str">
            <v>Sumter</v>
          </cell>
          <cell r="E7076">
            <v>2</v>
          </cell>
          <cell r="F7076">
            <v>855</v>
          </cell>
          <cell r="G7076" t="str">
            <v>Max</v>
          </cell>
        </row>
        <row r="7077">
          <cell r="A7077" t="str">
            <v>Union202120.7Max</v>
          </cell>
          <cell r="B7077">
            <v>2021</v>
          </cell>
          <cell r="C7077">
            <v>0.7</v>
          </cell>
          <cell r="D7077" t="str">
            <v>Union</v>
          </cell>
          <cell r="E7077">
            <v>2</v>
          </cell>
          <cell r="F7077">
            <v>845</v>
          </cell>
          <cell r="G7077" t="str">
            <v>Max</v>
          </cell>
        </row>
        <row r="7078">
          <cell r="A7078" t="str">
            <v>Williamsburg202120.7Max</v>
          </cell>
          <cell r="B7078">
            <v>2021</v>
          </cell>
          <cell r="C7078">
            <v>0.7</v>
          </cell>
          <cell r="D7078" t="str">
            <v>Williamsburg</v>
          </cell>
          <cell r="E7078">
            <v>2</v>
          </cell>
          <cell r="F7078">
            <v>845</v>
          </cell>
          <cell r="G7078" t="str">
            <v>Max</v>
          </cell>
        </row>
        <row r="7079">
          <cell r="A7079" t="str">
            <v>York202120.7Max</v>
          </cell>
          <cell r="B7079">
            <v>2021</v>
          </cell>
          <cell r="C7079">
            <v>0.7</v>
          </cell>
          <cell r="D7079" t="str">
            <v>York</v>
          </cell>
          <cell r="E7079">
            <v>2</v>
          </cell>
          <cell r="F7079">
            <v>1326</v>
          </cell>
          <cell r="G7079" t="str">
            <v>Max</v>
          </cell>
        </row>
        <row r="7080">
          <cell r="A7080" t="str">
            <v>Abbeville202130.7Max</v>
          </cell>
          <cell r="B7080">
            <v>2021</v>
          </cell>
          <cell r="C7080">
            <v>0.7</v>
          </cell>
          <cell r="D7080" t="str">
            <v>Abbeville</v>
          </cell>
          <cell r="E7080">
            <v>3</v>
          </cell>
          <cell r="F7080">
            <v>975</v>
          </cell>
          <cell r="G7080" t="str">
            <v>Max</v>
          </cell>
        </row>
        <row r="7081">
          <cell r="A7081" t="str">
            <v>Aiken202130.7Max</v>
          </cell>
          <cell r="B7081">
            <v>2021</v>
          </cell>
          <cell r="C7081">
            <v>0.7</v>
          </cell>
          <cell r="D7081" t="str">
            <v>Aiken</v>
          </cell>
          <cell r="E7081">
            <v>3</v>
          </cell>
          <cell r="F7081">
            <v>1258</v>
          </cell>
          <cell r="G7081" t="str">
            <v>Max</v>
          </cell>
        </row>
        <row r="7082">
          <cell r="A7082" t="str">
            <v>Allendale202130.7Max</v>
          </cell>
          <cell r="B7082">
            <v>2021</v>
          </cell>
          <cell r="C7082">
            <v>0.7</v>
          </cell>
          <cell r="D7082" t="str">
            <v>Allendale</v>
          </cell>
          <cell r="E7082">
            <v>3</v>
          </cell>
          <cell r="F7082">
            <v>975</v>
          </cell>
          <cell r="G7082" t="str">
            <v>Max</v>
          </cell>
        </row>
        <row r="7083">
          <cell r="A7083" t="str">
            <v>Anderson202130.7Max</v>
          </cell>
          <cell r="B7083">
            <v>2021</v>
          </cell>
          <cell r="C7083">
            <v>0.7</v>
          </cell>
          <cell r="D7083" t="str">
            <v>Anderson</v>
          </cell>
          <cell r="E7083">
            <v>3</v>
          </cell>
          <cell r="F7083">
            <v>1241</v>
          </cell>
          <cell r="G7083" t="str">
            <v>Max</v>
          </cell>
        </row>
        <row r="7084">
          <cell r="A7084" t="str">
            <v>Bamberg202130.7Max</v>
          </cell>
          <cell r="B7084">
            <v>2021</v>
          </cell>
          <cell r="C7084">
            <v>0.7</v>
          </cell>
          <cell r="D7084" t="str">
            <v>Bamberg</v>
          </cell>
          <cell r="E7084">
            <v>3</v>
          </cell>
          <cell r="F7084">
            <v>975</v>
          </cell>
          <cell r="G7084" t="str">
            <v>Max</v>
          </cell>
        </row>
        <row r="7085">
          <cell r="A7085" t="str">
            <v>Barnwell202130.7Max</v>
          </cell>
          <cell r="B7085">
            <v>2021</v>
          </cell>
          <cell r="C7085">
            <v>0.7</v>
          </cell>
          <cell r="D7085" t="str">
            <v>Barnwell</v>
          </cell>
          <cell r="E7085">
            <v>3</v>
          </cell>
          <cell r="F7085">
            <v>975</v>
          </cell>
          <cell r="G7085" t="str">
            <v>Max</v>
          </cell>
        </row>
        <row r="7086">
          <cell r="A7086" t="str">
            <v>Beaufort202130.7Max</v>
          </cell>
          <cell r="B7086">
            <v>2021</v>
          </cell>
          <cell r="C7086">
            <v>0.7</v>
          </cell>
          <cell r="D7086" t="str">
            <v>Beaufort</v>
          </cell>
          <cell r="E7086">
            <v>3</v>
          </cell>
          <cell r="F7086">
            <v>1410</v>
          </cell>
          <cell r="G7086" t="str">
            <v>Max</v>
          </cell>
        </row>
        <row r="7087">
          <cell r="A7087" t="str">
            <v>Berkeley202130.7Max</v>
          </cell>
          <cell r="B7087">
            <v>2021</v>
          </cell>
          <cell r="C7087">
            <v>0.7</v>
          </cell>
          <cell r="D7087" t="str">
            <v>Berkeley</v>
          </cell>
          <cell r="E7087">
            <v>3</v>
          </cell>
          <cell r="F7087">
            <v>1494</v>
          </cell>
          <cell r="G7087" t="str">
            <v>Max</v>
          </cell>
        </row>
        <row r="7088">
          <cell r="A7088" t="str">
            <v>Calhoun202130.7Max</v>
          </cell>
          <cell r="B7088">
            <v>2021</v>
          </cell>
          <cell r="C7088">
            <v>0.7</v>
          </cell>
          <cell r="D7088" t="str">
            <v>Calhoun</v>
          </cell>
          <cell r="E7088">
            <v>3</v>
          </cell>
          <cell r="F7088">
            <v>1312</v>
          </cell>
          <cell r="G7088" t="str">
            <v>Max</v>
          </cell>
        </row>
        <row r="7089">
          <cell r="A7089" t="str">
            <v>Charleston202130.7Max</v>
          </cell>
          <cell r="B7089">
            <v>2021</v>
          </cell>
          <cell r="C7089">
            <v>0.7</v>
          </cell>
          <cell r="D7089" t="str">
            <v>Charleston</v>
          </cell>
          <cell r="E7089">
            <v>3</v>
          </cell>
          <cell r="F7089">
            <v>1494</v>
          </cell>
          <cell r="G7089" t="str">
            <v>Max</v>
          </cell>
        </row>
        <row r="7090">
          <cell r="A7090" t="str">
            <v>Cherokee202130.7Max</v>
          </cell>
          <cell r="B7090">
            <v>2021</v>
          </cell>
          <cell r="C7090">
            <v>0.7</v>
          </cell>
          <cell r="D7090" t="str">
            <v>Cherokee</v>
          </cell>
          <cell r="E7090">
            <v>3</v>
          </cell>
          <cell r="F7090">
            <v>975</v>
          </cell>
          <cell r="G7090" t="str">
            <v>Max</v>
          </cell>
        </row>
        <row r="7091">
          <cell r="A7091" t="str">
            <v>Chester202130.7Max</v>
          </cell>
          <cell r="B7091">
            <v>2021</v>
          </cell>
          <cell r="C7091">
            <v>0.7</v>
          </cell>
          <cell r="D7091" t="str">
            <v>Chester</v>
          </cell>
          <cell r="E7091">
            <v>3</v>
          </cell>
          <cell r="F7091">
            <v>1034</v>
          </cell>
          <cell r="G7091" t="str">
            <v>Max</v>
          </cell>
        </row>
        <row r="7092">
          <cell r="A7092" t="str">
            <v>Chesterfield202130.7Max</v>
          </cell>
          <cell r="B7092">
            <v>2021</v>
          </cell>
          <cell r="C7092">
            <v>0.7</v>
          </cell>
          <cell r="D7092" t="str">
            <v>Chesterfield</v>
          </cell>
          <cell r="E7092">
            <v>3</v>
          </cell>
          <cell r="F7092">
            <v>975</v>
          </cell>
          <cell r="G7092" t="str">
            <v>Max</v>
          </cell>
        </row>
        <row r="7093">
          <cell r="A7093" t="str">
            <v>Clarendon202130.7Max</v>
          </cell>
          <cell r="B7093">
            <v>2021</v>
          </cell>
          <cell r="C7093">
            <v>0.7</v>
          </cell>
          <cell r="D7093" t="str">
            <v>Clarendon</v>
          </cell>
          <cell r="E7093">
            <v>3</v>
          </cell>
          <cell r="F7093">
            <v>975</v>
          </cell>
          <cell r="G7093" t="str">
            <v>Max</v>
          </cell>
        </row>
        <row r="7094">
          <cell r="A7094" t="str">
            <v>Colleton202130.7Max</v>
          </cell>
          <cell r="B7094">
            <v>2021</v>
          </cell>
          <cell r="C7094">
            <v>0.7</v>
          </cell>
          <cell r="D7094" t="str">
            <v>Colleton</v>
          </cell>
          <cell r="E7094">
            <v>3</v>
          </cell>
          <cell r="F7094">
            <v>975</v>
          </cell>
          <cell r="G7094" t="str">
            <v>Max</v>
          </cell>
        </row>
        <row r="7095">
          <cell r="A7095" t="str">
            <v>Darlington202130.7Max</v>
          </cell>
          <cell r="B7095">
            <v>2021</v>
          </cell>
          <cell r="C7095">
            <v>0.7</v>
          </cell>
          <cell r="D7095" t="str">
            <v>Darlington</v>
          </cell>
          <cell r="E7095">
            <v>3</v>
          </cell>
          <cell r="F7095">
            <v>1001</v>
          </cell>
          <cell r="G7095" t="str">
            <v>Max</v>
          </cell>
        </row>
        <row r="7096">
          <cell r="A7096" t="str">
            <v>Dillon202130.7Max</v>
          </cell>
          <cell r="B7096">
            <v>2021</v>
          </cell>
          <cell r="C7096">
            <v>0.7</v>
          </cell>
          <cell r="D7096" t="str">
            <v>Dillon</v>
          </cell>
          <cell r="E7096">
            <v>3</v>
          </cell>
          <cell r="F7096">
            <v>975</v>
          </cell>
          <cell r="G7096" t="str">
            <v>Max</v>
          </cell>
        </row>
        <row r="7097">
          <cell r="A7097" t="str">
            <v>Dorchester202130.7Max</v>
          </cell>
          <cell r="B7097">
            <v>2021</v>
          </cell>
          <cell r="C7097">
            <v>0.7</v>
          </cell>
          <cell r="D7097" t="str">
            <v>Dorchester</v>
          </cell>
          <cell r="E7097">
            <v>3</v>
          </cell>
          <cell r="F7097">
            <v>1494</v>
          </cell>
          <cell r="G7097" t="str">
            <v>Max</v>
          </cell>
        </row>
        <row r="7098">
          <cell r="A7098" t="str">
            <v>Edgefield202130.7Max</v>
          </cell>
          <cell r="B7098">
            <v>2021</v>
          </cell>
          <cell r="C7098">
            <v>0.7</v>
          </cell>
          <cell r="D7098" t="str">
            <v>Edgefield</v>
          </cell>
          <cell r="E7098">
            <v>3</v>
          </cell>
          <cell r="F7098">
            <v>1258</v>
          </cell>
          <cell r="G7098" t="str">
            <v>Max</v>
          </cell>
        </row>
        <row r="7099">
          <cell r="A7099" t="str">
            <v>Fairfield202130.7Max</v>
          </cell>
          <cell r="B7099">
            <v>2021</v>
          </cell>
          <cell r="C7099">
            <v>0.7</v>
          </cell>
          <cell r="D7099" t="str">
            <v>Fairfield</v>
          </cell>
          <cell r="E7099">
            <v>3</v>
          </cell>
          <cell r="F7099">
            <v>1312</v>
          </cell>
          <cell r="G7099" t="str">
            <v>Max</v>
          </cell>
        </row>
        <row r="7100">
          <cell r="A7100" t="str">
            <v>Florence202130.7Max</v>
          </cell>
          <cell r="B7100">
            <v>2021</v>
          </cell>
          <cell r="C7100">
            <v>0.7</v>
          </cell>
          <cell r="D7100" t="str">
            <v>Florence</v>
          </cell>
          <cell r="E7100">
            <v>3</v>
          </cell>
          <cell r="F7100">
            <v>1101</v>
          </cell>
          <cell r="G7100" t="str">
            <v>Max</v>
          </cell>
        </row>
        <row r="7101">
          <cell r="A7101" t="str">
            <v>Georgetown202130.7Max</v>
          </cell>
          <cell r="B7101">
            <v>2021</v>
          </cell>
          <cell r="C7101">
            <v>0.7</v>
          </cell>
          <cell r="D7101" t="str">
            <v>Georgetown</v>
          </cell>
          <cell r="E7101">
            <v>3</v>
          </cell>
          <cell r="F7101">
            <v>1174</v>
          </cell>
          <cell r="G7101" t="str">
            <v>Max</v>
          </cell>
        </row>
        <row r="7102">
          <cell r="A7102" t="str">
            <v>Greenville202130.7Max</v>
          </cell>
          <cell r="B7102">
            <v>2021</v>
          </cell>
          <cell r="C7102">
            <v>0.7</v>
          </cell>
          <cell r="D7102" t="str">
            <v>Greenville</v>
          </cell>
          <cell r="E7102">
            <v>3</v>
          </cell>
          <cell r="F7102">
            <v>1405</v>
          </cell>
          <cell r="G7102" t="str">
            <v>Max</v>
          </cell>
        </row>
        <row r="7103">
          <cell r="A7103" t="str">
            <v>Greenwood202130.7Max</v>
          </cell>
          <cell r="B7103">
            <v>2021</v>
          </cell>
          <cell r="C7103">
            <v>0.7</v>
          </cell>
          <cell r="D7103" t="str">
            <v>Greenwood</v>
          </cell>
          <cell r="E7103">
            <v>3</v>
          </cell>
          <cell r="F7103">
            <v>997</v>
          </cell>
          <cell r="G7103" t="str">
            <v>Max</v>
          </cell>
        </row>
        <row r="7104">
          <cell r="A7104" t="str">
            <v>Hampton202130.7Max</v>
          </cell>
          <cell r="B7104">
            <v>2021</v>
          </cell>
          <cell r="C7104">
            <v>0.7</v>
          </cell>
          <cell r="D7104" t="str">
            <v>Hampton</v>
          </cell>
          <cell r="E7104">
            <v>3</v>
          </cell>
          <cell r="F7104">
            <v>975</v>
          </cell>
          <cell r="G7104" t="str">
            <v>Max</v>
          </cell>
        </row>
        <row r="7105">
          <cell r="A7105" t="str">
            <v>Horry202130.7Max</v>
          </cell>
          <cell r="B7105">
            <v>2021</v>
          </cell>
          <cell r="C7105">
            <v>0.7</v>
          </cell>
          <cell r="D7105" t="str">
            <v>Horry</v>
          </cell>
          <cell r="E7105">
            <v>3</v>
          </cell>
          <cell r="F7105">
            <v>1112</v>
          </cell>
          <cell r="G7105" t="str">
            <v>Max</v>
          </cell>
        </row>
        <row r="7106">
          <cell r="A7106" t="str">
            <v>Jasper202130.7Max</v>
          </cell>
          <cell r="B7106">
            <v>2021</v>
          </cell>
          <cell r="C7106">
            <v>0.7</v>
          </cell>
          <cell r="D7106" t="str">
            <v>Jasper</v>
          </cell>
          <cell r="E7106">
            <v>3</v>
          </cell>
          <cell r="F7106">
            <v>983</v>
          </cell>
          <cell r="G7106" t="str">
            <v>Max</v>
          </cell>
        </row>
        <row r="7107">
          <cell r="A7107" t="str">
            <v>Kershaw202130.7Max</v>
          </cell>
          <cell r="B7107">
            <v>2021</v>
          </cell>
          <cell r="C7107">
            <v>0.7</v>
          </cell>
          <cell r="D7107" t="str">
            <v>Kershaw</v>
          </cell>
          <cell r="E7107">
            <v>3</v>
          </cell>
          <cell r="F7107">
            <v>1108</v>
          </cell>
          <cell r="G7107" t="str">
            <v>Max</v>
          </cell>
        </row>
        <row r="7108">
          <cell r="A7108" t="str">
            <v>Lancaster202130.7Max</v>
          </cell>
          <cell r="B7108">
            <v>2021</v>
          </cell>
          <cell r="C7108">
            <v>0.7</v>
          </cell>
          <cell r="D7108" t="str">
            <v>Lancaster</v>
          </cell>
          <cell r="E7108">
            <v>3</v>
          </cell>
          <cell r="F7108">
            <v>1285</v>
          </cell>
          <cell r="G7108" t="str">
            <v>Max</v>
          </cell>
        </row>
        <row r="7109">
          <cell r="A7109" t="str">
            <v>Laurens202130.7Max</v>
          </cell>
          <cell r="B7109">
            <v>2021</v>
          </cell>
          <cell r="C7109">
            <v>0.7</v>
          </cell>
          <cell r="D7109" t="str">
            <v>Laurens</v>
          </cell>
          <cell r="E7109">
            <v>3</v>
          </cell>
          <cell r="F7109">
            <v>975</v>
          </cell>
          <cell r="G7109" t="str">
            <v>Max</v>
          </cell>
        </row>
        <row r="7110">
          <cell r="A7110" t="str">
            <v>Lee202130.7Max</v>
          </cell>
          <cell r="B7110">
            <v>2021</v>
          </cell>
          <cell r="C7110">
            <v>0.7</v>
          </cell>
          <cell r="D7110" t="str">
            <v>Lee</v>
          </cell>
          <cell r="E7110">
            <v>3</v>
          </cell>
          <cell r="F7110">
            <v>975</v>
          </cell>
          <cell r="G7110" t="str">
            <v>Max</v>
          </cell>
        </row>
        <row r="7111">
          <cell r="A7111" t="str">
            <v>Lexington202130.7Max</v>
          </cell>
          <cell r="B7111">
            <v>2021</v>
          </cell>
          <cell r="C7111">
            <v>0.7</v>
          </cell>
          <cell r="D7111" t="str">
            <v>Lexington</v>
          </cell>
          <cell r="E7111">
            <v>3</v>
          </cell>
          <cell r="F7111">
            <v>1312</v>
          </cell>
          <cell r="G7111" t="str">
            <v>Max</v>
          </cell>
        </row>
        <row r="7112">
          <cell r="A7112" t="str">
            <v>Marion202130.7Max</v>
          </cell>
          <cell r="B7112">
            <v>2021</v>
          </cell>
          <cell r="C7112">
            <v>0.7</v>
          </cell>
          <cell r="D7112" t="str">
            <v>Marion</v>
          </cell>
          <cell r="E7112">
            <v>3</v>
          </cell>
          <cell r="F7112">
            <v>975</v>
          </cell>
          <cell r="G7112" t="str">
            <v>Max</v>
          </cell>
        </row>
        <row r="7113">
          <cell r="A7113" t="str">
            <v>Marlboro202130.7Max</v>
          </cell>
          <cell r="B7113">
            <v>2021</v>
          </cell>
          <cell r="C7113">
            <v>0.7</v>
          </cell>
          <cell r="D7113" t="str">
            <v>Marlboro</v>
          </cell>
          <cell r="E7113">
            <v>3</v>
          </cell>
          <cell r="F7113">
            <v>975</v>
          </cell>
          <cell r="G7113" t="str">
            <v>Max</v>
          </cell>
        </row>
        <row r="7114">
          <cell r="A7114" t="str">
            <v>McCormick202130.7Max</v>
          </cell>
          <cell r="B7114">
            <v>2021</v>
          </cell>
          <cell r="C7114">
            <v>0.7</v>
          </cell>
          <cell r="D7114" t="str">
            <v>McCormick</v>
          </cell>
          <cell r="E7114">
            <v>3</v>
          </cell>
          <cell r="F7114">
            <v>1039</v>
          </cell>
          <cell r="G7114" t="str">
            <v>Max</v>
          </cell>
        </row>
        <row r="7115">
          <cell r="A7115" t="str">
            <v>Newberry202130.7Max</v>
          </cell>
          <cell r="B7115">
            <v>2021</v>
          </cell>
          <cell r="C7115">
            <v>0.7</v>
          </cell>
          <cell r="D7115" t="str">
            <v>Newberry</v>
          </cell>
          <cell r="E7115">
            <v>3</v>
          </cell>
          <cell r="F7115">
            <v>999</v>
          </cell>
          <cell r="G7115" t="str">
            <v>Max</v>
          </cell>
        </row>
        <row r="7116">
          <cell r="A7116" t="str">
            <v>Oconee202130.7Max</v>
          </cell>
          <cell r="B7116">
            <v>2021</v>
          </cell>
          <cell r="C7116">
            <v>0.7</v>
          </cell>
          <cell r="D7116" t="str">
            <v>Oconee</v>
          </cell>
          <cell r="E7116">
            <v>3</v>
          </cell>
          <cell r="F7116">
            <v>1185</v>
          </cell>
          <cell r="G7116" t="str">
            <v>Max</v>
          </cell>
        </row>
        <row r="7117">
          <cell r="A7117" t="str">
            <v>Orangeburg202130.7Max</v>
          </cell>
          <cell r="B7117">
            <v>2021</v>
          </cell>
          <cell r="C7117">
            <v>0.7</v>
          </cell>
          <cell r="D7117" t="str">
            <v>Orangeburg</v>
          </cell>
          <cell r="E7117">
            <v>3</v>
          </cell>
          <cell r="F7117">
            <v>975</v>
          </cell>
          <cell r="G7117" t="str">
            <v>Max</v>
          </cell>
        </row>
        <row r="7118">
          <cell r="A7118" t="str">
            <v>Pickens202130.7Max</v>
          </cell>
          <cell r="B7118">
            <v>2021</v>
          </cell>
          <cell r="C7118">
            <v>0.7</v>
          </cell>
          <cell r="D7118" t="str">
            <v>Pickens</v>
          </cell>
          <cell r="E7118">
            <v>3</v>
          </cell>
          <cell r="F7118">
            <v>1405</v>
          </cell>
          <cell r="G7118" t="str">
            <v>Max</v>
          </cell>
        </row>
        <row r="7119">
          <cell r="A7119" t="str">
            <v>Richland202130.7Max</v>
          </cell>
          <cell r="B7119">
            <v>2021</v>
          </cell>
          <cell r="C7119">
            <v>0.7</v>
          </cell>
          <cell r="D7119" t="str">
            <v>Richland</v>
          </cell>
          <cell r="E7119">
            <v>3</v>
          </cell>
          <cell r="F7119">
            <v>1312</v>
          </cell>
          <cell r="G7119" t="str">
            <v>Max</v>
          </cell>
        </row>
        <row r="7120">
          <cell r="A7120" t="str">
            <v>Saluda202130.7Max</v>
          </cell>
          <cell r="B7120">
            <v>2021</v>
          </cell>
          <cell r="C7120">
            <v>0.7</v>
          </cell>
          <cell r="D7120" t="str">
            <v>Saluda</v>
          </cell>
          <cell r="E7120">
            <v>3</v>
          </cell>
          <cell r="F7120">
            <v>1312</v>
          </cell>
          <cell r="G7120" t="str">
            <v>Max</v>
          </cell>
        </row>
        <row r="7121">
          <cell r="A7121" t="str">
            <v>Spartanburg202130.7Max</v>
          </cell>
          <cell r="B7121">
            <v>2021</v>
          </cell>
          <cell r="C7121">
            <v>0.7</v>
          </cell>
          <cell r="D7121" t="str">
            <v>Spartanburg</v>
          </cell>
          <cell r="E7121">
            <v>3</v>
          </cell>
          <cell r="F7121">
            <v>1236</v>
          </cell>
          <cell r="G7121" t="str">
            <v>Max</v>
          </cell>
        </row>
        <row r="7122">
          <cell r="A7122" t="str">
            <v>Sumter202130.7Max</v>
          </cell>
          <cell r="B7122">
            <v>2021</v>
          </cell>
          <cell r="C7122">
            <v>0.7</v>
          </cell>
          <cell r="D7122" t="str">
            <v>Sumter</v>
          </cell>
          <cell r="E7122">
            <v>3</v>
          </cell>
          <cell r="F7122">
            <v>988</v>
          </cell>
          <cell r="G7122" t="str">
            <v>Max</v>
          </cell>
        </row>
        <row r="7123">
          <cell r="A7123" t="str">
            <v>Union202130.7Max</v>
          </cell>
          <cell r="B7123">
            <v>2021</v>
          </cell>
          <cell r="C7123">
            <v>0.7</v>
          </cell>
          <cell r="D7123" t="str">
            <v>Union</v>
          </cell>
          <cell r="E7123">
            <v>3</v>
          </cell>
          <cell r="F7123">
            <v>975</v>
          </cell>
          <cell r="G7123" t="str">
            <v>Max</v>
          </cell>
        </row>
        <row r="7124">
          <cell r="A7124" t="str">
            <v>Williamsburg202130.7Max</v>
          </cell>
          <cell r="B7124">
            <v>2021</v>
          </cell>
          <cell r="C7124">
            <v>0.7</v>
          </cell>
          <cell r="D7124" t="str">
            <v>Williamsburg</v>
          </cell>
          <cell r="E7124">
            <v>3</v>
          </cell>
          <cell r="F7124">
            <v>975</v>
          </cell>
          <cell r="G7124" t="str">
            <v>Max</v>
          </cell>
        </row>
        <row r="7125">
          <cell r="A7125" t="str">
            <v>York202130.7Max</v>
          </cell>
          <cell r="B7125">
            <v>2021</v>
          </cell>
          <cell r="C7125">
            <v>0.7</v>
          </cell>
          <cell r="D7125" t="str">
            <v>York</v>
          </cell>
          <cell r="E7125">
            <v>3</v>
          </cell>
          <cell r="F7125">
            <v>1533</v>
          </cell>
          <cell r="G7125" t="str">
            <v>Max</v>
          </cell>
        </row>
        <row r="7126">
          <cell r="A7126" t="str">
            <v>Abbeville202140.7Max</v>
          </cell>
          <cell r="B7126">
            <v>2021</v>
          </cell>
          <cell r="C7126">
            <v>0.7</v>
          </cell>
          <cell r="D7126" t="str">
            <v>Abbeville</v>
          </cell>
          <cell r="E7126">
            <v>4</v>
          </cell>
          <cell r="F7126">
            <v>1088</v>
          </cell>
          <cell r="G7126" t="str">
            <v>Max</v>
          </cell>
        </row>
        <row r="7127">
          <cell r="A7127" t="str">
            <v>Aiken202140.7Max</v>
          </cell>
          <cell r="B7127">
            <v>2021</v>
          </cell>
          <cell r="C7127">
            <v>0.7</v>
          </cell>
          <cell r="D7127" t="str">
            <v>Aiken</v>
          </cell>
          <cell r="E7127">
            <v>4</v>
          </cell>
          <cell r="F7127">
            <v>1403</v>
          </cell>
          <cell r="G7127" t="str">
            <v>Max</v>
          </cell>
        </row>
        <row r="7128">
          <cell r="A7128" t="str">
            <v>Allendale202140.7Max</v>
          </cell>
          <cell r="B7128">
            <v>2021</v>
          </cell>
          <cell r="C7128">
            <v>0.7</v>
          </cell>
          <cell r="D7128" t="str">
            <v>Allendale</v>
          </cell>
          <cell r="E7128">
            <v>4</v>
          </cell>
          <cell r="F7128">
            <v>1088</v>
          </cell>
          <cell r="G7128" t="str">
            <v>Max</v>
          </cell>
        </row>
        <row r="7129">
          <cell r="A7129" t="str">
            <v>Anderson202140.7Max</v>
          </cell>
          <cell r="B7129">
            <v>2021</v>
          </cell>
          <cell r="C7129">
            <v>0.7</v>
          </cell>
          <cell r="D7129" t="str">
            <v>Anderson</v>
          </cell>
          <cell r="E7129">
            <v>4</v>
          </cell>
          <cell r="F7129">
            <v>1386</v>
          </cell>
          <cell r="G7129" t="str">
            <v>Max</v>
          </cell>
        </row>
        <row r="7130">
          <cell r="A7130" t="str">
            <v>Bamberg202140.7Max</v>
          </cell>
          <cell r="B7130">
            <v>2021</v>
          </cell>
          <cell r="C7130">
            <v>0.7</v>
          </cell>
          <cell r="D7130" t="str">
            <v>Bamberg</v>
          </cell>
          <cell r="E7130">
            <v>4</v>
          </cell>
          <cell r="F7130">
            <v>1088</v>
          </cell>
          <cell r="G7130" t="str">
            <v>Max</v>
          </cell>
        </row>
        <row r="7131">
          <cell r="A7131" t="str">
            <v>Barnwell202140.7Max</v>
          </cell>
          <cell r="B7131">
            <v>2021</v>
          </cell>
          <cell r="C7131">
            <v>0.7</v>
          </cell>
          <cell r="D7131" t="str">
            <v>Barnwell</v>
          </cell>
          <cell r="E7131">
            <v>4</v>
          </cell>
          <cell r="F7131">
            <v>1088</v>
          </cell>
          <cell r="G7131" t="str">
            <v>Max</v>
          </cell>
        </row>
        <row r="7132">
          <cell r="A7132" t="str">
            <v>Beaufort202140.7Max</v>
          </cell>
          <cell r="B7132">
            <v>2021</v>
          </cell>
          <cell r="C7132">
            <v>0.7</v>
          </cell>
          <cell r="D7132" t="str">
            <v>Beaufort</v>
          </cell>
          <cell r="E7132">
            <v>4</v>
          </cell>
          <cell r="F7132">
            <v>1573</v>
          </cell>
          <cell r="G7132" t="str">
            <v>Max</v>
          </cell>
        </row>
        <row r="7133">
          <cell r="A7133" t="str">
            <v>Berkeley202140.7Max</v>
          </cell>
          <cell r="B7133">
            <v>2021</v>
          </cell>
          <cell r="C7133">
            <v>0.7</v>
          </cell>
          <cell r="D7133" t="str">
            <v>Berkeley</v>
          </cell>
          <cell r="E7133">
            <v>4</v>
          </cell>
          <cell r="F7133">
            <v>1667</v>
          </cell>
          <cell r="G7133" t="str">
            <v>Max</v>
          </cell>
        </row>
        <row r="7134">
          <cell r="A7134" t="str">
            <v>Calhoun202140.7Max</v>
          </cell>
          <cell r="B7134">
            <v>2021</v>
          </cell>
          <cell r="C7134">
            <v>0.7</v>
          </cell>
          <cell r="D7134" t="str">
            <v>Calhoun</v>
          </cell>
          <cell r="E7134">
            <v>4</v>
          </cell>
          <cell r="F7134">
            <v>1464</v>
          </cell>
          <cell r="G7134" t="str">
            <v>Max</v>
          </cell>
        </row>
        <row r="7135">
          <cell r="A7135" t="str">
            <v>Charleston202140.7Max</v>
          </cell>
          <cell r="B7135">
            <v>2021</v>
          </cell>
          <cell r="C7135">
            <v>0.7</v>
          </cell>
          <cell r="D7135" t="str">
            <v>Charleston</v>
          </cell>
          <cell r="E7135">
            <v>4</v>
          </cell>
          <cell r="F7135">
            <v>1667</v>
          </cell>
          <cell r="G7135" t="str">
            <v>Max</v>
          </cell>
        </row>
        <row r="7136">
          <cell r="A7136" t="str">
            <v>Cherokee202140.7Max</v>
          </cell>
          <cell r="B7136">
            <v>2021</v>
          </cell>
          <cell r="C7136">
            <v>0.7</v>
          </cell>
          <cell r="D7136" t="str">
            <v>Cherokee</v>
          </cell>
          <cell r="E7136">
            <v>4</v>
          </cell>
          <cell r="F7136">
            <v>1088</v>
          </cell>
          <cell r="G7136" t="str">
            <v>Max</v>
          </cell>
        </row>
        <row r="7137">
          <cell r="A7137" t="str">
            <v>Chester202140.7Max</v>
          </cell>
          <cell r="B7137">
            <v>2021</v>
          </cell>
          <cell r="C7137">
            <v>0.7</v>
          </cell>
          <cell r="D7137" t="str">
            <v>Chester</v>
          </cell>
          <cell r="E7137">
            <v>4</v>
          </cell>
          <cell r="F7137">
            <v>1153</v>
          </cell>
          <cell r="G7137" t="str">
            <v>Max</v>
          </cell>
        </row>
        <row r="7138">
          <cell r="A7138" t="str">
            <v>Chesterfield202140.7Max</v>
          </cell>
          <cell r="B7138">
            <v>2021</v>
          </cell>
          <cell r="C7138">
            <v>0.7</v>
          </cell>
          <cell r="D7138" t="str">
            <v>Chesterfield</v>
          </cell>
          <cell r="E7138">
            <v>4</v>
          </cell>
          <cell r="F7138">
            <v>1088</v>
          </cell>
          <cell r="G7138" t="str">
            <v>Max</v>
          </cell>
        </row>
        <row r="7139">
          <cell r="A7139" t="str">
            <v>Clarendon202140.7Max</v>
          </cell>
          <cell r="B7139">
            <v>2021</v>
          </cell>
          <cell r="C7139">
            <v>0.7</v>
          </cell>
          <cell r="D7139" t="str">
            <v>Clarendon</v>
          </cell>
          <cell r="E7139">
            <v>4</v>
          </cell>
          <cell r="F7139">
            <v>1088</v>
          </cell>
          <cell r="G7139" t="str">
            <v>Max</v>
          </cell>
        </row>
        <row r="7140">
          <cell r="A7140" t="str">
            <v>Colleton202140.7Max</v>
          </cell>
          <cell r="B7140">
            <v>2021</v>
          </cell>
          <cell r="C7140">
            <v>0.7</v>
          </cell>
          <cell r="D7140" t="str">
            <v>Colleton</v>
          </cell>
          <cell r="E7140">
            <v>4</v>
          </cell>
          <cell r="F7140">
            <v>1088</v>
          </cell>
          <cell r="G7140" t="str">
            <v>Max</v>
          </cell>
        </row>
        <row r="7141">
          <cell r="A7141" t="str">
            <v>Darlington202140.7Max</v>
          </cell>
          <cell r="B7141">
            <v>2021</v>
          </cell>
          <cell r="C7141">
            <v>0.7</v>
          </cell>
          <cell r="D7141" t="str">
            <v>Darlington</v>
          </cell>
          <cell r="E7141">
            <v>4</v>
          </cell>
          <cell r="F7141">
            <v>1116</v>
          </cell>
          <cell r="G7141" t="str">
            <v>Max</v>
          </cell>
        </row>
        <row r="7142">
          <cell r="A7142" t="str">
            <v>Dillon202140.7Max</v>
          </cell>
          <cell r="B7142">
            <v>2021</v>
          </cell>
          <cell r="C7142">
            <v>0.7</v>
          </cell>
          <cell r="D7142" t="str">
            <v>Dillon</v>
          </cell>
          <cell r="E7142">
            <v>4</v>
          </cell>
          <cell r="F7142">
            <v>1088</v>
          </cell>
          <cell r="G7142" t="str">
            <v>Max</v>
          </cell>
        </row>
        <row r="7143">
          <cell r="A7143" t="str">
            <v>Dorchester202140.7Max</v>
          </cell>
          <cell r="B7143">
            <v>2021</v>
          </cell>
          <cell r="C7143">
            <v>0.7</v>
          </cell>
          <cell r="D7143" t="str">
            <v>Dorchester</v>
          </cell>
          <cell r="E7143">
            <v>4</v>
          </cell>
          <cell r="F7143">
            <v>1667</v>
          </cell>
          <cell r="G7143" t="str">
            <v>Max</v>
          </cell>
        </row>
        <row r="7144">
          <cell r="A7144" t="str">
            <v>Edgefield202140.7Max</v>
          </cell>
          <cell r="B7144">
            <v>2021</v>
          </cell>
          <cell r="C7144">
            <v>0.7</v>
          </cell>
          <cell r="D7144" t="str">
            <v>Edgefield</v>
          </cell>
          <cell r="E7144">
            <v>4</v>
          </cell>
          <cell r="F7144">
            <v>1403</v>
          </cell>
          <cell r="G7144" t="str">
            <v>Max</v>
          </cell>
        </row>
        <row r="7145">
          <cell r="A7145" t="str">
            <v>Fairfield202140.7Max</v>
          </cell>
          <cell r="B7145">
            <v>2021</v>
          </cell>
          <cell r="C7145">
            <v>0.7</v>
          </cell>
          <cell r="D7145" t="str">
            <v>Fairfield</v>
          </cell>
          <cell r="E7145">
            <v>4</v>
          </cell>
          <cell r="F7145">
            <v>1464</v>
          </cell>
          <cell r="G7145" t="str">
            <v>Max</v>
          </cell>
        </row>
        <row r="7146">
          <cell r="A7146" t="str">
            <v>Florence202140.7Max</v>
          </cell>
          <cell r="B7146">
            <v>2021</v>
          </cell>
          <cell r="C7146">
            <v>0.7</v>
          </cell>
          <cell r="D7146" t="str">
            <v>Florence</v>
          </cell>
          <cell r="E7146">
            <v>4</v>
          </cell>
          <cell r="F7146">
            <v>1228</v>
          </cell>
          <cell r="G7146" t="str">
            <v>Max</v>
          </cell>
        </row>
        <row r="7147">
          <cell r="A7147" t="str">
            <v>Georgetown202140.7Max</v>
          </cell>
          <cell r="B7147">
            <v>2021</v>
          </cell>
          <cell r="C7147">
            <v>0.7</v>
          </cell>
          <cell r="D7147" t="str">
            <v>Georgetown</v>
          </cell>
          <cell r="E7147">
            <v>4</v>
          </cell>
          <cell r="F7147">
            <v>1310</v>
          </cell>
          <cell r="G7147" t="str">
            <v>Max</v>
          </cell>
        </row>
        <row r="7148">
          <cell r="A7148" t="str">
            <v>Greenville202140.7Max</v>
          </cell>
          <cell r="B7148">
            <v>2021</v>
          </cell>
          <cell r="C7148">
            <v>0.7</v>
          </cell>
          <cell r="D7148" t="str">
            <v>Greenville</v>
          </cell>
          <cell r="E7148">
            <v>4</v>
          </cell>
          <cell r="F7148">
            <v>1568</v>
          </cell>
          <cell r="G7148" t="str">
            <v>Max</v>
          </cell>
        </row>
        <row r="7149">
          <cell r="A7149" t="str">
            <v>Greenwood202140.7Max</v>
          </cell>
          <cell r="B7149">
            <v>2021</v>
          </cell>
          <cell r="C7149">
            <v>0.7</v>
          </cell>
          <cell r="D7149" t="str">
            <v>Greenwood</v>
          </cell>
          <cell r="E7149">
            <v>4</v>
          </cell>
          <cell r="F7149">
            <v>1113</v>
          </cell>
          <cell r="G7149" t="str">
            <v>Max</v>
          </cell>
        </row>
        <row r="7150">
          <cell r="A7150" t="str">
            <v>Hampton202140.7Max</v>
          </cell>
          <cell r="B7150">
            <v>2021</v>
          </cell>
          <cell r="C7150">
            <v>0.7</v>
          </cell>
          <cell r="D7150" t="str">
            <v>Hampton</v>
          </cell>
          <cell r="E7150">
            <v>4</v>
          </cell>
          <cell r="F7150">
            <v>1088</v>
          </cell>
          <cell r="G7150" t="str">
            <v>Max</v>
          </cell>
        </row>
        <row r="7151">
          <cell r="A7151" t="str">
            <v>Horry202140.7Max</v>
          </cell>
          <cell r="B7151">
            <v>2021</v>
          </cell>
          <cell r="C7151">
            <v>0.7</v>
          </cell>
          <cell r="D7151" t="str">
            <v>Horry</v>
          </cell>
          <cell r="E7151">
            <v>4</v>
          </cell>
          <cell r="F7151">
            <v>1240</v>
          </cell>
          <cell r="G7151" t="str">
            <v>Max</v>
          </cell>
        </row>
        <row r="7152">
          <cell r="A7152" t="str">
            <v>Jasper202140.7Max</v>
          </cell>
          <cell r="B7152">
            <v>2021</v>
          </cell>
          <cell r="C7152">
            <v>0.7</v>
          </cell>
          <cell r="D7152" t="str">
            <v>Jasper</v>
          </cell>
          <cell r="E7152">
            <v>4</v>
          </cell>
          <cell r="F7152">
            <v>1097</v>
          </cell>
          <cell r="G7152" t="str">
            <v>Max</v>
          </cell>
        </row>
        <row r="7153">
          <cell r="A7153" t="str">
            <v>Kershaw202140.7Max</v>
          </cell>
          <cell r="B7153">
            <v>2021</v>
          </cell>
          <cell r="C7153">
            <v>0.7</v>
          </cell>
          <cell r="D7153" t="str">
            <v>Kershaw</v>
          </cell>
          <cell r="E7153">
            <v>4</v>
          </cell>
          <cell r="F7153">
            <v>1237</v>
          </cell>
          <cell r="G7153" t="str">
            <v>Max</v>
          </cell>
        </row>
        <row r="7154">
          <cell r="A7154" t="str">
            <v>Lancaster202140.7Max</v>
          </cell>
          <cell r="B7154">
            <v>2021</v>
          </cell>
          <cell r="C7154">
            <v>0.7</v>
          </cell>
          <cell r="D7154" t="str">
            <v>Lancaster</v>
          </cell>
          <cell r="E7154">
            <v>4</v>
          </cell>
          <cell r="F7154">
            <v>1433</v>
          </cell>
          <cell r="G7154" t="str">
            <v>Max</v>
          </cell>
        </row>
        <row r="7155">
          <cell r="A7155" t="str">
            <v>Laurens202140.7Max</v>
          </cell>
          <cell r="B7155">
            <v>2021</v>
          </cell>
          <cell r="C7155">
            <v>0.7</v>
          </cell>
          <cell r="D7155" t="str">
            <v>Laurens</v>
          </cell>
          <cell r="E7155">
            <v>4</v>
          </cell>
          <cell r="F7155">
            <v>1088</v>
          </cell>
          <cell r="G7155" t="str">
            <v>Max</v>
          </cell>
        </row>
        <row r="7156">
          <cell r="A7156" t="str">
            <v>Lee202140.7Max</v>
          </cell>
          <cell r="B7156">
            <v>2021</v>
          </cell>
          <cell r="C7156">
            <v>0.7</v>
          </cell>
          <cell r="D7156" t="str">
            <v>Lee</v>
          </cell>
          <cell r="E7156">
            <v>4</v>
          </cell>
          <cell r="F7156">
            <v>1088</v>
          </cell>
          <cell r="G7156" t="str">
            <v>Max</v>
          </cell>
        </row>
        <row r="7157">
          <cell r="A7157" t="str">
            <v>Lexington202140.7Max</v>
          </cell>
          <cell r="B7157">
            <v>2021</v>
          </cell>
          <cell r="C7157">
            <v>0.7</v>
          </cell>
          <cell r="D7157" t="str">
            <v>Lexington</v>
          </cell>
          <cell r="E7157">
            <v>4</v>
          </cell>
          <cell r="F7157">
            <v>1464</v>
          </cell>
          <cell r="G7157" t="str">
            <v>Max</v>
          </cell>
        </row>
        <row r="7158">
          <cell r="A7158" t="str">
            <v>Marion202140.7Max</v>
          </cell>
          <cell r="B7158">
            <v>2021</v>
          </cell>
          <cell r="C7158">
            <v>0.7</v>
          </cell>
          <cell r="D7158" t="str">
            <v>Marion</v>
          </cell>
          <cell r="E7158">
            <v>4</v>
          </cell>
          <cell r="F7158">
            <v>1088</v>
          </cell>
          <cell r="G7158" t="str">
            <v>Max</v>
          </cell>
        </row>
        <row r="7159">
          <cell r="A7159" t="str">
            <v>Marlboro202140.7Max</v>
          </cell>
          <cell r="B7159">
            <v>2021</v>
          </cell>
          <cell r="C7159">
            <v>0.7</v>
          </cell>
          <cell r="D7159" t="str">
            <v>Marlboro</v>
          </cell>
          <cell r="E7159">
            <v>4</v>
          </cell>
          <cell r="F7159">
            <v>1088</v>
          </cell>
          <cell r="G7159" t="str">
            <v>Max</v>
          </cell>
        </row>
        <row r="7160">
          <cell r="A7160" t="str">
            <v>McCormick202140.7Max</v>
          </cell>
          <cell r="B7160">
            <v>2021</v>
          </cell>
          <cell r="C7160">
            <v>0.7</v>
          </cell>
          <cell r="D7160" t="str">
            <v>McCormick</v>
          </cell>
          <cell r="E7160">
            <v>4</v>
          </cell>
          <cell r="F7160">
            <v>1160</v>
          </cell>
          <cell r="G7160" t="str">
            <v>Max</v>
          </cell>
        </row>
        <row r="7161">
          <cell r="A7161" t="str">
            <v>Newberry202140.7Max</v>
          </cell>
          <cell r="B7161">
            <v>2021</v>
          </cell>
          <cell r="C7161">
            <v>0.7</v>
          </cell>
          <cell r="D7161" t="str">
            <v>Newberry</v>
          </cell>
          <cell r="E7161">
            <v>4</v>
          </cell>
          <cell r="F7161">
            <v>1114</v>
          </cell>
          <cell r="G7161" t="str">
            <v>Max</v>
          </cell>
        </row>
        <row r="7162">
          <cell r="A7162" t="str">
            <v>Oconee202140.7Max</v>
          </cell>
          <cell r="B7162">
            <v>2021</v>
          </cell>
          <cell r="C7162">
            <v>0.7</v>
          </cell>
          <cell r="D7162" t="str">
            <v>Oconee</v>
          </cell>
          <cell r="E7162">
            <v>4</v>
          </cell>
          <cell r="F7162">
            <v>1323</v>
          </cell>
          <cell r="G7162" t="str">
            <v>Max</v>
          </cell>
        </row>
        <row r="7163">
          <cell r="A7163" t="str">
            <v>Orangeburg202140.7Max</v>
          </cell>
          <cell r="B7163">
            <v>2021</v>
          </cell>
          <cell r="C7163">
            <v>0.7</v>
          </cell>
          <cell r="D7163" t="str">
            <v>Orangeburg</v>
          </cell>
          <cell r="E7163">
            <v>4</v>
          </cell>
          <cell r="F7163">
            <v>1088</v>
          </cell>
          <cell r="G7163" t="str">
            <v>Max</v>
          </cell>
        </row>
        <row r="7164">
          <cell r="A7164" t="str">
            <v>Pickens202140.7Max</v>
          </cell>
          <cell r="B7164">
            <v>2021</v>
          </cell>
          <cell r="C7164">
            <v>0.7</v>
          </cell>
          <cell r="D7164" t="str">
            <v>Pickens</v>
          </cell>
          <cell r="E7164">
            <v>4</v>
          </cell>
          <cell r="F7164">
            <v>1568</v>
          </cell>
          <cell r="G7164" t="str">
            <v>Max</v>
          </cell>
        </row>
        <row r="7165">
          <cell r="A7165" t="str">
            <v>Richland202140.7Max</v>
          </cell>
          <cell r="B7165">
            <v>2021</v>
          </cell>
          <cell r="C7165">
            <v>0.7</v>
          </cell>
          <cell r="D7165" t="str">
            <v>Richland</v>
          </cell>
          <cell r="E7165">
            <v>4</v>
          </cell>
          <cell r="F7165">
            <v>1464</v>
          </cell>
          <cell r="G7165" t="str">
            <v>Max</v>
          </cell>
        </row>
        <row r="7166">
          <cell r="A7166" t="str">
            <v>Saluda202140.7Max</v>
          </cell>
          <cell r="B7166">
            <v>2021</v>
          </cell>
          <cell r="C7166">
            <v>0.7</v>
          </cell>
          <cell r="D7166" t="str">
            <v>Saluda</v>
          </cell>
          <cell r="E7166">
            <v>4</v>
          </cell>
          <cell r="F7166">
            <v>1464</v>
          </cell>
          <cell r="G7166" t="str">
            <v>Max</v>
          </cell>
        </row>
        <row r="7167">
          <cell r="A7167" t="str">
            <v>Spartanburg202140.7Max</v>
          </cell>
          <cell r="B7167">
            <v>2021</v>
          </cell>
          <cell r="C7167">
            <v>0.7</v>
          </cell>
          <cell r="D7167" t="str">
            <v>Spartanburg</v>
          </cell>
          <cell r="E7167">
            <v>4</v>
          </cell>
          <cell r="F7167">
            <v>1379</v>
          </cell>
          <cell r="G7167" t="str">
            <v>Max</v>
          </cell>
        </row>
        <row r="7168">
          <cell r="A7168" t="str">
            <v>Sumter202140.7Max</v>
          </cell>
          <cell r="B7168">
            <v>2021</v>
          </cell>
          <cell r="C7168">
            <v>0.7</v>
          </cell>
          <cell r="D7168" t="str">
            <v>Sumter</v>
          </cell>
          <cell r="E7168">
            <v>4</v>
          </cell>
          <cell r="F7168">
            <v>1102</v>
          </cell>
          <cell r="G7168" t="str">
            <v>Max</v>
          </cell>
        </row>
        <row r="7169">
          <cell r="A7169" t="str">
            <v>Union202140.7Max</v>
          </cell>
          <cell r="B7169">
            <v>2021</v>
          </cell>
          <cell r="C7169">
            <v>0.7</v>
          </cell>
          <cell r="D7169" t="str">
            <v>Union</v>
          </cell>
          <cell r="E7169">
            <v>4</v>
          </cell>
          <cell r="F7169">
            <v>1088</v>
          </cell>
          <cell r="G7169" t="str">
            <v>Max</v>
          </cell>
        </row>
        <row r="7170">
          <cell r="A7170" t="str">
            <v>Williamsburg202140.7Max</v>
          </cell>
          <cell r="B7170">
            <v>2021</v>
          </cell>
          <cell r="C7170">
            <v>0.7</v>
          </cell>
          <cell r="D7170" t="str">
            <v>Williamsburg</v>
          </cell>
          <cell r="E7170">
            <v>4</v>
          </cell>
          <cell r="F7170">
            <v>1088</v>
          </cell>
          <cell r="G7170" t="str">
            <v>Max</v>
          </cell>
        </row>
        <row r="7171">
          <cell r="A7171" t="str">
            <v>York202140.7Max</v>
          </cell>
          <cell r="B7171">
            <v>2021</v>
          </cell>
          <cell r="C7171">
            <v>0.7</v>
          </cell>
          <cell r="D7171" t="str">
            <v>York</v>
          </cell>
          <cell r="E7171">
            <v>4</v>
          </cell>
          <cell r="F7171">
            <v>1709</v>
          </cell>
          <cell r="G7171" t="str">
            <v>Max</v>
          </cell>
        </row>
        <row r="7172">
          <cell r="A7172" t="str">
            <v>Abbeville20210FMRMax</v>
          </cell>
          <cell r="B7172">
            <v>2021</v>
          </cell>
          <cell r="C7172" t="str">
            <v>FMR</v>
          </cell>
          <cell r="D7172" t="str">
            <v>Abbeville</v>
          </cell>
          <cell r="E7172">
            <v>0</v>
          </cell>
          <cell r="F7172">
            <v>491</v>
          </cell>
          <cell r="G7172" t="str">
            <v>Max</v>
          </cell>
        </row>
        <row r="7173">
          <cell r="A7173" t="str">
            <v>Aiken20210FMRMax</v>
          </cell>
          <cell r="B7173">
            <v>2021</v>
          </cell>
          <cell r="C7173" t="str">
            <v>FMR</v>
          </cell>
          <cell r="D7173" t="str">
            <v>Aiken</v>
          </cell>
          <cell r="E7173">
            <v>0</v>
          </cell>
          <cell r="F7173">
            <v>689</v>
          </cell>
          <cell r="G7173" t="str">
            <v>Max</v>
          </cell>
        </row>
        <row r="7174">
          <cell r="A7174" t="str">
            <v>Allendale20210FMRMax</v>
          </cell>
          <cell r="B7174">
            <v>2021</v>
          </cell>
          <cell r="C7174" t="str">
            <v>FMR</v>
          </cell>
          <cell r="D7174" t="str">
            <v>Allendale</v>
          </cell>
          <cell r="E7174">
            <v>0</v>
          </cell>
          <cell r="F7174">
            <v>491</v>
          </cell>
          <cell r="G7174" t="str">
            <v>Max</v>
          </cell>
        </row>
        <row r="7175">
          <cell r="A7175" t="str">
            <v>Anderson20210FMRMax</v>
          </cell>
          <cell r="B7175">
            <v>2021</v>
          </cell>
          <cell r="C7175" t="str">
            <v>FMR</v>
          </cell>
          <cell r="D7175" t="str">
            <v>Anderson</v>
          </cell>
          <cell r="E7175">
            <v>0</v>
          </cell>
          <cell r="F7175">
            <v>573</v>
          </cell>
          <cell r="G7175" t="str">
            <v>Max</v>
          </cell>
        </row>
        <row r="7176">
          <cell r="A7176" t="str">
            <v>Bamberg20210FMRMax</v>
          </cell>
          <cell r="B7176">
            <v>2021</v>
          </cell>
          <cell r="C7176" t="str">
            <v>FMR</v>
          </cell>
          <cell r="D7176" t="str">
            <v>Bamberg</v>
          </cell>
          <cell r="E7176">
            <v>0</v>
          </cell>
          <cell r="F7176">
            <v>514</v>
          </cell>
          <cell r="G7176" t="str">
            <v>Max</v>
          </cell>
        </row>
        <row r="7177">
          <cell r="A7177" t="str">
            <v>Barnwell20210FMRMax</v>
          </cell>
          <cell r="B7177">
            <v>2021</v>
          </cell>
          <cell r="C7177" t="str">
            <v>FMR</v>
          </cell>
          <cell r="D7177" t="str">
            <v>Barnwell</v>
          </cell>
          <cell r="E7177">
            <v>0</v>
          </cell>
          <cell r="F7177">
            <v>513</v>
          </cell>
          <cell r="G7177" t="str">
            <v>Max</v>
          </cell>
        </row>
        <row r="7178">
          <cell r="A7178" t="str">
            <v>Beaufort20210FMRMax</v>
          </cell>
          <cell r="B7178">
            <v>2021</v>
          </cell>
          <cell r="C7178" t="str">
            <v>FMR</v>
          </cell>
          <cell r="D7178" t="str">
            <v>Beaufort</v>
          </cell>
          <cell r="E7178">
            <v>0</v>
          </cell>
          <cell r="F7178">
            <v>864</v>
          </cell>
          <cell r="G7178" t="str">
            <v>Max</v>
          </cell>
        </row>
        <row r="7179">
          <cell r="A7179" t="str">
            <v>Berkeley20210FMRMax</v>
          </cell>
          <cell r="B7179">
            <v>2021</v>
          </cell>
          <cell r="C7179" t="str">
            <v>FMR</v>
          </cell>
          <cell r="D7179" t="str">
            <v>Berkeley</v>
          </cell>
          <cell r="E7179">
            <v>0</v>
          </cell>
          <cell r="F7179">
            <v>907</v>
          </cell>
          <cell r="G7179" t="str">
            <v>Max</v>
          </cell>
        </row>
        <row r="7180">
          <cell r="A7180" t="str">
            <v>Calhoun20210FMRMax</v>
          </cell>
          <cell r="B7180">
            <v>2021</v>
          </cell>
          <cell r="C7180" t="str">
            <v>FMR</v>
          </cell>
          <cell r="D7180" t="str">
            <v>Calhoun</v>
          </cell>
          <cell r="E7180">
            <v>0</v>
          </cell>
          <cell r="F7180">
            <v>706</v>
          </cell>
          <cell r="G7180" t="str">
            <v>Max</v>
          </cell>
        </row>
        <row r="7181">
          <cell r="A7181" t="str">
            <v>Charleston20210FMRMax</v>
          </cell>
          <cell r="B7181">
            <v>2021</v>
          </cell>
          <cell r="C7181" t="str">
            <v>FMR</v>
          </cell>
          <cell r="D7181" t="str">
            <v>Charleston</v>
          </cell>
          <cell r="E7181">
            <v>0</v>
          </cell>
          <cell r="F7181">
            <v>907</v>
          </cell>
          <cell r="G7181" t="str">
            <v>Max</v>
          </cell>
        </row>
        <row r="7182">
          <cell r="A7182" t="str">
            <v>Cherokee20210FMRMax</v>
          </cell>
          <cell r="B7182">
            <v>2021</v>
          </cell>
          <cell r="C7182" t="str">
            <v>FMR</v>
          </cell>
          <cell r="D7182" t="str">
            <v>Cherokee</v>
          </cell>
          <cell r="E7182">
            <v>0</v>
          </cell>
          <cell r="F7182">
            <v>429</v>
          </cell>
          <cell r="G7182" t="str">
            <v>Max</v>
          </cell>
        </row>
        <row r="7183">
          <cell r="A7183" t="str">
            <v>Chester20210FMRMax</v>
          </cell>
          <cell r="B7183">
            <v>2021</v>
          </cell>
          <cell r="C7183" t="str">
            <v>FMR</v>
          </cell>
          <cell r="D7183" t="str">
            <v>Chester</v>
          </cell>
          <cell r="E7183">
            <v>0</v>
          </cell>
          <cell r="F7183">
            <v>521</v>
          </cell>
          <cell r="G7183" t="str">
            <v>Max</v>
          </cell>
        </row>
        <row r="7184">
          <cell r="A7184" t="str">
            <v>Chesterfield20210FMRMax</v>
          </cell>
          <cell r="B7184">
            <v>2021</v>
          </cell>
          <cell r="C7184" t="str">
            <v>FMR</v>
          </cell>
          <cell r="D7184" t="str">
            <v>Chesterfield</v>
          </cell>
          <cell r="E7184">
            <v>0</v>
          </cell>
          <cell r="F7184">
            <v>513</v>
          </cell>
          <cell r="G7184" t="str">
            <v>Max</v>
          </cell>
        </row>
        <row r="7185">
          <cell r="A7185" t="str">
            <v>Clarendon20210FMRMax</v>
          </cell>
          <cell r="B7185">
            <v>2021</v>
          </cell>
          <cell r="C7185" t="str">
            <v>FMR</v>
          </cell>
          <cell r="D7185" t="str">
            <v>Clarendon</v>
          </cell>
          <cell r="E7185">
            <v>0</v>
          </cell>
          <cell r="F7185">
            <v>513</v>
          </cell>
          <cell r="G7185" t="str">
            <v>Max</v>
          </cell>
        </row>
        <row r="7186">
          <cell r="A7186" t="str">
            <v>Colleton20210FMRMax</v>
          </cell>
          <cell r="B7186">
            <v>2021</v>
          </cell>
          <cell r="C7186" t="str">
            <v>FMR</v>
          </cell>
          <cell r="D7186" t="str">
            <v>Colleton</v>
          </cell>
          <cell r="E7186">
            <v>0</v>
          </cell>
          <cell r="F7186">
            <v>536</v>
          </cell>
          <cell r="G7186" t="str">
            <v>Max</v>
          </cell>
        </row>
        <row r="7187">
          <cell r="A7187" t="str">
            <v>Darlington20210FMRMax</v>
          </cell>
          <cell r="B7187">
            <v>2021</v>
          </cell>
          <cell r="C7187" t="str">
            <v>FMR</v>
          </cell>
          <cell r="D7187" t="str">
            <v>Darlington</v>
          </cell>
          <cell r="E7187">
            <v>0</v>
          </cell>
          <cell r="F7187">
            <v>496</v>
          </cell>
          <cell r="G7187" t="str">
            <v>Max</v>
          </cell>
        </row>
        <row r="7188">
          <cell r="A7188" t="str">
            <v>Dillon20210FMRMax</v>
          </cell>
          <cell r="B7188">
            <v>2021</v>
          </cell>
          <cell r="C7188" t="str">
            <v>FMR</v>
          </cell>
          <cell r="D7188" t="str">
            <v>Dillon</v>
          </cell>
          <cell r="E7188">
            <v>0</v>
          </cell>
          <cell r="F7188">
            <v>513</v>
          </cell>
          <cell r="G7188" t="str">
            <v>Max</v>
          </cell>
        </row>
        <row r="7189">
          <cell r="A7189" t="str">
            <v>Dorchester20210FMRMax</v>
          </cell>
          <cell r="B7189">
            <v>2021</v>
          </cell>
          <cell r="C7189" t="str">
            <v>FMR</v>
          </cell>
          <cell r="D7189" t="str">
            <v>Dorchester</v>
          </cell>
          <cell r="E7189">
            <v>0</v>
          </cell>
          <cell r="F7189">
            <v>907</v>
          </cell>
          <cell r="G7189" t="str">
            <v>Max</v>
          </cell>
        </row>
        <row r="7190">
          <cell r="A7190" t="str">
            <v>Edgefield20210FMRMax</v>
          </cell>
          <cell r="B7190">
            <v>2021</v>
          </cell>
          <cell r="C7190" t="str">
            <v>FMR</v>
          </cell>
          <cell r="D7190" t="str">
            <v>Edgefield</v>
          </cell>
          <cell r="E7190">
            <v>0</v>
          </cell>
          <cell r="F7190">
            <v>689</v>
          </cell>
          <cell r="G7190" t="str">
            <v>Max</v>
          </cell>
        </row>
        <row r="7191">
          <cell r="A7191" t="str">
            <v>Fairfield20210FMRMax</v>
          </cell>
          <cell r="B7191">
            <v>2021</v>
          </cell>
          <cell r="C7191" t="str">
            <v>FMR</v>
          </cell>
          <cell r="D7191" t="str">
            <v>Fairfield</v>
          </cell>
          <cell r="E7191">
            <v>0</v>
          </cell>
          <cell r="F7191">
            <v>706</v>
          </cell>
          <cell r="G7191" t="str">
            <v>Max</v>
          </cell>
        </row>
        <row r="7192">
          <cell r="A7192" t="str">
            <v>Florence20210FMRMax</v>
          </cell>
          <cell r="B7192">
            <v>2021</v>
          </cell>
          <cell r="C7192" t="str">
            <v>FMR</v>
          </cell>
          <cell r="D7192" t="str">
            <v>Florence</v>
          </cell>
          <cell r="E7192">
            <v>0</v>
          </cell>
          <cell r="F7192">
            <v>607</v>
          </cell>
          <cell r="G7192" t="str">
            <v>Max</v>
          </cell>
        </row>
        <row r="7193">
          <cell r="A7193" t="str">
            <v>Georgetown20210FMRMax</v>
          </cell>
          <cell r="B7193">
            <v>2021</v>
          </cell>
          <cell r="C7193" t="str">
            <v>FMR</v>
          </cell>
          <cell r="D7193" t="str">
            <v>Georgetown</v>
          </cell>
          <cell r="E7193">
            <v>0</v>
          </cell>
          <cell r="F7193">
            <v>579</v>
          </cell>
          <cell r="G7193" t="str">
            <v>Max</v>
          </cell>
        </row>
        <row r="7194">
          <cell r="A7194" t="str">
            <v>Greenville20210FMRMax</v>
          </cell>
          <cell r="B7194">
            <v>2021</v>
          </cell>
          <cell r="C7194" t="str">
            <v>FMR</v>
          </cell>
          <cell r="D7194" t="str">
            <v>Greenville</v>
          </cell>
          <cell r="E7194">
            <v>0</v>
          </cell>
          <cell r="F7194">
            <v>628</v>
          </cell>
          <cell r="G7194" t="str">
            <v>Max</v>
          </cell>
        </row>
        <row r="7195">
          <cell r="A7195" t="str">
            <v>Greenwood20210FMRMax</v>
          </cell>
          <cell r="B7195">
            <v>2021</v>
          </cell>
          <cell r="C7195" t="str">
            <v>FMR</v>
          </cell>
          <cell r="D7195" t="str">
            <v>Greenwood</v>
          </cell>
          <cell r="E7195">
            <v>0</v>
          </cell>
          <cell r="F7195">
            <v>513</v>
          </cell>
          <cell r="G7195" t="str">
            <v>Max</v>
          </cell>
        </row>
        <row r="7196">
          <cell r="A7196" t="str">
            <v>Hampton20210FMRMax</v>
          </cell>
          <cell r="B7196">
            <v>2021</v>
          </cell>
          <cell r="C7196" t="str">
            <v>FMR</v>
          </cell>
          <cell r="D7196" t="str">
            <v>Hampton</v>
          </cell>
          <cell r="E7196">
            <v>0</v>
          </cell>
          <cell r="F7196">
            <v>495</v>
          </cell>
          <cell r="G7196" t="str">
            <v>Max</v>
          </cell>
        </row>
        <row r="7197">
          <cell r="A7197" t="str">
            <v>Horry20210FMRMax</v>
          </cell>
          <cell r="B7197">
            <v>2021</v>
          </cell>
          <cell r="C7197" t="str">
            <v>FMR</v>
          </cell>
          <cell r="D7197" t="str">
            <v>Horry</v>
          </cell>
          <cell r="E7197">
            <v>0</v>
          </cell>
          <cell r="F7197">
            <v>812</v>
          </cell>
          <cell r="G7197" t="str">
            <v>Max</v>
          </cell>
        </row>
        <row r="7198">
          <cell r="A7198" t="str">
            <v>Jasper20210FMRMax</v>
          </cell>
          <cell r="B7198">
            <v>2021</v>
          </cell>
          <cell r="C7198" t="str">
            <v>FMR</v>
          </cell>
          <cell r="D7198" t="str">
            <v>Jasper</v>
          </cell>
          <cell r="E7198">
            <v>0</v>
          </cell>
          <cell r="F7198">
            <v>708</v>
          </cell>
          <cell r="G7198" t="str">
            <v>Max</v>
          </cell>
        </row>
        <row r="7199">
          <cell r="A7199" t="str">
            <v>Kershaw20210FMRMax</v>
          </cell>
          <cell r="B7199">
            <v>2021</v>
          </cell>
          <cell r="C7199" t="str">
            <v>FMR</v>
          </cell>
          <cell r="D7199" t="str">
            <v>Kershaw</v>
          </cell>
          <cell r="E7199">
            <v>0</v>
          </cell>
          <cell r="F7199">
            <v>614</v>
          </cell>
          <cell r="G7199" t="str">
            <v>Max</v>
          </cell>
        </row>
        <row r="7200">
          <cell r="A7200" t="str">
            <v>Lancaster20210FMRMax</v>
          </cell>
          <cell r="B7200">
            <v>2021</v>
          </cell>
          <cell r="C7200" t="str">
            <v>FMR</v>
          </cell>
          <cell r="D7200" t="str">
            <v>Lancaster</v>
          </cell>
          <cell r="E7200">
            <v>0</v>
          </cell>
          <cell r="F7200">
            <v>521</v>
          </cell>
          <cell r="G7200" t="str">
            <v>Max</v>
          </cell>
        </row>
        <row r="7201">
          <cell r="A7201" t="str">
            <v>Laurens20210FMRMax</v>
          </cell>
          <cell r="B7201">
            <v>2021</v>
          </cell>
          <cell r="C7201" t="str">
            <v>FMR</v>
          </cell>
          <cell r="D7201" t="str">
            <v>Laurens</v>
          </cell>
          <cell r="E7201">
            <v>0</v>
          </cell>
          <cell r="F7201">
            <v>560</v>
          </cell>
          <cell r="G7201" t="str">
            <v>Max</v>
          </cell>
        </row>
        <row r="7202">
          <cell r="A7202" t="str">
            <v>Lee20210FMRMax</v>
          </cell>
          <cell r="B7202">
            <v>2021</v>
          </cell>
          <cell r="C7202" t="str">
            <v>FMR</v>
          </cell>
          <cell r="D7202" t="str">
            <v>Lee</v>
          </cell>
          <cell r="E7202">
            <v>0</v>
          </cell>
          <cell r="F7202">
            <v>513</v>
          </cell>
          <cell r="G7202" t="str">
            <v>Max</v>
          </cell>
        </row>
        <row r="7203">
          <cell r="A7203" t="str">
            <v>Lexington20210FMRMax</v>
          </cell>
          <cell r="B7203">
            <v>2021</v>
          </cell>
          <cell r="C7203" t="str">
            <v>FMR</v>
          </cell>
          <cell r="D7203" t="str">
            <v>Lexington</v>
          </cell>
          <cell r="E7203">
            <v>0</v>
          </cell>
          <cell r="F7203">
            <v>706</v>
          </cell>
          <cell r="G7203" t="str">
            <v>Max</v>
          </cell>
        </row>
        <row r="7204">
          <cell r="A7204" t="str">
            <v>Marion20210FMRMax</v>
          </cell>
          <cell r="B7204">
            <v>2021</v>
          </cell>
          <cell r="C7204" t="str">
            <v>FMR</v>
          </cell>
          <cell r="D7204" t="str">
            <v>Marion</v>
          </cell>
          <cell r="E7204">
            <v>0</v>
          </cell>
          <cell r="F7204">
            <v>491</v>
          </cell>
          <cell r="G7204" t="str">
            <v>Max</v>
          </cell>
        </row>
        <row r="7205">
          <cell r="A7205" t="str">
            <v>Marlboro20210FMRMax</v>
          </cell>
          <cell r="B7205">
            <v>2021</v>
          </cell>
          <cell r="C7205" t="str">
            <v>FMR</v>
          </cell>
          <cell r="D7205" t="str">
            <v>Marlboro</v>
          </cell>
          <cell r="E7205">
            <v>0</v>
          </cell>
          <cell r="F7205">
            <v>556</v>
          </cell>
          <cell r="G7205" t="str">
            <v>Max</v>
          </cell>
        </row>
        <row r="7206">
          <cell r="A7206" t="str">
            <v>McCormick20210FMRMax</v>
          </cell>
          <cell r="B7206">
            <v>2021</v>
          </cell>
          <cell r="C7206" t="str">
            <v>FMR</v>
          </cell>
          <cell r="D7206" t="str">
            <v>McCormick</v>
          </cell>
          <cell r="E7206">
            <v>0</v>
          </cell>
          <cell r="F7206">
            <v>507</v>
          </cell>
          <cell r="G7206" t="str">
            <v>Max</v>
          </cell>
        </row>
        <row r="7207">
          <cell r="A7207" t="str">
            <v>Newberry20210FMRMax</v>
          </cell>
          <cell r="B7207">
            <v>2021</v>
          </cell>
          <cell r="C7207" t="str">
            <v>FMR</v>
          </cell>
          <cell r="D7207" t="str">
            <v>Newberry</v>
          </cell>
          <cell r="E7207">
            <v>0</v>
          </cell>
          <cell r="F7207">
            <v>554</v>
          </cell>
          <cell r="G7207" t="str">
            <v>Max</v>
          </cell>
        </row>
        <row r="7208">
          <cell r="A7208" t="str">
            <v>Oconee20210FMRMax</v>
          </cell>
          <cell r="B7208">
            <v>2021</v>
          </cell>
          <cell r="C7208" t="str">
            <v>FMR</v>
          </cell>
          <cell r="D7208" t="str">
            <v>Oconee</v>
          </cell>
          <cell r="E7208">
            <v>0</v>
          </cell>
          <cell r="F7208">
            <v>477</v>
          </cell>
          <cell r="G7208" t="str">
            <v>Max</v>
          </cell>
        </row>
        <row r="7209">
          <cell r="A7209" t="str">
            <v>Orangeburg20210FMRMax</v>
          </cell>
          <cell r="B7209">
            <v>2021</v>
          </cell>
          <cell r="C7209" t="str">
            <v>FMR</v>
          </cell>
          <cell r="D7209" t="str">
            <v>Orangeburg</v>
          </cell>
          <cell r="E7209">
            <v>0</v>
          </cell>
          <cell r="F7209">
            <v>558</v>
          </cell>
          <cell r="G7209" t="str">
            <v>Max</v>
          </cell>
        </row>
        <row r="7210">
          <cell r="A7210" t="str">
            <v>Pickens20210FMRMax</v>
          </cell>
          <cell r="B7210">
            <v>2021</v>
          </cell>
          <cell r="C7210" t="str">
            <v>FMR</v>
          </cell>
          <cell r="D7210" t="str">
            <v>Pickens</v>
          </cell>
          <cell r="E7210">
            <v>0</v>
          </cell>
          <cell r="F7210">
            <v>628</v>
          </cell>
          <cell r="G7210" t="str">
            <v>Max</v>
          </cell>
        </row>
        <row r="7211">
          <cell r="A7211" t="str">
            <v>Richland20210FMRMax</v>
          </cell>
          <cell r="B7211">
            <v>2021</v>
          </cell>
          <cell r="C7211" t="str">
            <v>FMR</v>
          </cell>
          <cell r="D7211" t="str">
            <v>Richland</v>
          </cell>
          <cell r="E7211">
            <v>0</v>
          </cell>
          <cell r="F7211">
            <v>706</v>
          </cell>
          <cell r="G7211" t="str">
            <v>Max</v>
          </cell>
        </row>
        <row r="7212">
          <cell r="A7212" t="str">
            <v>Saluda20210FMRMax</v>
          </cell>
          <cell r="B7212">
            <v>2021</v>
          </cell>
          <cell r="C7212" t="str">
            <v>FMR</v>
          </cell>
          <cell r="D7212" t="str">
            <v>Saluda</v>
          </cell>
          <cell r="E7212">
            <v>0</v>
          </cell>
          <cell r="F7212">
            <v>706</v>
          </cell>
          <cell r="G7212" t="str">
            <v>Max</v>
          </cell>
        </row>
        <row r="7213">
          <cell r="A7213" t="str">
            <v>Spartanburg20210FMRMax</v>
          </cell>
          <cell r="B7213">
            <v>2021</v>
          </cell>
          <cell r="C7213" t="str">
            <v>FMR</v>
          </cell>
          <cell r="D7213" t="str">
            <v>Spartanburg</v>
          </cell>
          <cell r="E7213">
            <v>0</v>
          </cell>
          <cell r="F7213">
            <v>613</v>
          </cell>
          <cell r="G7213" t="str">
            <v>Max</v>
          </cell>
        </row>
        <row r="7214">
          <cell r="A7214" t="str">
            <v>Sumter20210FMRMax</v>
          </cell>
          <cell r="B7214">
            <v>2021</v>
          </cell>
          <cell r="C7214" t="str">
            <v>FMR</v>
          </cell>
          <cell r="D7214" t="str">
            <v>Sumter</v>
          </cell>
          <cell r="E7214">
            <v>0</v>
          </cell>
          <cell r="F7214">
            <v>614</v>
          </cell>
          <cell r="G7214" t="str">
            <v>Max</v>
          </cell>
        </row>
        <row r="7215">
          <cell r="A7215" t="str">
            <v>Union20210FMRMax</v>
          </cell>
          <cell r="B7215">
            <v>2021</v>
          </cell>
          <cell r="C7215" t="str">
            <v>FMR</v>
          </cell>
          <cell r="D7215" t="str">
            <v>Union</v>
          </cell>
          <cell r="E7215">
            <v>0</v>
          </cell>
          <cell r="F7215">
            <v>523</v>
          </cell>
          <cell r="G7215" t="str">
            <v>Max</v>
          </cell>
        </row>
        <row r="7216">
          <cell r="A7216" t="str">
            <v>Williamsburg20210FMRMax</v>
          </cell>
          <cell r="B7216">
            <v>2021</v>
          </cell>
          <cell r="C7216" t="str">
            <v>FMR</v>
          </cell>
          <cell r="D7216" t="str">
            <v>Williamsburg</v>
          </cell>
          <cell r="E7216">
            <v>0</v>
          </cell>
          <cell r="F7216">
            <v>491</v>
          </cell>
          <cell r="G7216" t="str">
            <v>Max</v>
          </cell>
        </row>
        <row r="7217">
          <cell r="A7217" t="str">
            <v>York20210FMRMax</v>
          </cell>
          <cell r="B7217">
            <v>2021</v>
          </cell>
          <cell r="C7217" t="str">
            <v>FMR</v>
          </cell>
          <cell r="D7217" t="str">
            <v>York</v>
          </cell>
          <cell r="E7217">
            <v>0</v>
          </cell>
          <cell r="F7217">
            <v>907</v>
          </cell>
          <cell r="G7217" t="str">
            <v>Max</v>
          </cell>
        </row>
        <row r="7218">
          <cell r="A7218" t="str">
            <v>Abbeville20211FMRMax</v>
          </cell>
          <cell r="B7218">
            <v>2021</v>
          </cell>
          <cell r="C7218" t="str">
            <v>FMR</v>
          </cell>
          <cell r="D7218" t="str">
            <v>Abbeville</v>
          </cell>
          <cell r="E7218">
            <v>1</v>
          </cell>
          <cell r="F7218">
            <v>494</v>
          </cell>
          <cell r="G7218" t="str">
            <v>Max</v>
          </cell>
        </row>
        <row r="7219">
          <cell r="A7219" t="str">
            <v>Aiken20211FMRMax</v>
          </cell>
          <cell r="B7219">
            <v>2021</v>
          </cell>
          <cell r="C7219" t="str">
            <v>FMR</v>
          </cell>
          <cell r="D7219" t="str">
            <v>Aiken</v>
          </cell>
          <cell r="E7219">
            <v>1</v>
          </cell>
          <cell r="F7219">
            <v>722</v>
          </cell>
          <cell r="G7219" t="str">
            <v>Max</v>
          </cell>
        </row>
        <row r="7220">
          <cell r="A7220" t="str">
            <v>Allendale20211FMRMax</v>
          </cell>
          <cell r="B7220">
            <v>2021</v>
          </cell>
          <cell r="C7220" t="str">
            <v>FMR</v>
          </cell>
          <cell r="D7220" t="str">
            <v>Allendale</v>
          </cell>
          <cell r="E7220">
            <v>1</v>
          </cell>
          <cell r="F7220">
            <v>494</v>
          </cell>
          <cell r="G7220" t="str">
            <v>Max</v>
          </cell>
        </row>
        <row r="7221">
          <cell r="A7221" t="str">
            <v>Anderson20211FMRMax</v>
          </cell>
          <cell r="B7221">
            <v>2021</v>
          </cell>
          <cell r="C7221" t="str">
            <v>FMR</v>
          </cell>
          <cell r="D7221" t="str">
            <v>Anderson</v>
          </cell>
          <cell r="E7221">
            <v>1</v>
          </cell>
          <cell r="F7221">
            <v>618</v>
          </cell>
          <cell r="G7221" t="str">
            <v>Max</v>
          </cell>
        </row>
        <row r="7222">
          <cell r="A7222" t="str">
            <v>Bamberg20211FMRMax</v>
          </cell>
          <cell r="B7222">
            <v>2021</v>
          </cell>
          <cell r="C7222" t="str">
            <v>FMR</v>
          </cell>
          <cell r="D7222" t="str">
            <v>Bamberg</v>
          </cell>
          <cell r="E7222">
            <v>1</v>
          </cell>
          <cell r="F7222">
            <v>517</v>
          </cell>
          <cell r="G7222" t="str">
            <v>Max</v>
          </cell>
        </row>
        <row r="7223">
          <cell r="A7223" t="str">
            <v>Barnwell20211FMRMax</v>
          </cell>
          <cell r="B7223">
            <v>2021</v>
          </cell>
          <cell r="C7223" t="str">
            <v>FMR</v>
          </cell>
          <cell r="D7223" t="str">
            <v>Barnwell</v>
          </cell>
          <cell r="E7223">
            <v>1</v>
          </cell>
          <cell r="F7223">
            <v>572</v>
          </cell>
          <cell r="G7223" t="str">
            <v>Max</v>
          </cell>
        </row>
        <row r="7224">
          <cell r="A7224" t="str">
            <v>Beaufort20211FMRMax</v>
          </cell>
          <cell r="B7224">
            <v>2021</v>
          </cell>
          <cell r="C7224" t="str">
            <v>FMR</v>
          </cell>
          <cell r="D7224" t="str">
            <v>Beaufort</v>
          </cell>
          <cell r="E7224">
            <v>1</v>
          </cell>
          <cell r="F7224">
            <v>899</v>
          </cell>
          <cell r="G7224" t="str">
            <v>Max</v>
          </cell>
        </row>
        <row r="7225">
          <cell r="A7225" t="str">
            <v>Berkeley20211FMRMax</v>
          </cell>
          <cell r="B7225">
            <v>2021</v>
          </cell>
          <cell r="C7225" t="str">
            <v>FMR</v>
          </cell>
          <cell r="D7225" t="str">
            <v>Berkeley</v>
          </cell>
          <cell r="E7225">
            <v>1</v>
          </cell>
          <cell r="F7225">
            <v>1035</v>
          </cell>
          <cell r="G7225" t="str">
            <v>Max</v>
          </cell>
        </row>
        <row r="7226">
          <cell r="A7226" t="str">
            <v>Calhoun20211FMRMax</v>
          </cell>
          <cell r="B7226">
            <v>2021</v>
          </cell>
          <cell r="C7226" t="str">
            <v>FMR</v>
          </cell>
          <cell r="D7226" t="str">
            <v>Calhoun</v>
          </cell>
          <cell r="E7226">
            <v>1</v>
          </cell>
          <cell r="F7226">
            <v>818</v>
          </cell>
          <cell r="G7226" t="str">
            <v>Max</v>
          </cell>
        </row>
        <row r="7227">
          <cell r="A7227" t="str">
            <v>Charleston20211FMRMax</v>
          </cell>
          <cell r="B7227">
            <v>2021</v>
          </cell>
          <cell r="C7227" t="str">
            <v>FMR</v>
          </cell>
          <cell r="D7227" t="str">
            <v>Charleston</v>
          </cell>
          <cell r="E7227">
            <v>1</v>
          </cell>
          <cell r="F7227">
            <v>1035</v>
          </cell>
          <cell r="G7227" t="str">
            <v>Max</v>
          </cell>
        </row>
        <row r="7228">
          <cell r="A7228" t="str">
            <v>Cherokee20211FMRMax</v>
          </cell>
          <cell r="B7228">
            <v>2021</v>
          </cell>
          <cell r="C7228" t="str">
            <v>FMR</v>
          </cell>
          <cell r="D7228" t="str">
            <v>Cherokee</v>
          </cell>
          <cell r="E7228">
            <v>1</v>
          </cell>
          <cell r="F7228">
            <v>500</v>
          </cell>
          <cell r="G7228" t="str">
            <v>Max</v>
          </cell>
        </row>
        <row r="7229">
          <cell r="A7229" t="str">
            <v>Chester20211FMRMax</v>
          </cell>
          <cell r="B7229">
            <v>2021</v>
          </cell>
          <cell r="C7229" t="str">
            <v>FMR</v>
          </cell>
          <cell r="D7229" t="str">
            <v>Chester</v>
          </cell>
          <cell r="E7229">
            <v>1</v>
          </cell>
          <cell r="F7229">
            <v>525</v>
          </cell>
          <cell r="G7229" t="str">
            <v>Max</v>
          </cell>
        </row>
        <row r="7230">
          <cell r="A7230" t="str">
            <v>Chesterfield20211FMRMax</v>
          </cell>
          <cell r="B7230">
            <v>2021</v>
          </cell>
          <cell r="C7230" t="str">
            <v>FMR</v>
          </cell>
          <cell r="D7230" t="str">
            <v>Chesterfield</v>
          </cell>
          <cell r="E7230">
            <v>1</v>
          </cell>
          <cell r="F7230">
            <v>572</v>
          </cell>
          <cell r="G7230" t="str">
            <v>Max</v>
          </cell>
        </row>
        <row r="7231">
          <cell r="A7231" t="str">
            <v>Clarendon20211FMRMax</v>
          </cell>
          <cell r="B7231">
            <v>2021</v>
          </cell>
          <cell r="C7231" t="str">
            <v>FMR</v>
          </cell>
          <cell r="D7231" t="str">
            <v>Clarendon</v>
          </cell>
          <cell r="E7231">
            <v>1</v>
          </cell>
          <cell r="F7231">
            <v>520</v>
          </cell>
          <cell r="G7231" t="str">
            <v>Max</v>
          </cell>
        </row>
        <row r="7232">
          <cell r="A7232" t="str">
            <v>Colleton20211FMRMax</v>
          </cell>
          <cell r="B7232">
            <v>2021</v>
          </cell>
          <cell r="C7232" t="str">
            <v>FMR</v>
          </cell>
          <cell r="D7232" t="str">
            <v>Colleton</v>
          </cell>
          <cell r="E7232">
            <v>1</v>
          </cell>
          <cell r="F7232">
            <v>597</v>
          </cell>
          <cell r="G7232" t="str">
            <v>Max</v>
          </cell>
        </row>
        <row r="7233">
          <cell r="A7233" t="str">
            <v>Darlington20211FMRMax</v>
          </cell>
          <cell r="B7233">
            <v>2021</v>
          </cell>
          <cell r="C7233" t="str">
            <v>FMR</v>
          </cell>
          <cell r="D7233" t="str">
            <v>Darlington</v>
          </cell>
          <cell r="E7233">
            <v>1</v>
          </cell>
          <cell r="F7233">
            <v>595</v>
          </cell>
          <cell r="G7233" t="str">
            <v>Max</v>
          </cell>
        </row>
        <row r="7234">
          <cell r="A7234" t="str">
            <v>Dillon20211FMRMax</v>
          </cell>
          <cell r="B7234">
            <v>2021</v>
          </cell>
          <cell r="C7234" t="str">
            <v>FMR</v>
          </cell>
          <cell r="D7234" t="str">
            <v>Dillon</v>
          </cell>
          <cell r="E7234">
            <v>1</v>
          </cell>
          <cell r="F7234">
            <v>572</v>
          </cell>
          <cell r="G7234" t="str">
            <v>Max</v>
          </cell>
        </row>
        <row r="7235">
          <cell r="A7235" t="str">
            <v>Dorchester20211FMRMax</v>
          </cell>
          <cell r="B7235">
            <v>2021</v>
          </cell>
          <cell r="C7235" t="str">
            <v>FMR</v>
          </cell>
          <cell r="D7235" t="str">
            <v>Dorchester</v>
          </cell>
          <cell r="E7235">
            <v>1</v>
          </cell>
          <cell r="F7235">
            <v>1035</v>
          </cell>
          <cell r="G7235" t="str">
            <v>Max</v>
          </cell>
        </row>
        <row r="7236">
          <cell r="A7236" t="str">
            <v>Edgefield20211FMRMax</v>
          </cell>
          <cell r="B7236">
            <v>2021</v>
          </cell>
          <cell r="C7236" t="str">
            <v>FMR</v>
          </cell>
          <cell r="D7236" t="str">
            <v>Edgefield</v>
          </cell>
          <cell r="E7236">
            <v>1</v>
          </cell>
          <cell r="F7236">
            <v>722</v>
          </cell>
          <cell r="G7236" t="str">
            <v>Max</v>
          </cell>
        </row>
        <row r="7237">
          <cell r="A7237" t="str">
            <v>Fairfield20211FMRMax</v>
          </cell>
          <cell r="B7237">
            <v>2021</v>
          </cell>
          <cell r="C7237" t="str">
            <v>FMR</v>
          </cell>
          <cell r="D7237" t="str">
            <v>Fairfield</v>
          </cell>
          <cell r="E7237">
            <v>1</v>
          </cell>
          <cell r="F7237">
            <v>818</v>
          </cell>
          <cell r="G7237" t="str">
            <v>Max</v>
          </cell>
        </row>
        <row r="7238">
          <cell r="A7238" t="str">
            <v>Florence20211FMRMax</v>
          </cell>
          <cell r="B7238">
            <v>2021</v>
          </cell>
          <cell r="C7238" t="str">
            <v>FMR</v>
          </cell>
          <cell r="D7238" t="str">
            <v>Florence</v>
          </cell>
          <cell r="E7238">
            <v>1</v>
          </cell>
          <cell r="F7238">
            <v>611</v>
          </cell>
          <cell r="G7238" t="str">
            <v>Max</v>
          </cell>
        </row>
        <row r="7239">
          <cell r="A7239" t="str">
            <v>Georgetown20211FMRMax</v>
          </cell>
          <cell r="B7239">
            <v>2021</v>
          </cell>
          <cell r="C7239" t="str">
            <v>FMR</v>
          </cell>
          <cell r="D7239" t="str">
            <v>Georgetown</v>
          </cell>
          <cell r="E7239">
            <v>1</v>
          </cell>
          <cell r="F7239">
            <v>583</v>
          </cell>
          <cell r="G7239" t="str">
            <v>Max</v>
          </cell>
        </row>
        <row r="7240">
          <cell r="A7240" t="str">
            <v>Greenville20211FMRMax</v>
          </cell>
          <cell r="B7240">
            <v>2021</v>
          </cell>
          <cell r="C7240" t="str">
            <v>FMR</v>
          </cell>
          <cell r="D7240" t="str">
            <v>Greenville</v>
          </cell>
          <cell r="E7240">
            <v>1</v>
          </cell>
          <cell r="F7240">
            <v>740</v>
          </cell>
          <cell r="G7240" t="str">
            <v>Max</v>
          </cell>
        </row>
        <row r="7241">
          <cell r="A7241" t="str">
            <v>Greenwood20211FMRMax</v>
          </cell>
          <cell r="B7241">
            <v>2021</v>
          </cell>
          <cell r="C7241" t="str">
            <v>FMR</v>
          </cell>
          <cell r="D7241" t="str">
            <v>Greenwood</v>
          </cell>
          <cell r="E7241">
            <v>1</v>
          </cell>
          <cell r="F7241">
            <v>558</v>
          </cell>
          <cell r="G7241" t="str">
            <v>Max</v>
          </cell>
        </row>
        <row r="7242">
          <cell r="A7242" t="str">
            <v>Hampton20211FMRMax</v>
          </cell>
          <cell r="B7242">
            <v>2021</v>
          </cell>
          <cell r="C7242" t="str">
            <v>FMR</v>
          </cell>
          <cell r="D7242" t="str">
            <v>Hampton</v>
          </cell>
          <cell r="E7242">
            <v>1</v>
          </cell>
          <cell r="F7242">
            <v>498</v>
          </cell>
          <cell r="G7242" t="str">
            <v>Max</v>
          </cell>
        </row>
        <row r="7243">
          <cell r="A7243" t="str">
            <v>Horry20211FMRMax</v>
          </cell>
          <cell r="B7243">
            <v>2021</v>
          </cell>
          <cell r="C7243" t="str">
            <v>FMR</v>
          </cell>
          <cell r="D7243" t="str">
            <v>Horry</v>
          </cell>
          <cell r="E7243">
            <v>1</v>
          </cell>
          <cell r="F7243">
            <v>847</v>
          </cell>
          <cell r="G7243" t="str">
            <v>Max</v>
          </cell>
        </row>
        <row r="7244">
          <cell r="A7244" t="str">
            <v>Jasper20211FMRMax</v>
          </cell>
          <cell r="B7244">
            <v>2021</v>
          </cell>
          <cell r="C7244" t="str">
            <v>FMR</v>
          </cell>
          <cell r="D7244" t="str">
            <v>Jasper</v>
          </cell>
          <cell r="E7244">
            <v>1</v>
          </cell>
          <cell r="F7244">
            <v>729</v>
          </cell>
          <cell r="G7244" t="str">
            <v>Max</v>
          </cell>
        </row>
        <row r="7245">
          <cell r="A7245" t="str">
            <v>Kershaw20211FMRMax</v>
          </cell>
          <cell r="B7245">
            <v>2021</v>
          </cell>
          <cell r="C7245" t="str">
            <v>FMR</v>
          </cell>
          <cell r="D7245" t="str">
            <v>Kershaw</v>
          </cell>
          <cell r="E7245">
            <v>1</v>
          </cell>
          <cell r="F7245">
            <v>632</v>
          </cell>
          <cell r="G7245" t="str">
            <v>Max</v>
          </cell>
        </row>
        <row r="7246">
          <cell r="A7246" t="str">
            <v>Lancaster20211FMRMax</v>
          </cell>
          <cell r="B7246">
            <v>2021</v>
          </cell>
          <cell r="C7246" t="str">
            <v>FMR</v>
          </cell>
          <cell r="D7246" t="str">
            <v>Lancaster</v>
          </cell>
          <cell r="E7246">
            <v>1</v>
          </cell>
          <cell r="F7246">
            <v>607</v>
          </cell>
          <cell r="G7246" t="str">
            <v>Max</v>
          </cell>
        </row>
        <row r="7247">
          <cell r="A7247" t="str">
            <v>Laurens20211FMRMax</v>
          </cell>
          <cell r="B7247">
            <v>2021</v>
          </cell>
          <cell r="C7247" t="str">
            <v>FMR</v>
          </cell>
          <cell r="D7247" t="str">
            <v>Laurens</v>
          </cell>
          <cell r="E7247">
            <v>1</v>
          </cell>
          <cell r="F7247">
            <v>570</v>
          </cell>
          <cell r="G7247" t="str">
            <v>Max</v>
          </cell>
        </row>
        <row r="7248">
          <cell r="A7248" t="str">
            <v>Lee20211FMRMax</v>
          </cell>
          <cell r="B7248">
            <v>2021</v>
          </cell>
          <cell r="C7248" t="str">
            <v>FMR</v>
          </cell>
          <cell r="D7248" t="str">
            <v>Lee</v>
          </cell>
          <cell r="E7248">
            <v>1</v>
          </cell>
          <cell r="F7248">
            <v>534</v>
          </cell>
          <cell r="G7248" t="str">
            <v>Max</v>
          </cell>
        </row>
        <row r="7249">
          <cell r="A7249" t="str">
            <v>Lexington20211FMRMax</v>
          </cell>
          <cell r="B7249">
            <v>2021</v>
          </cell>
          <cell r="C7249" t="str">
            <v>FMR</v>
          </cell>
          <cell r="D7249" t="str">
            <v>Lexington</v>
          </cell>
          <cell r="E7249">
            <v>1</v>
          </cell>
          <cell r="F7249">
            <v>818</v>
          </cell>
          <cell r="G7249" t="str">
            <v>Max</v>
          </cell>
        </row>
        <row r="7250">
          <cell r="A7250" t="str">
            <v>Marion20211FMRMax</v>
          </cell>
          <cell r="B7250">
            <v>2021</v>
          </cell>
          <cell r="C7250" t="str">
            <v>FMR</v>
          </cell>
          <cell r="D7250" t="str">
            <v>Marion</v>
          </cell>
          <cell r="E7250">
            <v>1</v>
          </cell>
          <cell r="F7250">
            <v>494</v>
          </cell>
          <cell r="G7250" t="str">
            <v>Max</v>
          </cell>
        </row>
        <row r="7251">
          <cell r="A7251" t="str">
            <v>Marlboro20211FMRMax</v>
          </cell>
          <cell r="B7251">
            <v>2021</v>
          </cell>
          <cell r="C7251" t="str">
            <v>FMR</v>
          </cell>
          <cell r="D7251" t="str">
            <v>Marlboro</v>
          </cell>
          <cell r="E7251">
            <v>1</v>
          </cell>
          <cell r="F7251">
            <v>561</v>
          </cell>
          <cell r="G7251" t="str">
            <v>Max</v>
          </cell>
        </row>
        <row r="7252">
          <cell r="A7252" t="str">
            <v>McCormick20211FMRMax</v>
          </cell>
          <cell r="B7252">
            <v>2021</v>
          </cell>
          <cell r="C7252" t="str">
            <v>FMR</v>
          </cell>
          <cell r="D7252" t="str">
            <v>McCormick</v>
          </cell>
          <cell r="E7252">
            <v>1</v>
          </cell>
          <cell r="F7252">
            <v>510</v>
          </cell>
          <cell r="G7252" t="str">
            <v>Max</v>
          </cell>
        </row>
        <row r="7253">
          <cell r="A7253" t="str">
            <v>Newberry20211FMRMax</v>
          </cell>
          <cell r="B7253">
            <v>2021</v>
          </cell>
          <cell r="C7253" t="str">
            <v>FMR</v>
          </cell>
          <cell r="D7253" t="str">
            <v>Newberry</v>
          </cell>
          <cell r="E7253">
            <v>1</v>
          </cell>
          <cell r="F7253">
            <v>558</v>
          </cell>
          <cell r="G7253" t="str">
            <v>Max</v>
          </cell>
        </row>
        <row r="7254">
          <cell r="A7254" t="str">
            <v>Oconee20211FMRMax</v>
          </cell>
          <cell r="B7254">
            <v>2021</v>
          </cell>
          <cell r="C7254" t="str">
            <v>FMR</v>
          </cell>
          <cell r="D7254" t="str">
            <v>Oconee</v>
          </cell>
          <cell r="E7254">
            <v>1</v>
          </cell>
          <cell r="F7254">
            <v>512</v>
          </cell>
          <cell r="G7254" t="str">
            <v>Max</v>
          </cell>
        </row>
        <row r="7255">
          <cell r="A7255" t="str">
            <v>Orangeburg20211FMRMax</v>
          </cell>
          <cell r="B7255">
            <v>2021</v>
          </cell>
          <cell r="C7255" t="str">
            <v>FMR</v>
          </cell>
          <cell r="D7255" t="str">
            <v>Orangeburg</v>
          </cell>
          <cell r="E7255">
            <v>1</v>
          </cell>
          <cell r="F7255">
            <v>569</v>
          </cell>
          <cell r="G7255" t="str">
            <v>Max</v>
          </cell>
        </row>
        <row r="7256">
          <cell r="A7256" t="str">
            <v>Pickens20211FMRMax</v>
          </cell>
          <cell r="B7256">
            <v>2021</v>
          </cell>
          <cell r="C7256" t="str">
            <v>FMR</v>
          </cell>
          <cell r="D7256" t="str">
            <v>Pickens</v>
          </cell>
          <cell r="E7256">
            <v>1</v>
          </cell>
          <cell r="F7256">
            <v>740</v>
          </cell>
          <cell r="G7256" t="str">
            <v>Max</v>
          </cell>
        </row>
        <row r="7257">
          <cell r="A7257" t="str">
            <v>Richland20211FMRMax</v>
          </cell>
          <cell r="B7257">
            <v>2021</v>
          </cell>
          <cell r="C7257" t="str">
            <v>FMR</v>
          </cell>
          <cell r="D7257" t="str">
            <v>Richland</v>
          </cell>
          <cell r="E7257">
            <v>1</v>
          </cell>
          <cell r="F7257">
            <v>818</v>
          </cell>
          <cell r="G7257" t="str">
            <v>Max</v>
          </cell>
        </row>
        <row r="7258">
          <cell r="A7258" t="str">
            <v>Saluda20211FMRMax</v>
          </cell>
          <cell r="B7258">
            <v>2021</v>
          </cell>
          <cell r="C7258" t="str">
            <v>FMR</v>
          </cell>
          <cell r="D7258" t="str">
            <v>Saluda</v>
          </cell>
          <cell r="E7258">
            <v>1</v>
          </cell>
          <cell r="F7258">
            <v>818</v>
          </cell>
          <cell r="G7258" t="str">
            <v>Max</v>
          </cell>
        </row>
        <row r="7259">
          <cell r="A7259" t="str">
            <v>Spartanburg20211FMRMax</v>
          </cell>
          <cell r="B7259">
            <v>2021</v>
          </cell>
          <cell r="C7259" t="str">
            <v>FMR</v>
          </cell>
          <cell r="D7259" t="str">
            <v>Spartanburg</v>
          </cell>
          <cell r="E7259">
            <v>1</v>
          </cell>
          <cell r="F7259">
            <v>679</v>
          </cell>
          <cell r="G7259" t="str">
            <v>Max</v>
          </cell>
        </row>
        <row r="7260">
          <cell r="A7260" t="str">
            <v>Sumter20211FMRMax</v>
          </cell>
          <cell r="B7260">
            <v>2021</v>
          </cell>
          <cell r="C7260" t="str">
            <v>FMR</v>
          </cell>
          <cell r="D7260" t="str">
            <v>Sumter</v>
          </cell>
          <cell r="E7260">
            <v>1</v>
          </cell>
          <cell r="F7260">
            <v>641</v>
          </cell>
          <cell r="G7260" t="str">
            <v>Max</v>
          </cell>
        </row>
        <row r="7261">
          <cell r="A7261" t="str">
            <v>Union20211FMRMax</v>
          </cell>
          <cell r="B7261">
            <v>2021</v>
          </cell>
          <cell r="C7261" t="str">
            <v>FMR</v>
          </cell>
          <cell r="D7261" t="str">
            <v>Union</v>
          </cell>
          <cell r="E7261">
            <v>1</v>
          </cell>
          <cell r="F7261">
            <v>524</v>
          </cell>
          <cell r="G7261" t="str">
            <v>Max</v>
          </cell>
        </row>
        <row r="7262">
          <cell r="A7262" t="str">
            <v>Williamsburg20211FMRMax</v>
          </cell>
          <cell r="B7262">
            <v>2021</v>
          </cell>
          <cell r="C7262" t="str">
            <v>FMR</v>
          </cell>
          <cell r="D7262" t="str">
            <v>Williamsburg</v>
          </cell>
          <cell r="E7262">
            <v>1</v>
          </cell>
          <cell r="F7262">
            <v>494</v>
          </cell>
          <cell r="G7262" t="str">
            <v>Max</v>
          </cell>
        </row>
        <row r="7263">
          <cell r="A7263" t="str">
            <v>York20211FMRMax</v>
          </cell>
          <cell r="B7263">
            <v>2021</v>
          </cell>
          <cell r="C7263" t="str">
            <v>FMR</v>
          </cell>
          <cell r="D7263" t="str">
            <v>York</v>
          </cell>
          <cell r="E7263">
            <v>1</v>
          </cell>
          <cell r="F7263">
            <v>934</v>
          </cell>
          <cell r="G7263" t="str">
            <v>Max</v>
          </cell>
        </row>
        <row r="7264">
          <cell r="A7264" t="str">
            <v>Abbeville20212FMRMax</v>
          </cell>
          <cell r="B7264">
            <v>2021</v>
          </cell>
          <cell r="C7264" t="str">
            <v>FMR</v>
          </cell>
          <cell r="D7264" t="str">
            <v>Abbeville</v>
          </cell>
          <cell r="E7264">
            <v>2</v>
          </cell>
          <cell r="F7264">
            <v>651</v>
          </cell>
          <cell r="G7264" t="str">
            <v>Max</v>
          </cell>
        </row>
        <row r="7265">
          <cell r="A7265" t="str">
            <v>Aiken20212FMRMax</v>
          </cell>
          <cell r="B7265">
            <v>2021</v>
          </cell>
          <cell r="C7265" t="str">
            <v>FMR</v>
          </cell>
          <cell r="D7265" t="str">
            <v>Aiken</v>
          </cell>
          <cell r="E7265">
            <v>2</v>
          </cell>
          <cell r="F7265">
            <v>848</v>
          </cell>
          <cell r="G7265" t="str">
            <v>Max</v>
          </cell>
        </row>
        <row r="7266">
          <cell r="A7266" t="str">
            <v>Allendale20212FMRMax</v>
          </cell>
          <cell r="B7266">
            <v>2021</v>
          </cell>
          <cell r="C7266" t="str">
            <v>FMR</v>
          </cell>
          <cell r="D7266" t="str">
            <v>Allendale</v>
          </cell>
          <cell r="E7266">
            <v>2</v>
          </cell>
          <cell r="F7266">
            <v>651</v>
          </cell>
          <cell r="G7266" t="str">
            <v>Max</v>
          </cell>
        </row>
        <row r="7267">
          <cell r="A7267" t="str">
            <v>Anderson20212FMRMax</v>
          </cell>
          <cell r="B7267">
            <v>2021</v>
          </cell>
          <cell r="C7267" t="str">
            <v>FMR</v>
          </cell>
          <cell r="D7267" t="str">
            <v>Anderson</v>
          </cell>
          <cell r="E7267">
            <v>2</v>
          </cell>
          <cell r="F7267">
            <v>766</v>
          </cell>
          <cell r="G7267" t="str">
            <v>Max</v>
          </cell>
        </row>
        <row r="7268">
          <cell r="A7268" t="str">
            <v>Bamberg20212FMRMax</v>
          </cell>
          <cell r="B7268">
            <v>2021</v>
          </cell>
          <cell r="C7268" t="str">
            <v>FMR</v>
          </cell>
          <cell r="D7268" t="str">
            <v>Bamberg</v>
          </cell>
          <cell r="E7268">
            <v>2</v>
          </cell>
          <cell r="F7268">
            <v>681</v>
          </cell>
          <cell r="G7268" t="str">
            <v>Max</v>
          </cell>
        </row>
        <row r="7269">
          <cell r="A7269" t="str">
            <v>Barnwell20212FMRMax</v>
          </cell>
          <cell r="B7269">
            <v>2021</v>
          </cell>
          <cell r="C7269" t="str">
            <v>FMR</v>
          </cell>
          <cell r="D7269" t="str">
            <v>Barnwell</v>
          </cell>
          <cell r="E7269">
            <v>2</v>
          </cell>
          <cell r="F7269">
            <v>651</v>
          </cell>
          <cell r="G7269" t="str">
            <v>Max</v>
          </cell>
        </row>
        <row r="7270">
          <cell r="A7270" t="str">
            <v>Beaufort20212FMRMax</v>
          </cell>
          <cell r="B7270">
            <v>2021</v>
          </cell>
          <cell r="C7270" t="str">
            <v>FMR</v>
          </cell>
          <cell r="D7270" t="str">
            <v>Beaufort</v>
          </cell>
          <cell r="E7270">
            <v>2</v>
          </cell>
          <cell r="F7270">
            <v>1028</v>
          </cell>
          <cell r="G7270" t="str">
            <v>Max</v>
          </cell>
        </row>
        <row r="7271">
          <cell r="A7271" t="str">
            <v>Berkeley20212FMRMax</v>
          </cell>
          <cell r="B7271">
            <v>2021</v>
          </cell>
          <cell r="C7271" t="str">
            <v>FMR</v>
          </cell>
          <cell r="D7271" t="str">
            <v>Berkeley</v>
          </cell>
          <cell r="E7271">
            <v>2</v>
          </cell>
          <cell r="F7271">
            <v>1179</v>
          </cell>
          <cell r="G7271" t="str">
            <v>Max</v>
          </cell>
        </row>
        <row r="7272">
          <cell r="A7272" t="str">
            <v>Calhoun20212FMRMax</v>
          </cell>
          <cell r="B7272">
            <v>2021</v>
          </cell>
          <cell r="C7272" t="str">
            <v>FMR</v>
          </cell>
          <cell r="D7272" t="str">
            <v>Calhoun</v>
          </cell>
          <cell r="E7272">
            <v>2</v>
          </cell>
          <cell r="F7272">
            <v>931</v>
          </cell>
          <cell r="G7272" t="str">
            <v>Max</v>
          </cell>
        </row>
        <row r="7273">
          <cell r="A7273" t="str">
            <v>Charleston20212FMRMax</v>
          </cell>
          <cell r="B7273">
            <v>2021</v>
          </cell>
          <cell r="C7273" t="str">
            <v>FMR</v>
          </cell>
          <cell r="D7273" t="str">
            <v>Charleston</v>
          </cell>
          <cell r="E7273">
            <v>2</v>
          </cell>
          <cell r="F7273">
            <v>1179</v>
          </cell>
          <cell r="G7273" t="str">
            <v>Max</v>
          </cell>
        </row>
        <row r="7274">
          <cell r="A7274" t="str">
            <v>Cherokee20212FMRMax</v>
          </cell>
          <cell r="B7274">
            <v>2021</v>
          </cell>
          <cell r="C7274" t="str">
            <v>FMR</v>
          </cell>
          <cell r="D7274" t="str">
            <v>Cherokee</v>
          </cell>
          <cell r="E7274">
            <v>2</v>
          </cell>
          <cell r="F7274">
            <v>659</v>
          </cell>
          <cell r="G7274" t="str">
            <v>Max</v>
          </cell>
        </row>
        <row r="7275">
          <cell r="A7275" t="str">
            <v>Chester20212FMRMax</v>
          </cell>
          <cell r="B7275">
            <v>2021</v>
          </cell>
          <cell r="C7275" t="str">
            <v>FMR</v>
          </cell>
          <cell r="D7275" t="str">
            <v>Chester</v>
          </cell>
          <cell r="E7275">
            <v>2</v>
          </cell>
          <cell r="F7275">
            <v>691</v>
          </cell>
          <cell r="G7275" t="str">
            <v>Max</v>
          </cell>
        </row>
        <row r="7276">
          <cell r="A7276" t="str">
            <v>Chesterfield20212FMRMax</v>
          </cell>
          <cell r="B7276">
            <v>2021</v>
          </cell>
          <cell r="C7276" t="str">
            <v>FMR</v>
          </cell>
          <cell r="D7276" t="str">
            <v>Chesterfield</v>
          </cell>
          <cell r="E7276">
            <v>2</v>
          </cell>
          <cell r="F7276">
            <v>651</v>
          </cell>
          <cell r="G7276" t="str">
            <v>Max</v>
          </cell>
        </row>
        <row r="7277">
          <cell r="A7277" t="str">
            <v>Clarendon20212FMRMax</v>
          </cell>
          <cell r="B7277">
            <v>2021</v>
          </cell>
          <cell r="C7277" t="str">
            <v>FMR</v>
          </cell>
          <cell r="D7277" t="str">
            <v>Clarendon</v>
          </cell>
          <cell r="E7277">
            <v>2</v>
          </cell>
          <cell r="F7277">
            <v>651</v>
          </cell>
          <cell r="G7277" t="str">
            <v>Max</v>
          </cell>
        </row>
        <row r="7278">
          <cell r="A7278" t="str">
            <v>Colleton20212FMRMax</v>
          </cell>
          <cell r="B7278">
            <v>2021</v>
          </cell>
          <cell r="C7278" t="str">
            <v>FMR</v>
          </cell>
          <cell r="D7278" t="str">
            <v>Colleton</v>
          </cell>
          <cell r="E7278">
            <v>2</v>
          </cell>
          <cell r="F7278">
            <v>680</v>
          </cell>
          <cell r="G7278" t="str">
            <v>Max</v>
          </cell>
        </row>
        <row r="7279">
          <cell r="A7279" t="str">
            <v>Darlington20212FMRMax</v>
          </cell>
          <cell r="B7279">
            <v>2021</v>
          </cell>
          <cell r="C7279" t="str">
            <v>FMR</v>
          </cell>
          <cell r="D7279" t="str">
            <v>Darlington</v>
          </cell>
          <cell r="E7279">
            <v>2</v>
          </cell>
          <cell r="F7279">
            <v>692</v>
          </cell>
          <cell r="G7279" t="str">
            <v>Max</v>
          </cell>
        </row>
        <row r="7280">
          <cell r="A7280" t="str">
            <v>Dillon20212FMRMax</v>
          </cell>
          <cell r="B7280">
            <v>2021</v>
          </cell>
          <cell r="C7280" t="str">
            <v>FMR</v>
          </cell>
          <cell r="D7280" t="str">
            <v>Dillon</v>
          </cell>
          <cell r="E7280">
            <v>2</v>
          </cell>
          <cell r="F7280">
            <v>651</v>
          </cell>
          <cell r="G7280" t="str">
            <v>Max</v>
          </cell>
        </row>
        <row r="7281">
          <cell r="A7281" t="str">
            <v>Dorchester20212FMRMax</v>
          </cell>
          <cell r="B7281">
            <v>2021</v>
          </cell>
          <cell r="C7281" t="str">
            <v>FMR</v>
          </cell>
          <cell r="D7281" t="str">
            <v>Dorchester</v>
          </cell>
          <cell r="E7281">
            <v>2</v>
          </cell>
          <cell r="F7281">
            <v>1179</v>
          </cell>
          <cell r="G7281" t="str">
            <v>Max</v>
          </cell>
        </row>
        <row r="7282">
          <cell r="A7282" t="str">
            <v>Edgefield20212FMRMax</v>
          </cell>
          <cell r="B7282">
            <v>2021</v>
          </cell>
          <cell r="C7282" t="str">
            <v>FMR</v>
          </cell>
          <cell r="D7282" t="str">
            <v>Edgefield</v>
          </cell>
          <cell r="E7282">
            <v>2</v>
          </cell>
          <cell r="F7282">
            <v>848</v>
          </cell>
          <cell r="G7282" t="str">
            <v>Max</v>
          </cell>
        </row>
        <row r="7283">
          <cell r="A7283" t="str">
            <v>Fairfield20212FMRMax</v>
          </cell>
          <cell r="B7283">
            <v>2021</v>
          </cell>
          <cell r="C7283" t="str">
            <v>FMR</v>
          </cell>
          <cell r="D7283" t="str">
            <v>Fairfield</v>
          </cell>
          <cell r="E7283">
            <v>2</v>
          </cell>
          <cell r="F7283">
            <v>931</v>
          </cell>
          <cell r="G7283" t="str">
            <v>Max</v>
          </cell>
        </row>
        <row r="7284">
          <cell r="A7284" t="str">
            <v>Florence20212FMRMax</v>
          </cell>
          <cell r="B7284">
            <v>2021</v>
          </cell>
          <cell r="C7284" t="str">
            <v>FMR</v>
          </cell>
          <cell r="D7284" t="str">
            <v>Florence</v>
          </cell>
          <cell r="E7284">
            <v>2</v>
          </cell>
          <cell r="F7284">
            <v>785</v>
          </cell>
          <cell r="G7284" t="str">
            <v>Max</v>
          </cell>
        </row>
        <row r="7285">
          <cell r="A7285" t="str">
            <v>Georgetown20212FMRMax</v>
          </cell>
          <cell r="B7285">
            <v>2021</v>
          </cell>
          <cell r="C7285" t="str">
            <v>FMR</v>
          </cell>
          <cell r="D7285" t="str">
            <v>Georgetown</v>
          </cell>
          <cell r="E7285">
            <v>2</v>
          </cell>
          <cell r="F7285">
            <v>748</v>
          </cell>
          <cell r="G7285" t="str">
            <v>Max</v>
          </cell>
        </row>
        <row r="7286">
          <cell r="A7286" t="str">
            <v>Greenville20212FMRMax</v>
          </cell>
          <cell r="B7286">
            <v>2021</v>
          </cell>
          <cell r="C7286" t="str">
            <v>FMR</v>
          </cell>
          <cell r="D7286" t="str">
            <v>Greenville</v>
          </cell>
          <cell r="E7286">
            <v>2</v>
          </cell>
          <cell r="F7286">
            <v>842</v>
          </cell>
          <cell r="G7286" t="str">
            <v>Max</v>
          </cell>
        </row>
        <row r="7287">
          <cell r="A7287" t="str">
            <v>Greenwood20212FMRMax</v>
          </cell>
          <cell r="B7287">
            <v>2021</v>
          </cell>
          <cell r="C7287" t="str">
            <v>FMR</v>
          </cell>
          <cell r="D7287" t="str">
            <v>Greenwood</v>
          </cell>
          <cell r="E7287">
            <v>2</v>
          </cell>
          <cell r="F7287">
            <v>651</v>
          </cell>
          <cell r="G7287" t="str">
            <v>Max</v>
          </cell>
        </row>
        <row r="7288">
          <cell r="A7288" t="str">
            <v>Hampton20212FMRMax</v>
          </cell>
          <cell r="B7288">
            <v>2021</v>
          </cell>
          <cell r="C7288" t="str">
            <v>FMR</v>
          </cell>
          <cell r="D7288" t="str">
            <v>Hampton</v>
          </cell>
          <cell r="E7288">
            <v>2</v>
          </cell>
          <cell r="F7288">
            <v>651</v>
          </cell>
          <cell r="G7288" t="str">
            <v>Max</v>
          </cell>
        </row>
        <row r="7289">
          <cell r="A7289" t="str">
            <v>Horry20212FMRMax</v>
          </cell>
          <cell r="B7289">
            <v>2021</v>
          </cell>
          <cell r="C7289" t="str">
            <v>FMR</v>
          </cell>
          <cell r="D7289" t="str">
            <v>Horry</v>
          </cell>
          <cell r="E7289">
            <v>2</v>
          </cell>
          <cell r="F7289">
            <v>997</v>
          </cell>
          <cell r="G7289" t="str">
            <v>Max</v>
          </cell>
        </row>
        <row r="7290">
          <cell r="A7290" t="str">
            <v>Jasper20212FMRMax</v>
          </cell>
          <cell r="B7290">
            <v>2021</v>
          </cell>
          <cell r="C7290" t="str">
            <v>FMR</v>
          </cell>
          <cell r="D7290" t="str">
            <v>Jasper</v>
          </cell>
          <cell r="E7290">
            <v>2</v>
          </cell>
          <cell r="F7290">
            <v>830</v>
          </cell>
          <cell r="G7290" t="str">
            <v>Max</v>
          </cell>
        </row>
        <row r="7291">
          <cell r="A7291" t="str">
            <v>Kershaw20212FMRMax</v>
          </cell>
          <cell r="B7291">
            <v>2021</v>
          </cell>
          <cell r="C7291" t="str">
            <v>FMR</v>
          </cell>
          <cell r="D7291" t="str">
            <v>Kershaw</v>
          </cell>
          <cell r="E7291">
            <v>2</v>
          </cell>
          <cell r="F7291">
            <v>719</v>
          </cell>
          <cell r="G7291" t="str">
            <v>Max</v>
          </cell>
        </row>
        <row r="7292">
          <cell r="A7292" t="str">
            <v>Lancaster20212FMRMax</v>
          </cell>
          <cell r="B7292">
            <v>2021</v>
          </cell>
          <cell r="C7292" t="str">
            <v>FMR</v>
          </cell>
          <cell r="D7292" t="str">
            <v>Lancaster</v>
          </cell>
          <cell r="E7292">
            <v>2</v>
          </cell>
          <cell r="F7292">
            <v>800</v>
          </cell>
          <cell r="G7292" t="str">
            <v>Max</v>
          </cell>
        </row>
        <row r="7293">
          <cell r="A7293" t="str">
            <v>Laurens20212FMRMax</v>
          </cell>
          <cell r="B7293">
            <v>2021</v>
          </cell>
          <cell r="C7293" t="str">
            <v>FMR</v>
          </cell>
          <cell r="D7293" t="str">
            <v>Laurens</v>
          </cell>
          <cell r="E7293">
            <v>2</v>
          </cell>
          <cell r="F7293">
            <v>751</v>
          </cell>
          <cell r="G7293" t="str">
            <v>Max</v>
          </cell>
        </row>
        <row r="7294">
          <cell r="A7294" t="str">
            <v>Lee20212FMRMax</v>
          </cell>
          <cell r="B7294">
            <v>2021</v>
          </cell>
          <cell r="C7294" t="str">
            <v>FMR</v>
          </cell>
          <cell r="D7294" t="str">
            <v>Lee</v>
          </cell>
          <cell r="E7294">
            <v>2</v>
          </cell>
          <cell r="F7294">
            <v>651</v>
          </cell>
          <cell r="G7294" t="str">
            <v>Max</v>
          </cell>
        </row>
        <row r="7295">
          <cell r="A7295" t="str">
            <v>Lexington20212FMRMax</v>
          </cell>
          <cell r="B7295">
            <v>2021</v>
          </cell>
          <cell r="C7295" t="str">
            <v>FMR</v>
          </cell>
          <cell r="D7295" t="str">
            <v>Lexington</v>
          </cell>
          <cell r="E7295">
            <v>2</v>
          </cell>
          <cell r="F7295">
            <v>931</v>
          </cell>
          <cell r="G7295" t="str">
            <v>Max</v>
          </cell>
        </row>
        <row r="7296">
          <cell r="A7296" t="str">
            <v>Marion20212FMRMax</v>
          </cell>
          <cell r="B7296">
            <v>2021</v>
          </cell>
          <cell r="C7296" t="str">
            <v>FMR</v>
          </cell>
          <cell r="D7296" t="str">
            <v>Marion</v>
          </cell>
          <cell r="E7296">
            <v>2</v>
          </cell>
          <cell r="F7296">
            <v>651</v>
          </cell>
          <cell r="G7296" t="str">
            <v>Max</v>
          </cell>
        </row>
        <row r="7297">
          <cell r="A7297" t="str">
            <v>Marlboro20212FMRMax</v>
          </cell>
          <cell r="B7297">
            <v>2021</v>
          </cell>
          <cell r="C7297" t="str">
            <v>FMR</v>
          </cell>
          <cell r="D7297" t="str">
            <v>Marlboro</v>
          </cell>
          <cell r="E7297">
            <v>2</v>
          </cell>
          <cell r="F7297">
            <v>651</v>
          </cell>
          <cell r="G7297" t="str">
            <v>Max</v>
          </cell>
        </row>
        <row r="7298">
          <cell r="A7298" t="str">
            <v>McCormick20212FMRMax</v>
          </cell>
          <cell r="B7298">
            <v>2021</v>
          </cell>
          <cell r="C7298" t="str">
            <v>FMR</v>
          </cell>
          <cell r="D7298" t="str">
            <v>McCormick</v>
          </cell>
          <cell r="E7298">
            <v>2</v>
          </cell>
          <cell r="F7298">
            <v>651</v>
          </cell>
          <cell r="G7298" t="str">
            <v>Max</v>
          </cell>
        </row>
        <row r="7299">
          <cell r="A7299" t="str">
            <v>Newberry20212FMRMax</v>
          </cell>
          <cell r="B7299">
            <v>2021</v>
          </cell>
          <cell r="C7299" t="str">
            <v>FMR</v>
          </cell>
          <cell r="D7299" t="str">
            <v>Newberry</v>
          </cell>
          <cell r="E7299">
            <v>2</v>
          </cell>
          <cell r="F7299">
            <v>735</v>
          </cell>
          <cell r="G7299" t="str">
            <v>Max</v>
          </cell>
        </row>
        <row r="7300">
          <cell r="A7300" t="str">
            <v>Oconee20212FMRMax</v>
          </cell>
          <cell r="B7300">
            <v>2021</v>
          </cell>
          <cell r="C7300" t="str">
            <v>FMR</v>
          </cell>
          <cell r="D7300" t="str">
            <v>Oconee</v>
          </cell>
          <cell r="E7300">
            <v>2</v>
          </cell>
          <cell r="F7300">
            <v>674</v>
          </cell>
          <cell r="G7300" t="str">
            <v>Max</v>
          </cell>
        </row>
        <row r="7301">
          <cell r="A7301" t="str">
            <v>Orangeburg20212FMRMax</v>
          </cell>
          <cell r="B7301">
            <v>2021</v>
          </cell>
          <cell r="C7301" t="str">
            <v>FMR</v>
          </cell>
          <cell r="D7301" t="str">
            <v>Orangeburg</v>
          </cell>
          <cell r="E7301">
            <v>2</v>
          </cell>
          <cell r="F7301">
            <v>654</v>
          </cell>
          <cell r="G7301" t="str">
            <v>Max</v>
          </cell>
        </row>
        <row r="7302">
          <cell r="A7302" t="str">
            <v>Pickens20212FMRMax</v>
          </cell>
          <cell r="B7302">
            <v>2021</v>
          </cell>
          <cell r="C7302" t="str">
            <v>FMR</v>
          </cell>
          <cell r="D7302" t="str">
            <v>Pickens</v>
          </cell>
          <cell r="E7302">
            <v>2</v>
          </cell>
          <cell r="F7302">
            <v>842</v>
          </cell>
          <cell r="G7302" t="str">
            <v>Max</v>
          </cell>
        </row>
        <row r="7303">
          <cell r="A7303" t="str">
            <v>Richland20212FMRMax</v>
          </cell>
          <cell r="B7303">
            <v>2021</v>
          </cell>
          <cell r="C7303" t="str">
            <v>FMR</v>
          </cell>
          <cell r="D7303" t="str">
            <v>Richland</v>
          </cell>
          <cell r="E7303">
            <v>2</v>
          </cell>
          <cell r="F7303">
            <v>931</v>
          </cell>
          <cell r="G7303" t="str">
            <v>Max</v>
          </cell>
        </row>
        <row r="7304">
          <cell r="A7304" t="str">
            <v>Saluda20212FMRMax</v>
          </cell>
          <cell r="B7304">
            <v>2021</v>
          </cell>
          <cell r="C7304" t="str">
            <v>FMR</v>
          </cell>
          <cell r="D7304" t="str">
            <v>Saluda</v>
          </cell>
          <cell r="E7304">
            <v>2</v>
          </cell>
          <cell r="F7304">
            <v>931</v>
          </cell>
          <cell r="G7304" t="str">
            <v>Max</v>
          </cell>
        </row>
        <row r="7305">
          <cell r="A7305" t="str">
            <v>Spartanburg20212FMRMax</v>
          </cell>
          <cell r="B7305">
            <v>2021</v>
          </cell>
          <cell r="C7305" t="str">
            <v>FMR</v>
          </cell>
          <cell r="D7305" t="str">
            <v>Spartanburg</v>
          </cell>
          <cell r="E7305">
            <v>2</v>
          </cell>
          <cell r="F7305">
            <v>795</v>
          </cell>
          <cell r="G7305" t="str">
            <v>Max</v>
          </cell>
        </row>
        <row r="7306">
          <cell r="A7306" t="str">
            <v>Sumter20212FMRMax</v>
          </cell>
          <cell r="B7306">
            <v>2021</v>
          </cell>
          <cell r="C7306" t="str">
            <v>FMR</v>
          </cell>
          <cell r="D7306" t="str">
            <v>Sumter</v>
          </cell>
          <cell r="E7306">
            <v>2</v>
          </cell>
          <cell r="F7306">
            <v>793</v>
          </cell>
          <cell r="G7306" t="str">
            <v>Max</v>
          </cell>
        </row>
        <row r="7307">
          <cell r="A7307" t="str">
            <v>Union20212FMRMax</v>
          </cell>
          <cell r="B7307">
            <v>2021</v>
          </cell>
          <cell r="C7307" t="str">
            <v>FMR</v>
          </cell>
          <cell r="D7307" t="str">
            <v>Union</v>
          </cell>
          <cell r="E7307">
            <v>2</v>
          </cell>
          <cell r="F7307">
            <v>690</v>
          </cell>
          <cell r="G7307" t="str">
            <v>Max</v>
          </cell>
        </row>
        <row r="7308">
          <cell r="A7308" t="str">
            <v>Williamsburg20212FMRMax</v>
          </cell>
          <cell r="B7308">
            <v>2021</v>
          </cell>
          <cell r="C7308" t="str">
            <v>FMR</v>
          </cell>
          <cell r="D7308" t="str">
            <v>Williamsburg</v>
          </cell>
          <cell r="E7308">
            <v>2</v>
          </cell>
          <cell r="F7308">
            <v>651</v>
          </cell>
          <cell r="G7308" t="str">
            <v>Max</v>
          </cell>
        </row>
        <row r="7309">
          <cell r="A7309" t="str">
            <v>York20212FMRMax</v>
          </cell>
          <cell r="B7309">
            <v>2021</v>
          </cell>
          <cell r="C7309" t="str">
            <v>FMR</v>
          </cell>
          <cell r="D7309" t="str">
            <v>York</v>
          </cell>
          <cell r="E7309">
            <v>2</v>
          </cell>
          <cell r="F7309">
            <v>1063</v>
          </cell>
          <cell r="G7309" t="str">
            <v>Max</v>
          </cell>
        </row>
        <row r="7310">
          <cell r="A7310" t="str">
            <v>Abbeville20213FMRMax</v>
          </cell>
          <cell r="B7310">
            <v>2021</v>
          </cell>
          <cell r="C7310" t="str">
            <v>FMR</v>
          </cell>
          <cell r="D7310" t="str">
            <v>Abbeville</v>
          </cell>
          <cell r="E7310">
            <v>3</v>
          </cell>
          <cell r="F7310">
            <v>939</v>
          </cell>
          <cell r="G7310" t="str">
            <v>Max</v>
          </cell>
        </row>
        <row r="7311">
          <cell r="A7311" t="str">
            <v>Aiken20213FMRMax</v>
          </cell>
          <cell r="B7311">
            <v>2021</v>
          </cell>
          <cell r="C7311" t="str">
            <v>FMR</v>
          </cell>
          <cell r="D7311" t="str">
            <v>Aiken</v>
          </cell>
          <cell r="E7311">
            <v>3</v>
          </cell>
          <cell r="F7311">
            <v>1156</v>
          </cell>
          <cell r="G7311" t="str">
            <v>Max</v>
          </cell>
        </row>
        <row r="7312">
          <cell r="A7312" t="str">
            <v>Allendale20213FMRMax</v>
          </cell>
          <cell r="B7312">
            <v>2021</v>
          </cell>
          <cell r="C7312" t="str">
            <v>FMR</v>
          </cell>
          <cell r="D7312" t="str">
            <v>Allendale</v>
          </cell>
          <cell r="E7312">
            <v>3</v>
          </cell>
          <cell r="F7312">
            <v>877</v>
          </cell>
          <cell r="G7312" t="str">
            <v>Max</v>
          </cell>
        </row>
        <row r="7313">
          <cell r="A7313" t="str">
            <v>Anderson20213FMRMax</v>
          </cell>
          <cell r="B7313">
            <v>2021</v>
          </cell>
          <cell r="C7313" t="str">
            <v>FMR</v>
          </cell>
          <cell r="D7313" t="str">
            <v>Anderson</v>
          </cell>
          <cell r="E7313">
            <v>3</v>
          </cell>
          <cell r="F7313">
            <v>1010</v>
          </cell>
          <cell r="G7313" t="str">
            <v>Max</v>
          </cell>
        </row>
        <row r="7314">
          <cell r="A7314" t="str">
            <v>Bamberg20213FMRMax</v>
          </cell>
          <cell r="B7314">
            <v>2021</v>
          </cell>
          <cell r="C7314" t="str">
            <v>FMR</v>
          </cell>
          <cell r="D7314" t="str">
            <v>Bamberg</v>
          </cell>
          <cell r="E7314">
            <v>3</v>
          </cell>
          <cell r="F7314">
            <v>888</v>
          </cell>
          <cell r="G7314" t="str">
            <v>Max</v>
          </cell>
        </row>
        <row r="7315">
          <cell r="A7315" t="str">
            <v>Barnwell20213FMRMax</v>
          </cell>
          <cell r="B7315">
            <v>2021</v>
          </cell>
          <cell r="C7315" t="str">
            <v>FMR</v>
          </cell>
          <cell r="D7315" t="str">
            <v>Barnwell</v>
          </cell>
          <cell r="E7315">
            <v>3</v>
          </cell>
          <cell r="F7315">
            <v>851</v>
          </cell>
          <cell r="G7315" t="str">
            <v>Max</v>
          </cell>
        </row>
        <row r="7316">
          <cell r="A7316" t="str">
            <v>Beaufort20213FMRMax</v>
          </cell>
          <cell r="B7316">
            <v>2021</v>
          </cell>
          <cell r="C7316" t="str">
            <v>FMR</v>
          </cell>
          <cell r="D7316" t="str">
            <v>Beaufort</v>
          </cell>
          <cell r="E7316">
            <v>3</v>
          </cell>
          <cell r="F7316">
            <v>1355</v>
          </cell>
          <cell r="G7316" t="str">
            <v>Max</v>
          </cell>
        </row>
        <row r="7317">
          <cell r="A7317" t="str">
            <v>Berkeley20213FMRMax</v>
          </cell>
          <cell r="B7317">
            <v>2021</v>
          </cell>
          <cell r="C7317" t="str">
            <v>FMR</v>
          </cell>
          <cell r="D7317" t="str">
            <v>Berkeley</v>
          </cell>
          <cell r="E7317">
            <v>3</v>
          </cell>
          <cell r="F7317">
            <v>1535</v>
          </cell>
          <cell r="G7317" t="str">
            <v>Max</v>
          </cell>
        </row>
        <row r="7318">
          <cell r="A7318" t="str">
            <v>Calhoun20213FMRMax</v>
          </cell>
          <cell r="B7318">
            <v>2021</v>
          </cell>
          <cell r="C7318" t="str">
            <v>FMR</v>
          </cell>
          <cell r="D7318" t="str">
            <v>Calhoun</v>
          </cell>
          <cell r="E7318">
            <v>3</v>
          </cell>
          <cell r="F7318">
            <v>1204</v>
          </cell>
          <cell r="G7318" t="str">
            <v>Max</v>
          </cell>
        </row>
        <row r="7319">
          <cell r="A7319" t="str">
            <v>Charleston20213FMRMax</v>
          </cell>
          <cell r="B7319">
            <v>2021</v>
          </cell>
          <cell r="C7319" t="str">
            <v>FMR</v>
          </cell>
          <cell r="D7319" t="str">
            <v>Charleston</v>
          </cell>
          <cell r="E7319">
            <v>3</v>
          </cell>
          <cell r="F7319">
            <v>1535</v>
          </cell>
          <cell r="G7319" t="str">
            <v>Max</v>
          </cell>
        </row>
        <row r="7320">
          <cell r="A7320" t="str">
            <v>Cherokee20213FMRMax</v>
          </cell>
          <cell r="B7320">
            <v>2021</v>
          </cell>
          <cell r="C7320" t="str">
            <v>FMR</v>
          </cell>
          <cell r="D7320" t="str">
            <v>Cherokee</v>
          </cell>
          <cell r="E7320">
            <v>3</v>
          </cell>
          <cell r="F7320">
            <v>836</v>
          </cell>
          <cell r="G7320" t="str">
            <v>Max</v>
          </cell>
        </row>
        <row r="7321">
          <cell r="A7321" t="str">
            <v>Chester20213FMRMax</v>
          </cell>
          <cell r="B7321">
            <v>2021</v>
          </cell>
          <cell r="C7321" t="str">
            <v>FMR</v>
          </cell>
          <cell r="D7321" t="str">
            <v>Chester</v>
          </cell>
          <cell r="E7321">
            <v>3</v>
          </cell>
          <cell r="F7321">
            <v>911</v>
          </cell>
          <cell r="G7321" t="str">
            <v>Max</v>
          </cell>
        </row>
        <row r="7322">
          <cell r="A7322" t="str">
            <v>Chesterfield20213FMRMax</v>
          </cell>
          <cell r="B7322">
            <v>2021</v>
          </cell>
          <cell r="C7322" t="str">
            <v>FMR</v>
          </cell>
          <cell r="D7322" t="str">
            <v>Chesterfield</v>
          </cell>
          <cell r="E7322">
            <v>3</v>
          </cell>
          <cell r="F7322">
            <v>890</v>
          </cell>
          <cell r="G7322" t="str">
            <v>Max</v>
          </cell>
        </row>
        <row r="7323">
          <cell r="A7323" t="str">
            <v>Clarendon20213FMRMax</v>
          </cell>
          <cell r="B7323">
            <v>2021</v>
          </cell>
          <cell r="C7323" t="str">
            <v>FMR</v>
          </cell>
          <cell r="D7323" t="str">
            <v>Clarendon</v>
          </cell>
          <cell r="E7323">
            <v>3</v>
          </cell>
          <cell r="F7323">
            <v>878</v>
          </cell>
          <cell r="G7323" t="str">
            <v>Max</v>
          </cell>
        </row>
        <row r="7324">
          <cell r="A7324" t="str">
            <v>Colleton20213FMRMax</v>
          </cell>
          <cell r="B7324">
            <v>2021</v>
          </cell>
          <cell r="C7324" t="str">
            <v>FMR</v>
          </cell>
          <cell r="D7324" t="str">
            <v>Colleton</v>
          </cell>
          <cell r="E7324">
            <v>3</v>
          </cell>
          <cell r="F7324">
            <v>883</v>
          </cell>
          <cell r="G7324" t="str">
            <v>Max</v>
          </cell>
        </row>
        <row r="7325">
          <cell r="A7325" t="str">
            <v>Darlington20213FMRMax</v>
          </cell>
          <cell r="B7325">
            <v>2021</v>
          </cell>
          <cell r="C7325" t="str">
            <v>FMR</v>
          </cell>
          <cell r="D7325" t="str">
            <v>Darlington</v>
          </cell>
          <cell r="E7325">
            <v>3</v>
          </cell>
          <cell r="F7325">
            <v>912</v>
          </cell>
          <cell r="G7325" t="str">
            <v>Max</v>
          </cell>
        </row>
        <row r="7326">
          <cell r="A7326" t="str">
            <v>Dillon20213FMRMax</v>
          </cell>
          <cell r="B7326">
            <v>2021</v>
          </cell>
          <cell r="C7326" t="str">
            <v>FMR</v>
          </cell>
          <cell r="D7326" t="str">
            <v>Dillon</v>
          </cell>
          <cell r="E7326">
            <v>3</v>
          </cell>
          <cell r="F7326">
            <v>833</v>
          </cell>
          <cell r="G7326" t="str">
            <v>Max</v>
          </cell>
        </row>
        <row r="7327">
          <cell r="A7327" t="str">
            <v>Dorchester20213FMRMax</v>
          </cell>
          <cell r="B7327">
            <v>2021</v>
          </cell>
          <cell r="C7327" t="str">
            <v>FMR</v>
          </cell>
          <cell r="D7327" t="str">
            <v>Dorchester</v>
          </cell>
          <cell r="E7327">
            <v>3</v>
          </cell>
          <cell r="F7327">
            <v>1535</v>
          </cell>
          <cell r="G7327" t="str">
            <v>Max</v>
          </cell>
        </row>
        <row r="7328">
          <cell r="A7328" t="str">
            <v>Edgefield20213FMRMax</v>
          </cell>
          <cell r="B7328">
            <v>2021</v>
          </cell>
          <cell r="C7328" t="str">
            <v>FMR</v>
          </cell>
          <cell r="D7328" t="str">
            <v>Edgefield</v>
          </cell>
          <cell r="E7328">
            <v>3</v>
          </cell>
          <cell r="F7328">
            <v>1156</v>
          </cell>
          <cell r="G7328" t="str">
            <v>Max</v>
          </cell>
        </row>
        <row r="7329">
          <cell r="A7329" t="str">
            <v>Fairfield20213FMRMax</v>
          </cell>
          <cell r="B7329">
            <v>2021</v>
          </cell>
          <cell r="C7329" t="str">
            <v>FMR</v>
          </cell>
          <cell r="D7329" t="str">
            <v>Fairfield</v>
          </cell>
          <cell r="E7329">
            <v>3</v>
          </cell>
          <cell r="F7329">
            <v>1204</v>
          </cell>
          <cell r="G7329" t="str">
            <v>Max</v>
          </cell>
        </row>
        <row r="7330">
          <cell r="A7330" t="str">
            <v>Florence20213FMRMax</v>
          </cell>
          <cell r="B7330">
            <v>2021</v>
          </cell>
          <cell r="C7330" t="str">
            <v>FMR</v>
          </cell>
          <cell r="D7330" t="str">
            <v>Florence</v>
          </cell>
          <cell r="E7330">
            <v>3</v>
          </cell>
          <cell r="F7330">
            <v>991</v>
          </cell>
          <cell r="G7330" t="str">
            <v>Max</v>
          </cell>
        </row>
        <row r="7331">
          <cell r="A7331" t="str">
            <v>Georgetown20213FMRMax</v>
          </cell>
          <cell r="B7331">
            <v>2021</v>
          </cell>
          <cell r="C7331" t="str">
            <v>FMR</v>
          </cell>
          <cell r="D7331" t="str">
            <v>Georgetown</v>
          </cell>
          <cell r="E7331">
            <v>3</v>
          </cell>
          <cell r="F7331">
            <v>1079</v>
          </cell>
          <cell r="G7331" t="str">
            <v>Max</v>
          </cell>
        </row>
        <row r="7332">
          <cell r="A7332" t="str">
            <v>Greenville20213FMRMax</v>
          </cell>
          <cell r="B7332">
            <v>2021</v>
          </cell>
          <cell r="C7332" t="str">
            <v>FMR</v>
          </cell>
          <cell r="D7332" t="str">
            <v>Greenville</v>
          </cell>
          <cell r="E7332">
            <v>3</v>
          </cell>
          <cell r="F7332">
            <v>1127</v>
          </cell>
          <cell r="G7332" t="str">
            <v>Max</v>
          </cell>
        </row>
        <row r="7333">
          <cell r="A7333" t="str">
            <v>Greenwood20213FMRMax</v>
          </cell>
          <cell r="B7333">
            <v>2021</v>
          </cell>
          <cell r="C7333" t="str">
            <v>FMR</v>
          </cell>
          <cell r="D7333" t="str">
            <v>Greenwood</v>
          </cell>
          <cell r="E7333">
            <v>3</v>
          </cell>
          <cell r="F7333">
            <v>879</v>
          </cell>
          <cell r="G7333" t="str">
            <v>Max</v>
          </cell>
        </row>
        <row r="7334">
          <cell r="A7334" t="str">
            <v>Hampton20213FMRMax</v>
          </cell>
          <cell r="B7334">
            <v>2021</v>
          </cell>
          <cell r="C7334" t="str">
            <v>FMR</v>
          </cell>
          <cell r="D7334" t="str">
            <v>Hampton</v>
          </cell>
          <cell r="E7334">
            <v>3</v>
          </cell>
          <cell r="F7334">
            <v>884</v>
          </cell>
          <cell r="G7334" t="str">
            <v>Max</v>
          </cell>
        </row>
        <row r="7335">
          <cell r="A7335" t="str">
            <v>Horry20213FMRMax</v>
          </cell>
          <cell r="B7335">
            <v>2021</v>
          </cell>
          <cell r="C7335" t="str">
            <v>FMR</v>
          </cell>
          <cell r="D7335" t="str">
            <v>Horry</v>
          </cell>
          <cell r="E7335">
            <v>3</v>
          </cell>
          <cell r="F7335">
            <v>1288</v>
          </cell>
          <cell r="G7335" t="str">
            <v>Max</v>
          </cell>
        </row>
        <row r="7336">
          <cell r="A7336" t="str">
            <v>Jasper20213FMRMax</v>
          </cell>
          <cell r="B7336">
            <v>2021</v>
          </cell>
          <cell r="C7336" t="str">
            <v>FMR</v>
          </cell>
          <cell r="D7336" t="str">
            <v>Jasper</v>
          </cell>
          <cell r="E7336">
            <v>3</v>
          </cell>
          <cell r="F7336">
            <v>1035</v>
          </cell>
          <cell r="G7336" t="str">
            <v>Max</v>
          </cell>
        </row>
        <row r="7337">
          <cell r="A7337" t="str">
            <v>Kershaw20213FMRMax</v>
          </cell>
          <cell r="B7337">
            <v>2021</v>
          </cell>
          <cell r="C7337" t="str">
            <v>FMR</v>
          </cell>
          <cell r="D7337" t="str">
            <v>Kershaw</v>
          </cell>
          <cell r="E7337">
            <v>3</v>
          </cell>
          <cell r="F7337">
            <v>1021</v>
          </cell>
          <cell r="G7337" t="str">
            <v>Max</v>
          </cell>
        </row>
        <row r="7338">
          <cell r="A7338" t="str">
            <v>Lancaster20213FMRMax</v>
          </cell>
          <cell r="B7338">
            <v>2021</v>
          </cell>
          <cell r="C7338" t="str">
            <v>FMR</v>
          </cell>
          <cell r="D7338" t="str">
            <v>Lancaster</v>
          </cell>
          <cell r="E7338">
            <v>3</v>
          </cell>
          <cell r="F7338">
            <v>1038</v>
          </cell>
          <cell r="G7338" t="str">
            <v>Max</v>
          </cell>
        </row>
        <row r="7339">
          <cell r="A7339" t="str">
            <v>Laurens20213FMRMax</v>
          </cell>
          <cell r="B7339">
            <v>2021</v>
          </cell>
          <cell r="C7339" t="str">
            <v>FMR</v>
          </cell>
          <cell r="D7339" t="str">
            <v>Laurens</v>
          </cell>
          <cell r="E7339">
            <v>3</v>
          </cell>
          <cell r="F7339">
            <v>949</v>
          </cell>
          <cell r="G7339" t="str">
            <v>Max</v>
          </cell>
        </row>
        <row r="7340">
          <cell r="A7340" t="str">
            <v>Lee20213FMRMax</v>
          </cell>
          <cell r="B7340">
            <v>2021</v>
          </cell>
          <cell r="C7340" t="str">
            <v>FMR</v>
          </cell>
          <cell r="D7340" t="str">
            <v>Lee</v>
          </cell>
          <cell r="E7340">
            <v>3</v>
          </cell>
          <cell r="F7340">
            <v>818</v>
          </cell>
          <cell r="G7340" t="str">
            <v>Max</v>
          </cell>
        </row>
        <row r="7341">
          <cell r="A7341" t="str">
            <v>Lexington20213FMRMax</v>
          </cell>
          <cell r="B7341">
            <v>2021</v>
          </cell>
          <cell r="C7341" t="str">
            <v>FMR</v>
          </cell>
          <cell r="D7341" t="str">
            <v>Lexington</v>
          </cell>
          <cell r="E7341">
            <v>3</v>
          </cell>
          <cell r="F7341">
            <v>1204</v>
          </cell>
          <cell r="G7341" t="str">
            <v>Max</v>
          </cell>
        </row>
        <row r="7342">
          <cell r="A7342" t="str">
            <v>Marion20213FMRMax</v>
          </cell>
          <cell r="B7342">
            <v>2021</v>
          </cell>
          <cell r="C7342" t="str">
            <v>FMR</v>
          </cell>
          <cell r="D7342" t="str">
            <v>Marion</v>
          </cell>
          <cell r="E7342">
            <v>3</v>
          </cell>
          <cell r="F7342">
            <v>882</v>
          </cell>
          <cell r="G7342" t="str">
            <v>Max</v>
          </cell>
        </row>
        <row r="7343">
          <cell r="A7343" t="str">
            <v>Marlboro20213FMRMax</v>
          </cell>
          <cell r="B7343">
            <v>2021</v>
          </cell>
          <cell r="C7343" t="str">
            <v>FMR</v>
          </cell>
          <cell r="D7343" t="str">
            <v>Marlboro</v>
          </cell>
          <cell r="E7343">
            <v>3</v>
          </cell>
          <cell r="F7343">
            <v>879</v>
          </cell>
          <cell r="G7343" t="str">
            <v>Max</v>
          </cell>
        </row>
        <row r="7344">
          <cell r="A7344" t="str">
            <v>McCormick20213FMRMax</v>
          </cell>
          <cell r="B7344">
            <v>2021</v>
          </cell>
          <cell r="C7344" t="str">
            <v>FMR</v>
          </cell>
          <cell r="D7344" t="str">
            <v>McCormick</v>
          </cell>
          <cell r="E7344">
            <v>3</v>
          </cell>
          <cell r="F7344">
            <v>896</v>
          </cell>
          <cell r="G7344" t="str">
            <v>Max</v>
          </cell>
        </row>
        <row r="7345">
          <cell r="A7345" t="str">
            <v>Newberry20213FMRMax</v>
          </cell>
          <cell r="B7345">
            <v>2021</v>
          </cell>
          <cell r="C7345" t="str">
            <v>FMR</v>
          </cell>
          <cell r="D7345" t="str">
            <v>Newberry</v>
          </cell>
          <cell r="E7345">
            <v>3</v>
          </cell>
          <cell r="F7345">
            <v>999</v>
          </cell>
          <cell r="G7345" t="str">
            <v>Max</v>
          </cell>
        </row>
        <row r="7346">
          <cell r="A7346" t="str">
            <v>Oconee20213FMRMax</v>
          </cell>
          <cell r="B7346">
            <v>2021</v>
          </cell>
          <cell r="C7346" t="str">
            <v>FMR</v>
          </cell>
          <cell r="D7346" t="str">
            <v>Oconee</v>
          </cell>
          <cell r="E7346">
            <v>3</v>
          </cell>
          <cell r="F7346">
            <v>943</v>
          </cell>
          <cell r="G7346" t="str">
            <v>Max</v>
          </cell>
        </row>
        <row r="7347">
          <cell r="A7347" t="str">
            <v>Orangeburg20213FMRMax</v>
          </cell>
          <cell r="B7347">
            <v>2021</v>
          </cell>
          <cell r="C7347" t="str">
            <v>FMR</v>
          </cell>
          <cell r="D7347" t="str">
            <v>Orangeburg</v>
          </cell>
          <cell r="E7347">
            <v>3</v>
          </cell>
          <cell r="F7347">
            <v>830</v>
          </cell>
          <cell r="G7347" t="str">
            <v>Max</v>
          </cell>
        </row>
        <row r="7348">
          <cell r="A7348" t="str">
            <v>Pickens20213FMRMax</v>
          </cell>
          <cell r="B7348">
            <v>2021</v>
          </cell>
          <cell r="C7348" t="str">
            <v>FMR</v>
          </cell>
          <cell r="D7348" t="str">
            <v>Pickens</v>
          </cell>
          <cell r="E7348">
            <v>3</v>
          </cell>
          <cell r="F7348">
            <v>1127</v>
          </cell>
          <cell r="G7348" t="str">
            <v>Max</v>
          </cell>
        </row>
        <row r="7349">
          <cell r="A7349" t="str">
            <v>Richland20213FMRMax</v>
          </cell>
          <cell r="B7349">
            <v>2021</v>
          </cell>
          <cell r="C7349" t="str">
            <v>FMR</v>
          </cell>
          <cell r="D7349" t="str">
            <v>Richland</v>
          </cell>
          <cell r="E7349">
            <v>3</v>
          </cell>
          <cell r="F7349">
            <v>1204</v>
          </cell>
          <cell r="G7349" t="str">
            <v>Max</v>
          </cell>
        </row>
        <row r="7350">
          <cell r="A7350" t="str">
            <v>Saluda20213FMRMax</v>
          </cell>
          <cell r="B7350">
            <v>2021</v>
          </cell>
          <cell r="C7350" t="str">
            <v>FMR</v>
          </cell>
          <cell r="D7350" t="str">
            <v>Saluda</v>
          </cell>
          <cell r="E7350">
            <v>3</v>
          </cell>
          <cell r="F7350">
            <v>1204</v>
          </cell>
          <cell r="G7350" t="str">
            <v>Max</v>
          </cell>
        </row>
        <row r="7351">
          <cell r="A7351" t="str">
            <v>Spartanburg20213FMRMax</v>
          </cell>
          <cell r="B7351">
            <v>2021</v>
          </cell>
          <cell r="C7351" t="str">
            <v>FMR</v>
          </cell>
          <cell r="D7351" t="str">
            <v>Spartanburg</v>
          </cell>
          <cell r="E7351">
            <v>3</v>
          </cell>
          <cell r="F7351">
            <v>1057</v>
          </cell>
          <cell r="G7351" t="str">
            <v>Max</v>
          </cell>
        </row>
        <row r="7352">
          <cell r="A7352" t="str">
            <v>Sumter20213FMRMax</v>
          </cell>
          <cell r="B7352">
            <v>2021</v>
          </cell>
          <cell r="C7352" t="str">
            <v>FMR</v>
          </cell>
          <cell r="D7352" t="str">
            <v>Sumter</v>
          </cell>
          <cell r="E7352">
            <v>3</v>
          </cell>
          <cell r="F7352">
            <v>1068</v>
          </cell>
          <cell r="G7352" t="str">
            <v>Max</v>
          </cell>
        </row>
        <row r="7353">
          <cell r="A7353" t="str">
            <v>Union20213FMRMax</v>
          </cell>
          <cell r="B7353">
            <v>2021</v>
          </cell>
          <cell r="C7353" t="str">
            <v>FMR</v>
          </cell>
          <cell r="D7353" t="str">
            <v>Union</v>
          </cell>
          <cell r="E7353">
            <v>3</v>
          </cell>
          <cell r="F7353">
            <v>944</v>
          </cell>
          <cell r="G7353" t="str">
            <v>Max</v>
          </cell>
        </row>
        <row r="7354">
          <cell r="A7354" t="str">
            <v>Williamsburg20213FMRMax</v>
          </cell>
          <cell r="B7354">
            <v>2021</v>
          </cell>
          <cell r="C7354" t="str">
            <v>FMR</v>
          </cell>
          <cell r="D7354" t="str">
            <v>Williamsburg</v>
          </cell>
          <cell r="E7354">
            <v>3</v>
          </cell>
          <cell r="F7354">
            <v>862</v>
          </cell>
          <cell r="G7354" t="str">
            <v>Max</v>
          </cell>
        </row>
        <row r="7355">
          <cell r="A7355" t="str">
            <v>York20213FMRMax</v>
          </cell>
          <cell r="B7355">
            <v>2021</v>
          </cell>
          <cell r="C7355" t="str">
            <v>FMR</v>
          </cell>
          <cell r="D7355" t="str">
            <v>York</v>
          </cell>
          <cell r="E7355">
            <v>3</v>
          </cell>
          <cell r="F7355">
            <v>1423</v>
          </cell>
          <cell r="G7355" t="str">
            <v>Max</v>
          </cell>
        </row>
        <row r="7356">
          <cell r="A7356" t="str">
            <v>Abbeville20214FMRMax</v>
          </cell>
          <cell r="B7356">
            <v>2021</v>
          </cell>
          <cell r="C7356" t="str">
            <v>FMR</v>
          </cell>
          <cell r="D7356" t="str">
            <v>Abbeville</v>
          </cell>
          <cell r="E7356">
            <v>4</v>
          </cell>
          <cell r="F7356">
            <v>1143</v>
          </cell>
          <cell r="G7356" t="str">
            <v>Max</v>
          </cell>
        </row>
        <row r="7357">
          <cell r="A7357" t="str">
            <v>Aiken20214FMRMax</v>
          </cell>
          <cell r="B7357">
            <v>2021</v>
          </cell>
          <cell r="C7357" t="str">
            <v>FMR</v>
          </cell>
          <cell r="D7357" t="str">
            <v>Aiken</v>
          </cell>
          <cell r="E7357">
            <v>4</v>
          </cell>
          <cell r="F7357">
            <v>1489</v>
          </cell>
          <cell r="G7357" t="str">
            <v>Max</v>
          </cell>
        </row>
        <row r="7358">
          <cell r="A7358" t="str">
            <v>Allendale20214FMRMax</v>
          </cell>
          <cell r="B7358">
            <v>2021</v>
          </cell>
          <cell r="C7358" t="str">
            <v>FMR</v>
          </cell>
          <cell r="D7358" t="str">
            <v>Allendale</v>
          </cell>
          <cell r="E7358">
            <v>4</v>
          </cell>
          <cell r="F7358">
            <v>882</v>
          </cell>
          <cell r="G7358" t="str">
            <v>Max</v>
          </cell>
        </row>
        <row r="7359">
          <cell r="A7359" t="str">
            <v>Anderson20214FMRMax</v>
          </cell>
          <cell r="B7359">
            <v>2021</v>
          </cell>
          <cell r="C7359" t="str">
            <v>FMR</v>
          </cell>
          <cell r="D7359" t="str">
            <v>Anderson</v>
          </cell>
          <cell r="E7359">
            <v>4</v>
          </cell>
          <cell r="F7359">
            <v>1244</v>
          </cell>
          <cell r="G7359" t="str">
            <v>Max</v>
          </cell>
        </row>
        <row r="7360">
          <cell r="A7360" t="str">
            <v>Bamberg20214FMRMax</v>
          </cell>
          <cell r="B7360">
            <v>2021</v>
          </cell>
          <cell r="C7360" t="str">
            <v>FMR</v>
          </cell>
          <cell r="D7360" t="str">
            <v>Bamberg</v>
          </cell>
          <cell r="E7360">
            <v>4</v>
          </cell>
          <cell r="F7360">
            <v>949</v>
          </cell>
          <cell r="G7360" t="str">
            <v>Max</v>
          </cell>
        </row>
        <row r="7361">
          <cell r="A7361" t="str">
            <v>Barnwell20214FMRMax</v>
          </cell>
          <cell r="B7361">
            <v>2021</v>
          </cell>
          <cell r="C7361" t="str">
            <v>FMR</v>
          </cell>
          <cell r="D7361" t="str">
            <v>Barnwell</v>
          </cell>
          <cell r="E7361">
            <v>4</v>
          </cell>
          <cell r="F7361">
            <v>1019</v>
          </cell>
          <cell r="G7361" t="str">
            <v>Max</v>
          </cell>
        </row>
        <row r="7362">
          <cell r="A7362" t="str">
            <v>Beaufort20214FMRMax</v>
          </cell>
          <cell r="B7362">
            <v>2021</v>
          </cell>
          <cell r="C7362" t="str">
            <v>FMR</v>
          </cell>
          <cell r="D7362" t="str">
            <v>Beaufort</v>
          </cell>
          <cell r="E7362">
            <v>4</v>
          </cell>
          <cell r="F7362">
            <v>1806</v>
          </cell>
          <cell r="G7362" t="str">
            <v>Max</v>
          </cell>
        </row>
        <row r="7363">
          <cell r="A7363" t="str">
            <v>Berkeley20214FMRMax</v>
          </cell>
          <cell r="B7363">
            <v>2021</v>
          </cell>
          <cell r="C7363" t="str">
            <v>FMR</v>
          </cell>
          <cell r="D7363" t="str">
            <v>Berkeley</v>
          </cell>
          <cell r="E7363">
            <v>4</v>
          </cell>
          <cell r="F7363">
            <v>2012</v>
          </cell>
          <cell r="G7363" t="str">
            <v>Max</v>
          </cell>
        </row>
        <row r="7364">
          <cell r="A7364" t="str">
            <v>Calhoun20214FMRMax</v>
          </cell>
          <cell r="B7364">
            <v>2021</v>
          </cell>
          <cell r="C7364" t="str">
            <v>FMR</v>
          </cell>
          <cell r="D7364" t="str">
            <v>Calhoun</v>
          </cell>
          <cell r="E7364">
            <v>4</v>
          </cell>
          <cell r="F7364">
            <v>1491</v>
          </cell>
          <cell r="G7364" t="str">
            <v>Max</v>
          </cell>
        </row>
        <row r="7365">
          <cell r="A7365" t="str">
            <v>Charleston20214FMRMax</v>
          </cell>
          <cell r="B7365">
            <v>2021</v>
          </cell>
          <cell r="C7365" t="str">
            <v>FMR</v>
          </cell>
          <cell r="D7365" t="str">
            <v>Charleston</v>
          </cell>
          <cell r="E7365">
            <v>4</v>
          </cell>
          <cell r="F7365">
            <v>2012</v>
          </cell>
          <cell r="G7365" t="str">
            <v>Max</v>
          </cell>
        </row>
        <row r="7366">
          <cell r="A7366" t="str">
            <v>Cherokee20214FMRMax</v>
          </cell>
          <cell r="B7366">
            <v>2021</v>
          </cell>
          <cell r="C7366" t="str">
            <v>FMR</v>
          </cell>
          <cell r="D7366" t="str">
            <v>Cherokee</v>
          </cell>
          <cell r="E7366">
            <v>4</v>
          </cell>
          <cell r="F7366">
            <v>1073</v>
          </cell>
          <cell r="G7366" t="str">
            <v>Max</v>
          </cell>
        </row>
        <row r="7367">
          <cell r="A7367" t="str">
            <v>Chester20214FMRMax</v>
          </cell>
          <cell r="B7367">
            <v>2021</v>
          </cell>
          <cell r="C7367" t="str">
            <v>FMR</v>
          </cell>
          <cell r="D7367" t="str">
            <v>Chester</v>
          </cell>
          <cell r="E7367">
            <v>4</v>
          </cell>
          <cell r="F7367">
            <v>1044</v>
          </cell>
          <cell r="G7367" t="str">
            <v>Max</v>
          </cell>
        </row>
        <row r="7368">
          <cell r="A7368" t="str">
            <v>Chesterfield20214FMRMax</v>
          </cell>
          <cell r="B7368">
            <v>2021</v>
          </cell>
          <cell r="C7368" t="str">
            <v>FMR</v>
          </cell>
          <cell r="D7368" t="str">
            <v>Chesterfield</v>
          </cell>
          <cell r="E7368">
            <v>4</v>
          </cell>
          <cell r="F7368">
            <v>958</v>
          </cell>
          <cell r="G7368" t="str">
            <v>Max</v>
          </cell>
        </row>
        <row r="7369">
          <cell r="A7369" t="str">
            <v>Clarendon20214FMRMax</v>
          </cell>
          <cell r="B7369">
            <v>2021</v>
          </cell>
          <cell r="C7369" t="str">
            <v>FMR</v>
          </cell>
          <cell r="D7369" t="str">
            <v>Clarendon</v>
          </cell>
          <cell r="E7369">
            <v>4</v>
          </cell>
          <cell r="F7369">
            <v>996</v>
          </cell>
          <cell r="G7369" t="str">
            <v>Max</v>
          </cell>
        </row>
        <row r="7370">
          <cell r="A7370" t="str">
            <v>Colleton20214FMRMax</v>
          </cell>
          <cell r="B7370">
            <v>2021</v>
          </cell>
          <cell r="C7370" t="str">
            <v>FMR</v>
          </cell>
          <cell r="D7370" t="str">
            <v>Colleton</v>
          </cell>
          <cell r="E7370">
            <v>4</v>
          </cell>
          <cell r="F7370">
            <v>921</v>
          </cell>
          <cell r="G7370" t="str">
            <v>Max</v>
          </cell>
        </row>
        <row r="7371">
          <cell r="A7371" t="str">
            <v>Darlington20214FMRMax</v>
          </cell>
          <cell r="B7371">
            <v>2021</v>
          </cell>
          <cell r="C7371" t="str">
            <v>FMR</v>
          </cell>
          <cell r="D7371" t="str">
            <v>Darlington</v>
          </cell>
          <cell r="E7371">
            <v>4</v>
          </cell>
          <cell r="F7371">
            <v>942</v>
          </cell>
          <cell r="G7371" t="str">
            <v>Max</v>
          </cell>
        </row>
        <row r="7372">
          <cell r="A7372" t="str">
            <v>Dillon20214FMRMax</v>
          </cell>
          <cell r="B7372">
            <v>2021</v>
          </cell>
          <cell r="C7372" t="str">
            <v>FMR</v>
          </cell>
          <cell r="D7372" t="str">
            <v>Dillon</v>
          </cell>
          <cell r="E7372">
            <v>4</v>
          </cell>
          <cell r="F7372">
            <v>937</v>
          </cell>
          <cell r="G7372" t="str">
            <v>Max</v>
          </cell>
        </row>
        <row r="7373">
          <cell r="A7373" t="str">
            <v>Dorchester20214FMRMax</v>
          </cell>
          <cell r="B7373">
            <v>2021</v>
          </cell>
          <cell r="C7373" t="str">
            <v>FMR</v>
          </cell>
          <cell r="D7373" t="str">
            <v>Dorchester</v>
          </cell>
          <cell r="E7373">
            <v>4</v>
          </cell>
          <cell r="F7373">
            <v>2012</v>
          </cell>
          <cell r="G7373" t="str">
            <v>Max</v>
          </cell>
        </row>
        <row r="7374">
          <cell r="A7374" t="str">
            <v>Edgefield20214FMRMax</v>
          </cell>
          <cell r="B7374">
            <v>2021</v>
          </cell>
          <cell r="C7374" t="str">
            <v>FMR</v>
          </cell>
          <cell r="D7374" t="str">
            <v>Edgefield</v>
          </cell>
          <cell r="E7374">
            <v>4</v>
          </cell>
          <cell r="F7374">
            <v>1489</v>
          </cell>
          <cell r="G7374" t="str">
            <v>Max</v>
          </cell>
        </row>
        <row r="7375">
          <cell r="A7375" t="str">
            <v>Fairfield20214FMRMax</v>
          </cell>
          <cell r="B7375">
            <v>2021</v>
          </cell>
          <cell r="C7375" t="str">
            <v>FMR</v>
          </cell>
          <cell r="D7375" t="str">
            <v>Fairfield</v>
          </cell>
          <cell r="E7375">
            <v>4</v>
          </cell>
          <cell r="F7375">
            <v>1491</v>
          </cell>
          <cell r="G7375" t="str">
            <v>Max</v>
          </cell>
        </row>
        <row r="7376">
          <cell r="A7376" t="str">
            <v>Florence20214FMRMax</v>
          </cell>
          <cell r="B7376">
            <v>2021</v>
          </cell>
          <cell r="C7376" t="str">
            <v>FMR</v>
          </cell>
          <cell r="D7376" t="str">
            <v>Florence</v>
          </cell>
          <cell r="E7376">
            <v>4</v>
          </cell>
          <cell r="F7376">
            <v>1219</v>
          </cell>
          <cell r="G7376" t="str">
            <v>Max</v>
          </cell>
        </row>
        <row r="7377">
          <cell r="A7377" t="str">
            <v>Georgetown20214FMRMax</v>
          </cell>
          <cell r="B7377">
            <v>2021</v>
          </cell>
          <cell r="C7377" t="str">
            <v>FMR</v>
          </cell>
          <cell r="D7377" t="str">
            <v>Georgetown</v>
          </cell>
          <cell r="E7377">
            <v>4</v>
          </cell>
          <cell r="F7377">
            <v>1081</v>
          </cell>
          <cell r="G7377" t="str">
            <v>Max</v>
          </cell>
        </row>
        <row r="7378">
          <cell r="A7378" t="str">
            <v>Greenville20214FMRMax</v>
          </cell>
          <cell r="B7378">
            <v>2021</v>
          </cell>
          <cell r="C7378" t="str">
            <v>FMR</v>
          </cell>
          <cell r="D7378" t="str">
            <v>Greenville</v>
          </cell>
          <cell r="E7378">
            <v>4</v>
          </cell>
          <cell r="F7378">
            <v>1362</v>
          </cell>
          <cell r="G7378" t="str">
            <v>Max</v>
          </cell>
        </row>
        <row r="7379">
          <cell r="A7379" t="str">
            <v>Greenwood20214FMRMax</v>
          </cell>
          <cell r="B7379">
            <v>2021</v>
          </cell>
          <cell r="C7379" t="str">
            <v>FMR</v>
          </cell>
          <cell r="D7379" t="str">
            <v>Greenwood</v>
          </cell>
          <cell r="E7379">
            <v>4</v>
          </cell>
          <cell r="F7379">
            <v>882</v>
          </cell>
          <cell r="G7379" t="str">
            <v>Max</v>
          </cell>
        </row>
        <row r="7380">
          <cell r="A7380" t="str">
            <v>Hampton20214FMRMax</v>
          </cell>
          <cell r="B7380">
            <v>2021</v>
          </cell>
          <cell r="C7380" t="str">
            <v>FMR</v>
          </cell>
          <cell r="D7380" t="str">
            <v>Hampton</v>
          </cell>
          <cell r="E7380">
            <v>4</v>
          </cell>
          <cell r="F7380">
            <v>1113</v>
          </cell>
          <cell r="G7380" t="str">
            <v>Max</v>
          </cell>
        </row>
        <row r="7381">
          <cell r="A7381" t="str">
            <v>Horry20214FMRMax</v>
          </cell>
          <cell r="B7381">
            <v>2021</v>
          </cell>
          <cell r="C7381" t="str">
            <v>FMR</v>
          </cell>
          <cell r="D7381" t="str">
            <v>Horry</v>
          </cell>
          <cell r="E7381">
            <v>4</v>
          </cell>
          <cell r="F7381">
            <v>1460</v>
          </cell>
          <cell r="G7381" t="str">
            <v>Max</v>
          </cell>
        </row>
        <row r="7382">
          <cell r="A7382" t="str">
            <v>Jasper20214FMRMax</v>
          </cell>
          <cell r="B7382">
            <v>2021</v>
          </cell>
          <cell r="C7382" t="str">
            <v>FMR</v>
          </cell>
          <cell r="D7382" t="str">
            <v>Jasper</v>
          </cell>
          <cell r="E7382">
            <v>4</v>
          </cell>
          <cell r="F7382">
            <v>1231</v>
          </cell>
          <cell r="G7382" t="str">
            <v>Max</v>
          </cell>
        </row>
        <row r="7383">
          <cell r="A7383" t="str">
            <v>Kershaw20214FMRMax</v>
          </cell>
          <cell r="B7383">
            <v>2021</v>
          </cell>
          <cell r="C7383" t="str">
            <v>FMR</v>
          </cell>
          <cell r="D7383" t="str">
            <v>Kershaw</v>
          </cell>
          <cell r="E7383">
            <v>4</v>
          </cell>
          <cell r="F7383">
            <v>1262</v>
          </cell>
          <cell r="G7383" t="str">
            <v>Max</v>
          </cell>
        </row>
        <row r="7384">
          <cell r="A7384" t="str">
            <v>Lancaster20214FMRMax</v>
          </cell>
          <cell r="B7384">
            <v>2021</v>
          </cell>
          <cell r="C7384" t="str">
            <v>FMR</v>
          </cell>
          <cell r="D7384" t="str">
            <v>Lancaster</v>
          </cell>
          <cell r="E7384">
            <v>4</v>
          </cell>
          <cell r="F7384">
            <v>1084</v>
          </cell>
          <cell r="G7384" t="str">
            <v>Max</v>
          </cell>
        </row>
        <row r="7385">
          <cell r="A7385" t="str">
            <v>Laurens20214FMRMax</v>
          </cell>
          <cell r="B7385">
            <v>2021</v>
          </cell>
          <cell r="C7385" t="str">
            <v>FMR</v>
          </cell>
          <cell r="D7385" t="str">
            <v>Laurens</v>
          </cell>
          <cell r="E7385">
            <v>4</v>
          </cell>
          <cell r="F7385">
            <v>1017</v>
          </cell>
          <cell r="G7385" t="str">
            <v>Max</v>
          </cell>
        </row>
        <row r="7386">
          <cell r="A7386" t="str">
            <v>Lee20214FMRMax</v>
          </cell>
          <cell r="B7386">
            <v>2021</v>
          </cell>
          <cell r="C7386" t="str">
            <v>FMR</v>
          </cell>
          <cell r="D7386" t="str">
            <v>Lee</v>
          </cell>
          <cell r="E7386">
            <v>4</v>
          </cell>
          <cell r="F7386">
            <v>935</v>
          </cell>
          <cell r="G7386" t="str">
            <v>Max</v>
          </cell>
        </row>
        <row r="7387">
          <cell r="A7387" t="str">
            <v>Lexington20214FMRMax</v>
          </cell>
          <cell r="B7387">
            <v>2021</v>
          </cell>
          <cell r="C7387" t="str">
            <v>FMR</v>
          </cell>
          <cell r="D7387" t="str">
            <v>Lexington</v>
          </cell>
          <cell r="E7387">
            <v>4</v>
          </cell>
          <cell r="F7387">
            <v>1491</v>
          </cell>
          <cell r="G7387" t="str">
            <v>Max</v>
          </cell>
        </row>
        <row r="7388">
          <cell r="A7388" t="str">
            <v>Marion20214FMRMax</v>
          </cell>
          <cell r="B7388">
            <v>2021</v>
          </cell>
          <cell r="C7388" t="str">
            <v>FMR</v>
          </cell>
          <cell r="D7388" t="str">
            <v>Marion</v>
          </cell>
          <cell r="E7388">
            <v>4</v>
          </cell>
          <cell r="F7388">
            <v>937</v>
          </cell>
          <cell r="G7388" t="str">
            <v>Max</v>
          </cell>
        </row>
        <row r="7389">
          <cell r="A7389" t="str">
            <v>Marlboro20214FMRMax</v>
          </cell>
          <cell r="B7389">
            <v>2021</v>
          </cell>
          <cell r="C7389" t="str">
            <v>FMR</v>
          </cell>
          <cell r="D7389" t="str">
            <v>Marlboro</v>
          </cell>
          <cell r="E7389">
            <v>4</v>
          </cell>
          <cell r="F7389">
            <v>882</v>
          </cell>
          <cell r="G7389" t="str">
            <v>Max</v>
          </cell>
        </row>
        <row r="7390">
          <cell r="A7390" t="str">
            <v>McCormick20214FMRMax</v>
          </cell>
          <cell r="B7390">
            <v>2021</v>
          </cell>
          <cell r="C7390" t="str">
            <v>FMR</v>
          </cell>
          <cell r="D7390" t="str">
            <v>McCormick</v>
          </cell>
          <cell r="E7390">
            <v>4</v>
          </cell>
          <cell r="F7390">
            <v>986</v>
          </cell>
          <cell r="G7390" t="str">
            <v>Max</v>
          </cell>
        </row>
        <row r="7391">
          <cell r="A7391" t="str">
            <v>Newberry20214FMRMax</v>
          </cell>
          <cell r="B7391">
            <v>2021</v>
          </cell>
          <cell r="C7391" t="str">
            <v>FMR</v>
          </cell>
          <cell r="D7391" t="str">
            <v>Newberry</v>
          </cell>
          <cell r="E7391">
            <v>4</v>
          </cell>
          <cell r="F7391">
            <v>1137</v>
          </cell>
          <cell r="G7391" t="str">
            <v>Max</v>
          </cell>
        </row>
        <row r="7392">
          <cell r="A7392" t="str">
            <v>Oconee20214FMRMax</v>
          </cell>
          <cell r="B7392">
            <v>2021</v>
          </cell>
          <cell r="C7392" t="str">
            <v>FMR</v>
          </cell>
          <cell r="D7392" t="str">
            <v>Oconee</v>
          </cell>
          <cell r="E7392">
            <v>4</v>
          </cell>
          <cell r="F7392">
            <v>1114</v>
          </cell>
          <cell r="G7392" t="str">
            <v>Max</v>
          </cell>
        </row>
        <row r="7393">
          <cell r="A7393" t="str">
            <v>Orangeburg20214FMRMax</v>
          </cell>
          <cell r="B7393">
            <v>2021</v>
          </cell>
          <cell r="C7393" t="str">
            <v>FMR</v>
          </cell>
          <cell r="D7393" t="str">
            <v>Orangeburg</v>
          </cell>
          <cell r="E7393">
            <v>4</v>
          </cell>
          <cell r="F7393">
            <v>1059</v>
          </cell>
          <cell r="G7393" t="str">
            <v>Max</v>
          </cell>
        </row>
        <row r="7394">
          <cell r="A7394" t="str">
            <v>Pickens20214FMRMax</v>
          </cell>
          <cell r="B7394">
            <v>2021</v>
          </cell>
          <cell r="C7394" t="str">
            <v>FMR</v>
          </cell>
          <cell r="D7394" t="str">
            <v>Pickens</v>
          </cell>
          <cell r="E7394">
            <v>4</v>
          </cell>
          <cell r="F7394">
            <v>1362</v>
          </cell>
          <cell r="G7394" t="str">
            <v>Max</v>
          </cell>
        </row>
        <row r="7395">
          <cell r="A7395" t="str">
            <v>Richland20214FMRMax</v>
          </cell>
          <cell r="B7395">
            <v>2021</v>
          </cell>
          <cell r="C7395" t="str">
            <v>FMR</v>
          </cell>
          <cell r="D7395" t="str">
            <v>Richland</v>
          </cell>
          <cell r="E7395">
            <v>4</v>
          </cell>
          <cell r="F7395">
            <v>1491</v>
          </cell>
          <cell r="G7395" t="str">
            <v>Max</v>
          </cell>
        </row>
        <row r="7396">
          <cell r="A7396" t="str">
            <v>Saluda20214FMRMax</v>
          </cell>
          <cell r="B7396">
            <v>2021</v>
          </cell>
          <cell r="C7396" t="str">
            <v>FMR</v>
          </cell>
          <cell r="D7396" t="str">
            <v>Saluda</v>
          </cell>
          <cell r="E7396">
            <v>4</v>
          </cell>
          <cell r="F7396">
            <v>1491</v>
          </cell>
          <cell r="G7396" t="str">
            <v>Max</v>
          </cell>
        </row>
        <row r="7397">
          <cell r="A7397" t="str">
            <v>Spartanburg20214FMRMax</v>
          </cell>
          <cell r="B7397">
            <v>2021</v>
          </cell>
          <cell r="C7397" t="str">
            <v>FMR</v>
          </cell>
          <cell r="D7397" t="str">
            <v>Spartanburg</v>
          </cell>
          <cell r="E7397">
            <v>4</v>
          </cell>
          <cell r="F7397">
            <v>1151</v>
          </cell>
          <cell r="G7397" t="str">
            <v>Max</v>
          </cell>
        </row>
        <row r="7398">
          <cell r="A7398" t="str">
            <v>Sumter20214FMRMax</v>
          </cell>
          <cell r="B7398">
            <v>2021</v>
          </cell>
          <cell r="C7398" t="str">
            <v>FMR</v>
          </cell>
          <cell r="D7398" t="str">
            <v>Sumter</v>
          </cell>
          <cell r="E7398">
            <v>4</v>
          </cell>
          <cell r="F7398">
            <v>1194</v>
          </cell>
          <cell r="G7398" t="str">
            <v>Max</v>
          </cell>
        </row>
        <row r="7399">
          <cell r="A7399" t="str">
            <v>Union20214FMRMax</v>
          </cell>
          <cell r="B7399">
            <v>2021</v>
          </cell>
          <cell r="C7399" t="str">
            <v>FMR</v>
          </cell>
          <cell r="D7399" t="str">
            <v>Union</v>
          </cell>
          <cell r="E7399">
            <v>4</v>
          </cell>
          <cell r="F7399">
            <v>996</v>
          </cell>
          <cell r="G7399" t="str">
            <v>Max</v>
          </cell>
        </row>
        <row r="7400">
          <cell r="A7400" t="str">
            <v>Williamsburg20214FMRMax</v>
          </cell>
          <cell r="B7400">
            <v>2021</v>
          </cell>
          <cell r="C7400" t="str">
            <v>FMR</v>
          </cell>
          <cell r="D7400" t="str">
            <v>Williamsburg</v>
          </cell>
          <cell r="E7400">
            <v>4</v>
          </cell>
          <cell r="F7400">
            <v>947</v>
          </cell>
          <cell r="G7400" t="str">
            <v>Max</v>
          </cell>
        </row>
        <row r="7401">
          <cell r="A7401" t="str">
            <v>York20214FMRMax</v>
          </cell>
          <cell r="B7401">
            <v>2021</v>
          </cell>
          <cell r="C7401" t="str">
            <v>FMR</v>
          </cell>
          <cell r="D7401" t="str">
            <v>York</v>
          </cell>
          <cell r="E7401">
            <v>4</v>
          </cell>
          <cell r="F7401">
            <v>1828</v>
          </cell>
          <cell r="G7401" t="str">
            <v>Max</v>
          </cell>
        </row>
        <row r="7402">
          <cell r="A7402" t="str">
            <v>202000.5NNM</v>
          </cell>
          <cell r="B7402">
            <v>2020</v>
          </cell>
          <cell r="C7402">
            <v>0.5</v>
          </cell>
          <cell r="E7402">
            <v>0</v>
          </cell>
          <cell r="F7402">
            <v>545</v>
          </cell>
          <cell r="G7402" t="str">
            <v>NNM</v>
          </cell>
        </row>
        <row r="7403">
          <cell r="A7403" t="str">
            <v>202010.5NNM</v>
          </cell>
          <cell r="B7403">
            <v>2020</v>
          </cell>
          <cell r="C7403">
            <v>0.5</v>
          </cell>
          <cell r="E7403">
            <v>1</v>
          </cell>
          <cell r="F7403">
            <v>583</v>
          </cell>
          <cell r="G7403" t="str">
            <v>NNM</v>
          </cell>
        </row>
        <row r="7404">
          <cell r="A7404" t="str">
            <v>202020.5NNM</v>
          </cell>
          <cell r="B7404">
            <v>2020</v>
          </cell>
          <cell r="C7404">
            <v>0.5</v>
          </cell>
          <cell r="E7404">
            <v>2</v>
          </cell>
          <cell r="F7404">
            <v>701</v>
          </cell>
          <cell r="G7404" t="str">
            <v>NNM</v>
          </cell>
        </row>
        <row r="7405">
          <cell r="A7405" t="str">
            <v>202030.5NNM</v>
          </cell>
          <cell r="B7405">
            <v>2020</v>
          </cell>
          <cell r="C7405">
            <v>0.5</v>
          </cell>
          <cell r="E7405">
            <v>3</v>
          </cell>
          <cell r="F7405">
            <v>810</v>
          </cell>
          <cell r="G7405" t="str">
            <v>NNM</v>
          </cell>
        </row>
        <row r="7406">
          <cell r="A7406" t="str">
            <v>202040.5NNM</v>
          </cell>
          <cell r="B7406">
            <v>2020</v>
          </cell>
          <cell r="C7406">
            <v>0.5</v>
          </cell>
          <cell r="E7406">
            <v>4</v>
          </cell>
          <cell r="F7406">
            <v>903</v>
          </cell>
          <cell r="G7406" t="str">
            <v>NNM</v>
          </cell>
        </row>
        <row r="7407">
          <cell r="A7407" t="str">
            <v>202000.6NNM</v>
          </cell>
          <cell r="B7407">
            <v>2020</v>
          </cell>
          <cell r="C7407">
            <v>0.6</v>
          </cell>
          <cell r="E7407">
            <v>0</v>
          </cell>
          <cell r="F7407">
            <v>654</v>
          </cell>
          <cell r="G7407" t="str">
            <v>NNM</v>
          </cell>
        </row>
        <row r="7408">
          <cell r="A7408" t="str">
            <v>202010.6NNM</v>
          </cell>
          <cell r="B7408">
            <v>2020</v>
          </cell>
          <cell r="C7408">
            <v>0.6</v>
          </cell>
          <cell r="E7408">
            <v>1</v>
          </cell>
          <cell r="F7408">
            <v>700</v>
          </cell>
          <cell r="G7408" t="str">
            <v>NNM</v>
          </cell>
        </row>
        <row r="7409">
          <cell r="A7409" t="str">
            <v>202020.6NNM</v>
          </cell>
          <cell r="B7409">
            <v>2020</v>
          </cell>
          <cell r="C7409">
            <v>0.6</v>
          </cell>
          <cell r="E7409">
            <v>2</v>
          </cell>
          <cell r="F7409">
            <v>841</v>
          </cell>
          <cell r="G7409" t="str">
            <v>NNM</v>
          </cell>
        </row>
        <row r="7410">
          <cell r="A7410" t="str">
            <v>202030.6NNM</v>
          </cell>
          <cell r="B7410">
            <v>2020</v>
          </cell>
          <cell r="C7410">
            <v>0.6</v>
          </cell>
          <cell r="E7410">
            <v>3</v>
          </cell>
          <cell r="F7410">
            <v>972</v>
          </cell>
          <cell r="G7410" t="str">
            <v>NNM</v>
          </cell>
        </row>
        <row r="7411">
          <cell r="A7411" t="str">
            <v>202040.6NNM</v>
          </cell>
          <cell r="B7411">
            <v>2020</v>
          </cell>
          <cell r="C7411">
            <v>0.6</v>
          </cell>
          <cell r="E7411">
            <v>4</v>
          </cell>
          <cell r="F7411">
            <v>1084</v>
          </cell>
          <cell r="G7411" t="str">
            <v>NNM</v>
          </cell>
        </row>
        <row r="7412">
          <cell r="A7412" t="str">
            <v>Abbeville202000.5Max</v>
          </cell>
          <cell r="B7412">
            <v>2020</v>
          </cell>
          <cell r="C7412">
            <v>0.5</v>
          </cell>
          <cell r="D7412" t="str">
            <v>Abbeville</v>
          </cell>
          <cell r="E7412">
            <v>0</v>
          </cell>
          <cell r="F7412" t="str">
            <v>458</v>
          </cell>
          <cell r="G7412" t="str">
            <v>Max</v>
          </cell>
        </row>
        <row r="7413">
          <cell r="A7413" t="str">
            <v>Aiken202000.5Max</v>
          </cell>
          <cell r="B7413">
            <v>2020</v>
          </cell>
          <cell r="C7413">
            <v>0.5</v>
          </cell>
          <cell r="D7413" t="str">
            <v>Aiken</v>
          </cell>
          <cell r="E7413">
            <v>0</v>
          </cell>
          <cell r="F7413">
            <v>577</v>
          </cell>
          <cell r="G7413" t="str">
            <v>Max</v>
          </cell>
        </row>
        <row r="7414">
          <cell r="A7414" t="str">
            <v>Allendale202000.5Max</v>
          </cell>
          <cell r="B7414">
            <v>2020</v>
          </cell>
          <cell r="C7414">
            <v>0.5</v>
          </cell>
          <cell r="D7414" t="str">
            <v>Allendale</v>
          </cell>
          <cell r="E7414">
            <v>0</v>
          </cell>
          <cell r="F7414">
            <v>458</v>
          </cell>
          <cell r="G7414" t="str">
            <v>Max</v>
          </cell>
        </row>
        <row r="7415">
          <cell r="A7415" t="str">
            <v>Anderson202000.5Max</v>
          </cell>
          <cell r="B7415">
            <v>2020</v>
          </cell>
          <cell r="C7415">
            <v>0.5</v>
          </cell>
          <cell r="D7415" t="str">
            <v>Anderson</v>
          </cell>
          <cell r="E7415">
            <v>0</v>
          </cell>
          <cell r="F7415">
            <v>568</v>
          </cell>
          <cell r="G7415" t="str">
            <v>Max</v>
          </cell>
        </row>
        <row r="7416">
          <cell r="A7416" t="str">
            <v>Bamberg202000.5Max</v>
          </cell>
          <cell r="B7416">
            <v>2020</v>
          </cell>
          <cell r="C7416">
            <v>0.5</v>
          </cell>
          <cell r="D7416" t="str">
            <v>Bamberg</v>
          </cell>
          <cell r="E7416">
            <v>0</v>
          </cell>
          <cell r="F7416">
            <v>458</v>
          </cell>
          <cell r="G7416" t="str">
            <v>Max</v>
          </cell>
        </row>
        <row r="7417">
          <cell r="A7417" t="str">
            <v>Barnwell202000.5Max</v>
          </cell>
          <cell r="B7417">
            <v>2020</v>
          </cell>
          <cell r="C7417">
            <v>0.5</v>
          </cell>
          <cell r="D7417" t="str">
            <v>Barnwell</v>
          </cell>
          <cell r="E7417">
            <v>0</v>
          </cell>
          <cell r="F7417">
            <v>458</v>
          </cell>
          <cell r="G7417" t="str">
            <v>Max</v>
          </cell>
        </row>
        <row r="7418">
          <cell r="A7418" t="str">
            <v>Beaufort202000.5Max</v>
          </cell>
          <cell r="B7418">
            <v>2020</v>
          </cell>
          <cell r="C7418">
            <v>0.5</v>
          </cell>
          <cell r="D7418" t="str">
            <v>Beaufort</v>
          </cell>
          <cell r="E7418">
            <v>0</v>
          </cell>
          <cell r="F7418">
            <v>713</v>
          </cell>
          <cell r="G7418" t="str">
            <v>Max</v>
          </cell>
        </row>
        <row r="7419">
          <cell r="A7419" t="str">
            <v>Berkeley202000.5Max</v>
          </cell>
          <cell r="B7419">
            <v>2020</v>
          </cell>
          <cell r="C7419">
            <v>0.5</v>
          </cell>
          <cell r="D7419" t="str">
            <v>Berkeley</v>
          </cell>
          <cell r="E7419">
            <v>0</v>
          </cell>
          <cell r="F7419">
            <v>708</v>
          </cell>
          <cell r="G7419" t="str">
            <v>Max</v>
          </cell>
        </row>
        <row r="7420">
          <cell r="A7420" t="str">
            <v>Calhoun202000.5Max</v>
          </cell>
          <cell r="B7420">
            <v>2020</v>
          </cell>
          <cell r="C7420">
            <v>0.5</v>
          </cell>
          <cell r="D7420" t="str">
            <v>Calhoun</v>
          </cell>
          <cell r="E7420">
            <v>0</v>
          </cell>
          <cell r="F7420">
            <v>636</v>
          </cell>
          <cell r="G7420" t="str">
            <v>Max</v>
          </cell>
        </row>
        <row r="7421">
          <cell r="A7421" t="str">
            <v>Charleston202000.5Max</v>
          </cell>
          <cell r="B7421">
            <v>2020</v>
          </cell>
          <cell r="C7421">
            <v>0.5</v>
          </cell>
          <cell r="D7421" t="str">
            <v>Charleston</v>
          </cell>
          <cell r="E7421">
            <v>0</v>
          </cell>
          <cell r="F7421">
            <v>708</v>
          </cell>
          <cell r="G7421" t="str">
            <v>Max</v>
          </cell>
        </row>
        <row r="7422">
          <cell r="A7422" t="str">
            <v>Cherokee202000.5Max</v>
          </cell>
          <cell r="B7422">
            <v>2020</v>
          </cell>
          <cell r="C7422">
            <v>0.5</v>
          </cell>
          <cell r="D7422" t="str">
            <v>Cherokee</v>
          </cell>
          <cell r="E7422">
            <v>0</v>
          </cell>
          <cell r="F7422">
            <v>458</v>
          </cell>
          <cell r="G7422" t="str">
            <v>Max</v>
          </cell>
        </row>
        <row r="7423">
          <cell r="A7423" t="str">
            <v>Chester202000.5Max</v>
          </cell>
          <cell r="B7423">
            <v>2020</v>
          </cell>
          <cell r="C7423">
            <v>0.5</v>
          </cell>
          <cell r="D7423" t="str">
            <v>Chester</v>
          </cell>
          <cell r="E7423">
            <v>0</v>
          </cell>
          <cell r="F7423">
            <v>473</v>
          </cell>
          <cell r="G7423" t="str">
            <v>Max</v>
          </cell>
        </row>
        <row r="7424">
          <cell r="A7424" t="str">
            <v>Chesterfield202000.5Max</v>
          </cell>
          <cell r="B7424">
            <v>2020</v>
          </cell>
          <cell r="C7424">
            <v>0.5</v>
          </cell>
          <cell r="D7424" t="str">
            <v>Chesterfield</v>
          </cell>
          <cell r="E7424">
            <v>0</v>
          </cell>
          <cell r="F7424">
            <v>458</v>
          </cell>
          <cell r="G7424" t="str">
            <v>Max</v>
          </cell>
        </row>
        <row r="7425">
          <cell r="A7425" t="str">
            <v>Clarendon202000.5Max</v>
          </cell>
          <cell r="B7425">
            <v>2020</v>
          </cell>
          <cell r="C7425">
            <v>0.5</v>
          </cell>
          <cell r="D7425" t="str">
            <v>Clarendon</v>
          </cell>
          <cell r="E7425">
            <v>0</v>
          </cell>
          <cell r="F7425">
            <v>458</v>
          </cell>
          <cell r="G7425" t="str">
            <v>Max</v>
          </cell>
        </row>
        <row r="7426">
          <cell r="A7426" t="str">
            <v>Colleton202000.5Max</v>
          </cell>
          <cell r="B7426">
            <v>2020</v>
          </cell>
          <cell r="C7426">
            <v>0.5</v>
          </cell>
          <cell r="D7426" t="str">
            <v>Colleton</v>
          </cell>
          <cell r="E7426">
            <v>0</v>
          </cell>
          <cell r="F7426">
            <v>458</v>
          </cell>
          <cell r="G7426" t="str">
            <v>Max</v>
          </cell>
        </row>
        <row r="7427">
          <cell r="A7427" t="str">
            <v>Darlington202000.5Max</v>
          </cell>
          <cell r="B7427">
            <v>2020</v>
          </cell>
          <cell r="C7427">
            <v>0.5</v>
          </cell>
          <cell r="D7427" t="str">
            <v>Darlington</v>
          </cell>
          <cell r="E7427">
            <v>0</v>
          </cell>
          <cell r="F7427">
            <v>458</v>
          </cell>
          <cell r="G7427" t="str">
            <v>Max</v>
          </cell>
        </row>
        <row r="7428">
          <cell r="A7428" t="str">
            <v>Dillon202000.5Max</v>
          </cell>
          <cell r="B7428">
            <v>2020</v>
          </cell>
          <cell r="C7428">
            <v>0.5</v>
          </cell>
          <cell r="D7428" t="str">
            <v>Dillon</v>
          </cell>
          <cell r="E7428">
            <v>0</v>
          </cell>
          <cell r="F7428">
            <v>458</v>
          </cell>
          <cell r="G7428" t="str">
            <v>Max</v>
          </cell>
        </row>
        <row r="7429">
          <cell r="A7429" t="str">
            <v>Dorchester202000.5Max</v>
          </cell>
          <cell r="B7429">
            <v>2020</v>
          </cell>
          <cell r="C7429">
            <v>0.5</v>
          </cell>
          <cell r="D7429" t="str">
            <v>Dorchester</v>
          </cell>
          <cell r="E7429">
            <v>0</v>
          </cell>
          <cell r="F7429">
            <v>708</v>
          </cell>
          <cell r="G7429" t="str">
            <v>Max</v>
          </cell>
        </row>
        <row r="7430">
          <cell r="A7430" t="str">
            <v>Edgefield202000.5Max</v>
          </cell>
          <cell r="B7430">
            <v>2020</v>
          </cell>
          <cell r="C7430">
            <v>0.5</v>
          </cell>
          <cell r="D7430" t="str">
            <v>Edgefield</v>
          </cell>
          <cell r="E7430">
            <v>0</v>
          </cell>
          <cell r="F7430">
            <v>577</v>
          </cell>
          <cell r="G7430" t="str">
            <v>Max</v>
          </cell>
        </row>
        <row r="7431">
          <cell r="A7431" t="str">
            <v>Fairfield202000.5Max</v>
          </cell>
          <cell r="B7431">
            <v>2020</v>
          </cell>
          <cell r="C7431">
            <v>0.5</v>
          </cell>
          <cell r="D7431" t="str">
            <v>Fairfield</v>
          </cell>
          <cell r="E7431">
            <v>0</v>
          </cell>
          <cell r="F7431">
            <v>636</v>
          </cell>
          <cell r="G7431" t="str">
            <v>Max</v>
          </cell>
        </row>
        <row r="7432">
          <cell r="A7432" t="str">
            <v>Florence202000.5Max</v>
          </cell>
          <cell r="B7432">
            <v>2020</v>
          </cell>
          <cell r="C7432">
            <v>0.5</v>
          </cell>
          <cell r="D7432" t="str">
            <v>Florence</v>
          </cell>
          <cell r="E7432">
            <v>0</v>
          </cell>
          <cell r="F7432">
            <v>505</v>
          </cell>
          <cell r="G7432" t="str">
            <v>Max</v>
          </cell>
        </row>
        <row r="7433">
          <cell r="A7433" t="str">
            <v>Georgetown202000.5Max</v>
          </cell>
          <cell r="B7433">
            <v>2020</v>
          </cell>
          <cell r="C7433">
            <v>0.5</v>
          </cell>
          <cell r="D7433" t="str">
            <v>Georgetown</v>
          </cell>
          <cell r="E7433">
            <v>0</v>
          </cell>
          <cell r="F7433">
            <v>547</v>
          </cell>
          <cell r="G7433" t="str">
            <v>Max</v>
          </cell>
        </row>
        <row r="7434">
          <cell r="A7434" t="str">
            <v>Greenville202000.5Max</v>
          </cell>
          <cell r="B7434">
            <v>2020</v>
          </cell>
          <cell r="C7434">
            <v>0.5</v>
          </cell>
          <cell r="D7434" t="str">
            <v>Greenville</v>
          </cell>
          <cell r="E7434">
            <v>0</v>
          </cell>
          <cell r="F7434">
            <v>656</v>
          </cell>
          <cell r="G7434" t="str">
            <v>Max</v>
          </cell>
        </row>
        <row r="7435">
          <cell r="A7435" t="str">
            <v>Greenwood202000.5Max</v>
          </cell>
          <cell r="B7435">
            <v>2020</v>
          </cell>
          <cell r="C7435">
            <v>0.5</v>
          </cell>
          <cell r="D7435" t="str">
            <v>Greenwood</v>
          </cell>
          <cell r="E7435">
            <v>0</v>
          </cell>
          <cell r="F7435">
            <v>493</v>
          </cell>
          <cell r="G7435" t="str">
            <v>Max</v>
          </cell>
        </row>
        <row r="7436">
          <cell r="A7436" t="str">
            <v>Hampton202000.5Max</v>
          </cell>
          <cell r="B7436">
            <v>2020</v>
          </cell>
          <cell r="C7436">
            <v>0.5</v>
          </cell>
          <cell r="D7436" t="str">
            <v>Hampton</v>
          </cell>
          <cell r="E7436">
            <v>0</v>
          </cell>
          <cell r="F7436">
            <v>458</v>
          </cell>
          <cell r="G7436" t="str">
            <v>Max</v>
          </cell>
        </row>
        <row r="7437">
          <cell r="A7437" t="str">
            <v>Horry202000.5Max</v>
          </cell>
          <cell r="B7437">
            <v>2020</v>
          </cell>
          <cell r="C7437">
            <v>0.5</v>
          </cell>
          <cell r="D7437" t="str">
            <v>Horry</v>
          </cell>
          <cell r="E7437">
            <v>0</v>
          </cell>
          <cell r="F7437">
            <v>510</v>
          </cell>
          <cell r="G7437" t="str">
            <v>Max</v>
          </cell>
        </row>
        <row r="7438">
          <cell r="A7438" t="str">
            <v>Jasper202000.5Max</v>
          </cell>
          <cell r="B7438">
            <v>2020</v>
          </cell>
          <cell r="C7438">
            <v>0.5</v>
          </cell>
          <cell r="D7438" t="str">
            <v>Jasper</v>
          </cell>
          <cell r="E7438">
            <v>0</v>
          </cell>
          <cell r="F7438">
            <v>458</v>
          </cell>
          <cell r="G7438" t="str">
            <v>Max</v>
          </cell>
        </row>
        <row r="7439">
          <cell r="A7439" t="str">
            <v>Kershaw202000.5Max</v>
          </cell>
          <cell r="B7439">
            <v>2020</v>
          </cell>
          <cell r="C7439">
            <v>0.5</v>
          </cell>
          <cell r="D7439" t="str">
            <v>Kershaw</v>
          </cell>
          <cell r="E7439">
            <v>0</v>
          </cell>
          <cell r="F7439">
            <v>561</v>
          </cell>
          <cell r="G7439" t="str">
            <v>Max</v>
          </cell>
        </row>
        <row r="7440">
          <cell r="A7440" t="str">
            <v>Lancaster202000.5Max</v>
          </cell>
          <cell r="B7440">
            <v>2020</v>
          </cell>
          <cell r="C7440">
            <v>0.5</v>
          </cell>
          <cell r="D7440" t="str">
            <v>Lancaster</v>
          </cell>
          <cell r="E7440">
            <v>0</v>
          </cell>
          <cell r="F7440">
            <v>590</v>
          </cell>
          <cell r="G7440" t="str">
            <v>Max</v>
          </cell>
        </row>
        <row r="7441">
          <cell r="A7441" t="str">
            <v>Laurens202000.5Max</v>
          </cell>
          <cell r="B7441">
            <v>2020</v>
          </cell>
          <cell r="C7441">
            <v>0.5</v>
          </cell>
          <cell r="D7441" t="str">
            <v>Laurens</v>
          </cell>
          <cell r="E7441">
            <v>0</v>
          </cell>
          <cell r="F7441">
            <v>462</v>
          </cell>
          <cell r="G7441" t="str">
            <v>Max</v>
          </cell>
        </row>
        <row r="7442">
          <cell r="A7442" t="str">
            <v>Lee202000.5Max</v>
          </cell>
          <cell r="B7442">
            <v>2020</v>
          </cell>
          <cell r="C7442">
            <v>0.5</v>
          </cell>
          <cell r="D7442" t="str">
            <v>Lee</v>
          </cell>
          <cell r="E7442">
            <v>0</v>
          </cell>
          <cell r="F7442">
            <v>458</v>
          </cell>
          <cell r="G7442" t="str">
            <v>Max</v>
          </cell>
        </row>
        <row r="7443">
          <cell r="A7443" t="str">
            <v>Lexington202000.5Max</v>
          </cell>
          <cell r="B7443">
            <v>2020</v>
          </cell>
          <cell r="C7443">
            <v>0.5</v>
          </cell>
          <cell r="D7443" t="str">
            <v>Lexington</v>
          </cell>
          <cell r="E7443">
            <v>0</v>
          </cell>
          <cell r="F7443">
            <v>636</v>
          </cell>
          <cell r="G7443" t="str">
            <v>Max</v>
          </cell>
        </row>
        <row r="7444">
          <cell r="A7444" t="str">
            <v>Marion202000.5Max</v>
          </cell>
          <cell r="B7444">
            <v>2020</v>
          </cell>
          <cell r="C7444">
            <v>0.5</v>
          </cell>
          <cell r="D7444" t="str">
            <v>Marion</v>
          </cell>
          <cell r="E7444">
            <v>0</v>
          </cell>
          <cell r="F7444">
            <v>458</v>
          </cell>
          <cell r="G7444" t="str">
            <v>Max</v>
          </cell>
        </row>
        <row r="7445">
          <cell r="A7445" t="str">
            <v>Marlboro202000.5Max</v>
          </cell>
          <cell r="B7445">
            <v>2020</v>
          </cell>
          <cell r="C7445">
            <v>0.5</v>
          </cell>
          <cell r="D7445" t="str">
            <v>Marlboro</v>
          </cell>
          <cell r="E7445">
            <v>0</v>
          </cell>
          <cell r="F7445">
            <v>458</v>
          </cell>
          <cell r="G7445" t="str">
            <v>Max</v>
          </cell>
        </row>
        <row r="7446">
          <cell r="A7446" t="str">
            <v>McCormick202000.5Max</v>
          </cell>
          <cell r="B7446">
            <v>2020</v>
          </cell>
          <cell r="C7446">
            <v>0.5</v>
          </cell>
          <cell r="D7446" t="str">
            <v>McCormick</v>
          </cell>
          <cell r="E7446">
            <v>0</v>
          </cell>
          <cell r="F7446">
            <v>480</v>
          </cell>
          <cell r="G7446" t="str">
            <v>Max</v>
          </cell>
        </row>
        <row r="7447">
          <cell r="A7447" t="str">
            <v>Newberry202000.5Max</v>
          </cell>
          <cell r="B7447">
            <v>2020</v>
          </cell>
          <cell r="C7447">
            <v>0.5</v>
          </cell>
          <cell r="D7447" t="str">
            <v>Newberry</v>
          </cell>
          <cell r="E7447">
            <v>0</v>
          </cell>
          <cell r="F7447">
            <v>458</v>
          </cell>
          <cell r="G7447" t="str">
            <v>Max</v>
          </cell>
        </row>
        <row r="7448">
          <cell r="A7448" t="str">
            <v>Oconee202000.5Max</v>
          </cell>
          <cell r="B7448">
            <v>2020</v>
          </cell>
          <cell r="C7448">
            <v>0.5</v>
          </cell>
          <cell r="D7448" t="str">
            <v>Oconee</v>
          </cell>
          <cell r="E7448">
            <v>0</v>
          </cell>
          <cell r="F7448">
            <v>551</v>
          </cell>
          <cell r="G7448" t="str">
            <v>Max</v>
          </cell>
        </row>
        <row r="7449">
          <cell r="A7449" t="str">
            <v>Orangeburg202000.5Max</v>
          </cell>
          <cell r="B7449">
            <v>2020</v>
          </cell>
          <cell r="C7449">
            <v>0.5</v>
          </cell>
          <cell r="D7449" t="str">
            <v>Orangeburg</v>
          </cell>
          <cell r="E7449">
            <v>0</v>
          </cell>
          <cell r="F7449">
            <v>458</v>
          </cell>
          <cell r="G7449" t="str">
            <v>Max</v>
          </cell>
        </row>
        <row r="7450">
          <cell r="A7450" t="str">
            <v>Pickens202000.5Max</v>
          </cell>
          <cell r="B7450">
            <v>2020</v>
          </cell>
          <cell r="C7450">
            <v>0.5</v>
          </cell>
          <cell r="D7450" t="str">
            <v>Pickens</v>
          </cell>
          <cell r="E7450">
            <v>0</v>
          </cell>
          <cell r="F7450">
            <v>656</v>
          </cell>
          <cell r="G7450" t="str">
            <v>Max</v>
          </cell>
        </row>
        <row r="7451">
          <cell r="A7451" t="str">
            <v>Richland202000.5Max</v>
          </cell>
          <cell r="B7451">
            <v>2020</v>
          </cell>
          <cell r="C7451">
            <v>0.5</v>
          </cell>
          <cell r="D7451" t="str">
            <v>Richland</v>
          </cell>
          <cell r="E7451">
            <v>0</v>
          </cell>
          <cell r="F7451">
            <v>636</v>
          </cell>
          <cell r="G7451" t="str">
            <v>Max</v>
          </cell>
        </row>
        <row r="7452">
          <cell r="A7452" t="str">
            <v>Saluda202000.5Max</v>
          </cell>
          <cell r="B7452">
            <v>2020</v>
          </cell>
          <cell r="C7452">
            <v>0.5</v>
          </cell>
          <cell r="D7452" t="str">
            <v>Saluda</v>
          </cell>
          <cell r="E7452">
            <v>0</v>
          </cell>
          <cell r="F7452">
            <v>636</v>
          </cell>
          <cell r="G7452" t="str">
            <v>Max</v>
          </cell>
        </row>
        <row r="7453">
          <cell r="A7453" t="str">
            <v>Spartanburg202000.5Max</v>
          </cell>
          <cell r="B7453">
            <v>2020</v>
          </cell>
          <cell r="C7453">
            <v>0.5</v>
          </cell>
          <cell r="D7453" t="str">
            <v>Spartanburg</v>
          </cell>
          <cell r="E7453">
            <v>0</v>
          </cell>
          <cell r="F7453">
            <v>566</v>
          </cell>
          <cell r="G7453" t="str">
            <v>Max</v>
          </cell>
        </row>
        <row r="7454">
          <cell r="A7454" t="str">
            <v>Sumter202000.5Max</v>
          </cell>
          <cell r="B7454">
            <v>2020</v>
          </cell>
          <cell r="C7454">
            <v>0.5</v>
          </cell>
          <cell r="D7454" t="str">
            <v>Sumter</v>
          </cell>
          <cell r="E7454">
            <v>0</v>
          </cell>
          <cell r="F7454">
            <v>478</v>
          </cell>
          <cell r="G7454" t="str">
            <v>Max</v>
          </cell>
        </row>
        <row r="7455">
          <cell r="A7455" t="str">
            <v>Union202000.5Max</v>
          </cell>
          <cell r="B7455">
            <v>2020</v>
          </cell>
          <cell r="C7455">
            <v>0.5</v>
          </cell>
          <cell r="D7455" t="str">
            <v>Union</v>
          </cell>
          <cell r="E7455">
            <v>0</v>
          </cell>
          <cell r="F7455">
            <v>458</v>
          </cell>
          <cell r="G7455" t="str">
            <v>Max</v>
          </cell>
        </row>
        <row r="7456">
          <cell r="A7456" t="str">
            <v>Williamsburg202000.5Max</v>
          </cell>
          <cell r="B7456">
            <v>2020</v>
          </cell>
          <cell r="C7456">
            <v>0.5</v>
          </cell>
          <cell r="D7456" t="str">
            <v>Williamsburg</v>
          </cell>
          <cell r="E7456">
            <v>0</v>
          </cell>
          <cell r="F7456">
            <v>458</v>
          </cell>
          <cell r="G7456" t="str">
            <v>Max</v>
          </cell>
        </row>
        <row r="7457">
          <cell r="A7457" t="str">
            <v>York202000.5Max</v>
          </cell>
          <cell r="B7457">
            <v>2020</v>
          </cell>
          <cell r="C7457">
            <v>0.5</v>
          </cell>
          <cell r="D7457" t="str">
            <v>York</v>
          </cell>
          <cell r="E7457">
            <v>0</v>
          </cell>
          <cell r="F7457">
            <v>731</v>
          </cell>
          <cell r="G7457" t="str">
            <v>Max</v>
          </cell>
        </row>
        <row r="7458">
          <cell r="A7458" t="str">
            <v>Abbeville202010.5Max</v>
          </cell>
          <cell r="B7458">
            <v>2020</v>
          </cell>
          <cell r="C7458">
            <v>0.5</v>
          </cell>
          <cell r="D7458" t="str">
            <v>Abbeville</v>
          </cell>
          <cell r="E7458">
            <v>1</v>
          </cell>
          <cell r="F7458">
            <v>491</v>
          </cell>
          <cell r="G7458" t="str">
            <v>Max</v>
          </cell>
        </row>
        <row r="7459">
          <cell r="A7459" t="str">
            <v>Aiken202010.5Max</v>
          </cell>
          <cell r="B7459">
            <v>2020</v>
          </cell>
          <cell r="C7459">
            <v>0.5</v>
          </cell>
          <cell r="D7459" t="str">
            <v>Aiken</v>
          </cell>
          <cell r="E7459">
            <v>1</v>
          </cell>
          <cell r="F7459">
            <v>618</v>
          </cell>
          <cell r="G7459" t="str">
            <v>Max</v>
          </cell>
        </row>
        <row r="7460">
          <cell r="A7460" t="str">
            <v>Allendale202010.5Max</v>
          </cell>
          <cell r="B7460">
            <v>2020</v>
          </cell>
          <cell r="C7460">
            <v>0.5</v>
          </cell>
          <cell r="D7460" t="str">
            <v>Allendale</v>
          </cell>
          <cell r="E7460">
            <v>1</v>
          </cell>
          <cell r="F7460">
            <v>491</v>
          </cell>
          <cell r="G7460" t="str">
            <v>Max</v>
          </cell>
        </row>
        <row r="7461">
          <cell r="A7461" t="str">
            <v>Anderson202010.5Max</v>
          </cell>
          <cell r="B7461">
            <v>2020</v>
          </cell>
          <cell r="C7461">
            <v>0.5</v>
          </cell>
          <cell r="D7461" t="str">
            <v>Anderson</v>
          </cell>
          <cell r="E7461">
            <v>1</v>
          </cell>
          <cell r="F7461">
            <v>609</v>
          </cell>
          <cell r="G7461" t="str">
            <v>Max</v>
          </cell>
        </row>
        <row r="7462">
          <cell r="A7462" t="str">
            <v>Bamberg202010.5Max</v>
          </cell>
          <cell r="B7462">
            <v>2020</v>
          </cell>
          <cell r="C7462">
            <v>0.5</v>
          </cell>
          <cell r="D7462" t="str">
            <v>Bamberg</v>
          </cell>
          <cell r="E7462">
            <v>1</v>
          </cell>
          <cell r="F7462">
            <v>491</v>
          </cell>
          <cell r="G7462" t="str">
            <v>Max</v>
          </cell>
        </row>
        <row r="7463">
          <cell r="A7463" t="str">
            <v>Barnwell202010.5Max</v>
          </cell>
          <cell r="B7463">
            <v>2020</v>
          </cell>
          <cell r="C7463">
            <v>0.5</v>
          </cell>
          <cell r="D7463" t="str">
            <v>Barnwell</v>
          </cell>
          <cell r="E7463">
            <v>1</v>
          </cell>
          <cell r="F7463">
            <v>491</v>
          </cell>
          <cell r="G7463" t="str">
            <v>Max</v>
          </cell>
        </row>
        <row r="7464">
          <cell r="A7464" t="str">
            <v>Beaufort202010.5Max</v>
          </cell>
          <cell r="B7464">
            <v>2020</v>
          </cell>
          <cell r="C7464">
            <v>0.5</v>
          </cell>
          <cell r="D7464" t="str">
            <v>Beaufort</v>
          </cell>
          <cell r="E7464">
            <v>1</v>
          </cell>
          <cell r="F7464">
            <v>764</v>
          </cell>
          <cell r="G7464" t="str">
            <v>Max</v>
          </cell>
        </row>
        <row r="7465">
          <cell r="A7465" t="str">
            <v>Berkeley202010.5Max</v>
          </cell>
          <cell r="B7465">
            <v>2020</v>
          </cell>
          <cell r="C7465">
            <v>0.5</v>
          </cell>
          <cell r="D7465" t="str">
            <v>Berkeley</v>
          </cell>
          <cell r="E7465">
            <v>1</v>
          </cell>
          <cell r="F7465">
            <v>759</v>
          </cell>
          <cell r="G7465" t="str">
            <v>Max</v>
          </cell>
        </row>
        <row r="7466">
          <cell r="A7466" t="str">
            <v>Calhoun202010.5Max</v>
          </cell>
          <cell r="B7466">
            <v>2020</v>
          </cell>
          <cell r="C7466">
            <v>0.5</v>
          </cell>
          <cell r="D7466" t="str">
            <v>Calhoun</v>
          </cell>
          <cell r="E7466">
            <v>1</v>
          </cell>
          <cell r="F7466">
            <v>681</v>
          </cell>
          <cell r="G7466" t="str">
            <v>Max</v>
          </cell>
        </row>
        <row r="7467">
          <cell r="A7467" t="str">
            <v>Charleston202010.5Max</v>
          </cell>
          <cell r="B7467">
            <v>2020</v>
          </cell>
          <cell r="C7467">
            <v>0.5</v>
          </cell>
          <cell r="D7467" t="str">
            <v>Charleston</v>
          </cell>
          <cell r="E7467">
            <v>1</v>
          </cell>
          <cell r="F7467">
            <v>759</v>
          </cell>
          <cell r="G7467" t="str">
            <v>Max</v>
          </cell>
        </row>
        <row r="7468">
          <cell r="A7468" t="str">
            <v>Cherokee202010.5Max</v>
          </cell>
          <cell r="B7468">
            <v>2020</v>
          </cell>
          <cell r="C7468">
            <v>0.5</v>
          </cell>
          <cell r="D7468" t="str">
            <v>Cherokee</v>
          </cell>
          <cell r="E7468">
            <v>1</v>
          </cell>
          <cell r="F7468">
            <v>491</v>
          </cell>
          <cell r="G7468" t="str">
            <v>Max</v>
          </cell>
        </row>
        <row r="7469">
          <cell r="A7469" t="str">
            <v>Chester202010.5Max</v>
          </cell>
          <cell r="B7469">
            <v>2020</v>
          </cell>
          <cell r="C7469">
            <v>0.5</v>
          </cell>
          <cell r="D7469" t="str">
            <v>Chester</v>
          </cell>
          <cell r="E7469">
            <v>1</v>
          </cell>
          <cell r="F7469">
            <v>507</v>
          </cell>
          <cell r="G7469" t="str">
            <v>Max</v>
          </cell>
        </row>
        <row r="7470">
          <cell r="A7470" t="str">
            <v>Chesterfield202010.5Max</v>
          </cell>
          <cell r="B7470">
            <v>2020</v>
          </cell>
          <cell r="C7470">
            <v>0.5</v>
          </cell>
          <cell r="D7470" t="str">
            <v>Chesterfield</v>
          </cell>
          <cell r="E7470">
            <v>1</v>
          </cell>
          <cell r="F7470">
            <v>491</v>
          </cell>
          <cell r="G7470" t="str">
            <v>Max</v>
          </cell>
        </row>
        <row r="7471">
          <cell r="A7471" t="str">
            <v>Clarendon202010.5Max</v>
          </cell>
          <cell r="B7471">
            <v>2020</v>
          </cell>
          <cell r="C7471">
            <v>0.5</v>
          </cell>
          <cell r="D7471" t="str">
            <v>Clarendon</v>
          </cell>
          <cell r="E7471">
            <v>1</v>
          </cell>
          <cell r="F7471">
            <v>491</v>
          </cell>
          <cell r="G7471" t="str">
            <v>Max</v>
          </cell>
        </row>
        <row r="7472">
          <cell r="A7472" t="str">
            <v>Colleton202010.5Max</v>
          </cell>
          <cell r="B7472">
            <v>2020</v>
          </cell>
          <cell r="C7472">
            <v>0.5</v>
          </cell>
          <cell r="D7472" t="str">
            <v>Colleton</v>
          </cell>
          <cell r="E7472">
            <v>1</v>
          </cell>
          <cell r="F7472">
            <v>491</v>
          </cell>
          <cell r="G7472" t="str">
            <v>Max</v>
          </cell>
        </row>
        <row r="7473">
          <cell r="A7473" t="str">
            <v>Darlington202010.5Max</v>
          </cell>
          <cell r="B7473">
            <v>2020</v>
          </cell>
          <cell r="C7473">
            <v>0.5</v>
          </cell>
          <cell r="D7473" t="str">
            <v>Darlington</v>
          </cell>
          <cell r="E7473">
            <v>1</v>
          </cell>
          <cell r="F7473">
            <v>491</v>
          </cell>
          <cell r="G7473" t="str">
            <v>Max</v>
          </cell>
        </row>
        <row r="7474">
          <cell r="A7474" t="str">
            <v>Dillon202010.5Max</v>
          </cell>
          <cell r="B7474">
            <v>2020</v>
          </cell>
          <cell r="C7474">
            <v>0.5</v>
          </cell>
          <cell r="D7474" t="str">
            <v>Dillon</v>
          </cell>
          <cell r="E7474">
            <v>1</v>
          </cell>
          <cell r="F7474">
            <v>491</v>
          </cell>
          <cell r="G7474" t="str">
            <v>Max</v>
          </cell>
        </row>
        <row r="7475">
          <cell r="A7475" t="str">
            <v>Dorchester202010.5Max</v>
          </cell>
          <cell r="B7475">
            <v>2020</v>
          </cell>
          <cell r="C7475">
            <v>0.5</v>
          </cell>
          <cell r="D7475" t="str">
            <v>Dorchester</v>
          </cell>
          <cell r="E7475">
            <v>1</v>
          </cell>
          <cell r="F7475">
            <v>759</v>
          </cell>
          <cell r="G7475" t="str">
            <v>Max</v>
          </cell>
        </row>
        <row r="7476">
          <cell r="A7476" t="str">
            <v>Edgefield202010.5Max</v>
          </cell>
          <cell r="B7476">
            <v>2020</v>
          </cell>
          <cell r="C7476">
            <v>0.5</v>
          </cell>
          <cell r="D7476" t="str">
            <v>Edgefield</v>
          </cell>
          <cell r="E7476">
            <v>1</v>
          </cell>
          <cell r="F7476">
            <v>618</v>
          </cell>
          <cell r="G7476" t="str">
            <v>Max</v>
          </cell>
        </row>
        <row r="7477">
          <cell r="A7477" t="str">
            <v>Fairfield202010.5Max</v>
          </cell>
          <cell r="B7477">
            <v>2020</v>
          </cell>
          <cell r="C7477">
            <v>0.5</v>
          </cell>
          <cell r="D7477" t="str">
            <v>Fairfield</v>
          </cell>
          <cell r="E7477">
            <v>1</v>
          </cell>
          <cell r="F7477">
            <v>681</v>
          </cell>
          <cell r="G7477" t="str">
            <v>Max</v>
          </cell>
        </row>
        <row r="7478">
          <cell r="A7478" t="str">
            <v>Florence202010.5Max</v>
          </cell>
          <cell r="B7478">
            <v>2020</v>
          </cell>
          <cell r="C7478">
            <v>0.5</v>
          </cell>
          <cell r="D7478" t="str">
            <v>Florence</v>
          </cell>
          <cell r="E7478">
            <v>1</v>
          </cell>
          <cell r="F7478">
            <v>541</v>
          </cell>
          <cell r="G7478" t="str">
            <v>Max</v>
          </cell>
        </row>
        <row r="7479">
          <cell r="A7479" t="str">
            <v>Georgetown202010.5Max</v>
          </cell>
          <cell r="B7479">
            <v>2020</v>
          </cell>
          <cell r="C7479">
            <v>0.5</v>
          </cell>
          <cell r="D7479" t="str">
            <v>Georgetown</v>
          </cell>
          <cell r="E7479">
            <v>1</v>
          </cell>
          <cell r="F7479">
            <v>586</v>
          </cell>
          <cell r="G7479" t="str">
            <v>Max</v>
          </cell>
        </row>
        <row r="7480">
          <cell r="A7480" t="str">
            <v>Greenville202010.5Max</v>
          </cell>
          <cell r="B7480">
            <v>2020</v>
          </cell>
          <cell r="C7480">
            <v>0.5</v>
          </cell>
          <cell r="D7480" t="str">
            <v>Greenville</v>
          </cell>
          <cell r="E7480">
            <v>1</v>
          </cell>
          <cell r="F7480">
            <v>703</v>
          </cell>
          <cell r="G7480" t="str">
            <v>Max</v>
          </cell>
        </row>
        <row r="7481">
          <cell r="A7481" t="str">
            <v>Greenwood202010.5Max</v>
          </cell>
          <cell r="B7481">
            <v>2020</v>
          </cell>
          <cell r="C7481">
            <v>0.5</v>
          </cell>
          <cell r="D7481" t="str">
            <v>Greenwood</v>
          </cell>
          <cell r="E7481">
            <v>1</v>
          </cell>
          <cell r="F7481">
            <v>528</v>
          </cell>
          <cell r="G7481" t="str">
            <v>Max</v>
          </cell>
        </row>
        <row r="7482">
          <cell r="A7482" t="str">
            <v>Hampton202010.5Max</v>
          </cell>
          <cell r="B7482">
            <v>2020</v>
          </cell>
          <cell r="C7482">
            <v>0.5</v>
          </cell>
          <cell r="D7482" t="str">
            <v>Hampton</v>
          </cell>
          <cell r="E7482">
            <v>1</v>
          </cell>
          <cell r="F7482">
            <v>491</v>
          </cell>
          <cell r="G7482" t="str">
            <v>Max</v>
          </cell>
        </row>
        <row r="7483">
          <cell r="A7483" t="str">
            <v>Horry202010.5Max</v>
          </cell>
          <cell r="B7483">
            <v>2020</v>
          </cell>
          <cell r="C7483">
            <v>0.5</v>
          </cell>
          <cell r="D7483" t="str">
            <v>Horry</v>
          </cell>
          <cell r="E7483">
            <v>1</v>
          </cell>
          <cell r="F7483">
            <v>546</v>
          </cell>
          <cell r="G7483" t="str">
            <v>Max</v>
          </cell>
        </row>
        <row r="7484">
          <cell r="A7484" t="str">
            <v>Jasper202010.5Max</v>
          </cell>
          <cell r="B7484">
            <v>2020</v>
          </cell>
          <cell r="C7484">
            <v>0.5</v>
          </cell>
          <cell r="D7484" t="str">
            <v>Jasper</v>
          </cell>
          <cell r="E7484">
            <v>1</v>
          </cell>
          <cell r="F7484">
            <v>491</v>
          </cell>
          <cell r="G7484" t="str">
            <v>Max</v>
          </cell>
        </row>
        <row r="7485">
          <cell r="A7485" t="str">
            <v>Kershaw202010.5Max</v>
          </cell>
          <cell r="B7485">
            <v>2020</v>
          </cell>
          <cell r="C7485">
            <v>0.5</v>
          </cell>
          <cell r="D7485" t="str">
            <v>Kershaw</v>
          </cell>
          <cell r="E7485">
            <v>1</v>
          </cell>
          <cell r="F7485">
            <v>601</v>
          </cell>
          <cell r="G7485" t="str">
            <v>Max</v>
          </cell>
        </row>
        <row r="7486">
          <cell r="A7486" t="str">
            <v>Lancaster202010.5Max</v>
          </cell>
          <cell r="B7486">
            <v>2020</v>
          </cell>
          <cell r="C7486">
            <v>0.5</v>
          </cell>
          <cell r="D7486" t="str">
            <v>Lancaster</v>
          </cell>
          <cell r="E7486">
            <v>1</v>
          </cell>
          <cell r="F7486">
            <v>631</v>
          </cell>
          <cell r="G7486" t="str">
            <v>Max</v>
          </cell>
        </row>
        <row r="7487">
          <cell r="A7487" t="str">
            <v>Laurens202010.5Max</v>
          </cell>
          <cell r="B7487">
            <v>2020</v>
          </cell>
          <cell r="C7487">
            <v>0.5</v>
          </cell>
          <cell r="D7487" t="str">
            <v>Laurens</v>
          </cell>
          <cell r="E7487">
            <v>1</v>
          </cell>
          <cell r="F7487">
            <v>495</v>
          </cell>
          <cell r="G7487" t="str">
            <v>Max</v>
          </cell>
        </row>
        <row r="7488">
          <cell r="A7488" t="str">
            <v>Lee202010.5Max</v>
          </cell>
          <cell r="B7488">
            <v>2020</v>
          </cell>
          <cell r="C7488">
            <v>0.5</v>
          </cell>
          <cell r="D7488" t="str">
            <v>Lee</v>
          </cell>
          <cell r="E7488">
            <v>1</v>
          </cell>
          <cell r="F7488">
            <v>491</v>
          </cell>
          <cell r="G7488" t="str">
            <v>Max</v>
          </cell>
        </row>
        <row r="7489">
          <cell r="A7489" t="str">
            <v>Lexington202010.5Max</v>
          </cell>
          <cell r="B7489">
            <v>2020</v>
          </cell>
          <cell r="C7489">
            <v>0.5</v>
          </cell>
          <cell r="D7489" t="str">
            <v>Lexington</v>
          </cell>
          <cell r="E7489">
            <v>1</v>
          </cell>
          <cell r="F7489">
            <v>681</v>
          </cell>
          <cell r="G7489" t="str">
            <v>Max</v>
          </cell>
        </row>
        <row r="7490">
          <cell r="A7490" t="str">
            <v>Marion202010.5Max</v>
          </cell>
          <cell r="B7490">
            <v>2020</v>
          </cell>
          <cell r="C7490">
            <v>0.5</v>
          </cell>
          <cell r="D7490" t="str">
            <v>Marion</v>
          </cell>
          <cell r="E7490">
            <v>1</v>
          </cell>
          <cell r="F7490">
            <v>491</v>
          </cell>
          <cell r="G7490" t="str">
            <v>Max</v>
          </cell>
        </row>
        <row r="7491">
          <cell r="A7491" t="str">
            <v>Marlboro202010.5Max</v>
          </cell>
          <cell r="B7491">
            <v>2020</v>
          </cell>
          <cell r="C7491">
            <v>0.5</v>
          </cell>
          <cell r="D7491" t="str">
            <v>Marlboro</v>
          </cell>
          <cell r="E7491">
            <v>1</v>
          </cell>
          <cell r="F7491">
            <v>491</v>
          </cell>
          <cell r="G7491" t="str">
            <v>Max</v>
          </cell>
        </row>
        <row r="7492">
          <cell r="A7492" t="str">
            <v>McCormick202010.5Max</v>
          </cell>
          <cell r="B7492">
            <v>2020</v>
          </cell>
          <cell r="C7492">
            <v>0.5</v>
          </cell>
          <cell r="D7492" t="str">
            <v>McCormick</v>
          </cell>
          <cell r="E7492">
            <v>1</v>
          </cell>
          <cell r="F7492">
            <v>514</v>
          </cell>
          <cell r="G7492" t="str">
            <v>Max</v>
          </cell>
        </row>
        <row r="7493">
          <cell r="A7493" t="str">
            <v>Newberry202010.5Max</v>
          </cell>
          <cell r="B7493">
            <v>2020</v>
          </cell>
          <cell r="C7493">
            <v>0.5</v>
          </cell>
          <cell r="D7493" t="str">
            <v>Newberry</v>
          </cell>
          <cell r="E7493">
            <v>1</v>
          </cell>
          <cell r="F7493">
            <v>491</v>
          </cell>
          <cell r="G7493" t="str">
            <v>Max</v>
          </cell>
        </row>
        <row r="7494">
          <cell r="A7494" t="str">
            <v>Oconee202010.5Max</v>
          </cell>
          <cell r="B7494">
            <v>2020</v>
          </cell>
          <cell r="C7494">
            <v>0.5</v>
          </cell>
          <cell r="D7494" t="str">
            <v>Oconee</v>
          </cell>
          <cell r="E7494">
            <v>1</v>
          </cell>
          <cell r="F7494">
            <v>590</v>
          </cell>
          <cell r="G7494" t="str">
            <v>Max</v>
          </cell>
        </row>
        <row r="7495">
          <cell r="A7495" t="str">
            <v>Orangeburg202010.5Max</v>
          </cell>
          <cell r="B7495">
            <v>2020</v>
          </cell>
          <cell r="C7495">
            <v>0.5</v>
          </cell>
          <cell r="D7495" t="str">
            <v>Orangeburg</v>
          </cell>
          <cell r="E7495">
            <v>1</v>
          </cell>
          <cell r="F7495">
            <v>491</v>
          </cell>
          <cell r="G7495" t="str">
            <v>Max</v>
          </cell>
        </row>
        <row r="7496">
          <cell r="A7496" t="str">
            <v>Pickens202010.5Max</v>
          </cell>
          <cell r="B7496">
            <v>2020</v>
          </cell>
          <cell r="C7496">
            <v>0.5</v>
          </cell>
          <cell r="D7496" t="str">
            <v>Pickens</v>
          </cell>
          <cell r="E7496">
            <v>1</v>
          </cell>
          <cell r="F7496">
            <v>703</v>
          </cell>
          <cell r="G7496" t="str">
            <v>Max</v>
          </cell>
        </row>
        <row r="7497">
          <cell r="A7497" t="str">
            <v>Richland202010.5Max</v>
          </cell>
          <cell r="B7497">
            <v>2020</v>
          </cell>
          <cell r="C7497">
            <v>0.5</v>
          </cell>
          <cell r="D7497" t="str">
            <v>Richland</v>
          </cell>
          <cell r="E7497">
            <v>1</v>
          </cell>
          <cell r="F7497">
            <v>681</v>
          </cell>
          <cell r="G7497" t="str">
            <v>Max</v>
          </cell>
        </row>
        <row r="7498">
          <cell r="A7498" t="str">
            <v>Saluda202010.5Max</v>
          </cell>
          <cell r="B7498">
            <v>2020</v>
          </cell>
          <cell r="C7498">
            <v>0.5</v>
          </cell>
          <cell r="D7498" t="str">
            <v>Saluda</v>
          </cell>
          <cell r="E7498">
            <v>1</v>
          </cell>
          <cell r="F7498">
            <v>681</v>
          </cell>
          <cell r="G7498" t="str">
            <v>Max</v>
          </cell>
        </row>
        <row r="7499">
          <cell r="A7499" t="str">
            <v>Spartanburg202010.5Max</v>
          </cell>
          <cell r="B7499">
            <v>2020</v>
          </cell>
          <cell r="C7499">
            <v>0.5</v>
          </cell>
          <cell r="D7499" t="str">
            <v>Spartanburg</v>
          </cell>
          <cell r="E7499">
            <v>1</v>
          </cell>
          <cell r="F7499">
            <v>606</v>
          </cell>
          <cell r="G7499" t="str">
            <v>Max</v>
          </cell>
        </row>
        <row r="7500">
          <cell r="A7500" t="str">
            <v>Sumter202010.5Max</v>
          </cell>
          <cell r="B7500">
            <v>2020</v>
          </cell>
          <cell r="C7500">
            <v>0.5</v>
          </cell>
          <cell r="D7500" t="str">
            <v>Sumter</v>
          </cell>
          <cell r="E7500">
            <v>1</v>
          </cell>
          <cell r="F7500">
            <v>513</v>
          </cell>
          <cell r="G7500" t="str">
            <v>Max</v>
          </cell>
        </row>
        <row r="7501">
          <cell r="A7501" t="str">
            <v>Union202010.5Max</v>
          </cell>
          <cell r="B7501">
            <v>2020</v>
          </cell>
          <cell r="C7501">
            <v>0.5</v>
          </cell>
          <cell r="D7501" t="str">
            <v>Union</v>
          </cell>
          <cell r="E7501">
            <v>1</v>
          </cell>
          <cell r="F7501">
            <v>491</v>
          </cell>
          <cell r="G7501" t="str">
            <v>Max</v>
          </cell>
        </row>
        <row r="7502">
          <cell r="A7502" t="str">
            <v>Williamsburg202010.5Max</v>
          </cell>
          <cell r="B7502">
            <v>2020</v>
          </cell>
          <cell r="C7502">
            <v>0.5</v>
          </cell>
          <cell r="D7502" t="str">
            <v>Williamsburg</v>
          </cell>
          <cell r="E7502">
            <v>1</v>
          </cell>
          <cell r="F7502">
            <v>491</v>
          </cell>
          <cell r="G7502" t="str">
            <v>Max</v>
          </cell>
        </row>
        <row r="7503">
          <cell r="A7503" t="str">
            <v>York202010.5Max</v>
          </cell>
          <cell r="B7503">
            <v>2020</v>
          </cell>
          <cell r="C7503">
            <v>0.5</v>
          </cell>
          <cell r="D7503" t="str">
            <v>York</v>
          </cell>
          <cell r="E7503">
            <v>1</v>
          </cell>
          <cell r="F7503">
            <v>783</v>
          </cell>
          <cell r="G7503" t="str">
            <v>Max</v>
          </cell>
        </row>
        <row r="7504">
          <cell r="A7504" t="str">
            <v>Abbeville202020.5Max</v>
          </cell>
          <cell r="B7504">
            <v>2020</v>
          </cell>
          <cell r="C7504">
            <v>0.5</v>
          </cell>
          <cell r="D7504" t="str">
            <v>Abbeville</v>
          </cell>
          <cell r="E7504">
            <v>2</v>
          </cell>
          <cell r="F7504">
            <v>590</v>
          </cell>
          <cell r="G7504" t="str">
            <v>Max</v>
          </cell>
        </row>
        <row r="7505">
          <cell r="A7505" t="str">
            <v>Aiken202020.5Max</v>
          </cell>
          <cell r="B7505">
            <v>2020</v>
          </cell>
          <cell r="C7505">
            <v>0.5</v>
          </cell>
          <cell r="D7505" t="str">
            <v>Aiken</v>
          </cell>
          <cell r="E7505">
            <v>2</v>
          </cell>
          <cell r="F7505">
            <v>742</v>
          </cell>
          <cell r="G7505" t="str">
            <v>Max</v>
          </cell>
        </row>
        <row r="7506">
          <cell r="A7506" t="str">
            <v>Allendale202020.5Max</v>
          </cell>
          <cell r="B7506">
            <v>2020</v>
          </cell>
          <cell r="C7506">
            <v>0.5</v>
          </cell>
          <cell r="D7506" t="str">
            <v>Allendale</v>
          </cell>
          <cell r="E7506">
            <v>2</v>
          </cell>
          <cell r="F7506">
            <v>590</v>
          </cell>
          <cell r="G7506" t="str">
            <v>Max</v>
          </cell>
        </row>
        <row r="7507">
          <cell r="A7507" t="str">
            <v>Anderson202020.5Max</v>
          </cell>
          <cell r="B7507">
            <v>2020</v>
          </cell>
          <cell r="C7507">
            <v>0.5</v>
          </cell>
          <cell r="D7507" t="str">
            <v>Anderson</v>
          </cell>
          <cell r="E7507">
            <v>2</v>
          </cell>
          <cell r="F7507">
            <v>731</v>
          </cell>
          <cell r="G7507" t="str">
            <v>Max</v>
          </cell>
        </row>
        <row r="7508">
          <cell r="A7508" t="str">
            <v>Bamberg202020.5Max</v>
          </cell>
          <cell r="B7508">
            <v>2020</v>
          </cell>
          <cell r="C7508">
            <v>0.5</v>
          </cell>
          <cell r="D7508" t="str">
            <v>Bamberg</v>
          </cell>
          <cell r="E7508">
            <v>2</v>
          </cell>
          <cell r="F7508">
            <v>590</v>
          </cell>
          <cell r="G7508" t="str">
            <v>Max</v>
          </cell>
        </row>
        <row r="7509">
          <cell r="A7509" t="str">
            <v>Barnwell202020.5Max</v>
          </cell>
          <cell r="B7509">
            <v>2020</v>
          </cell>
          <cell r="C7509">
            <v>0.5</v>
          </cell>
          <cell r="D7509" t="str">
            <v>Barnwell</v>
          </cell>
          <cell r="E7509">
            <v>2</v>
          </cell>
          <cell r="F7509">
            <v>590</v>
          </cell>
          <cell r="G7509" t="str">
            <v>Max</v>
          </cell>
        </row>
        <row r="7510">
          <cell r="A7510" t="str">
            <v>Beaufort202020.5Max</v>
          </cell>
          <cell r="B7510">
            <v>2020</v>
          </cell>
          <cell r="C7510">
            <v>0.5</v>
          </cell>
          <cell r="D7510" t="str">
            <v>Beaufort</v>
          </cell>
          <cell r="E7510">
            <v>2</v>
          </cell>
          <cell r="F7510">
            <v>917</v>
          </cell>
          <cell r="G7510" t="str">
            <v>Max</v>
          </cell>
        </row>
        <row r="7511">
          <cell r="A7511" t="str">
            <v>Berkeley202020.5Max</v>
          </cell>
          <cell r="B7511">
            <v>2020</v>
          </cell>
          <cell r="C7511">
            <v>0.5</v>
          </cell>
          <cell r="D7511" t="str">
            <v>Berkeley</v>
          </cell>
          <cell r="E7511">
            <v>2</v>
          </cell>
          <cell r="F7511">
            <v>911</v>
          </cell>
          <cell r="G7511" t="str">
            <v>Max</v>
          </cell>
        </row>
        <row r="7512">
          <cell r="A7512" t="str">
            <v>Calhoun202020.5Max</v>
          </cell>
          <cell r="B7512">
            <v>2020</v>
          </cell>
          <cell r="C7512">
            <v>0.5</v>
          </cell>
          <cell r="D7512" t="str">
            <v>Calhoun</v>
          </cell>
          <cell r="E7512">
            <v>2</v>
          </cell>
          <cell r="F7512">
            <v>817</v>
          </cell>
          <cell r="G7512" t="str">
            <v>Max</v>
          </cell>
        </row>
        <row r="7513">
          <cell r="A7513" t="str">
            <v>Charleston202020.5Max</v>
          </cell>
          <cell r="B7513">
            <v>2020</v>
          </cell>
          <cell r="C7513">
            <v>0.5</v>
          </cell>
          <cell r="D7513" t="str">
            <v>Charleston</v>
          </cell>
          <cell r="E7513">
            <v>2</v>
          </cell>
          <cell r="F7513">
            <v>911</v>
          </cell>
          <cell r="G7513" t="str">
            <v>Max</v>
          </cell>
        </row>
        <row r="7514">
          <cell r="A7514" t="str">
            <v>Cherokee202020.5Max</v>
          </cell>
          <cell r="B7514">
            <v>2020</v>
          </cell>
          <cell r="C7514">
            <v>0.5</v>
          </cell>
          <cell r="D7514" t="str">
            <v>Cherokee</v>
          </cell>
          <cell r="E7514">
            <v>2</v>
          </cell>
          <cell r="F7514">
            <v>590</v>
          </cell>
          <cell r="G7514" t="str">
            <v>Max</v>
          </cell>
        </row>
        <row r="7515">
          <cell r="A7515" t="str">
            <v>Chester202020.5Max</v>
          </cell>
          <cell r="B7515">
            <v>2020</v>
          </cell>
          <cell r="C7515">
            <v>0.5</v>
          </cell>
          <cell r="D7515" t="str">
            <v>Chester</v>
          </cell>
          <cell r="E7515">
            <v>2</v>
          </cell>
          <cell r="F7515">
            <v>608</v>
          </cell>
          <cell r="G7515" t="str">
            <v>Max</v>
          </cell>
        </row>
        <row r="7516">
          <cell r="A7516" t="str">
            <v>Chesterfield202020.5Max</v>
          </cell>
          <cell r="B7516">
            <v>2020</v>
          </cell>
          <cell r="C7516">
            <v>0.5</v>
          </cell>
          <cell r="D7516" t="str">
            <v>Chesterfield</v>
          </cell>
          <cell r="E7516">
            <v>2</v>
          </cell>
          <cell r="F7516">
            <v>590</v>
          </cell>
          <cell r="G7516" t="str">
            <v>Max</v>
          </cell>
        </row>
        <row r="7517">
          <cell r="A7517" t="str">
            <v>Clarendon202020.5Max</v>
          </cell>
          <cell r="B7517">
            <v>2020</v>
          </cell>
          <cell r="C7517">
            <v>0.5</v>
          </cell>
          <cell r="D7517" t="str">
            <v>Clarendon</v>
          </cell>
          <cell r="E7517">
            <v>2</v>
          </cell>
          <cell r="F7517">
            <v>590</v>
          </cell>
          <cell r="G7517" t="str">
            <v>Max</v>
          </cell>
        </row>
        <row r="7518">
          <cell r="A7518" t="str">
            <v>Colleton202020.5Max</v>
          </cell>
          <cell r="B7518">
            <v>2020</v>
          </cell>
          <cell r="C7518">
            <v>0.5</v>
          </cell>
          <cell r="D7518" t="str">
            <v>Colleton</v>
          </cell>
          <cell r="E7518">
            <v>2</v>
          </cell>
          <cell r="F7518">
            <v>590</v>
          </cell>
          <cell r="G7518" t="str">
            <v>Max</v>
          </cell>
        </row>
        <row r="7519">
          <cell r="A7519" t="str">
            <v>Darlington202020.5Max</v>
          </cell>
          <cell r="B7519">
            <v>2020</v>
          </cell>
          <cell r="C7519">
            <v>0.5</v>
          </cell>
          <cell r="D7519" t="str">
            <v>Darlington</v>
          </cell>
          <cell r="E7519">
            <v>2</v>
          </cell>
          <cell r="F7519">
            <v>590</v>
          </cell>
          <cell r="G7519" t="str">
            <v>Max</v>
          </cell>
        </row>
        <row r="7520">
          <cell r="A7520" t="str">
            <v>Dillon202020.5Max</v>
          </cell>
          <cell r="B7520">
            <v>2020</v>
          </cell>
          <cell r="C7520">
            <v>0.5</v>
          </cell>
          <cell r="D7520" t="str">
            <v>Dillon</v>
          </cell>
          <cell r="E7520">
            <v>2</v>
          </cell>
          <cell r="F7520">
            <v>590</v>
          </cell>
          <cell r="G7520" t="str">
            <v>Max</v>
          </cell>
        </row>
        <row r="7521">
          <cell r="A7521" t="str">
            <v>Dorchester202020.5Max</v>
          </cell>
          <cell r="B7521">
            <v>2020</v>
          </cell>
          <cell r="C7521">
            <v>0.5</v>
          </cell>
          <cell r="D7521" t="str">
            <v>Dorchester</v>
          </cell>
          <cell r="E7521">
            <v>2</v>
          </cell>
          <cell r="F7521">
            <v>911</v>
          </cell>
          <cell r="G7521" t="str">
            <v>Max</v>
          </cell>
        </row>
        <row r="7522">
          <cell r="A7522" t="str">
            <v>Edgefield202020.5Max</v>
          </cell>
          <cell r="B7522">
            <v>2020</v>
          </cell>
          <cell r="C7522">
            <v>0.5</v>
          </cell>
          <cell r="D7522" t="str">
            <v>Edgefield</v>
          </cell>
          <cell r="E7522">
            <v>2</v>
          </cell>
          <cell r="F7522">
            <v>742</v>
          </cell>
          <cell r="G7522" t="str">
            <v>Max</v>
          </cell>
        </row>
        <row r="7523">
          <cell r="A7523" t="str">
            <v>Fairfield202020.5Max</v>
          </cell>
          <cell r="B7523">
            <v>2020</v>
          </cell>
          <cell r="C7523">
            <v>0.5</v>
          </cell>
          <cell r="D7523" t="str">
            <v>Fairfield</v>
          </cell>
          <cell r="E7523">
            <v>2</v>
          </cell>
          <cell r="F7523">
            <v>817</v>
          </cell>
          <cell r="G7523" t="str">
            <v>Max</v>
          </cell>
        </row>
        <row r="7524">
          <cell r="A7524" t="str">
            <v>Florence202020.5Max</v>
          </cell>
          <cell r="B7524">
            <v>2020</v>
          </cell>
          <cell r="C7524">
            <v>0.5</v>
          </cell>
          <cell r="D7524" t="str">
            <v>Florence</v>
          </cell>
          <cell r="E7524">
            <v>2</v>
          </cell>
          <cell r="F7524">
            <v>650</v>
          </cell>
          <cell r="G7524" t="str">
            <v>Max</v>
          </cell>
        </row>
        <row r="7525">
          <cell r="A7525" t="str">
            <v>Georgetown202020.5Max</v>
          </cell>
          <cell r="B7525">
            <v>2020</v>
          </cell>
          <cell r="C7525">
            <v>0.5</v>
          </cell>
          <cell r="D7525" t="str">
            <v>Georgetown</v>
          </cell>
          <cell r="E7525">
            <v>2</v>
          </cell>
          <cell r="F7525">
            <v>703</v>
          </cell>
          <cell r="G7525" t="str">
            <v>Max</v>
          </cell>
        </row>
        <row r="7526">
          <cell r="A7526" t="str">
            <v>Greenville202020.5Max</v>
          </cell>
          <cell r="B7526">
            <v>2020</v>
          </cell>
          <cell r="C7526">
            <v>0.5</v>
          </cell>
          <cell r="D7526" t="str">
            <v>Greenville</v>
          </cell>
          <cell r="E7526">
            <v>2</v>
          </cell>
          <cell r="F7526">
            <v>843</v>
          </cell>
          <cell r="G7526" t="str">
            <v>Max</v>
          </cell>
        </row>
        <row r="7527">
          <cell r="A7527" t="str">
            <v>Greenwood202020.5Max</v>
          </cell>
          <cell r="B7527">
            <v>2020</v>
          </cell>
          <cell r="C7527">
            <v>0.5</v>
          </cell>
          <cell r="D7527" t="str">
            <v>Greenwood</v>
          </cell>
          <cell r="E7527">
            <v>2</v>
          </cell>
          <cell r="F7527">
            <v>633</v>
          </cell>
          <cell r="G7527" t="str">
            <v>Max</v>
          </cell>
        </row>
        <row r="7528">
          <cell r="A7528" t="str">
            <v>Hampton202020.5Max</v>
          </cell>
          <cell r="B7528">
            <v>2020</v>
          </cell>
          <cell r="C7528">
            <v>0.5</v>
          </cell>
          <cell r="D7528" t="str">
            <v>Hampton</v>
          </cell>
          <cell r="E7528">
            <v>2</v>
          </cell>
          <cell r="F7528">
            <v>590</v>
          </cell>
          <cell r="G7528" t="str">
            <v>Max</v>
          </cell>
        </row>
        <row r="7529">
          <cell r="A7529" t="str">
            <v>Horry202020.5Max</v>
          </cell>
          <cell r="B7529">
            <v>2020</v>
          </cell>
          <cell r="C7529">
            <v>0.5</v>
          </cell>
          <cell r="D7529" t="str">
            <v>Horry</v>
          </cell>
          <cell r="E7529">
            <v>2</v>
          </cell>
          <cell r="F7529">
            <v>655</v>
          </cell>
          <cell r="G7529" t="str">
            <v>Max</v>
          </cell>
        </row>
        <row r="7530">
          <cell r="A7530" t="str">
            <v>Jasper202020.5Max</v>
          </cell>
          <cell r="B7530">
            <v>2020</v>
          </cell>
          <cell r="C7530">
            <v>0.5</v>
          </cell>
          <cell r="D7530" t="str">
            <v>Jasper</v>
          </cell>
          <cell r="E7530">
            <v>2</v>
          </cell>
          <cell r="F7530">
            <v>590</v>
          </cell>
          <cell r="G7530" t="str">
            <v>Max</v>
          </cell>
        </row>
        <row r="7531">
          <cell r="A7531" t="str">
            <v>Kershaw202020.5Max</v>
          </cell>
          <cell r="B7531">
            <v>2020</v>
          </cell>
          <cell r="C7531">
            <v>0.5</v>
          </cell>
          <cell r="D7531" t="str">
            <v>Kershaw</v>
          </cell>
          <cell r="E7531">
            <v>2</v>
          </cell>
          <cell r="F7531">
            <v>721</v>
          </cell>
          <cell r="G7531" t="str">
            <v>Max</v>
          </cell>
        </row>
        <row r="7532">
          <cell r="A7532" t="str">
            <v>Lancaster202020.5Max</v>
          </cell>
          <cell r="B7532">
            <v>2020</v>
          </cell>
          <cell r="C7532">
            <v>0.5</v>
          </cell>
          <cell r="D7532" t="str">
            <v>Lancaster</v>
          </cell>
          <cell r="E7532">
            <v>2</v>
          </cell>
          <cell r="F7532">
            <v>757</v>
          </cell>
          <cell r="G7532" t="str">
            <v>Max</v>
          </cell>
        </row>
        <row r="7533">
          <cell r="A7533" t="str">
            <v>Laurens202020.5Max</v>
          </cell>
          <cell r="B7533">
            <v>2020</v>
          </cell>
          <cell r="C7533">
            <v>0.5</v>
          </cell>
          <cell r="D7533" t="str">
            <v>Laurens</v>
          </cell>
          <cell r="E7533">
            <v>2</v>
          </cell>
          <cell r="F7533">
            <v>595</v>
          </cell>
          <cell r="G7533" t="str">
            <v>Max</v>
          </cell>
        </row>
        <row r="7534">
          <cell r="A7534" t="str">
            <v>Lee202020.5Max</v>
          </cell>
          <cell r="B7534">
            <v>2020</v>
          </cell>
          <cell r="C7534">
            <v>0.5</v>
          </cell>
          <cell r="D7534" t="str">
            <v>Lee</v>
          </cell>
          <cell r="E7534">
            <v>2</v>
          </cell>
          <cell r="F7534">
            <v>590</v>
          </cell>
          <cell r="G7534" t="str">
            <v>Max</v>
          </cell>
        </row>
        <row r="7535">
          <cell r="A7535" t="str">
            <v>Lexington202020.5Max</v>
          </cell>
          <cell r="B7535">
            <v>2020</v>
          </cell>
          <cell r="C7535">
            <v>0.5</v>
          </cell>
          <cell r="D7535" t="str">
            <v>Lexington</v>
          </cell>
          <cell r="E7535">
            <v>2</v>
          </cell>
          <cell r="F7535">
            <v>817</v>
          </cell>
          <cell r="G7535" t="str">
            <v>Max</v>
          </cell>
        </row>
        <row r="7536">
          <cell r="A7536" t="str">
            <v>Marion202020.5Max</v>
          </cell>
          <cell r="B7536">
            <v>2020</v>
          </cell>
          <cell r="C7536">
            <v>0.5</v>
          </cell>
          <cell r="D7536" t="str">
            <v>Marion</v>
          </cell>
          <cell r="E7536">
            <v>2</v>
          </cell>
          <cell r="F7536">
            <v>590</v>
          </cell>
          <cell r="G7536" t="str">
            <v>Max</v>
          </cell>
        </row>
        <row r="7537">
          <cell r="A7537" t="str">
            <v>Marlboro202020.5Max</v>
          </cell>
          <cell r="B7537">
            <v>2020</v>
          </cell>
          <cell r="C7537">
            <v>0.5</v>
          </cell>
          <cell r="D7537" t="str">
            <v>Marlboro</v>
          </cell>
          <cell r="E7537">
            <v>2</v>
          </cell>
          <cell r="F7537">
            <v>590</v>
          </cell>
          <cell r="G7537" t="str">
            <v>Max</v>
          </cell>
        </row>
        <row r="7538">
          <cell r="A7538" t="str">
            <v>McCormick202020.5Max</v>
          </cell>
          <cell r="B7538">
            <v>2020</v>
          </cell>
          <cell r="C7538">
            <v>0.5</v>
          </cell>
          <cell r="D7538" t="str">
            <v>McCormick</v>
          </cell>
          <cell r="E7538">
            <v>2</v>
          </cell>
          <cell r="F7538">
            <v>617</v>
          </cell>
          <cell r="G7538" t="str">
            <v>Max</v>
          </cell>
        </row>
        <row r="7539">
          <cell r="A7539" t="str">
            <v>Newberry202020.5Max</v>
          </cell>
          <cell r="B7539">
            <v>2020</v>
          </cell>
          <cell r="C7539">
            <v>0.5</v>
          </cell>
          <cell r="D7539" t="str">
            <v>Newberry</v>
          </cell>
          <cell r="E7539">
            <v>2</v>
          </cell>
          <cell r="F7539">
            <v>590</v>
          </cell>
          <cell r="G7539" t="str">
            <v>Max</v>
          </cell>
        </row>
        <row r="7540">
          <cell r="A7540" t="str">
            <v>Oconee202020.5Max</v>
          </cell>
          <cell r="B7540">
            <v>2020</v>
          </cell>
          <cell r="C7540">
            <v>0.5</v>
          </cell>
          <cell r="D7540" t="str">
            <v>Oconee</v>
          </cell>
          <cell r="E7540">
            <v>2</v>
          </cell>
          <cell r="F7540">
            <v>708</v>
          </cell>
          <cell r="G7540" t="str">
            <v>Max</v>
          </cell>
        </row>
        <row r="7541">
          <cell r="A7541" t="str">
            <v>Orangeburg202020.5Max</v>
          </cell>
          <cell r="B7541">
            <v>2020</v>
          </cell>
          <cell r="C7541">
            <v>0.5</v>
          </cell>
          <cell r="D7541" t="str">
            <v>Orangeburg</v>
          </cell>
          <cell r="E7541">
            <v>2</v>
          </cell>
          <cell r="F7541">
            <v>590</v>
          </cell>
          <cell r="G7541" t="str">
            <v>Max</v>
          </cell>
        </row>
        <row r="7542">
          <cell r="A7542" t="str">
            <v>Pickens202020.5Max</v>
          </cell>
          <cell r="B7542">
            <v>2020</v>
          </cell>
          <cell r="C7542">
            <v>0.5</v>
          </cell>
          <cell r="D7542" t="str">
            <v>Pickens</v>
          </cell>
          <cell r="E7542">
            <v>2</v>
          </cell>
          <cell r="F7542">
            <v>843</v>
          </cell>
          <cell r="G7542" t="str">
            <v>Max</v>
          </cell>
        </row>
        <row r="7543">
          <cell r="A7543" t="str">
            <v>Richland202020.5Max</v>
          </cell>
          <cell r="B7543">
            <v>2020</v>
          </cell>
          <cell r="C7543">
            <v>0.5</v>
          </cell>
          <cell r="D7543" t="str">
            <v>Richland</v>
          </cell>
          <cell r="E7543">
            <v>2</v>
          </cell>
          <cell r="F7543">
            <v>817</v>
          </cell>
          <cell r="G7543" t="str">
            <v>Max</v>
          </cell>
        </row>
        <row r="7544">
          <cell r="A7544" t="str">
            <v>Saluda202020.5Max</v>
          </cell>
          <cell r="B7544">
            <v>2020</v>
          </cell>
          <cell r="C7544">
            <v>0.5</v>
          </cell>
          <cell r="D7544" t="str">
            <v>Saluda</v>
          </cell>
          <cell r="E7544">
            <v>2</v>
          </cell>
          <cell r="F7544">
            <v>817</v>
          </cell>
          <cell r="G7544" t="str">
            <v>Max</v>
          </cell>
        </row>
        <row r="7545">
          <cell r="A7545" t="str">
            <v>Spartanburg202020.5Max</v>
          </cell>
          <cell r="B7545">
            <v>2020</v>
          </cell>
          <cell r="C7545">
            <v>0.5</v>
          </cell>
          <cell r="D7545" t="str">
            <v>Spartanburg</v>
          </cell>
          <cell r="E7545">
            <v>2</v>
          </cell>
          <cell r="F7545">
            <v>728</v>
          </cell>
          <cell r="G7545" t="str">
            <v>Max</v>
          </cell>
        </row>
        <row r="7546">
          <cell r="A7546" t="str">
            <v>Sumter202020.5Max</v>
          </cell>
          <cell r="B7546">
            <v>2020</v>
          </cell>
          <cell r="C7546">
            <v>0.5</v>
          </cell>
          <cell r="D7546" t="str">
            <v>Sumter</v>
          </cell>
          <cell r="E7546">
            <v>2</v>
          </cell>
          <cell r="F7546">
            <v>616</v>
          </cell>
          <cell r="G7546" t="str">
            <v>Max</v>
          </cell>
        </row>
        <row r="7547">
          <cell r="A7547" t="str">
            <v>Union202020.5Max</v>
          </cell>
          <cell r="B7547">
            <v>2020</v>
          </cell>
          <cell r="C7547">
            <v>0.5</v>
          </cell>
          <cell r="D7547" t="str">
            <v>Union</v>
          </cell>
          <cell r="E7547">
            <v>2</v>
          </cell>
          <cell r="F7547">
            <v>590</v>
          </cell>
          <cell r="G7547" t="str">
            <v>Max</v>
          </cell>
        </row>
        <row r="7548">
          <cell r="A7548" t="str">
            <v>Williamsburg202020.5Max</v>
          </cell>
          <cell r="B7548">
            <v>2020</v>
          </cell>
          <cell r="C7548">
            <v>0.5</v>
          </cell>
          <cell r="D7548" t="str">
            <v>Williamsburg</v>
          </cell>
          <cell r="E7548">
            <v>2</v>
          </cell>
          <cell r="F7548">
            <v>590</v>
          </cell>
          <cell r="G7548" t="str">
            <v>Max</v>
          </cell>
        </row>
        <row r="7549">
          <cell r="A7549" t="str">
            <v>York202020.5Max</v>
          </cell>
          <cell r="B7549">
            <v>2020</v>
          </cell>
          <cell r="C7549">
            <v>0.5</v>
          </cell>
          <cell r="D7549" t="str">
            <v>York</v>
          </cell>
          <cell r="E7549">
            <v>2</v>
          </cell>
          <cell r="F7549">
            <v>940</v>
          </cell>
          <cell r="G7549" t="str">
            <v>Max</v>
          </cell>
        </row>
        <row r="7550">
          <cell r="A7550" t="str">
            <v>Abbeville202030.5Max</v>
          </cell>
          <cell r="B7550">
            <v>2020</v>
          </cell>
          <cell r="C7550">
            <v>0.5</v>
          </cell>
          <cell r="D7550" t="str">
            <v>Abbeville</v>
          </cell>
          <cell r="E7550">
            <v>3</v>
          </cell>
          <cell r="F7550">
            <v>681</v>
          </cell>
          <cell r="G7550" t="str">
            <v>Max</v>
          </cell>
        </row>
        <row r="7551">
          <cell r="A7551" t="str">
            <v>Aiken202030.5Max</v>
          </cell>
          <cell r="B7551">
            <v>2020</v>
          </cell>
          <cell r="C7551">
            <v>0.5</v>
          </cell>
          <cell r="D7551" t="str">
            <v>Aiken</v>
          </cell>
          <cell r="E7551">
            <v>3</v>
          </cell>
          <cell r="F7551">
            <v>856</v>
          </cell>
          <cell r="G7551" t="str">
            <v>Max</v>
          </cell>
        </row>
        <row r="7552">
          <cell r="A7552" t="str">
            <v>Allendale202030.5Max</v>
          </cell>
          <cell r="B7552">
            <v>2020</v>
          </cell>
          <cell r="C7552">
            <v>0.5</v>
          </cell>
          <cell r="D7552" t="str">
            <v>Allendale</v>
          </cell>
          <cell r="E7552">
            <v>3</v>
          </cell>
          <cell r="F7552">
            <v>681</v>
          </cell>
          <cell r="G7552" t="str">
            <v>Max</v>
          </cell>
        </row>
        <row r="7553">
          <cell r="A7553" t="str">
            <v>Anderson202030.5Max</v>
          </cell>
          <cell r="B7553">
            <v>2020</v>
          </cell>
          <cell r="C7553">
            <v>0.5</v>
          </cell>
          <cell r="D7553" t="str">
            <v>Anderson</v>
          </cell>
          <cell r="E7553">
            <v>3</v>
          </cell>
          <cell r="F7553">
            <v>845</v>
          </cell>
          <cell r="G7553" t="str">
            <v>Max</v>
          </cell>
        </row>
        <row r="7554">
          <cell r="A7554" t="str">
            <v>Bamberg202030.5Max</v>
          </cell>
          <cell r="B7554">
            <v>2020</v>
          </cell>
          <cell r="C7554">
            <v>0.5</v>
          </cell>
          <cell r="D7554" t="str">
            <v>Bamberg</v>
          </cell>
          <cell r="E7554">
            <v>3</v>
          </cell>
          <cell r="F7554">
            <v>681</v>
          </cell>
          <cell r="G7554" t="str">
            <v>Max</v>
          </cell>
        </row>
        <row r="7555">
          <cell r="A7555" t="str">
            <v>Barnwell202030.5Max</v>
          </cell>
          <cell r="B7555">
            <v>2020</v>
          </cell>
          <cell r="C7555">
            <v>0.5</v>
          </cell>
          <cell r="D7555" t="str">
            <v>Barnwell</v>
          </cell>
          <cell r="E7555">
            <v>3</v>
          </cell>
          <cell r="F7555">
            <v>681</v>
          </cell>
          <cell r="G7555" t="str">
            <v>Max</v>
          </cell>
        </row>
        <row r="7556">
          <cell r="A7556" t="str">
            <v>Beaufort202030.5Max</v>
          </cell>
          <cell r="B7556">
            <v>2020</v>
          </cell>
          <cell r="C7556">
            <v>0.5</v>
          </cell>
          <cell r="D7556" t="str">
            <v>Beaufort</v>
          </cell>
          <cell r="E7556">
            <v>3</v>
          </cell>
          <cell r="F7556">
            <v>1060</v>
          </cell>
          <cell r="G7556" t="str">
            <v>Max</v>
          </cell>
        </row>
        <row r="7557">
          <cell r="A7557" t="str">
            <v>Berkeley202030.5Max</v>
          </cell>
          <cell r="B7557">
            <v>2020</v>
          </cell>
          <cell r="C7557">
            <v>0.5</v>
          </cell>
          <cell r="D7557" t="str">
            <v>Berkeley</v>
          </cell>
          <cell r="E7557">
            <v>3</v>
          </cell>
          <cell r="F7557">
            <v>1053</v>
          </cell>
          <cell r="G7557" t="str">
            <v>Max</v>
          </cell>
        </row>
        <row r="7558">
          <cell r="A7558" t="str">
            <v>Calhoun202030.5Max</v>
          </cell>
          <cell r="B7558">
            <v>2020</v>
          </cell>
          <cell r="C7558">
            <v>0.5</v>
          </cell>
          <cell r="D7558" t="str">
            <v>Calhoun</v>
          </cell>
          <cell r="E7558">
            <v>3</v>
          </cell>
          <cell r="F7558">
            <v>944</v>
          </cell>
          <cell r="G7558" t="str">
            <v>Max</v>
          </cell>
        </row>
        <row r="7559">
          <cell r="A7559" t="str">
            <v>Charleston202030.5Max</v>
          </cell>
          <cell r="B7559">
            <v>2020</v>
          </cell>
          <cell r="C7559">
            <v>0.5</v>
          </cell>
          <cell r="D7559" t="str">
            <v>Charleston</v>
          </cell>
          <cell r="E7559">
            <v>3</v>
          </cell>
          <cell r="F7559">
            <v>1053</v>
          </cell>
          <cell r="G7559" t="str">
            <v>Max</v>
          </cell>
        </row>
        <row r="7560">
          <cell r="A7560" t="str">
            <v>Cherokee202030.5Max</v>
          </cell>
          <cell r="B7560">
            <v>2020</v>
          </cell>
          <cell r="C7560">
            <v>0.5</v>
          </cell>
          <cell r="D7560" t="str">
            <v>Cherokee</v>
          </cell>
          <cell r="E7560">
            <v>3</v>
          </cell>
          <cell r="F7560">
            <v>681</v>
          </cell>
          <cell r="G7560" t="str">
            <v>Max</v>
          </cell>
        </row>
        <row r="7561">
          <cell r="A7561" t="str">
            <v>Chester202030.5Max</v>
          </cell>
          <cell r="B7561">
            <v>2020</v>
          </cell>
          <cell r="C7561">
            <v>0.5</v>
          </cell>
          <cell r="D7561" t="str">
            <v>Chester</v>
          </cell>
          <cell r="E7561">
            <v>3</v>
          </cell>
          <cell r="F7561">
            <v>703</v>
          </cell>
          <cell r="G7561" t="str">
            <v>Max</v>
          </cell>
        </row>
        <row r="7562">
          <cell r="A7562" t="str">
            <v>Chesterfield202030.5Max</v>
          </cell>
          <cell r="B7562">
            <v>2020</v>
          </cell>
          <cell r="C7562">
            <v>0.5</v>
          </cell>
          <cell r="D7562" t="str">
            <v>Chesterfield</v>
          </cell>
          <cell r="E7562">
            <v>3</v>
          </cell>
          <cell r="F7562">
            <v>681</v>
          </cell>
          <cell r="G7562" t="str">
            <v>Max</v>
          </cell>
        </row>
        <row r="7563">
          <cell r="A7563" t="str">
            <v>Clarendon202030.5Max</v>
          </cell>
          <cell r="B7563">
            <v>2020</v>
          </cell>
          <cell r="C7563">
            <v>0.5</v>
          </cell>
          <cell r="D7563" t="str">
            <v>Clarendon</v>
          </cell>
          <cell r="E7563">
            <v>3</v>
          </cell>
          <cell r="F7563">
            <v>681</v>
          </cell>
          <cell r="G7563" t="str">
            <v>Max</v>
          </cell>
        </row>
        <row r="7564">
          <cell r="A7564" t="str">
            <v>Colleton202030.5Max</v>
          </cell>
          <cell r="B7564">
            <v>2020</v>
          </cell>
          <cell r="C7564">
            <v>0.5</v>
          </cell>
          <cell r="D7564" t="str">
            <v>Colleton</v>
          </cell>
          <cell r="E7564">
            <v>3</v>
          </cell>
          <cell r="F7564">
            <v>681</v>
          </cell>
          <cell r="G7564" t="str">
            <v>Max</v>
          </cell>
        </row>
        <row r="7565">
          <cell r="A7565" t="str">
            <v>Darlington202030.5Max</v>
          </cell>
          <cell r="B7565">
            <v>2020</v>
          </cell>
          <cell r="C7565">
            <v>0.5</v>
          </cell>
          <cell r="D7565" t="str">
            <v>Darlington</v>
          </cell>
          <cell r="E7565">
            <v>3</v>
          </cell>
          <cell r="F7565">
            <v>681</v>
          </cell>
          <cell r="G7565" t="str">
            <v>Max</v>
          </cell>
        </row>
        <row r="7566">
          <cell r="A7566" t="str">
            <v>Dillon202030.5Max</v>
          </cell>
          <cell r="B7566">
            <v>2020</v>
          </cell>
          <cell r="C7566">
            <v>0.5</v>
          </cell>
          <cell r="D7566" t="str">
            <v>Dillon</v>
          </cell>
          <cell r="E7566">
            <v>3</v>
          </cell>
          <cell r="F7566">
            <v>681</v>
          </cell>
          <cell r="G7566" t="str">
            <v>Max</v>
          </cell>
        </row>
        <row r="7567">
          <cell r="A7567" t="str">
            <v>Dorchester202030.5Max</v>
          </cell>
          <cell r="B7567">
            <v>2020</v>
          </cell>
          <cell r="C7567">
            <v>0.5</v>
          </cell>
          <cell r="D7567" t="str">
            <v>Dorchester</v>
          </cell>
          <cell r="E7567">
            <v>3</v>
          </cell>
          <cell r="F7567">
            <v>1053</v>
          </cell>
          <cell r="G7567" t="str">
            <v>Max</v>
          </cell>
        </row>
        <row r="7568">
          <cell r="A7568" t="str">
            <v>Edgefield202030.5Max</v>
          </cell>
          <cell r="B7568">
            <v>2020</v>
          </cell>
          <cell r="C7568">
            <v>0.5</v>
          </cell>
          <cell r="D7568" t="str">
            <v>Edgefield</v>
          </cell>
          <cell r="E7568">
            <v>3</v>
          </cell>
          <cell r="F7568">
            <v>856</v>
          </cell>
          <cell r="G7568" t="str">
            <v>Max</v>
          </cell>
        </row>
        <row r="7569">
          <cell r="A7569" t="str">
            <v>Fairfield202030.5Max</v>
          </cell>
          <cell r="B7569">
            <v>2020</v>
          </cell>
          <cell r="C7569">
            <v>0.5</v>
          </cell>
          <cell r="D7569" t="str">
            <v>Fairfield</v>
          </cell>
          <cell r="E7569">
            <v>3</v>
          </cell>
          <cell r="F7569">
            <v>944</v>
          </cell>
          <cell r="G7569" t="str">
            <v>Max</v>
          </cell>
        </row>
        <row r="7570">
          <cell r="A7570" t="str">
            <v>Florence202030.5Max</v>
          </cell>
          <cell r="B7570">
            <v>2020</v>
          </cell>
          <cell r="C7570">
            <v>0.5</v>
          </cell>
          <cell r="D7570" t="str">
            <v>Florence</v>
          </cell>
          <cell r="E7570">
            <v>3</v>
          </cell>
          <cell r="F7570">
            <v>750</v>
          </cell>
          <cell r="G7570" t="str">
            <v>Max</v>
          </cell>
        </row>
        <row r="7571">
          <cell r="A7571" t="str">
            <v>Georgetown202030.5Max</v>
          </cell>
          <cell r="B7571">
            <v>2020</v>
          </cell>
          <cell r="C7571">
            <v>0.5</v>
          </cell>
          <cell r="D7571" t="str">
            <v>Georgetown</v>
          </cell>
          <cell r="E7571">
            <v>3</v>
          </cell>
          <cell r="F7571">
            <v>812</v>
          </cell>
          <cell r="G7571" t="str">
            <v>Max</v>
          </cell>
        </row>
        <row r="7572">
          <cell r="A7572" t="str">
            <v>Greenville202030.5Max</v>
          </cell>
          <cell r="B7572">
            <v>2020</v>
          </cell>
          <cell r="C7572">
            <v>0.5</v>
          </cell>
          <cell r="D7572" t="str">
            <v>Greenville</v>
          </cell>
          <cell r="E7572">
            <v>3</v>
          </cell>
          <cell r="F7572">
            <v>973</v>
          </cell>
          <cell r="G7572" t="str">
            <v>Max</v>
          </cell>
        </row>
        <row r="7573">
          <cell r="A7573" t="str">
            <v>Greenwood202030.5Max</v>
          </cell>
          <cell r="B7573">
            <v>2020</v>
          </cell>
          <cell r="C7573">
            <v>0.5</v>
          </cell>
          <cell r="D7573" t="str">
            <v>Greenwood</v>
          </cell>
          <cell r="E7573">
            <v>3</v>
          </cell>
          <cell r="F7573">
            <v>732</v>
          </cell>
          <cell r="G7573" t="str">
            <v>Max</v>
          </cell>
        </row>
        <row r="7574">
          <cell r="A7574" t="str">
            <v>Hampton202030.5Max</v>
          </cell>
          <cell r="B7574">
            <v>2020</v>
          </cell>
          <cell r="C7574">
            <v>0.5</v>
          </cell>
          <cell r="D7574" t="str">
            <v>Hampton</v>
          </cell>
          <cell r="E7574">
            <v>3</v>
          </cell>
          <cell r="F7574">
            <v>681</v>
          </cell>
          <cell r="G7574" t="str">
            <v>Max</v>
          </cell>
        </row>
        <row r="7575">
          <cell r="A7575" t="str">
            <v>Horry202030.5Max</v>
          </cell>
          <cell r="B7575">
            <v>2020</v>
          </cell>
          <cell r="C7575">
            <v>0.5</v>
          </cell>
          <cell r="D7575" t="str">
            <v>Horry</v>
          </cell>
          <cell r="E7575">
            <v>3</v>
          </cell>
          <cell r="F7575">
            <v>756</v>
          </cell>
          <cell r="G7575" t="str">
            <v>Max</v>
          </cell>
        </row>
        <row r="7576">
          <cell r="A7576" t="str">
            <v>Jasper202030.5Max</v>
          </cell>
          <cell r="B7576">
            <v>2020</v>
          </cell>
          <cell r="C7576">
            <v>0.5</v>
          </cell>
          <cell r="D7576" t="str">
            <v>Jasper</v>
          </cell>
          <cell r="E7576">
            <v>3</v>
          </cell>
          <cell r="F7576">
            <v>681</v>
          </cell>
          <cell r="G7576" t="str">
            <v>Max</v>
          </cell>
        </row>
        <row r="7577">
          <cell r="A7577" t="str">
            <v>Kershaw202030.5Max</v>
          </cell>
          <cell r="B7577">
            <v>2020</v>
          </cell>
          <cell r="C7577">
            <v>0.5</v>
          </cell>
          <cell r="D7577" t="str">
            <v>Kershaw</v>
          </cell>
          <cell r="E7577">
            <v>3</v>
          </cell>
          <cell r="F7577">
            <v>833</v>
          </cell>
          <cell r="G7577" t="str">
            <v>Max</v>
          </cell>
        </row>
        <row r="7578">
          <cell r="A7578" t="str">
            <v>Lancaster202030.5Max</v>
          </cell>
          <cell r="B7578">
            <v>2020</v>
          </cell>
          <cell r="C7578">
            <v>0.5</v>
          </cell>
          <cell r="D7578" t="str">
            <v>Lancaster</v>
          </cell>
          <cell r="E7578">
            <v>3</v>
          </cell>
          <cell r="F7578">
            <v>875</v>
          </cell>
          <cell r="G7578" t="str">
            <v>Max</v>
          </cell>
        </row>
        <row r="7579">
          <cell r="A7579" t="str">
            <v>Laurens202030.5Max</v>
          </cell>
          <cell r="B7579">
            <v>2020</v>
          </cell>
          <cell r="C7579">
            <v>0.5</v>
          </cell>
          <cell r="D7579" t="str">
            <v>Laurens</v>
          </cell>
          <cell r="E7579">
            <v>3</v>
          </cell>
          <cell r="F7579">
            <v>686</v>
          </cell>
          <cell r="G7579" t="str">
            <v>Max</v>
          </cell>
        </row>
        <row r="7580">
          <cell r="A7580" t="str">
            <v>Lee202030.5Max</v>
          </cell>
          <cell r="B7580">
            <v>2020</v>
          </cell>
          <cell r="C7580">
            <v>0.5</v>
          </cell>
          <cell r="D7580" t="str">
            <v>Lee</v>
          </cell>
          <cell r="E7580">
            <v>3</v>
          </cell>
          <cell r="F7580">
            <v>681</v>
          </cell>
          <cell r="G7580" t="str">
            <v>Max</v>
          </cell>
        </row>
        <row r="7581">
          <cell r="A7581" t="str">
            <v>Lexington202030.5Max</v>
          </cell>
          <cell r="B7581">
            <v>2020</v>
          </cell>
          <cell r="C7581">
            <v>0.5</v>
          </cell>
          <cell r="D7581" t="str">
            <v>Lexington</v>
          </cell>
          <cell r="E7581">
            <v>3</v>
          </cell>
          <cell r="F7581">
            <v>944</v>
          </cell>
          <cell r="G7581" t="str">
            <v>Max</v>
          </cell>
        </row>
        <row r="7582">
          <cell r="A7582" t="str">
            <v>Marion202030.5Max</v>
          </cell>
          <cell r="B7582">
            <v>2020</v>
          </cell>
          <cell r="C7582">
            <v>0.5</v>
          </cell>
          <cell r="D7582" t="str">
            <v>Marion</v>
          </cell>
          <cell r="E7582">
            <v>3</v>
          </cell>
          <cell r="F7582">
            <v>681</v>
          </cell>
          <cell r="G7582" t="str">
            <v>Max</v>
          </cell>
        </row>
        <row r="7583">
          <cell r="A7583" t="str">
            <v>Marlboro202030.5Max</v>
          </cell>
          <cell r="B7583">
            <v>2020</v>
          </cell>
          <cell r="C7583">
            <v>0.5</v>
          </cell>
          <cell r="D7583" t="str">
            <v>Marlboro</v>
          </cell>
          <cell r="E7583">
            <v>3</v>
          </cell>
          <cell r="F7583">
            <v>681</v>
          </cell>
          <cell r="G7583" t="str">
            <v>Max</v>
          </cell>
        </row>
        <row r="7584">
          <cell r="A7584" t="str">
            <v>McCormick202030.5Max</v>
          </cell>
          <cell r="B7584">
            <v>2020</v>
          </cell>
          <cell r="C7584">
            <v>0.5</v>
          </cell>
          <cell r="D7584" t="str">
            <v>McCormick</v>
          </cell>
          <cell r="E7584">
            <v>3</v>
          </cell>
          <cell r="F7584">
            <v>712</v>
          </cell>
          <cell r="G7584" t="str">
            <v>Max</v>
          </cell>
        </row>
        <row r="7585">
          <cell r="A7585" t="str">
            <v>Newberry202030.5Max</v>
          </cell>
          <cell r="B7585">
            <v>2020</v>
          </cell>
          <cell r="C7585">
            <v>0.5</v>
          </cell>
          <cell r="D7585" t="str">
            <v>Newberry</v>
          </cell>
          <cell r="E7585">
            <v>3</v>
          </cell>
          <cell r="F7585">
            <v>681</v>
          </cell>
          <cell r="G7585" t="str">
            <v>Max</v>
          </cell>
        </row>
        <row r="7586">
          <cell r="A7586" t="str">
            <v>Oconee202030.5Max</v>
          </cell>
          <cell r="B7586">
            <v>2020</v>
          </cell>
          <cell r="C7586">
            <v>0.5</v>
          </cell>
          <cell r="D7586" t="str">
            <v>Oconee</v>
          </cell>
          <cell r="E7586">
            <v>3</v>
          </cell>
          <cell r="F7586">
            <v>818</v>
          </cell>
          <cell r="G7586" t="str">
            <v>Max</v>
          </cell>
        </row>
        <row r="7587">
          <cell r="A7587" t="str">
            <v>Orangeburg202030.5Max</v>
          </cell>
          <cell r="B7587">
            <v>2020</v>
          </cell>
          <cell r="C7587">
            <v>0.5</v>
          </cell>
          <cell r="D7587" t="str">
            <v>Orangeburg</v>
          </cell>
          <cell r="E7587">
            <v>3</v>
          </cell>
          <cell r="F7587">
            <v>681</v>
          </cell>
          <cell r="G7587" t="str">
            <v>Max</v>
          </cell>
        </row>
        <row r="7588">
          <cell r="A7588" t="str">
            <v>Pickens202030.5Max</v>
          </cell>
          <cell r="B7588">
            <v>2020</v>
          </cell>
          <cell r="C7588">
            <v>0.5</v>
          </cell>
          <cell r="D7588" t="str">
            <v>Pickens</v>
          </cell>
          <cell r="E7588">
            <v>3</v>
          </cell>
          <cell r="F7588">
            <v>973</v>
          </cell>
          <cell r="G7588" t="str">
            <v>Max</v>
          </cell>
        </row>
        <row r="7589">
          <cell r="A7589" t="str">
            <v>Richland202030.5Max</v>
          </cell>
          <cell r="B7589">
            <v>2020</v>
          </cell>
          <cell r="C7589">
            <v>0.5</v>
          </cell>
          <cell r="D7589" t="str">
            <v>Richland</v>
          </cell>
          <cell r="E7589">
            <v>3</v>
          </cell>
          <cell r="F7589">
            <v>944</v>
          </cell>
          <cell r="G7589" t="str">
            <v>Max</v>
          </cell>
        </row>
        <row r="7590">
          <cell r="A7590" t="str">
            <v>Saluda202030.5Max</v>
          </cell>
          <cell r="B7590">
            <v>2020</v>
          </cell>
          <cell r="C7590">
            <v>0.5</v>
          </cell>
          <cell r="D7590" t="str">
            <v>Saluda</v>
          </cell>
          <cell r="E7590">
            <v>3</v>
          </cell>
          <cell r="F7590">
            <v>944</v>
          </cell>
          <cell r="G7590" t="str">
            <v>Max</v>
          </cell>
        </row>
        <row r="7591">
          <cell r="A7591" t="str">
            <v>Spartanburg202030.5Max</v>
          </cell>
          <cell r="B7591">
            <v>2020</v>
          </cell>
          <cell r="C7591">
            <v>0.5</v>
          </cell>
          <cell r="D7591" t="str">
            <v>Spartanburg</v>
          </cell>
          <cell r="E7591">
            <v>3</v>
          </cell>
          <cell r="F7591">
            <v>841</v>
          </cell>
          <cell r="G7591" t="str">
            <v>Max</v>
          </cell>
        </row>
        <row r="7592">
          <cell r="A7592" t="str">
            <v>Sumter202030.5Max</v>
          </cell>
          <cell r="B7592">
            <v>2020</v>
          </cell>
          <cell r="C7592">
            <v>0.5</v>
          </cell>
          <cell r="D7592" t="str">
            <v>Sumter</v>
          </cell>
          <cell r="E7592">
            <v>3</v>
          </cell>
          <cell r="F7592">
            <v>711</v>
          </cell>
          <cell r="G7592" t="str">
            <v>Max</v>
          </cell>
        </row>
        <row r="7593">
          <cell r="A7593" t="str">
            <v>Union202030.5Max</v>
          </cell>
          <cell r="B7593">
            <v>2020</v>
          </cell>
          <cell r="C7593">
            <v>0.5</v>
          </cell>
          <cell r="D7593" t="str">
            <v>Union</v>
          </cell>
          <cell r="E7593">
            <v>3</v>
          </cell>
          <cell r="F7593">
            <v>681</v>
          </cell>
          <cell r="G7593" t="str">
            <v>Max</v>
          </cell>
        </row>
        <row r="7594">
          <cell r="A7594" t="str">
            <v>Williamsburg202030.5Max</v>
          </cell>
          <cell r="B7594">
            <v>2020</v>
          </cell>
          <cell r="C7594">
            <v>0.5</v>
          </cell>
          <cell r="D7594" t="str">
            <v>Williamsburg</v>
          </cell>
          <cell r="E7594">
            <v>3</v>
          </cell>
          <cell r="F7594">
            <v>681</v>
          </cell>
          <cell r="G7594" t="str">
            <v>Max</v>
          </cell>
        </row>
        <row r="7595">
          <cell r="A7595" t="str">
            <v>York202030.5Max</v>
          </cell>
          <cell r="B7595">
            <v>2020</v>
          </cell>
          <cell r="C7595">
            <v>0.5</v>
          </cell>
          <cell r="D7595" t="str">
            <v>York</v>
          </cell>
          <cell r="E7595">
            <v>3</v>
          </cell>
          <cell r="F7595">
            <v>1085</v>
          </cell>
          <cell r="G7595" t="str">
            <v>Max</v>
          </cell>
        </row>
        <row r="7596">
          <cell r="A7596" t="str">
            <v>Abbeville202040.5Max</v>
          </cell>
          <cell r="B7596">
            <v>2020</v>
          </cell>
          <cell r="C7596">
            <v>0.5</v>
          </cell>
          <cell r="D7596" t="str">
            <v>Abbeville</v>
          </cell>
          <cell r="E7596">
            <v>4</v>
          </cell>
          <cell r="F7596">
            <v>760</v>
          </cell>
          <cell r="G7596" t="str">
            <v>Max</v>
          </cell>
        </row>
        <row r="7597">
          <cell r="A7597" t="str">
            <v>Aiken202040.5Max</v>
          </cell>
          <cell r="B7597">
            <v>2020</v>
          </cell>
          <cell r="C7597">
            <v>0.5</v>
          </cell>
          <cell r="D7597" t="str">
            <v>Aiken</v>
          </cell>
          <cell r="E7597">
            <v>4</v>
          </cell>
          <cell r="F7597">
            <v>956</v>
          </cell>
          <cell r="G7597" t="str">
            <v>Max</v>
          </cell>
        </row>
        <row r="7598">
          <cell r="A7598" t="str">
            <v>Allendale202040.5Max</v>
          </cell>
          <cell r="B7598">
            <v>2020</v>
          </cell>
          <cell r="C7598">
            <v>0.5</v>
          </cell>
          <cell r="D7598" t="str">
            <v>Allendale</v>
          </cell>
          <cell r="E7598">
            <v>4</v>
          </cell>
          <cell r="F7598">
            <v>760</v>
          </cell>
          <cell r="G7598" t="str">
            <v>Max</v>
          </cell>
        </row>
        <row r="7599">
          <cell r="A7599" t="str">
            <v>Anderson202040.5Max</v>
          </cell>
          <cell r="B7599">
            <v>2020</v>
          </cell>
          <cell r="C7599">
            <v>0.5</v>
          </cell>
          <cell r="D7599" t="str">
            <v>Anderson</v>
          </cell>
          <cell r="E7599">
            <v>4</v>
          </cell>
          <cell r="F7599">
            <v>942</v>
          </cell>
          <cell r="G7599" t="str">
            <v>Max</v>
          </cell>
        </row>
        <row r="7600">
          <cell r="A7600" t="str">
            <v>Bamberg202040.5Max</v>
          </cell>
          <cell r="B7600">
            <v>2020</v>
          </cell>
          <cell r="C7600">
            <v>0.5</v>
          </cell>
          <cell r="D7600" t="str">
            <v>Bamberg</v>
          </cell>
          <cell r="E7600">
            <v>4</v>
          </cell>
          <cell r="F7600">
            <v>760</v>
          </cell>
          <cell r="G7600" t="str">
            <v>Max</v>
          </cell>
        </row>
        <row r="7601">
          <cell r="A7601" t="str">
            <v>Barnwell202040.5Max</v>
          </cell>
          <cell r="B7601">
            <v>2020</v>
          </cell>
          <cell r="C7601">
            <v>0.5</v>
          </cell>
          <cell r="D7601" t="str">
            <v>Barnwell</v>
          </cell>
          <cell r="E7601">
            <v>4</v>
          </cell>
          <cell r="F7601">
            <v>760</v>
          </cell>
          <cell r="G7601" t="str">
            <v>Max</v>
          </cell>
        </row>
        <row r="7602">
          <cell r="A7602" t="str">
            <v>Beaufort202040.5Max</v>
          </cell>
          <cell r="B7602">
            <v>2020</v>
          </cell>
          <cell r="C7602">
            <v>0.5</v>
          </cell>
          <cell r="D7602" t="str">
            <v>Beaufort</v>
          </cell>
          <cell r="E7602">
            <v>4</v>
          </cell>
          <cell r="F7602">
            <v>1182</v>
          </cell>
          <cell r="G7602" t="str">
            <v>Max</v>
          </cell>
        </row>
        <row r="7603">
          <cell r="A7603" t="str">
            <v>Berkeley202040.5Max</v>
          </cell>
          <cell r="B7603">
            <v>2020</v>
          </cell>
          <cell r="C7603">
            <v>0.5</v>
          </cell>
          <cell r="D7603" t="str">
            <v>Berkeley</v>
          </cell>
          <cell r="E7603">
            <v>4</v>
          </cell>
          <cell r="F7603">
            <v>1175</v>
          </cell>
          <cell r="G7603" t="str">
            <v>Max</v>
          </cell>
        </row>
        <row r="7604">
          <cell r="A7604" t="str">
            <v>Calhoun202040.5Max</v>
          </cell>
          <cell r="B7604">
            <v>2020</v>
          </cell>
          <cell r="C7604">
            <v>0.5</v>
          </cell>
          <cell r="D7604" t="str">
            <v>Calhoun</v>
          </cell>
          <cell r="E7604">
            <v>4</v>
          </cell>
          <cell r="F7604">
            <v>1053</v>
          </cell>
          <cell r="G7604" t="str">
            <v>Max</v>
          </cell>
        </row>
        <row r="7605">
          <cell r="A7605" t="str">
            <v>Charleston202040.5Max</v>
          </cell>
          <cell r="B7605">
            <v>2020</v>
          </cell>
          <cell r="C7605">
            <v>0.5</v>
          </cell>
          <cell r="D7605" t="str">
            <v>Charleston</v>
          </cell>
          <cell r="E7605">
            <v>4</v>
          </cell>
          <cell r="F7605">
            <v>1175</v>
          </cell>
          <cell r="G7605" t="str">
            <v>Max</v>
          </cell>
        </row>
        <row r="7606">
          <cell r="A7606" t="str">
            <v>Cherokee202040.5Max</v>
          </cell>
          <cell r="B7606">
            <v>2020</v>
          </cell>
          <cell r="C7606">
            <v>0.5</v>
          </cell>
          <cell r="D7606" t="str">
            <v>Cherokee</v>
          </cell>
          <cell r="E7606">
            <v>4</v>
          </cell>
          <cell r="F7606">
            <v>760</v>
          </cell>
          <cell r="G7606" t="str">
            <v>Max</v>
          </cell>
        </row>
        <row r="7607">
          <cell r="A7607" t="str">
            <v>Chester202040.5Max</v>
          </cell>
          <cell r="B7607">
            <v>2020</v>
          </cell>
          <cell r="C7607">
            <v>0.5</v>
          </cell>
          <cell r="D7607" t="str">
            <v>Chester</v>
          </cell>
          <cell r="E7607">
            <v>4</v>
          </cell>
          <cell r="F7607">
            <v>785</v>
          </cell>
          <cell r="G7607" t="str">
            <v>Max</v>
          </cell>
        </row>
        <row r="7608">
          <cell r="A7608" t="str">
            <v>Chesterfield202040.5Max</v>
          </cell>
          <cell r="B7608">
            <v>2020</v>
          </cell>
          <cell r="C7608">
            <v>0.5</v>
          </cell>
          <cell r="D7608" t="str">
            <v>Chesterfield</v>
          </cell>
          <cell r="E7608">
            <v>4</v>
          </cell>
          <cell r="F7608">
            <v>760</v>
          </cell>
          <cell r="G7608" t="str">
            <v>Max</v>
          </cell>
        </row>
        <row r="7609">
          <cell r="A7609" t="str">
            <v>Clarendon202040.5Max</v>
          </cell>
          <cell r="B7609">
            <v>2020</v>
          </cell>
          <cell r="C7609">
            <v>0.5</v>
          </cell>
          <cell r="D7609" t="str">
            <v>Clarendon</v>
          </cell>
          <cell r="E7609">
            <v>4</v>
          </cell>
          <cell r="F7609">
            <v>760</v>
          </cell>
          <cell r="G7609" t="str">
            <v>Max</v>
          </cell>
        </row>
        <row r="7610">
          <cell r="A7610" t="str">
            <v>Colleton202040.5Max</v>
          </cell>
          <cell r="B7610">
            <v>2020</v>
          </cell>
          <cell r="C7610">
            <v>0.5</v>
          </cell>
          <cell r="D7610" t="str">
            <v>Colleton</v>
          </cell>
          <cell r="E7610">
            <v>4</v>
          </cell>
          <cell r="F7610">
            <v>760</v>
          </cell>
          <cell r="G7610" t="str">
            <v>Max</v>
          </cell>
        </row>
        <row r="7611">
          <cell r="A7611" t="str">
            <v>Darlington202040.5Max</v>
          </cell>
          <cell r="B7611">
            <v>2020</v>
          </cell>
          <cell r="C7611">
            <v>0.5</v>
          </cell>
          <cell r="D7611" t="str">
            <v>Darlington</v>
          </cell>
          <cell r="E7611">
            <v>4</v>
          </cell>
          <cell r="F7611">
            <v>760</v>
          </cell>
          <cell r="G7611" t="str">
            <v>Max</v>
          </cell>
        </row>
        <row r="7612">
          <cell r="A7612" t="str">
            <v>Dillon202040.5Max</v>
          </cell>
          <cell r="B7612">
            <v>2020</v>
          </cell>
          <cell r="C7612">
            <v>0.5</v>
          </cell>
          <cell r="D7612" t="str">
            <v>Dillon</v>
          </cell>
          <cell r="E7612">
            <v>4</v>
          </cell>
          <cell r="F7612">
            <v>760</v>
          </cell>
          <cell r="G7612" t="str">
            <v>Max</v>
          </cell>
        </row>
        <row r="7613">
          <cell r="A7613" t="str">
            <v>Dorchester202040.5Max</v>
          </cell>
          <cell r="B7613">
            <v>2020</v>
          </cell>
          <cell r="C7613">
            <v>0.5</v>
          </cell>
          <cell r="D7613" t="str">
            <v>Dorchester</v>
          </cell>
          <cell r="E7613">
            <v>4</v>
          </cell>
          <cell r="F7613">
            <v>1175</v>
          </cell>
          <cell r="G7613" t="str">
            <v>Max</v>
          </cell>
        </row>
        <row r="7614">
          <cell r="A7614" t="str">
            <v>Edgefield202040.5Max</v>
          </cell>
          <cell r="B7614">
            <v>2020</v>
          </cell>
          <cell r="C7614">
            <v>0.5</v>
          </cell>
          <cell r="D7614" t="str">
            <v>Edgefield</v>
          </cell>
          <cell r="E7614">
            <v>4</v>
          </cell>
          <cell r="F7614">
            <v>956</v>
          </cell>
          <cell r="G7614" t="str">
            <v>Max</v>
          </cell>
        </row>
        <row r="7615">
          <cell r="A7615" t="str">
            <v>Fairfield202040.5Max</v>
          </cell>
          <cell r="B7615">
            <v>2020</v>
          </cell>
          <cell r="C7615">
            <v>0.5</v>
          </cell>
          <cell r="D7615" t="str">
            <v>Fairfield</v>
          </cell>
          <cell r="E7615">
            <v>4</v>
          </cell>
          <cell r="F7615">
            <v>1053</v>
          </cell>
          <cell r="G7615" t="str">
            <v>Max</v>
          </cell>
        </row>
        <row r="7616">
          <cell r="A7616" t="str">
            <v>Florence202040.5Max</v>
          </cell>
          <cell r="B7616">
            <v>2020</v>
          </cell>
          <cell r="C7616">
            <v>0.5</v>
          </cell>
          <cell r="D7616" t="str">
            <v>Florence</v>
          </cell>
          <cell r="E7616">
            <v>4</v>
          </cell>
          <cell r="F7616">
            <v>837</v>
          </cell>
          <cell r="G7616" t="str">
            <v>Max</v>
          </cell>
        </row>
        <row r="7617">
          <cell r="A7617" t="str">
            <v>Georgetown202040.5Max</v>
          </cell>
          <cell r="B7617">
            <v>2020</v>
          </cell>
          <cell r="C7617">
            <v>0.5</v>
          </cell>
          <cell r="D7617" t="str">
            <v>Georgetown</v>
          </cell>
          <cell r="E7617">
            <v>4</v>
          </cell>
          <cell r="F7617">
            <v>906</v>
          </cell>
          <cell r="G7617" t="str">
            <v>Max</v>
          </cell>
        </row>
        <row r="7618">
          <cell r="A7618" t="str">
            <v>Greenville202040.5Max</v>
          </cell>
          <cell r="B7618">
            <v>2020</v>
          </cell>
          <cell r="C7618">
            <v>0.5</v>
          </cell>
          <cell r="D7618" t="str">
            <v>Greenville</v>
          </cell>
          <cell r="E7618">
            <v>4</v>
          </cell>
          <cell r="F7618">
            <v>1086</v>
          </cell>
          <cell r="G7618" t="str">
            <v>Max</v>
          </cell>
        </row>
        <row r="7619">
          <cell r="A7619" t="str">
            <v>Greenwood202040.5Max</v>
          </cell>
          <cell r="B7619">
            <v>2020</v>
          </cell>
          <cell r="C7619">
            <v>0.5</v>
          </cell>
          <cell r="D7619" t="str">
            <v>Greenwood</v>
          </cell>
          <cell r="E7619">
            <v>4</v>
          </cell>
          <cell r="F7619">
            <v>817</v>
          </cell>
          <cell r="G7619" t="str">
            <v>Max</v>
          </cell>
        </row>
        <row r="7620">
          <cell r="A7620" t="str">
            <v>Hampton202040.5Max</v>
          </cell>
          <cell r="B7620">
            <v>2020</v>
          </cell>
          <cell r="C7620">
            <v>0.5</v>
          </cell>
          <cell r="D7620" t="str">
            <v>Hampton</v>
          </cell>
          <cell r="E7620">
            <v>4</v>
          </cell>
          <cell r="F7620">
            <v>760</v>
          </cell>
          <cell r="G7620" t="str">
            <v>Max</v>
          </cell>
        </row>
        <row r="7621">
          <cell r="A7621" t="str">
            <v>Horry202040.5Max</v>
          </cell>
          <cell r="B7621">
            <v>2020</v>
          </cell>
          <cell r="C7621">
            <v>0.5</v>
          </cell>
          <cell r="D7621" t="str">
            <v>Horry</v>
          </cell>
          <cell r="E7621">
            <v>4</v>
          </cell>
          <cell r="F7621">
            <v>845</v>
          </cell>
          <cell r="G7621" t="str">
            <v>Max</v>
          </cell>
        </row>
        <row r="7622">
          <cell r="A7622" t="str">
            <v>Jasper202040.5Max</v>
          </cell>
          <cell r="B7622">
            <v>2020</v>
          </cell>
          <cell r="C7622">
            <v>0.5</v>
          </cell>
          <cell r="D7622" t="str">
            <v>Jasper</v>
          </cell>
          <cell r="E7622">
            <v>4</v>
          </cell>
          <cell r="F7622">
            <v>760</v>
          </cell>
          <cell r="G7622" t="str">
            <v>Max</v>
          </cell>
        </row>
        <row r="7623">
          <cell r="A7623" t="str">
            <v>Kershaw202040.5Max</v>
          </cell>
          <cell r="B7623">
            <v>2020</v>
          </cell>
          <cell r="C7623">
            <v>0.5</v>
          </cell>
          <cell r="D7623" t="str">
            <v>Kershaw</v>
          </cell>
          <cell r="E7623">
            <v>4</v>
          </cell>
          <cell r="F7623">
            <v>930</v>
          </cell>
          <cell r="G7623" t="str">
            <v>Max</v>
          </cell>
        </row>
        <row r="7624">
          <cell r="A7624" t="str">
            <v>Lancaster202040.5Max</v>
          </cell>
          <cell r="B7624">
            <v>2020</v>
          </cell>
          <cell r="C7624">
            <v>0.5</v>
          </cell>
          <cell r="D7624" t="str">
            <v>Lancaster</v>
          </cell>
          <cell r="E7624">
            <v>4</v>
          </cell>
          <cell r="F7624">
            <v>976</v>
          </cell>
          <cell r="G7624" t="str">
            <v>Max</v>
          </cell>
        </row>
        <row r="7625">
          <cell r="A7625" t="str">
            <v>Laurens202040.5Max</v>
          </cell>
          <cell r="B7625">
            <v>2020</v>
          </cell>
          <cell r="C7625">
            <v>0.5</v>
          </cell>
          <cell r="D7625" t="str">
            <v>Laurens</v>
          </cell>
          <cell r="E7625">
            <v>4</v>
          </cell>
          <cell r="F7625">
            <v>766</v>
          </cell>
          <cell r="G7625" t="str">
            <v>Max</v>
          </cell>
        </row>
        <row r="7626">
          <cell r="A7626" t="str">
            <v>Lee202040.5Max</v>
          </cell>
          <cell r="B7626">
            <v>2020</v>
          </cell>
          <cell r="C7626">
            <v>0.5</v>
          </cell>
          <cell r="D7626" t="str">
            <v>Lee</v>
          </cell>
          <cell r="E7626">
            <v>4</v>
          </cell>
          <cell r="F7626">
            <v>760</v>
          </cell>
          <cell r="G7626" t="str">
            <v>Max</v>
          </cell>
        </row>
        <row r="7627">
          <cell r="A7627" t="str">
            <v>Lexington202040.5Max</v>
          </cell>
          <cell r="B7627">
            <v>2020</v>
          </cell>
          <cell r="C7627">
            <v>0.5</v>
          </cell>
          <cell r="D7627" t="str">
            <v>Lexington</v>
          </cell>
          <cell r="E7627">
            <v>4</v>
          </cell>
          <cell r="F7627">
            <v>1053</v>
          </cell>
          <cell r="G7627" t="str">
            <v>Max</v>
          </cell>
        </row>
        <row r="7628">
          <cell r="A7628" t="str">
            <v>Marion202040.5Max</v>
          </cell>
          <cell r="B7628">
            <v>2020</v>
          </cell>
          <cell r="C7628">
            <v>0.5</v>
          </cell>
          <cell r="D7628" t="str">
            <v>Marion</v>
          </cell>
          <cell r="E7628">
            <v>4</v>
          </cell>
          <cell r="F7628">
            <v>760</v>
          </cell>
          <cell r="G7628" t="str">
            <v>Max</v>
          </cell>
        </row>
        <row r="7629">
          <cell r="A7629" t="str">
            <v>Marlboro202040.5Max</v>
          </cell>
          <cell r="B7629">
            <v>2020</v>
          </cell>
          <cell r="C7629">
            <v>0.5</v>
          </cell>
          <cell r="D7629" t="str">
            <v>Marlboro</v>
          </cell>
          <cell r="E7629">
            <v>4</v>
          </cell>
          <cell r="F7629">
            <v>760</v>
          </cell>
          <cell r="G7629" t="str">
            <v>Max</v>
          </cell>
        </row>
        <row r="7630">
          <cell r="A7630" t="str">
            <v>McCormick202040.5Max</v>
          </cell>
          <cell r="B7630">
            <v>2020</v>
          </cell>
          <cell r="C7630">
            <v>0.5</v>
          </cell>
          <cell r="D7630" t="str">
            <v>McCormick</v>
          </cell>
          <cell r="E7630">
            <v>4</v>
          </cell>
          <cell r="F7630">
            <v>795</v>
          </cell>
          <cell r="G7630" t="str">
            <v>Max</v>
          </cell>
        </row>
        <row r="7631">
          <cell r="A7631" t="str">
            <v>Newberry202040.5Max</v>
          </cell>
          <cell r="B7631">
            <v>2020</v>
          </cell>
          <cell r="C7631">
            <v>0.5</v>
          </cell>
          <cell r="D7631" t="str">
            <v>Newberry</v>
          </cell>
          <cell r="E7631">
            <v>4</v>
          </cell>
          <cell r="F7631">
            <v>760</v>
          </cell>
          <cell r="G7631" t="str">
            <v>Max</v>
          </cell>
        </row>
        <row r="7632">
          <cell r="A7632" t="str">
            <v>Oconee202040.5Max</v>
          </cell>
          <cell r="B7632">
            <v>2020</v>
          </cell>
          <cell r="C7632">
            <v>0.5</v>
          </cell>
          <cell r="D7632" t="str">
            <v>Oconee</v>
          </cell>
          <cell r="E7632">
            <v>4</v>
          </cell>
          <cell r="F7632">
            <v>912</v>
          </cell>
          <cell r="G7632" t="str">
            <v>Max</v>
          </cell>
        </row>
        <row r="7633">
          <cell r="A7633" t="str">
            <v>Orangeburg202040.5Max</v>
          </cell>
          <cell r="B7633">
            <v>2020</v>
          </cell>
          <cell r="C7633">
            <v>0.5</v>
          </cell>
          <cell r="D7633" t="str">
            <v>Orangeburg</v>
          </cell>
          <cell r="E7633">
            <v>4</v>
          </cell>
          <cell r="F7633">
            <v>760</v>
          </cell>
          <cell r="G7633" t="str">
            <v>Max</v>
          </cell>
        </row>
        <row r="7634">
          <cell r="A7634" t="str">
            <v>Pickens202040.5Max</v>
          </cell>
          <cell r="B7634">
            <v>2020</v>
          </cell>
          <cell r="C7634">
            <v>0.5</v>
          </cell>
          <cell r="D7634" t="str">
            <v>Pickens</v>
          </cell>
          <cell r="E7634">
            <v>4</v>
          </cell>
          <cell r="F7634">
            <v>1086</v>
          </cell>
          <cell r="G7634" t="str">
            <v>Max</v>
          </cell>
        </row>
        <row r="7635">
          <cell r="A7635" t="str">
            <v>Richland202040.5Max</v>
          </cell>
          <cell r="B7635">
            <v>2020</v>
          </cell>
          <cell r="C7635">
            <v>0.5</v>
          </cell>
          <cell r="D7635" t="str">
            <v>Richland</v>
          </cell>
          <cell r="E7635">
            <v>4</v>
          </cell>
          <cell r="F7635">
            <v>1053</v>
          </cell>
          <cell r="G7635" t="str">
            <v>Max</v>
          </cell>
        </row>
        <row r="7636">
          <cell r="A7636" t="str">
            <v>Saluda202040.5Max</v>
          </cell>
          <cell r="B7636">
            <v>2020</v>
          </cell>
          <cell r="C7636">
            <v>0.5</v>
          </cell>
          <cell r="D7636" t="str">
            <v>Saluda</v>
          </cell>
          <cell r="E7636">
            <v>4</v>
          </cell>
          <cell r="F7636">
            <v>1053</v>
          </cell>
          <cell r="G7636" t="str">
            <v>Max</v>
          </cell>
        </row>
        <row r="7637">
          <cell r="A7637" t="str">
            <v>Spartanburg202040.5Max</v>
          </cell>
          <cell r="B7637">
            <v>2020</v>
          </cell>
          <cell r="C7637">
            <v>0.5</v>
          </cell>
          <cell r="D7637" t="str">
            <v>Spartanburg</v>
          </cell>
          <cell r="E7637">
            <v>4</v>
          </cell>
          <cell r="F7637">
            <v>938</v>
          </cell>
          <cell r="G7637" t="str">
            <v>Max</v>
          </cell>
        </row>
        <row r="7638">
          <cell r="A7638" t="str">
            <v>Sumter202040.5Max</v>
          </cell>
          <cell r="B7638">
            <v>2020</v>
          </cell>
          <cell r="C7638">
            <v>0.5</v>
          </cell>
          <cell r="D7638" t="str">
            <v>Sumter</v>
          </cell>
          <cell r="E7638">
            <v>4</v>
          </cell>
          <cell r="F7638">
            <v>793</v>
          </cell>
          <cell r="G7638" t="str">
            <v>Max</v>
          </cell>
        </row>
        <row r="7639">
          <cell r="A7639" t="str">
            <v>Union202040.5Max</v>
          </cell>
          <cell r="B7639">
            <v>2020</v>
          </cell>
          <cell r="C7639">
            <v>0.5</v>
          </cell>
          <cell r="D7639" t="str">
            <v>Union</v>
          </cell>
          <cell r="E7639">
            <v>4</v>
          </cell>
          <cell r="F7639">
            <v>760</v>
          </cell>
          <cell r="G7639" t="str">
            <v>Max</v>
          </cell>
        </row>
        <row r="7640">
          <cell r="A7640" t="str">
            <v>Williamsburg202040.5Max</v>
          </cell>
          <cell r="B7640">
            <v>2020</v>
          </cell>
          <cell r="C7640">
            <v>0.5</v>
          </cell>
          <cell r="D7640" t="str">
            <v>Williamsburg</v>
          </cell>
          <cell r="E7640">
            <v>4</v>
          </cell>
          <cell r="F7640">
            <v>760</v>
          </cell>
          <cell r="G7640" t="str">
            <v>Max</v>
          </cell>
        </row>
        <row r="7641">
          <cell r="A7641" t="str">
            <v>York202040.5Max</v>
          </cell>
          <cell r="B7641">
            <v>2020</v>
          </cell>
          <cell r="C7641">
            <v>0.5</v>
          </cell>
          <cell r="D7641" t="str">
            <v>York</v>
          </cell>
          <cell r="E7641">
            <v>4</v>
          </cell>
          <cell r="F7641">
            <v>1211</v>
          </cell>
          <cell r="G7641" t="str">
            <v>Max</v>
          </cell>
        </row>
        <row r="7642">
          <cell r="A7642" t="str">
            <v>Abbeville202000.6Max</v>
          </cell>
          <cell r="B7642">
            <v>2020</v>
          </cell>
          <cell r="C7642">
            <v>0.6</v>
          </cell>
          <cell r="D7642" t="str">
            <v>Abbeville</v>
          </cell>
          <cell r="E7642">
            <v>0</v>
          </cell>
          <cell r="F7642">
            <v>550</v>
          </cell>
          <cell r="G7642" t="str">
            <v>Max</v>
          </cell>
        </row>
        <row r="7643">
          <cell r="A7643" t="str">
            <v>Aiken202000.6Max</v>
          </cell>
          <cell r="B7643">
            <v>2020</v>
          </cell>
          <cell r="C7643">
            <v>0.6</v>
          </cell>
          <cell r="D7643" t="str">
            <v>Aiken</v>
          </cell>
          <cell r="E7643">
            <v>0</v>
          </cell>
          <cell r="F7643">
            <v>693</v>
          </cell>
          <cell r="G7643" t="str">
            <v>Max</v>
          </cell>
        </row>
        <row r="7644">
          <cell r="A7644" t="str">
            <v>Allendale202000.6Max</v>
          </cell>
          <cell r="B7644">
            <v>2020</v>
          </cell>
          <cell r="C7644">
            <v>0.6</v>
          </cell>
          <cell r="D7644" t="str">
            <v>Allendale</v>
          </cell>
          <cell r="E7644">
            <v>0</v>
          </cell>
          <cell r="F7644">
            <v>550</v>
          </cell>
          <cell r="G7644" t="str">
            <v>Max</v>
          </cell>
        </row>
        <row r="7645">
          <cell r="A7645" t="str">
            <v>Anderson202000.6Max</v>
          </cell>
          <cell r="B7645">
            <v>2020</v>
          </cell>
          <cell r="C7645">
            <v>0.6</v>
          </cell>
          <cell r="D7645" t="str">
            <v>Anderson</v>
          </cell>
          <cell r="E7645">
            <v>0</v>
          </cell>
          <cell r="F7645">
            <v>682</v>
          </cell>
          <cell r="G7645" t="str">
            <v>Max</v>
          </cell>
        </row>
        <row r="7646">
          <cell r="A7646" t="str">
            <v>Bamberg202000.6Max</v>
          </cell>
          <cell r="B7646">
            <v>2020</v>
          </cell>
          <cell r="C7646">
            <v>0.6</v>
          </cell>
          <cell r="D7646" t="str">
            <v>Bamberg</v>
          </cell>
          <cell r="E7646">
            <v>0</v>
          </cell>
          <cell r="F7646">
            <v>550</v>
          </cell>
          <cell r="G7646" t="str">
            <v>Max</v>
          </cell>
        </row>
        <row r="7647">
          <cell r="A7647" t="str">
            <v>Barnwell202000.6Max</v>
          </cell>
          <cell r="B7647">
            <v>2020</v>
          </cell>
          <cell r="C7647">
            <v>0.6</v>
          </cell>
          <cell r="D7647" t="str">
            <v>Barnwell</v>
          </cell>
          <cell r="E7647">
            <v>0</v>
          </cell>
          <cell r="F7647">
            <v>550</v>
          </cell>
          <cell r="G7647" t="str">
            <v>Max</v>
          </cell>
        </row>
        <row r="7648">
          <cell r="A7648" t="str">
            <v>Beaufort202000.6Max</v>
          </cell>
          <cell r="B7648">
            <v>2020</v>
          </cell>
          <cell r="C7648">
            <v>0.6</v>
          </cell>
          <cell r="D7648" t="str">
            <v>Beaufort</v>
          </cell>
          <cell r="E7648">
            <v>0</v>
          </cell>
          <cell r="F7648">
            <v>856</v>
          </cell>
          <cell r="G7648" t="str">
            <v>Max</v>
          </cell>
        </row>
        <row r="7649">
          <cell r="A7649" t="str">
            <v>Berkeley202000.6Max</v>
          </cell>
          <cell r="B7649">
            <v>2020</v>
          </cell>
          <cell r="C7649">
            <v>0.6</v>
          </cell>
          <cell r="D7649" t="str">
            <v>Berkeley</v>
          </cell>
          <cell r="E7649">
            <v>0</v>
          </cell>
          <cell r="F7649">
            <v>850</v>
          </cell>
          <cell r="G7649" t="str">
            <v>Max</v>
          </cell>
        </row>
        <row r="7650">
          <cell r="A7650" t="str">
            <v>Calhoun202000.6Max</v>
          </cell>
          <cell r="B7650">
            <v>2020</v>
          </cell>
          <cell r="C7650">
            <v>0.6</v>
          </cell>
          <cell r="D7650" t="str">
            <v>Calhoun</v>
          </cell>
          <cell r="E7650">
            <v>0</v>
          </cell>
          <cell r="F7650">
            <v>763</v>
          </cell>
          <cell r="G7650" t="str">
            <v>Max</v>
          </cell>
        </row>
        <row r="7651">
          <cell r="A7651" t="str">
            <v>Charleston202000.6Max</v>
          </cell>
          <cell r="B7651">
            <v>2020</v>
          </cell>
          <cell r="C7651">
            <v>0.6</v>
          </cell>
          <cell r="D7651" t="str">
            <v>Charleston</v>
          </cell>
          <cell r="E7651">
            <v>0</v>
          </cell>
          <cell r="F7651">
            <v>850</v>
          </cell>
          <cell r="G7651" t="str">
            <v>Max</v>
          </cell>
        </row>
        <row r="7652">
          <cell r="A7652" t="str">
            <v>Cherokee202000.6Max</v>
          </cell>
          <cell r="B7652">
            <v>2020</v>
          </cell>
          <cell r="C7652">
            <v>0.6</v>
          </cell>
          <cell r="D7652" t="str">
            <v>Cherokee</v>
          </cell>
          <cell r="E7652">
            <v>0</v>
          </cell>
          <cell r="F7652">
            <v>550</v>
          </cell>
          <cell r="G7652" t="str">
            <v>Max</v>
          </cell>
        </row>
        <row r="7653">
          <cell r="A7653" t="str">
            <v>Chester202000.6Max</v>
          </cell>
          <cell r="B7653">
            <v>2020</v>
          </cell>
          <cell r="C7653">
            <v>0.6</v>
          </cell>
          <cell r="D7653" t="str">
            <v>Chester</v>
          </cell>
          <cell r="E7653">
            <v>0</v>
          </cell>
          <cell r="F7653">
            <v>568</v>
          </cell>
          <cell r="G7653" t="str">
            <v>Max</v>
          </cell>
        </row>
        <row r="7654">
          <cell r="A7654" t="str">
            <v>Chesterfield202000.6Max</v>
          </cell>
          <cell r="B7654">
            <v>2020</v>
          </cell>
          <cell r="C7654">
            <v>0.6</v>
          </cell>
          <cell r="D7654" t="str">
            <v>Chesterfield</v>
          </cell>
          <cell r="E7654">
            <v>0</v>
          </cell>
          <cell r="F7654">
            <v>550</v>
          </cell>
          <cell r="G7654" t="str">
            <v>Max</v>
          </cell>
        </row>
        <row r="7655">
          <cell r="A7655" t="str">
            <v>Clarendon202000.6Max</v>
          </cell>
          <cell r="B7655">
            <v>2020</v>
          </cell>
          <cell r="C7655">
            <v>0.6</v>
          </cell>
          <cell r="D7655" t="str">
            <v>Clarendon</v>
          </cell>
          <cell r="E7655">
            <v>0</v>
          </cell>
          <cell r="F7655">
            <v>550</v>
          </cell>
          <cell r="G7655" t="str">
            <v>Max</v>
          </cell>
        </row>
        <row r="7656">
          <cell r="A7656" t="str">
            <v>Colleton202000.6Max</v>
          </cell>
          <cell r="B7656">
            <v>2020</v>
          </cell>
          <cell r="C7656">
            <v>0.6</v>
          </cell>
          <cell r="D7656" t="str">
            <v>Colleton</v>
          </cell>
          <cell r="E7656">
            <v>0</v>
          </cell>
          <cell r="F7656">
            <v>550</v>
          </cell>
          <cell r="G7656" t="str">
            <v>Max</v>
          </cell>
        </row>
        <row r="7657">
          <cell r="A7657" t="str">
            <v>Darlington202000.6Max</v>
          </cell>
          <cell r="B7657">
            <v>2020</v>
          </cell>
          <cell r="C7657">
            <v>0.6</v>
          </cell>
          <cell r="D7657" t="str">
            <v>Darlington</v>
          </cell>
          <cell r="E7657">
            <v>0</v>
          </cell>
          <cell r="F7657">
            <v>550</v>
          </cell>
          <cell r="G7657" t="str">
            <v>Max</v>
          </cell>
        </row>
        <row r="7658">
          <cell r="A7658" t="str">
            <v>Dillon202000.6Max</v>
          </cell>
          <cell r="B7658">
            <v>2020</v>
          </cell>
          <cell r="C7658">
            <v>0.6</v>
          </cell>
          <cell r="D7658" t="str">
            <v>Dillon</v>
          </cell>
          <cell r="E7658">
            <v>0</v>
          </cell>
          <cell r="F7658">
            <v>550</v>
          </cell>
          <cell r="G7658" t="str">
            <v>Max</v>
          </cell>
        </row>
        <row r="7659">
          <cell r="A7659" t="str">
            <v>Dorchester202000.6Max</v>
          </cell>
          <cell r="B7659">
            <v>2020</v>
          </cell>
          <cell r="C7659">
            <v>0.6</v>
          </cell>
          <cell r="D7659" t="str">
            <v>Dorchester</v>
          </cell>
          <cell r="E7659">
            <v>0</v>
          </cell>
          <cell r="F7659">
            <v>850</v>
          </cell>
          <cell r="G7659" t="str">
            <v>Max</v>
          </cell>
        </row>
        <row r="7660">
          <cell r="A7660" t="str">
            <v>Edgefield202000.6Max</v>
          </cell>
          <cell r="B7660">
            <v>2020</v>
          </cell>
          <cell r="C7660">
            <v>0.6</v>
          </cell>
          <cell r="D7660" t="str">
            <v>Edgefield</v>
          </cell>
          <cell r="E7660">
            <v>0</v>
          </cell>
          <cell r="F7660">
            <v>693</v>
          </cell>
          <cell r="G7660" t="str">
            <v>Max</v>
          </cell>
        </row>
        <row r="7661">
          <cell r="A7661" t="str">
            <v>Fairfield202000.6Max</v>
          </cell>
          <cell r="B7661">
            <v>2020</v>
          </cell>
          <cell r="C7661">
            <v>0.6</v>
          </cell>
          <cell r="D7661" t="str">
            <v>Fairfield</v>
          </cell>
          <cell r="E7661">
            <v>0</v>
          </cell>
          <cell r="F7661">
            <v>763</v>
          </cell>
          <cell r="G7661" t="str">
            <v>Max</v>
          </cell>
        </row>
        <row r="7662">
          <cell r="A7662" t="str">
            <v>Florence202000.6Max</v>
          </cell>
          <cell r="B7662">
            <v>2020</v>
          </cell>
          <cell r="C7662">
            <v>0.6</v>
          </cell>
          <cell r="D7662" t="str">
            <v>Florence</v>
          </cell>
          <cell r="E7662">
            <v>0</v>
          </cell>
          <cell r="F7662">
            <v>606</v>
          </cell>
          <cell r="G7662" t="str">
            <v>Max</v>
          </cell>
        </row>
        <row r="7663">
          <cell r="A7663" t="str">
            <v>Georgetown202000.6Max</v>
          </cell>
          <cell r="B7663">
            <v>2020</v>
          </cell>
          <cell r="C7663">
            <v>0.6</v>
          </cell>
          <cell r="D7663" t="str">
            <v>Georgetown</v>
          </cell>
          <cell r="E7663">
            <v>0</v>
          </cell>
          <cell r="F7663">
            <v>657</v>
          </cell>
          <cell r="G7663" t="str">
            <v>Max</v>
          </cell>
        </row>
        <row r="7664">
          <cell r="A7664" t="str">
            <v>Greenville202000.6Max</v>
          </cell>
          <cell r="B7664">
            <v>2020</v>
          </cell>
          <cell r="C7664">
            <v>0.6</v>
          </cell>
          <cell r="D7664" t="str">
            <v>Greenville</v>
          </cell>
          <cell r="E7664">
            <v>0</v>
          </cell>
          <cell r="F7664">
            <v>787</v>
          </cell>
          <cell r="G7664" t="str">
            <v>Max</v>
          </cell>
        </row>
        <row r="7665">
          <cell r="A7665" t="str">
            <v>Greenwood202000.6Max</v>
          </cell>
          <cell r="B7665">
            <v>2020</v>
          </cell>
          <cell r="C7665">
            <v>0.6</v>
          </cell>
          <cell r="D7665" t="str">
            <v>Greenwood</v>
          </cell>
          <cell r="E7665">
            <v>0</v>
          </cell>
          <cell r="F7665">
            <v>592</v>
          </cell>
          <cell r="G7665" t="str">
            <v>Max</v>
          </cell>
        </row>
        <row r="7666">
          <cell r="A7666" t="str">
            <v>Hampton202000.6Max</v>
          </cell>
          <cell r="B7666">
            <v>2020</v>
          </cell>
          <cell r="C7666">
            <v>0.6</v>
          </cell>
          <cell r="D7666" t="str">
            <v>Hampton</v>
          </cell>
          <cell r="E7666">
            <v>0</v>
          </cell>
          <cell r="F7666">
            <v>550</v>
          </cell>
          <cell r="G7666" t="str">
            <v>Max</v>
          </cell>
        </row>
        <row r="7667">
          <cell r="A7667" t="str">
            <v>Horry202000.6Max</v>
          </cell>
          <cell r="B7667">
            <v>2020</v>
          </cell>
          <cell r="C7667">
            <v>0.6</v>
          </cell>
          <cell r="D7667" t="str">
            <v>Horry</v>
          </cell>
          <cell r="E7667">
            <v>0</v>
          </cell>
          <cell r="F7667">
            <v>612</v>
          </cell>
          <cell r="G7667" t="str">
            <v>Max</v>
          </cell>
        </row>
        <row r="7668">
          <cell r="A7668" t="str">
            <v>Jasper202000.6Max</v>
          </cell>
          <cell r="B7668">
            <v>2020</v>
          </cell>
          <cell r="C7668">
            <v>0.6</v>
          </cell>
          <cell r="D7668" t="str">
            <v>Jasper</v>
          </cell>
          <cell r="E7668">
            <v>0</v>
          </cell>
          <cell r="F7668">
            <v>550</v>
          </cell>
          <cell r="G7668" t="str">
            <v>Max</v>
          </cell>
        </row>
        <row r="7669">
          <cell r="A7669" t="str">
            <v>Kershaw202000.6Max</v>
          </cell>
          <cell r="B7669">
            <v>2020</v>
          </cell>
          <cell r="C7669">
            <v>0.6</v>
          </cell>
          <cell r="D7669" t="str">
            <v>Kershaw</v>
          </cell>
          <cell r="E7669">
            <v>0</v>
          </cell>
          <cell r="F7669">
            <v>673</v>
          </cell>
          <cell r="G7669" t="str">
            <v>Max</v>
          </cell>
        </row>
        <row r="7670">
          <cell r="A7670" t="str">
            <v>Lancaster202000.6Max</v>
          </cell>
          <cell r="B7670">
            <v>2020</v>
          </cell>
          <cell r="C7670">
            <v>0.6</v>
          </cell>
          <cell r="D7670" t="str">
            <v>Lancaster</v>
          </cell>
          <cell r="E7670">
            <v>0</v>
          </cell>
          <cell r="F7670">
            <v>708</v>
          </cell>
          <cell r="G7670" t="str">
            <v>Max</v>
          </cell>
        </row>
        <row r="7671">
          <cell r="A7671" t="str">
            <v>Laurens202000.6Max</v>
          </cell>
          <cell r="B7671">
            <v>2020</v>
          </cell>
          <cell r="C7671">
            <v>0.6</v>
          </cell>
          <cell r="D7671" t="str">
            <v>Laurens</v>
          </cell>
          <cell r="E7671">
            <v>0</v>
          </cell>
          <cell r="F7671">
            <v>555</v>
          </cell>
          <cell r="G7671" t="str">
            <v>Max</v>
          </cell>
        </row>
        <row r="7672">
          <cell r="A7672" t="str">
            <v>Lee202000.6Max</v>
          </cell>
          <cell r="B7672">
            <v>2020</v>
          </cell>
          <cell r="C7672">
            <v>0.6</v>
          </cell>
          <cell r="D7672" t="str">
            <v>Lee</v>
          </cell>
          <cell r="E7672">
            <v>0</v>
          </cell>
          <cell r="F7672">
            <v>550</v>
          </cell>
          <cell r="G7672" t="str">
            <v>Max</v>
          </cell>
        </row>
        <row r="7673">
          <cell r="A7673" t="str">
            <v>Lexington202000.6Max</v>
          </cell>
          <cell r="B7673">
            <v>2020</v>
          </cell>
          <cell r="C7673">
            <v>0.6</v>
          </cell>
          <cell r="D7673" t="str">
            <v>Lexington</v>
          </cell>
          <cell r="E7673">
            <v>0</v>
          </cell>
          <cell r="F7673">
            <v>763</v>
          </cell>
          <cell r="G7673" t="str">
            <v>Max</v>
          </cell>
        </row>
        <row r="7674">
          <cell r="A7674" t="str">
            <v>Marion202000.6Max</v>
          </cell>
          <cell r="B7674">
            <v>2020</v>
          </cell>
          <cell r="C7674">
            <v>0.6</v>
          </cell>
          <cell r="D7674" t="str">
            <v>Marion</v>
          </cell>
          <cell r="E7674">
            <v>0</v>
          </cell>
          <cell r="F7674">
            <v>550</v>
          </cell>
          <cell r="G7674" t="str">
            <v>Max</v>
          </cell>
        </row>
        <row r="7675">
          <cell r="A7675" t="str">
            <v>Marlboro202000.6Max</v>
          </cell>
          <cell r="B7675">
            <v>2020</v>
          </cell>
          <cell r="C7675">
            <v>0.6</v>
          </cell>
          <cell r="D7675" t="str">
            <v>Marlboro</v>
          </cell>
          <cell r="E7675">
            <v>0</v>
          </cell>
          <cell r="F7675">
            <v>550</v>
          </cell>
          <cell r="G7675" t="str">
            <v>Max</v>
          </cell>
        </row>
        <row r="7676">
          <cell r="A7676" t="str">
            <v>McCormick202000.6Max</v>
          </cell>
          <cell r="B7676">
            <v>2020</v>
          </cell>
          <cell r="C7676">
            <v>0.6</v>
          </cell>
          <cell r="D7676" t="str">
            <v>McCormick</v>
          </cell>
          <cell r="E7676">
            <v>0</v>
          </cell>
          <cell r="F7676">
            <v>576</v>
          </cell>
          <cell r="G7676" t="str">
            <v>Max</v>
          </cell>
        </row>
        <row r="7677">
          <cell r="A7677" t="str">
            <v>Newberry202000.6Max</v>
          </cell>
          <cell r="B7677">
            <v>2020</v>
          </cell>
          <cell r="C7677">
            <v>0.6</v>
          </cell>
          <cell r="D7677" t="str">
            <v>Newberry</v>
          </cell>
          <cell r="E7677">
            <v>0</v>
          </cell>
          <cell r="F7677">
            <v>550</v>
          </cell>
          <cell r="G7677" t="str">
            <v>Max</v>
          </cell>
        </row>
        <row r="7678">
          <cell r="A7678" t="str">
            <v>Oconee202000.6Max</v>
          </cell>
          <cell r="B7678">
            <v>2020</v>
          </cell>
          <cell r="C7678">
            <v>0.6</v>
          </cell>
          <cell r="D7678" t="str">
            <v>Oconee</v>
          </cell>
          <cell r="E7678">
            <v>0</v>
          </cell>
          <cell r="F7678">
            <v>661</v>
          </cell>
          <cell r="G7678" t="str">
            <v>Max</v>
          </cell>
        </row>
        <row r="7679">
          <cell r="A7679" t="str">
            <v>Orangeburg202000.6Max</v>
          </cell>
          <cell r="B7679">
            <v>2020</v>
          </cell>
          <cell r="C7679">
            <v>0.6</v>
          </cell>
          <cell r="D7679" t="str">
            <v>Orangeburg</v>
          </cell>
          <cell r="E7679">
            <v>0</v>
          </cell>
          <cell r="F7679">
            <v>550</v>
          </cell>
          <cell r="G7679" t="str">
            <v>Max</v>
          </cell>
        </row>
        <row r="7680">
          <cell r="A7680" t="str">
            <v>Pickens202000.6Max</v>
          </cell>
          <cell r="B7680">
            <v>2020</v>
          </cell>
          <cell r="C7680">
            <v>0.6</v>
          </cell>
          <cell r="D7680" t="str">
            <v>Pickens</v>
          </cell>
          <cell r="E7680">
            <v>0</v>
          </cell>
          <cell r="F7680">
            <v>787</v>
          </cell>
          <cell r="G7680" t="str">
            <v>Max</v>
          </cell>
        </row>
        <row r="7681">
          <cell r="A7681" t="str">
            <v>Richland202000.6Max</v>
          </cell>
          <cell r="B7681">
            <v>2020</v>
          </cell>
          <cell r="C7681">
            <v>0.6</v>
          </cell>
          <cell r="D7681" t="str">
            <v>Richland</v>
          </cell>
          <cell r="E7681">
            <v>0</v>
          </cell>
          <cell r="F7681">
            <v>763</v>
          </cell>
          <cell r="G7681" t="str">
            <v>Max</v>
          </cell>
        </row>
        <row r="7682">
          <cell r="A7682" t="str">
            <v>Saluda202000.6Max</v>
          </cell>
          <cell r="B7682">
            <v>2020</v>
          </cell>
          <cell r="C7682">
            <v>0.6</v>
          </cell>
          <cell r="D7682" t="str">
            <v>Saluda</v>
          </cell>
          <cell r="E7682">
            <v>0</v>
          </cell>
          <cell r="F7682">
            <v>763</v>
          </cell>
          <cell r="G7682" t="str">
            <v>Max</v>
          </cell>
        </row>
        <row r="7683">
          <cell r="A7683" t="str">
            <v>Spartanburg202000.6Max</v>
          </cell>
          <cell r="B7683">
            <v>2020</v>
          </cell>
          <cell r="C7683">
            <v>0.6</v>
          </cell>
          <cell r="D7683" t="str">
            <v>Spartanburg</v>
          </cell>
          <cell r="E7683">
            <v>0</v>
          </cell>
          <cell r="F7683">
            <v>679</v>
          </cell>
          <cell r="G7683" t="str">
            <v>Max</v>
          </cell>
        </row>
        <row r="7684">
          <cell r="A7684" t="str">
            <v>Sumter202000.6Max</v>
          </cell>
          <cell r="B7684">
            <v>2020</v>
          </cell>
          <cell r="C7684">
            <v>0.6</v>
          </cell>
          <cell r="D7684" t="str">
            <v>Sumter</v>
          </cell>
          <cell r="E7684">
            <v>0</v>
          </cell>
          <cell r="F7684">
            <v>574</v>
          </cell>
          <cell r="G7684" t="str">
            <v>Max</v>
          </cell>
        </row>
        <row r="7685">
          <cell r="A7685" t="str">
            <v>Union202000.6Max</v>
          </cell>
          <cell r="B7685">
            <v>2020</v>
          </cell>
          <cell r="C7685">
            <v>0.6</v>
          </cell>
          <cell r="D7685" t="str">
            <v>Union</v>
          </cell>
          <cell r="E7685">
            <v>0</v>
          </cell>
          <cell r="F7685">
            <v>550</v>
          </cell>
          <cell r="G7685" t="str">
            <v>Max</v>
          </cell>
        </row>
        <row r="7686">
          <cell r="A7686" t="str">
            <v>Williamsburg202000.6Max</v>
          </cell>
          <cell r="B7686">
            <v>2020</v>
          </cell>
          <cell r="C7686">
            <v>0.6</v>
          </cell>
          <cell r="D7686" t="str">
            <v>Williamsburg</v>
          </cell>
          <cell r="E7686">
            <v>0</v>
          </cell>
          <cell r="F7686">
            <v>550</v>
          </cell>
          <cell r="G7686" t="str">
            <v>Max</v>
          </cell>
        </row>
        <row r="7687">
          <cell r="A7687" t="str">
            <v>York202000.6Max</v>
          </cell>
          <cell r="B7687">
            <v>2020</v>
          </cell>
          <cell r="C7687">
            <v>0.6</v>
          </cell>
          <cell r="D7687" t="str">
            <v>York</v>
          </cell>
          <cell r="E7687">
            <v>0</v>
          </cell>
          <cell r="F7687">
            <v>877</v>
          </cell>
          <cell r="G7687" t="str">
            <v>Max</v>
          </cell>
        </row>
        <row r="7688">
          <cell r="A7688" t="str">
            <v>Abbeville202010.6Max</v>
          </cell>
          <cell r="B7688">
            <v>2020</v>
          </cell>
          <cell r="C7688">
            <v>0.6</v>
          </cell>
          <cell r="D7688" t="str">
            <v>Abbeville</v>
          </cell>
          <cell r="E7688">
            <v>1</v>
          </cell>
          <cell r="F7688">
            <v>590</v>
          </cell>
          <cell r="G7688" t="str">
            <v>Max</v>
          </cell>
        </row>
        <row r="7689">
          <cell r="A7689" t="str">
            <v>Aiken202010.6Max</v>
          </cell>
          <cell r="B7689">
            <v>2020</v>
          </cell>
          <cell r="C7689">
            <v>0.6</v>
          </cell>
          <cell r="D7689" t="str">
            <v>Aiken</v>
          </cell>
          <cell r="E7689">
            <v>1</v>
          </cell>
          <cell r="F7689">
            <v>742</v>
          </cell>
          <cell r="G7689" t="str">
            <v>Max</v>
          </cell>
        </row>
        <row r="7690">
          <cell r="A7690" t="str">
            <v>Allendale202010.6Max</v>
          </cell>
          <cell r="B7690">
            <v>2020</v>
          </cell>
          <cell r="C7690">
            <v>0.6</v>
          </cell>
          <cell r="D7690" t="str">
            <v>Allendale</v>
          </cell>
          <cell r="E7690">
            <v>1</v>
          </cell>
          <cell r="F7690">
            <v>590</v>
          </cell>
          <cell r="G7690" t="str">
            <v>Max</v>
          </cell>
        </row>
        <row r="7691">
          <cell r="A7691" t="str">
            <v>Anderson202010.6Max</v>
          </cell>
          <cell r="B7691">
            <v>2020</v>
          </cell>
          <cell r="C7691">
            <v>0.6</v>
          </cell>
          <cell r="D7691" t="str">
            <v>Anderson</v>
          </cell>
          <cell r="E7691">
            <v>1</v>
          </cell>
          <cell r="F7691">
            <v>731</v>
          </cell>
          <cell r="G7691" t="str">
            <v>Max</v>
          </cell>
        </row>
        <row r="7692">
          <cell r="A7692" t="str">
            <v>Bamberg202010.6Max</v>
          </cell>
          <cell r="B7692">
            <v>2020</v>
          </cell>
          <cell r="C7692">
            <v>0.6</v>
          </cell>
          <cell r="D7692" t="str">
            <v>Bamberg</v>
          </cell>
          <cell r="E7692">
            <v>1</v>
          </cell>
          <cell r="F7692">
            <v>590</v>
          </cell>
          <cell r="G7692" t="str">
            <v>Max</v>
          </cell>
        </row>
        <row r="7693">
          <cell r="A7693" t="str">
            <v>Barnwell202010.6Max</v>
          </cell>
          <cell r="B7693">
            <v>2020</v>
          </cell>
          <cell r="C7693">
            <v>0.6</v>
          </cell>
          <cell r="D7693" t="str">
            <v>Barnwell</v>
          </cell>
          <cell r="E7693">
            <v>1</v>
          </cell>
          <cell r="F7693">
            <v>590</v>
          </cell>
          <cell r="G7693" t="str">
            <v>Max</v>
          </cell>
        </row>
        <row r="7694">
          <cell r="A7694" t="str">
            <v>Beaufort202010.6Max</v>
          </cell>
          <cell r="B7694">
            <v>2020</v>
          </cell>
          <cell r="C7694">
            <v>0.6</v>
          </cell>
          <cell r="D7694" t="str">
            <v>Beaufort</v>
          </cell>
          <cell r="E7694">
            <v>1</v>
          </cell>
          <cell r="F7694">
            <v>917</v>
          </cell>
          <cell r="G7694" t="str">
            <v>Max</v>
          </cell>
        </row>
        <row r="7695">
          <cell r="A7695" t="str">
            <v>Berkeley202010.6Max</v>
          </cell>
          <cell r="B7695">
            <v>2020</v>
          </cell>
          <cell r="C7695">
            <v>0.6</v>
          </cell>
          <cell r="D7695" t="str">
            <v>Berkeley</v>
          </cell>
          <cell r="E7695">
            <v>1</v>
          </cell>
          <cell r="F7695">
            <v>911</v>
          </cell>
          <cell r="G7695" t="str">
            <v>Max</v>
          </cell>
        </row>
        <row r="7696">
          <cell r="A7696" t="str">
            <v>Calhoun202010.6Max</v>
          </cell>
          <cell r="B7696">
            <v>2020</v>
          </cell>
          <cell r="C7696">
            <v>0.6</v>
          </cell>
          <cell r="D7696" t="str">
            <v>Calhoun</v>
          </cell>
          <cell r="E7696">
            <v>1</v>
          </cell>
          <cell r="F7696">
            <v>817</v>
          </cell>
          <cell r="G7696" t="str">
            <v>Max</v>
          </cell>
        </row>
        <row r="7697">
          <cell r="A7697" t="str">
            <v>Charleston202010.6Max</v>
          </cell>
          <cell r="B7697">
            <v>2020</v>
          </cell>
          <cell r="C7697">
            <v>0.6</v>
          </cell>
          <cell r="D7697" t="str">
            <v>Charleston</v>
          </cell>
          <cell r="E7697">
            <v>1</v>
          </cell>
          <cell r="F7697">
            <v>911</v>
          </cell>
          <cell r="G7697" t="str">
            <v>Max</v>
          </cell>
        </row>
        <row r="7698">
          <cell r="A7698" t="str">
            <v>Cherokee202010.6Max</v>
          </cell>
          <cell r="B7698">
            <v>2020</v>
          </cell>
          <cell r="C7698">
            <v>0.6</v>
          </cell>
          <cell r="D7698" t="str">
            <v>Cherokee</v>
          </cell>
          <cell r="E7698">
            <v>1</v>
          </cell>
          <cell r="F7698">
            <v>590</v>
          </cell>
          <cell r="G7698" t="str">
            <v>Max</v>
          </cell>
        </row>
        <row r="7699">
          <cell r="A7699" t="str">
            <v>Chester202010.6Max</v>
          </cell>
          <cell r="B7699">
            <v>2020</v>
          </cell>
          <cell r="C7699">
            <v>0.6</v>
          </cell>
          <cell r="D7699" t="str">
            <v>Chester</v>
          </cell>
          <cell r="E7699">
            <v>1</v>
          </cell>
          <cell r="F7699">
            <v>609</v>
          </cell>
          <cell r="G7699" t="str">
            <v>Max</v>
          </cell>
        </row>
        <row r="7700">
          <cell r="A7700" t="str">
            <v>Chesterfield202010.6Max</v>
          </cell>
          <cell r="B7700">
            <v>2020</v>
          </cell>
          <cell r="C7700">
            <v>0.6</v>
          </cell>
          <cell r="D7700" t="str">
            <v>Chesterfield</v>
          </cell>
          <cell r="E7700">
            <v>1</v>
          </cell>
          <cell r="F7700">
            <v>590</v>
          </cell>
          <cell r="G7700" t="str">
            <v>Max</v>
          </cell>
        </row>
        <row r="7701">
          <cell r="A7701" t="str">
            <v>Clarendon202010.6Max</v>
          </cell>
          <cell r="B7701">
            <v>2020</v>
          </cell>
          <cell r="C7701">
            <v>0.6</v>
          </cell>
          <cell r="D7701" t="str">
            <v>Clarendon</v>
          </cell>
          <cell r="E7701">
            <v>1</v>
          </cell>
          <cell r="F7701">
            <v>590</v>
          </cell>
          <cell r="G7701" t="str">
            <v>Max</v>
          </cell>
        </row>
        <row r="7702">
          <cell r="A7702" t="str">
            <v>Colleton202010.6Max</v>
          </cell>
          <cell r="B7702">
            <v>2020</v>
          </cell>
          <cell r="C7702">
            <v>0.6</v>
          </cell>
          <cell r="D7702" t="str">
            <v>Colleton</v>
          </cell>
          <cell r="E7702">
            <v>1</v>
          </cell>
          <cell r="F7702">
            <v>590</v>
          </cell>
          <cell r="G7702" t="str">
            <v>Max</v>
          </cell>
        </row>
        <row r="7703">
          <cell r="A7703" t="str">
            <v>Darlington202010.6Max</v>
          </cell>
          <cell r="B7703">
            <v>2020</v>
          </cell>
          <cell r="C7703">
            <v>0.6</v>
          </cell>
          <cell r="D7703" t="str">
            <v>Darlington</v>
          </cell>
          <cell r="E7703">
            <v>1</v>
          </cell>
          <cell r="F7703">
            <v>590</v>
          </cell>
          <cell r="G7703" t="str">
            <v>Max</v>
          </cell>
        </row>
        <row r="7704">
          <cell r="A7704" t="str">
            <v>Dillon202010.6Max</v>
          </cell>
          <cell r="B7704">
            <v>2020</v>
          </cell>
          <cell r="C7704">
            <v>0.6</v>
          </cell>
          <cell r="D7704" t="str">
            <v>Dillon</v>
          </cell>
          <cell r="E7704">
            <v>1</v>
          </cell>
          <cell r="F7704">
            <v>590</v>
          </cell>
          <cell r="G7704" t="str">
            <v>Max</v>
          </cell>
        </row>
        <row r="7705">
          <cell r="A7705" t="str">
            <v>Dorchester202010.6Max</v>
          </cell>
          <cell r="B7705">
            <v>2020</v>
          </cell>
          <cell r="C7705">
            <v>0.6</v>
          </cell>
          <cell r="D7705" t="str">
            <v>Dorchester</v>
          </cell>
          <cell r="E7705">
            <v>1</v>
          </cell>
          <cell r="F7705">
            <v>911</v>
          </cell>
          <cell r="G7705" t="str">
            <v>Max</v>
          </cell>
        </row>
        <row r="7706">
          <cell r="A7706" t="str">
            <v>Edgefield202010.6Max</v>
          </cell>
          <cell r="B7706">
            <v>2020</v>
          </cell>
          <cell r="C7706">
            <v>0.6</v>
          </cell>
          <cell r="D7706" t="str">
            <v>Edgefield</v>
          </cell>
          <cell r="E7706">
            <v>1</v>
          </cell>
          <cell r="F7706">
            <v>742</v>
          </cell>
          <cell r="G7706" t="str">
            <v>Max</v>
          </cell>
        </row>
        <row r="7707">
          <cell r="A7707" t="str">
            <v>Fairfield202010.6Max</v>
          </cell>
          <cell r="B7707">
            <v>2020</v>
          </cell>
          <cell r="C7707">
            <v>0.6</v>
          </cell>
          <cell r="D7707" t="str">
            <v>Fairfield</v>
          </cell>
          <cell r="E7707">
            <v>1</v>
          </cell>
          <cell r="F7707">
            <v>817</v>
          </cell>
          <cell r="G7707" t="str">
            <v>Max</v>
          </cell>
        </row>
        <row r="7708">
          <cell r="A7708" t="str">
            <v>Florence202010.6Max</v>
          </cell>
          <cell r="B7708">
            <v>2020</v>
          </cell>
          <cell r="C7708">
            <v>0.6</v>
          </cell>
          <cell r="D7708" t="str">
            <v>Florence</v>
          </cell>
          <cell r="E7708">
            <v>1</v>
          </cell>
          <cell r="F7708">
            <v>649</v>
          </cell>
          <cell r="G7708" t="str">
            <v>Max</v>
          </cell>
        </row>
        <row r="7709">
          <cell r="A7709" t="str">
            <v>Georgetown202010.6Max</v>
          </cell>
          <cell r="B7709">
            <v>2020</v>
          </cell>
          <cell r="C7709">
            <v>0.6</v>
          </cell>
          <cell r="D7709" t="str">
            <v>Georgetown</v>
          </cell>
          <cell r="E7709">
            <v>1</v>
          </cell>
          <cell r="F7709">
            <v>703</v>
          </cell>
          <cell r="G7709" t="str">
            <v>Max</v>
          </cell>
        </row>
        <row r="7710">
          <cell r="A7710" t="str">
            <v>Greenville202010.6Max</v>
          </cell>
          <cell r="B7710">
            <v>2020</v>
          </cell>
          <cell r="C7710">
            <v>0.6</v>
          </cell>
          <cell r="D7710" t="str">
            <v>Greenville</v>
          </cell>
          <cell r="E7710">
            <v>1</v>
          </cell>
          <cell r="F7710">
            <v>843</v>
          </cell>
          <cell r="G7710" t="str">
            <v>Max</v>
          </cell>
        </row>
        <row r="7711">
          <cell r="A7711" t="str">
            <v>Greenwood202010.6Max</v>
          </cell>
          <cell r="B7711">
            <v>2020</v>
          </cell>
          <cell r="C7711">
            <v>0.6</v>
          </cell>
          <cell r="D7711" t="str">
            <v>Greenwood</v>
          </cell>
          <cell r="E7711">
            <v>1</v>
          </cell>
          <cell r="F7711">
            <v>634</v>
          </cell>
          <cell r="G7711" t="str">
            <v>Max</v>
          </cell>
        </row>
        <row r="7712">
          <cell r="A7712" t="str">
            <v>Hampton202010.6Max</v>
          </cell>
          <cell r="B7712">
            <v>2020</v>
          </cell>
          <cell r="C7712">
            <v>0.6</v>
          </cell>
          <cell r="D7712" t="str">
            <v>Hampton</v>
          </cell>
          <cell r="E7712">
            <v>1</v>
          </cell>
          <cell r="F7712">
            <v>590</v>
          </cell>
          <cell r="G7712" t="str">
            <v>Max</v>
          </cell>
        </row>
        <row r="7713">
          <cell r="A7713" t="str">
            <v>Horry202010.6Max</v>
          </cell>
          <cell r="B7713">
            <v>2020</v>
          </cell>
          <cell r="C7713">
            <v>0.6</v>
          </cell>
          <cell r="D7713" t="str">
            <v>Horry</v>
          </cell>
          <cell r="E7713">
            <v>1</v>
          </cell>
          <cell r="F7713">
            <v>655</v>
          </cell>
          <cell r="G7713" t="str">
            <v>Max</v>
          </cell>
        </row>
        <row r="7714">
          <cell r="A7714" t="str">
            <v>Jasper202010.6Max</v>
          </cell>
          <cell r="B7714">
            <v>2020</v>
          </cell>
          <cell r="C7714">
            <v>0.6</v>
          </cell>
          <cell r="D7714" t="str">
            <v>Jasper</v>
          </cell>
          <cell r="E7714">
            <v>1</v>
          </cell>
          <cell r="F7714">
            <v>590</v>
          </cell>
          <cell r="G7714" t="str">
            <v>Max</v>
          </cell>
        </row>
        <row r="7715">
          <cell r="A7715" t="str">
            <v>Kershaw202010.6Max</v>
          </cell>
          <cell r="B7715">
            <v>2020</v>
          </cell>
          <cell r="C7715">
            <v>0.6</v>
          </cell>
          <cell r="D7715" t="str">
            <v>Kershaw</v>
          </cell>
          <cell r="E7715">
            <v>1</v>
          </cell>
          <cell r="F7715">
            <v>721</v>
          </cell>
          <cell r="G7715" t="str">
            <v>Max</v>
          </cell>
        </row>
        <row r="7716">
          <cell r="A7716" t="str">
            <v>Lancaster202010.6Max</v>
          </cell>
          <cell r="B7716">
            <v>2020</v>
          </cell>
          <cell r="C7716">
            <v>0.6</v>
          </cell>
          <cell r="D7716" t="str">
            <v>Lancaster</v>
          </cell>
          <cell r="E7716">
            <v>1</v>
          </cell>
          <cell r="F7716">
            <v>758</v>
          </cell>
          <cell r="G7716" t="str">
            <v>Max</v>
          </cell>
        </row>
        <row r="7717">
          <cell r="A7717" t="str">
            <v>Laurens202010.6Max</v>
          </cell>
          <cell r="B7717">
            <v>2020</v>
          </cell>
          <cell r="C7717">
            <v>0.6</v>
          </cell>
          <cell r="D7717" t="str">
            <v>Laurens</v>
          </cell>
          <cell r="E7717">
            <v>1</v>
          </cell>
          <cell r="F7717">
            <v>594</v>
          </cell>
          <cell r="G7717" t="str">
            <v>Max</v>
          </cell>
        </row>
        <row r="7718">
          <cell r="A7718" t="str">
            <v>Lee202010.6Max</v>
          </cell>
          <cell r="B7718">
            <v>2020</v>
          </cell>
          <cell r="C7718">
            <v>0.6</v>
          </cell>
          <cell r="D7718" t="str">
            <v>Lee</v>
          </cell>
          <cell r="E7718">
            <v>1</v>
          </cell>
          <cell r="F7718">
            <v>590</v>
          </cell>
          <cell r="G7718" t="str">
            <v>Max</v>
          </cell>
        </row>
        <row r="7719">
          <cell r="A7719" t="str">
            <v>Lexington202010.6Max</v>
          </cell>
          <cell r="B7719">
            <v>2020</v>
          </cell>
          <cell r="C7719">
            <v>0.6</v>
          </cell>
          <cell r="D7719" t="str">
            <v>Lexington</v>
          </cell>
          <cell r="E7719">
            <v>1</v>
          </cell>
          <cell r="F7719">
            <v>817</v>
          </cell>
          <cell r="G7719" t="str">
            <v>Max</v>
          </cell>
        </row>
        <row r="7720">
          <cell r="A7720" t="str">
            <v>Marion202010.6Max</v>
          </cell>
          <cell r="B7720">
            <v>2020</v>
          </cell>
          <cell r="C7720">
            <v>0.6</v>
          </cell>
          <cell r="D7720" t="str">
            <v>Marion</v>
          </cell>
          <cell r="E7720">
            <v>1</v>
          </cell>
          <cell r="F7720">
            <v>590</v>
          </cell>
          <cell r="G7720" t="str">
            <v>Max</v>
          </cell>
        </row>
        <row r="7721">
          <cell r="A7721" t="str">
            <v>Marlboro202010.6Max</v>
          </cell>
          <cell r="B7721">
            <v>2020</v>
          </cell>
          <cell r="C7721">
            <v>0.6</v>
          </cell>
          <cell r="D7721" t="str">
            <v>Marlboro</v>
          </cell>
          <cell r="E7721">
            <v>1</v>
          </cell>
          <cell r="F7721">
            <v>590</v>
          </cell>
          <cell r="G7721" t="str">
            <v>Max</v>
          </cell>
        </row>
        <row r="7722">
          <cell r="A7722" t="str">
            <v>McCormick202010.6Max</v>
          </cell>
          <cell r="B7722">
            <v>2020</v>
          </cell>
          <cell r="C7722">
            <v>0.6</v>
          </cell>
          <cell r="D7722" t="str">
            <v>McCormick</v>
          </cell>
          <cell r="E7722">
            <v>1</v>
          </cell>
          <cell r="F7722">
            <v>617</v>
          </cell>
          <cell r="G7722" t="str">
            <v>Max</v>
          </cell>
        </row>
        <row r="7723">
          <cell r="A7723" t="str">
            <v>Newberry202010.6Max</v>
          </cell>
          <cell r="B7723">
            <v>2020</v>
          </cell>
          <cell r="C7723">
            <v>0.6</v>
          </cell>
          <cell r="D7723" t="str">
            <v>Newberry</v>
          </cell>
          <cell r="E7723">
            <v>1</v>
          </cell>
          <cell r="F7723">
            <v>590</v>
          </cell>
          <cell r="G7723" t="str">
            <v>Max</v>
          </cell>
        </row>
        <row r="7724">
          <cell r="A7724" t="str">
            <v>Oconee202010.6Max</v>
          </cell>
          <cell r="B7724">
            <v>2020</v>
          </cell>
          <cell r="C7724">
            <v>0.6</v>
          </cell>
          <cell r="D7724" t="str">
            <v>Oconee</v>
          </cell>
          <cell r="E7724">
            <v>1</v>
          </cell>
          <cell r="F7724">
            <v>708</v>
          </cell>
          <cell r="G7724" t="str">
            <v>Max</v>
          </cell>
        </row>
        <row r="7725">
          <cell r="A7725" t="str">
            <v>Orangeburg202010.6Max</v>
          </cell>
          <cell r="B7725">
            <v>2020</v>
          </cell>
          <cell r="C7725">
            <v>0.6</v>
          </cell>
          <cell r="D7725" t="str">
            <v>Orangeburg</v>
          </cell>
          <cell r="E7725">
            <v>1</v>
          </cell>
          <cell r="F7725">
            <v>590</v>
          </cell>
          <cell r="G7725" t="str">
            <v>Max</v>
          </cell>
        </row>
        <row r="7726">
          <cell r="A7726" t="str">
            <v>Pickens202010.6Max</v>
          </cell>
          <cell r="B7726">
            <v>2020</v>
          </cell>
          <cell r="C7726">
            <v>0.6</v>
          </cell>
          <cell r="D7726" t="str">
            <v>Pickens</v>
          </cell>
          <cell r="E7726">
            <v>1</v>
          </cell>
          <cell r="F7726">
            <v>843</v>
          </cell>
          <cell r="G7726" t="str">
            <v>Max</v>
          </cell>
        </row>
        <row r="7727">
          <cell r="A7727" t="str">
            <v>Richland202010.6Max</v>
          </cell>
          <cell r="B7727">
            <v>2020</v>
          </cell>
          <cell r="C7727">
            <v>0.6</v>
          </cell>
          <cell r="D7727" t="str">
            <v>Richland</v>
          </cell>
          <cell r="E7727">
            <v>1</v>
          </cell>
          <cell r="F7727">
            <v>817</v>
          </cell>
          <cell r="G7727" t="str">
            <v>Max</v>
          </cell>
        </row>
        <row r="7728">
          <cell r="A7728" t="str">
            <v>Saluda202010.6Max</v>
          </cell>
          <cell r="B7728">
            <v>2020</v>
          </cell>
          <cell r="C7728">
            <v>0.6</v>
          </cell>
          <cell r="D7728" t="str">
            <v>Saluda</v>
          </cell>
          <cell r="E7728">
            <v>1</v>
          </cell>
          <cell r="F7728">
            <v>817</v>
          </cell>
          <cell r="G7728" t="str">
            <v>Max</v>
          </cell>
        </row>
        <row r="7729">
          <cell r="A7729" t="str">
            <v>Spartanburg202010.6Max</v>
          </cell>
          <cell r="B7729">
            <v>2020</v>
          </cell>
          <cell r="C7729">
            <v>0.6</v>
          </cell>
          <cell r="D7729" t="str">
            <v>Spartanburg</v>
          </cell>
          <cell r="E7729">
            <v>1</v>
          </cell>
          <cell r="F7729">
            <v>728</v>
          </cell>
          <cell r="G7729" t="str">
            <v>Max</v>
          </cell>
        </row>
        <row r="7730">
          <cell r="A7730" t="str">
            <v>Sumter202010.6Max</v>
          </cell>
          <cell r="B7730">
            <v>2020</v>
          </cell>
          <cell r="C7730">
            <v>0.6</v>
          </cell>
          <cell r="D7730" t="str">
            <v>Sumter</v>
          </cell>
          <cell r="E7730">
            <v>1</v>
          </cell>
          <cell r="F7730">
            <v>615</v>
          </cell>
          <cell r="G7730" t="str">
            <v>Max</v>
          </cell>
        </row>
        <row r="7731">
          <cell r="A7731" t="str">
            <v>Union202010.6Max</v>
          </cell>
          <cell r="B7731">
            <v>2020</v>
          </cell>
          <cell r="C7731">
            <v>0.6</v>
          </cell>
          <cell r="D7731" t="str">
            <v>Union</v>
          </cell>
          <cell r="E7731">
            <v>1</v>
          </cell>
          <cell r="F7731">
            <v>590</v>
          </cell>
          <cell r="G7731" t="str">
            <v>Max</v>
          </cell>
        </row>
        <row r="7732">
          <cell r="A7732" t="str">
            <v>Williamsburg202010.6Max</v>
          </cell>
          <cell r="B7732">
            <v>2020</v>
          </cell>
          <cell r="C7732">
            <v>0.6</v>
          </cell>
          <cell r="D7732" t="str">
            <v>Williamsburg</v>
          </cell>
          <cell r="E7732">
            <v>1</v>
          </cell>
          <cell r="F7732">
            <v>590</v>
          </cell>
          <cell r="G7732" t="str">
            <v>Max</v>
          </cell>
        </row>
        <row r="7733">
          <cell r="A7733" t="str">
            <v>York202010.6Max</v>
          </cell>
          <cell r="B7733">
            <v>2020</v>
          </cell>
          <cell r="C7733">
            <v>0.6</v>
          </cell>
          <cell r="D7733" t="str">
            <v>York</v>
          </cell>
          <cell r="E7733">
            <v>1</v>
          </cell>
          <cell r="F7733">
            <v>939</v>
          </cell>
          <cell r="G7733" t="str">
            <v>Max</v>
          </cell>
        </row>
        <row r="7734">
          <cell r="A7734" t="str">
            <v>Abbeville202020.6Max</v>
          </cell>
          <cell r="B7734">
            <v>2020</v>
          </cell>
          <cell r="C7734">
            <v>0.6</v>
          </cell>
          <cell r="D7734" t="str">
            <v>Abbeville</v>
          </cell>
          <cell r="E7734">
            <v>2</v>
          </cell>
          <cell r="F7734">
            <v>708</v>
          </cell>
          <cell r="G7734" t="str">
            <v>Max</v>
          </cell>
        </row>
        <row r="7735">
          <cell r="A7735" t="str">
            <v>Aiken202020.6Max</v>
          </cell>
          <cell r="B7735">
            <v>2020</v>
          </cell>
          <cell r="C7735">
            <v>0.6</v>
          </cell>
          <cell r="D7735" t="str">
            <v>Aiken</v>
          </cell>
          <cell r="E7735">
            <v>2</v>
          </cell>
          <cell r="F7735">
            <v>891</v>
          </cell>
          <cell r="G7735" t="str">
            <v>Max</v>
          </cell>
        </row>
        <row r="7736">
          <cell r="A7736" t="str">
            <v>Allendale202020.6Max</v>
          </cell>
          <cell r="B7736">
            <v>2020</v>
          </cell>
          <cell r="C7736">
            <v>0.6</v>
          </cell>
          <cell r="D7736" t="str">
            <v>Allendale</v>
          </cell>
          <cell r="E7736">
            <v>2</v>
          </cell>
          <cell r="F7736">
            <v>708</v>
          </cell>
          <cell r="G7736" t="str">
            <v>Max</v>
          </cell>
        </row>
        <row r="7737">
          <cell r="A7737" t="str">
            <v>Anderson202020.6Max</v>
          </cell>
          <cell r="B7737">
            <v>2020</v>
          </cell>
          <cell r="C7737">
            <v>0.6</v>
          </cell>
          <cell r="D7737" t="str">
            <v>Anderson</v>
          </cell>
          <cell r="E7737">
            <v>2</v>
          </cell>
          <cell r="F7737">
            <v>877</v>
          </cell>
          <cell r="G7737" t="str">
            <v>Max</v>
          </cell>
        </row>
        <row r="7738">
          <cell r="A7738" t="str">
            <v>Bamberg202020.6Max</v>
          </cell>
          <cell r="B7738">
            <v>2020</v>
          </cell>
          <cell r="C7738">
            <v>0.6</v>
          </cell>
          <cell r="D7738" t="str">
            <v>Bamberg</v>
          </cell>
          <cell r="E7738">
            <v>2</v>
          </cell>
          <cell r="F7738">
            <v>708</v>
          </cell>
          <cell r="G7738" t="str">
            <v>Max</v>
          </cell>
        </row>
        <row r="7739">
          <cell r="A7739" t="str">
            <v>Barnwell202020.6Max</v>
          </cell>
          <cell r="B7739">
            <v>2020</v>
          </cell>
          <cell r="C7739">
            <v>0.6</v>
          </cell>
          <cell r="D7739" t="str">
            <v>Barnwell</v>
          </cell>
          <cell r="E7739">
            <v>2</v>
          </cell>
          <cell r="F7739">
            <v>708</v>
          </cell>
          <cell r="G7739" t="str">
            <v>Max</v>
          </cell>
        </row>
        <row r="7740">
          <cell r="A7740" t="str">
            <v>Beaufort202020.6Max</v>
          </cell>
          <cell r="B7740">
            <v>2020</v>
          </cell>
          <cell r="C7740">
            <v>0.6</v>
          </cell>
          <cell r="D7740" t="str">
            <v>Beaufort</v>
          </cell>
          <cell r="E7740">
            <v>2</v>
          </cell>
          <cell r="F7740">
            <v>1101</v>
          </cell>
          <cell r="G7740" t="str">
            <v>Max</v>
          </cell>
        </row>
        <row r="7741">
          <cell r="A7741" t="str">
            <v>Berkeley202020.6Max</v>
          </cell>
          <cell r="B7741">
            <v>2020</v>
          </cell>
          <cell r="C7741">
            <v>0.6</v>
          </cell>
          <cell r="D7741" t="str">
            <v>Berkeley</v>
          </cell>
          <cell r="E7741">
            <v>2</v>
          </cell>
          <cell r="F7741">
            <v>1093</v>
          </cell>
          <cell r="G7741" t="str">
            <v>Max</v>
          </cell>
        </row>
        <row r="7742">
          <cell r="A7742" t="str">
            <v>Calhoun202020.6Max</v>
          </cell>
          <cell r="B7742">
            <v>2020</v>
          </cell>
          <cell r="C7742">
            <v>0.6</v>
          </cell>
          <cell r="D7742" t="str">
            <v>Calhoun</v>
          </cell>
          <cell r="E7742">
            <v>2</v>
          </cell>
          <cell r="F7742">
            <v>981</v>
          </cell>
          <cell r="G7742" t="str">
            <v>Max</v>
          </cell>
        </row>
        <row r="7743">
          <cell r="A7743" t="str">
            <v>Charleston202020.6Max</v>
          </cell>
          <cell r="B7743">
            <v>2020</v>
          </cell>
          <cell r="C7743">
            <v>0.6</v>
          </cell>
          <cell r="D7743" t="str">
            <v>Charleston</v>
          </cell>
          <cell r="E7743">
            <v>2</v>
          </cell>
          <cell r="F7743">
            <v>1093</v>
          </cell>
          <cell r="G7743" t="str">
            <v>Max</v>
          </cell>
        </row>
        <row r="7744">
          <cell r="A7744" t="str">
            <v>Cherokee202020.6Max</v>
          </cell>
          <cell r="B7744">
            <v>2020</v>
          </cell>
          <cell r="C7744">
            <v>0.6</v>
          </cell>
          <cell r="D7744" t="str">
            <v>Cherokee</v>
          </cell>
          <cell r="E7744">
            <v>2</v>
          </cell>
          <cell r="F7744">
            <v>708</v>
          </cell>
          <cell r="G7744" t="str">
            <v>Max</v>
          </cell>
        </row>
        <row r="7745">
          <cell r="A7745" t="str">
            <v>Chester202020.6Max</v>
          </cell>
          <cell r="B7745">
            <v>2020</v>
          </cell>
          <cell r="C7745">
            <v>0.6</v>
          </cell>
          <cell r="D7745" t="str">
            <v>Chester</v>
          </cell>
          <cell r="E7745">
            <v>2</v>
          </cell>
          <cell r="F7745">
            <v>730</v>
          </cell>
          <cell r="G7745" t="str">
            <v>Max</v>
          </cell>
        </row>
        <row r="7746">
          <cell r="A7746" t="str">
            <v>Chesterfield202020.6Max</v>
          </cell>
          <cell r="B7746">
            <v>2020</v>
          </cell>
          <cell r="C7746">
            <v>0.6</v>
          </cell>
          <cell r="D7746" t="str">
            <v>Chesterfield</v>
          </cell>
          <cell r="E7746">
            <v>2</v>
          </cell>
          <cell r="F7746">
            <v>708</v>
          </cell>
          <cell r="G7746" t="str">
            <v>Max</v>
          </cell>
        </row>
        <row r="7747">
          <cell r="A7747" t="str">
            <v>Clarendon202020.6Max</v>
          </cell>
          <cell r="B7747">
            <v>2020</v>
          </cell>
          <cell r="C7747">
            <v>0.6</v>
          </cell>
          <cell r="D7747" t="str">
            <v>Clarendon</v>
          </cell>
          <cell r="E7747">
            <v>2</v>
          </cell>
          <cell r="F7747">
            <v>708</v>
          </cell>
          <cell r="G7747" t="str">
            <v>Max</v>
          </cell>
        </row>
        <row r="7748">
          <cell r="A7748" t="str">
            <v>Colleton202020.6Max</v>
          </cell>
          <cell r="B7748">
            <v>2020</v>
          </cell>
          <cell r="C7748">
            <v>0.6</v>
          </cell>
          <cell r="D7748" t="str">
            <v>Colleton</v>
          </cell>
          <cell r="E7748">
            <v>2</v>
          </cell>
          <cell r="F7748">
            <v>708</v>
          </cell>
          <cell r="G7748" t="str">
            <v>Max</v>
          </cell>
        </row>
        <row r="7749">
          <cell r="A7749" t="str">
            <v>Darlington202020.6Max</v>
          </cell>
          <cell r="B7749">
            <v>2020</v>
          </cell>
          <cell r="C7749">
            <v>0.6</v>
          </cell>
          <cell r="D7749" t="str">
            <v>Darlington</v>
          </cell>
          <cell r="E7749">
            <v>2</v>
          </cell>
          <cell r="F7749">
            <v>708</v>
          </cell>
          <cell r="G7749" t="str">
            <v>Max</v>
          </cell>
        </row>
        <row r="7750">
          <cell r="A7750" t="str">
            <v>Dillon202020.6Max</v>
          </cell>
          <cell r="B7750">
            <v>2020</v>
          </cell>
          <cell r="C7750">
            <v>0.6</v>
          </cell>
          <cell r="D7750" t="str">
            <v>Dillon</v>
          </cell>
          <cell r="E7750">
            <v>2</v>
          </cell>
          <cell r="F7750">
            <v>708</v>
          </cell>
          <cell r="G7750" t="str">
            <v>Max</v>
          </cell>
        </row>
        <row r="7751">
          <cell r="A7751" t="str">
            <v>Dorchester202020.6Max</v>
          </cell>
          <cell r="B7751">
            <v>2020</v>
          </cell>
          <cell r="C7751">
            <v>0.6</v>
          </cell>
          <cell r="D7751" t="str">
            <v>Dorchester</v>
          </cell>
          <cell r="E7751">
            <v>2</v>
          </cell>
          <cell r="F7751">
            <v>1093</v>
          </cell>
          <cell r="G7751" t="str">
            <v>Max</v>
          </cell>
        </row>
        <row r="7752">
          <cell r="A7752" t="str">
            <v>Edgefield202020.6Max</v>
          </cell>
          <cell r="B7752">
            <v>2020</v>
          </cell>
          <cell r="C7752">
            <v>0.6</v>
          </cell>
          <cell r="D7752" t="str">
            <v>Edgefield</v>
          </cell>
          <cell r="E7752">
            <v>2</v>
          </cell>
          <cell r="F7752">
            <v>891</v>
          </cell>
          <cell r="G7752" t="str">
            <v>Max</v>
          </cell>
        </row>
        <row r="7753">
          <cell r="A7753" t="str">
            <v>Fairfield202020.6Max</v>
          </cell>
          <cell r="B7753">
            <v>2020</v>
          </cell>
          <cell r="C7753">
            <v>0.6</v>
          </cell>
          <cell r="D7753" t="str">
            <v>Fairfield</v>
          </cell>
          <cell r="E7753">
            <v>2</v>
          </cell>
          <cell r="F7753">
            <v>981</v>
          </cell>
          <cell r="G7753" t="str">
            <v>Max</v>
          </cell>
        </row>
        <row r="7754">
          <cell r="A7754" t="str">
            <v>Florence202020.6Max</v>
          </cell>
          <cell r="B7754">
            <v>2020</v>
          </cell>
          <cell r="C7754">
            <v>0.6</v>
          </cell>
          <cell r="D7754" t="str">
            <v>Florence</v>
          </cell>
          <cell r="E7754">
            <v>2</v>
          </cell>
          <cell r="F7754">
            <v>780</v>
          </cell>
          <cell r="G7754" t="str">
            <v>Max</v>
          </cell>
        </row>
        <row r="7755">
          <cell r="A7755" t="str">
            <v>Georgetown202020.6Max</v>
          </cell>
          <cell r="B7755">
            <v>2020</v>
          </cell>
          <cell r="C7755">
            <v>0.6</v>
          </cell>
          <cell r="D7755" t="str">
            <v>Georgetown</v>
          </cell>
          <cell r="E7755">
            <v>2</v>
          </cell>
          <cell r="F7755">
            <v>844</v>
          </cell>
          <cell r="G7755" t="str">
            <v>Max</v>
          </cell>
        </row>
        <row r="7756">
          <cell r="A7756" t="str">
            <v>Greenville202020.6Max</v>
          </cell>
          <cell r="B7756">
            <v>2020</v>
          </cell>
          <cell r="C7756">
            <v>0.6</v>
          </cell>
          <cell r="D7756" t="str">
            <v>Greenville</v>
          </cell>
          <cell r="E7756">
            <v>2</v>
          </cell>
          <cell r="F7756">
            <v>1012</v>
          </cell>
          <cell r="G7756" t="str">
            <v>Max</v>
          </cell>
        </row>
        <row r="7757">
          <cell r="A7757" t="str">
            <v>Greenwood202020.6Max</v>
          </cell>
          <cell r="B7757">
            <v>2020</v>
          </cell>
          <cell r="C7757">
            <v>0.6</v>
          </cell>
          <cell r="D7757" t="str">
            <v>Greenwood</v>
          </cell>
          <cell r="E7757">
            <v>2</v>
          </cell>
          <cell r="F7757">
            <v>760</v>
          </cell>
          <cell r="G7757" t="str">
            <v>Max</v>
          </cell>
        </row>
        <row r="7758">
          <cell r="A7758" t="str">
            <v>Hampton202020.6Max</v>
          </cell>
          <cell r="B7758">
            <v>2020</v>
          </cell>
          <cell r="C7758">
            <v>0.6</v>
          </cell>
          <cell r="D7758" t="str">
            <v>Hampton</v>
          </cell>
          <cell r="E7758">
            <v>2</v>
          </cell>
          <cell r="F7758">
            <v>708</v>
          </cell>
          <cell r="G7758" t="str">
            <v>Max</v>
          </cell>
        </row>
        <row r="7759">
          <cell r="A7759" t="str">
            <v>Horry202020.6Max</v>
          </cell>
          <cell r="B7759">
            <v>2020</v>
          </cell>
          <cell r="C7759">
            <v>0.6</v>
          </cell>
          <cell r="D7759" t="str">
            <v>Horry</v>
          </cell>
          <cell r="E7759">
            <v>2</v>
          </cell>
          <cell r="F7759">
            <v>786</v>
          </cell>
          <cell r="G7759" t="str">
            <v>Max</v>
          </cell>
        </row>
        <row r="7760">
          <cell r="A7760" t="str">
            <v>Jasper202020.6Max</v>
          </cell>
          <cell r="B7760">
            <v>2020</v>
          </cell>
          <cell r="C7760">
            <v>0.6</v>
          </cell>
          <cell r="D7760" t="str">
            <v>Jasper</v>
          </cell>
          <cell r="E7760">
            <v>2</v>
          </cell>
          <cell r="F7760">
            <v>708</v>
          </cell>
          <cell r="G7760" t="str">
            <v>Max</v>
          </cell>
        </row>
        <row r="7761">
          <cell r="A7761" t="str">
            <v>Kershaw202020.6Max</v>
          </cell>
          <cell r="B7761">
            <v>2020</v>
          </cell>
          <cell r="C7761">
            <v>0.6</v>
          </cell>
          <cell r="D7761" t="str">
            <v>Kershaw</v>
          </cell>
          <cell r="E7761">
            <v>2</v>
          </cell>
          <cell r="F7761">
            <v>865</v>
          </cell>
          <cell r="G7761" t="str">
            <v>Max</v>
          </cell>
        </row>
        <row r="7762">
          <cell r="A7762" t="str">
            <v>Lancaster202020.6Max</v>
          </cell>
          <cell r="B7762">
            <v>2020</v>
          </cell>
          <cell r="C7762">
            <v>0.6</v>
          </cell>
          <cell r="D7762" t="str">
            <v>Lancaster</v>
          </cell>
          <cell r="E7762">
            <v>2</v>
          </cell>
          <cell r="F7762">
            <v>909</v>
          </cell>
          <cell r="G7762" t="str">
            <v>Max</v>
          </cell>
        </row>
        <row r="7763">
          <cell r="A7763" t="str">
            <v>Laurens202020.6Max</v>
          </cell>
          <cell r="B7763">
            <v>2020</v>
          </cell>
          <cell r="C7763">
            <v>0.6</v>
          </cell>
          <cell r="D7763" t="str">
            <v>Laurens</v>
          </cell>
          <cell r="E7763">
            <v>2</v>
          </cell>
          <cell r="F7763">
            <v>714</v>
          </cell>
          <cell r="G7763" t="str">
            <v>Max</v>
          </cell>
        </row>
        <row r="7764">
          <cell r="A7764" t="str">
            <v>Lee202020.6Max</v>
          </cell>
          <cell r="B7764">
            <v>2020</v>
          </cell>
          <cell r="C7764">
            <v>0.6</v>
          </cell>
          <cell r="D7764" t="str">
            <v>Lee</v>
          </cell>
          <cell r="E7764">
            <v>2</v>
          </cell>
          <cell r="F7764">
            <v>708</v>
          </cell>
          <cell r="G7764" t="str">
            <v>Max</v>
          </cell>
        </row>
        <row r="7765">
          <cell r="A7765" t="str">
            <v>Lexington202020.6Max</v>
          </cell>
          <cell r="B7765">
            <v>2020</v>
          </cell>
          <cell r="C7765">
            <v>0.6</v>
          </cell>
          <cell r="D7765" t="str">
            <v>Lexington</v>
          </cell>
          <cell r="E7765">
            <v>2</v>
          </cell>
          <cell r="F7765">
            <v>981</v>
          </cell>
          <cell r="G7765" t="str">
            <v>Max</v>
          </cell>
        </row>
        <row r="7766">
          <cell r="A7766" t="str">
            <v>Marion202020.6Max</v>
          </cell>
          <cell r="B7766">
            <v>2020</v>
          </cell>
          <cell r="C7766">
            <v>0.6</v>
          </cell>
          <cell r="D7766" t="str">
            <v>Marion</v>
          </cell>
          <cell r="E7766">
            <v>2</v>
          </cell>
          <cell r="F7766">
            <v>708</v>
          </cell>
          <cell r="G7766" t="str">
            <v>Max</v>
          </cell>
        </row>
        <row r="7767">
          <cell r="A7767" t="str">
            <v>Marlboro202020.6Max</v>
          </cell>
          <cell r="B7767">
            <v>2020</v>
          </cell>
          <cell r="C7767">
            <v>0.6</v>
          </cell>
          <cell r="D7767" t="str">
            <v>Marlboro</v>
          </cell>
          <cell r="E7767">
            <v>2</v>
          </cell>
          <cell r="F7767">
            <v>708</v>
          </cell>
          <cell r="G7767" t="str">
            <v>Max</v>
          </cell>
        </row>
        <row r="7768">
          <cell r="A7768" t="str">
            <v>McCormick202020.6Max</v>
          </cell>
          <cell r="B7768">
            <v>2020</v>
          </cell>
          <cell r="C7768">
            <v>0.6</v>
          </cell>
          <cell r="D7768" t="str">
            <v>McCormick</v>
          </cell>
          <cell r="E7768">
            <v>2</v>
          </cell>
          <cell r="F7768">
            <v>741</v>
          </cell>
          <cell r="G7768" t="str">
            <v>Max</v>
          </cell>
        </row>
        <row r="7769">
          <cell r="A7769" t="str">
            <v>Newberry202020.6Max</v>
          </cell>
          <cell r="B7769">
            <v>2020</v>
          </cell>
          <cell r="C7769">
            <v>0.6</v>
          </cell>
          <cell r="D7769" t="str">
            <v>Newberry</v>
          </cell>
          <cell r="E7769">
            <v>2</v>
          </cell>
          <cell r="F7769">
            <v>708</v>
          </cell>
          <cell r="G7769" t="str">
            <v>Max</v>
          </cell>
        </row>
        <row r="7770">
          <cell r="A7770" t="str">
            <v>Oconee202020.6Max</v>
          </cell>
          <cell r="B7770">
            <v>2020</v>
          </cell>
          <cell r="C7770">
            <v>0.6</v>
          </cell>
          <cell r="D7770" t="str">
            <v>Oconee</v>
          </cell>
          <cell r="E7770">
            <v>2</v>
          </cell>
          <cell r="F7770">
            <v>850</v>
          </cell>
          <cell r="G7770" t="str">
            <v>Max</v>
          </cell>
        </row>
        <row r="7771">
          <cell r="A7771" t="str">
            <v>Orangeburg202020.6Max</v>
          </cell>
          <cell r="B7771">
            <v>2020</v>
          </cell>
          <cell r="C7771">
            <v>0.6</v>
          </cell>
          <cell r="D7771" t="str">
            <v>Orangeburg</v>
          </cell>
          <cell r="E7771">
            <v>2</v>
          </cell>
          <cell r="F7771">
            <v>708</v>
          </cell>
          <cell r="G7771" t="str">
            <v>Max</v>
          </cell>
        </row>
        <row r="7772">
          <cell r="A7772" t="str">
            <v>Pickens202020.6Max</v>
          </cell>
          <cell r="B7772">
            <v>2020</v>
          </cell>
          <cell r="C7772">
            <v>0.6</v>
          </cell>
          <cell r="D7772" t="str">
            <v>Pickens</v>
          </cell>
          <cell r="E7772">
            <v>2</v>
          </cell>
          <cell r="F7772">
            <v>1012</v>
          </cell>
          <cell r="G7772" t="str">
            <v>Max</v>
          </cell>
        </row>
        <row r="7773">
          <cell r="A7773" t="str">
            <v>Richland202020.6Max</v>
          </cell>
          <cell r="B7773">
            <v>2020</v>
          </cell>
          <cell r="C7773">
            <v>0.6</v>
          </cell>
          <cell r="D7773" t="str">
            <v>Richland</v>
          </cell>
          <cell r="E7773">
            <v>2</v>
          </cell>
          <cell r="F7773">
            <v>981</v>
          </cell>
          <cell r="G7773" t="str">
            <v>Max</v>
          </cell>
        </row>
        <row r="7774">
          <cell r="A7774" t="str">
            <v>Saluda202020.6Max</v>
          </cell>
          <cell r="B7774">
            <v>2020</v>
          </cell>
          <cell r="C7774">
            <v>0.6</v>
          </cell>
          <cell r="D7774" t="str">
            <v>Saluda</v>
          </cell>
          <cell r="E7774">
            <v>2</v>
          </cell>
          <cell r="F7774">
            <v>981</v>
          </cell>
          <cell r="G7774" t="str">
            <v>Max</v>
          </cell>
        </row>
        <row r="7775">
          <cell r="A7775" t="str">
            <v>Spartanburg202020.6Max</v>
          </cell>
          <cell r="B7775">
            <v>2020</v>
          </cell>
          <cell r="C7775">
            <v>0.6</v>
          </cell>
          <cell r="D7775" t="str">
            <v>Spartanburg</v>
          </cell>
          <cell r="E7775">
            <v>2</v>
          </cell>
          <cell r="F7775">
            <v>874</v>
          </cell>
          <cell r="G7775" t="str">
            <v>Max</v>
          </cell>
        </row>
        <row r="7776">
          <cell r="A7776" t="str">
            <v>Sumter202020.6Max</v>
          </cell>
          <cell r="B7776">
            <v>2020</v>
          </cell>
          <cell r="C7776">
            <v>0.6</v>
          </cell>
          <cell r="D7776" t="str">
            <v>Sumter</v>
          </cell>
          <cell r="E7776">
            <v>2</v>
          </cell>
          <cell r="F7776">
            <v>739</v>
          </cell>
          <cell r="G7776" t="str">
            <v>Max</v>
          </cell>
        </row>
        <row r="7777">
          <cell r="A7777" t="str">
            <v>Union202020.6Max</v>
          </cell>
          <cell r="B7777">
            <v>2020</v>
          </cell>
          <cell r="C7777">
            <v>0.6</v>
          </cell>
          <cell r="D7777" t="str">
            <v>Union</v>
          </cell>
          <cell r="E7777">
            <v>2</v>
          </cell>
          <cell r="F7777">
            <v>708</v>
          </cell>
          <cell r="G7777" t="str">
            <v>Max</v>
          </cell>
        </row>
        <row r="7778">
          <cell r="A7778" t="str">
            <v>Williamsburg202020.6Max</v>
          </cell>
          <cell r="B7778">
            <v>2020</v>
          </cell>
          <cell r="C7778">
            <v>0.6</v>
          </cell>
          <cell r="D7778" t="str">
            <v>Williamsburg</v>
          </cell>
          <cell r="E7778">
            <v>2</v>
          </cell>
          <cell r="F7778">
            <v>708</v>
          </cell>
          <cell r="G7778" t="str">
            <v>Max</v>
          </cell>
        </row>
        <row r="7779">
          <cell r="A7779" t="str">
            <v>York202020.6Max</v>
          </cell>
          <cell r="B7779">
            <v>2020</v>
          </cell>
          <cell r="C7779">
            <v>0.6</v>
          </cell>
          <cell r="D7779" t="str">
            <v>York</v>
          </cell>
          <cell r="E7779">
            <v>2</v>
          </cell>
          <cell r="F7779">
            <v>1128</v>
          </cell>
          <cell r="G7779" t="str">
            <v>Max</v>
          </cell>
        </row>
        <row r="7780">
          <cell r="A7780" t="str">
            <v>Abbeville202030.6Max</v>
          </cell>
          <cell r="B7780">
            <v>2020</v>
          </cell>
          <cell r="C7780">
            <v>0.6</v>
          </cell>
          <cell r="D7780" t="str">
            <v>Abbeville</v>
          </cell>
          <cell r="E7780">
            <v>3</v>
          </cell>
          <cell r="F7780">
            <v>817</v>
          </cell>
          <cell r="G7780" t="str">
            <v>Max</v>
          </cell>
        </row>
        <row r="7781">
          <cell r="A7781" t="str">
            <v>Aiken202030.6Max</v>
          </cell>
          <cell r="B7781">
            <v>2020</v>
          </cell>
          <cell r="C7781">
            <v>0.6</v>
          </cell>
          <cell r="D7781" t="str">
            <v>Aiken</v>
          </cell>
          <cell r="E7781">
            <v>3</v>
          </cell>
          <cell r="F7781">
            <v>1028</v>
          </cell>
          <cell r="G7781" t="str">
            <v>Max</v>
          </cell>
        </row>
        <row r="7782">
          <cell r="A7782" t="str">
            <v>Allendale202030.6Max</v>
          </cell>
          <cell r="B7782">
            <v>2020</v>
          </cell>
          <cell r="C7782">
            <v>0.6</v>
          </cell>
          <cell r="D7782" t="str">
            <v>Allendale</v>
          </cell>
          <cell r="E7782">
            <v>3</v>
          </cell>
          <cell r="F7782">
            <v>817</v>
          </cell>
          <cell r="G7782" t="str">
            <v>Max</v>
          </cell>
        </row>
        <row r="7783">
          <cell r="A7783" t="str">
            <v>Anderson202030.6Max</v>
          </cell>
          <cell r="B7783">
            <v>2020</v>
          </cell>
          <cell r="C7783">
            <v>0.6</v>
          </cell>
          <cell r="D7783" t="str">
            <v>Anderson</v>
          </cell>
          <cell r="E7783">
            <v>3</v>
          </cell>
          <cell r="F7783">
            <v>1014</v>
          </cell>
          <cell r="G7783" t="str">
            <v>Max</v>
          </cell>
        </row>
        <row r="7784">
          <cell r="A7784" t="str">
            <v>Bamberg202030.6Max</v>
          </cell>
          <cell r="B7784">
            <v>2020</v>
          </cell>
          <cell r="C7784">
            <v>0.6</v>
          </cell>
          <cell r="D7784" t="str">
            <v>Bamberg</v>
          </cell>
          <cell r="E7784">
            <v>3</v>
          </cell>
          <cell r="F7784">
            <v>817</v>
          </cell>
          <cell r="G7784" t="str">
            <v>Max</v>
          </cell>
        </row>
        <row r="7785">
          <cell r="A7785" t="str">
            <v>Barnwell202030.6Max</v>
          </cell>
          <cell r="B7785">
            <v>2020</v>
          </cell>
          <cell r="C7785">
            <v>0.6</v>
          </cell>
          <cell r="D7785" t="str">
            <v>Barnwell</v>
          </cell>
          <cell r="E7785">
            <v>3</v>
          </cell>
          <cell r="F7785">
            <v>817</v>
          </cell>
          <cell r="G7785" t="str">
            <v>Max</v>
          </cell>
        </row>
        <row r="7786">
          <cell r="A7786" t="str">
            <v>Beaufort202030.6Max</v>
          </cell>
          <cell r="B7786">
            <v>2020</v>
          </cell>
          <cell r="C7786">
            <v>0.6</v>
          </cell>
          <cell r="D7786" t="str">
            <v>Beaufort</v>
          </cell>
          <cell r="E7786">
            <v>3</v>
          </cell>
          <cell r="F7786">
            <v>1272</v>
          </cell>
          <cell r="G7786" t="str">
            <v>Max</v>
          </cell>
        </row>
        <row r="7787">
          <cell r="A7787" t="str">
            <v>Berkeley202030.6Max</v>
          </cell>
          <cell r="B7787">
            <v>2020</v>
          </cell>
          <cell r="C7787">
            <v>0.6</v>
          </cell>
          <cell r="D7787" t="str">
            <v>Berkeley</v>
          </cell>
          <cell r="E7787">
            <v>3</v>
          </cell>
          <cell r="F7787">
            <v>1263</v>
          </cell>
          <cell r="G7787" t="str">
            <v>Max</v>
          </cell>
        </row>
        <row r="7788">
          <cell r="A7788" t="str">
            <v>Calhoun202030.6Max</v>
          </cell>
          <cell r="B7788">
            <v>2020</v>
          </cell>
          <cell r="C7788">
            <v>0.6</v>
          </cell>
          <cell r="D7788" t="str">
            <v>Calhoun</v>
          </cell>
          <cell r="E7788">
            <v>3</v>
          </cell>
          <cell r="F7788">
            <v>1133</v>
          </cell>
          <cell r="G7788" t="str">
            <v>Max</v>
          </cell>
        </row>
        <row r="7789">
          <cell r="A7789" t="str">
            <v>Charleston202030.6Max</v>
          </cell>
          <cell r="B7789">
            <v>2020</v>
          </cell>
          <cell r="C7789">
            <v>0.6</v>
          </cell>
          <cell r="D7789" t="str">
            <v>Charleston</v>
          </cell>
          <cell r="E7789">
            <v>3</v>
          </cell>
          <cell r="F7789">
            <v>1263</v>
          </cell>
          <cell r="G7789" t="str">
            <v>Max</v>
          </cell>
        </row>
        <row r="7790">
          <cell r="A7790" t="str">
            <v>Cherokee202030.6Max</v>
          </cell>
          <cell r="B7790">
            <v>2020</v>
          </cell>
          <cell r="C7790">
            <v>0.6</v>
          </cell>
          <cell r="D7790" t="str">
            <v>Cherokee</v>
          </cell>
          <cell r="E7790">
            <v>3</v>
          </cell>
          <cell r="F7790">
            <v>817</v>
          </cell>
          <cell r="G7790" t="str">
            <v>Max</v>
          </cell>
        </row>
        <row r="7791">
          <cell r="A7791" t="str">
            <v>Chester202030.6Max</v>
          </cell>
          <cell r="B7791">
            <v>2020</v>
          </cell>
          <cell r="C7791">
            <v>0.6</v>
          </cell>
          <cell r="D7791" t="str">
            <v>Chester</v>
          </cell>
          <cell r="E7791">
            <v>3</v>
          </cell>
          <cell r="F7791">
            <v>844</v>
          </cell>
          <cell r="G7791" t="str">
            <v>Max</v>
          </cell>
        </row>
        <row r="7792">
          <cell r="A7792" t="str">
            <v>Chesterfield202030.6Max</v>
          </cell>
          <cell r="B7792">
            <v>2020</v>
          </cell>
          <cell r="C7792">
            <v>0.6</v>
          </cell>
          <cell r="D7792" t="str">
            <v>Chesterfield</v>
          </cell>
          <cell r="E7792">
            <v>3</v>
          </cell>
          <cell r="F7792">
            <v>817</v>
          </cell>
          <cell r="G7792" t="str">
            <v>Max</v>
          </cell>
        </row>
        <row r="7793">
          <cell r="A7793" t="str">
            <v>Clarendon202030.6Max</v>
          </cell>
          <cell r="B7793">
            <v>2020</v>
          </cell>
          <cell r="C7793">
            <v>0.6</v>
          </cell>
          <cell r="D7793" t="str">
            <v>Clarendon</v>
          </cell>
          <cell r="E7793">
            <v>3</v>
          </cell>
          <cell r="F7793">
            <v>817</v>
          </cell>
          <cell r="G7793" t="str">
            <v>Max</v>
          </cell>
        </row>
        <row r="7794">
          <cell r="A7794" t="str">
            <v>Colleton202030.6Max</v>
          </cell>
          <cell r="B7794">
            <v>2020</v>
          </cell>
          <cell r="C7794">
            <v>0.6</v>
          </cell>
          <cell r="D7794" t="str">
            <v>Colleton</v>
          </cell>
          <cell r="E7794">
            <v>3</v>
          </cell>
          <cell r="F7794">
            <v>817</v>
          </cell>
          <cell r="G7794" t="str">
            <v>Max</v>
          </cell>
        </row>
        <row r="7795">
          <cell r="A7795" t="str">
            <v>Darlington202030.6Max</v>
          </cell>
          <cell r="B7795">
            <v>2020</v>
          </cell>
          <cell r="C7795">
            <v>0.6</v>
          </cell>
          <cell r="D7795" t="str">
            <v>Darlington</v>
          </cell>
          <cell r="E7795">
            <v>3</v>
          </cell>
          <cell r="F7795">
            <v>817</v>
          </cell>
          <cell r="G7795" t="str">
            <v>Max</v>
          </cell>
        </row>
        <row r="7796">
          <cell r="A7796" t="str">
            <v>Dillon202030.6Max</v>
          </cell>
          <cell r="B7796">
            <v>2020</v>
          </cell>
          <cell r="C7796">
            <v>0.6</v>
          </cell>
          <cell r="D7796" t="str">
            <v>Dillon</v>
          </cell>
          <cell r="E7796">
            <v>3</v>
          </cell>
          <cell r="F7796">
            <v>817</v>
          </cell>
          <cell r="G7796" t="str">
            <v>Max</v>
          </cell>
        </row>
        <row r="7797">
          <cell r="A7797" t="str">
            <v>Dorchester202030.6Max</v>
          </cell>
          <cell r="B7797">
            <v>2020</v>
          </cell>
          <cell r="C7797">
            <v>0.6</v>
          </cell>
          <cell r="D7797" t="str">
            <v>Dorchester</v>
          </cell>
          <cell r="E7797">
            <v>3</v>
          </cell>
          <cell r="F7797">
            <v>1263</v>
          </cell>
          <cell r="G7797" t="str">
            <v>Max</v>
          </cell>
        </row>
        <row r="7798">
          <cell r="A7798" t="str">
            <v>Edgefield202030.6Max</v>
          </cell>
          <cell r="B7798">
            <v>2020</v>
          </cell>
          <cell r="C7798">
            <v>0.6</v>
          </cell>
          <cell r="D7798" t="str">
            <v>Edgefield</v>
          </cell>
          <cell r="E7798">
            <v>3</v>
          </cell>
          <cell r="F7798">
            <v>1028</v>
          </cell>
          <cell r="G7798" t="str">
            <v>Max</v>
          </cell>
        </row>
        <row r="7799">
          <cell r="A7799" t="str">
            <v>Fairfield202030.6Max</v>
          </cell>
          <cell r="B7799">
            <v>2020</v>
          </cell>
          <cell r="C7799">
            <v>0.6</v>
          </cell>
          <cell r="D7799" t="str">
            <v>Fairfield</v>
          </cell>
          <cell r="E7799">
            <v>3</v>
          </cell>
          <cell r="F7799">
            <v>1133</v>
          </cell>
          <cell r="G7799" t="str">
            <v>Max</v>
          </cell>
        </row>
        <row r="7800">
          <cell r="A7800" t="str">
            <v>Florence202030.6Max</v>
          </cell>
          <cell r="B7800">
            <v>2020</v>
          </cell>
          <cell r="C7800">
            <v>0.6</v>
          </cell>
          <cell r="D7800" t="str">
            <v>Florence</v>
          </cell>
          <cell r="E7800">
            <v>3</v>
          </cell>
          <cell r="F7800">
            <v>900</v>
          </cell>
          <cell r="G7800" t="str">
            <v>Max</v>
          </cell>
        </row>
        <row r="7801">
          <cell r="A7801" t="str">
            <v>Georgetown202030.6Max</v>
          </cell>
          <cell r="B7801">
            <v>2020</v>
          </cell>
          <cell r="C7801">
            <v>0.6</v>
          </cell>
          <cell r="D7801" t="str">
            <v>Georgetown</v>
          </cell>
          <cell r="E7801">
            <v>3</v>
          </cell>
          <cell r="F7801">
            <v>975</v>
          </cell>
          <cell r="G7801" t="str">
            <v>Max</v>
          </cell>
        </row>
        <row r="7802">
          <cell r="A7802" t="str">
            <v>Greenville202030.6Max</v>
          </cell>
          <cell r="B7802">
            <v>2020</v>
          </cell>
          <cell r="C7802">
            <v>0.6</v>
          </cell>
          <cell r="D7802" t="str">
            <v>Greenville</v>
          </cell>
          <cell r="E7802">
            <v>3</v>
          </cell>
          <cell r="F7802">
            <v>1168</v>
          </cell>
          <cell r="G7802" t="str">
            <v>Max</v>
          </cell>
        </row>
        <row r="7803">
          <cell r="A7803" t="str">
            <v>Greenwood202030.6Max</v>
          </cell>
          <cell r="B7803">
            <v>2020</v>
          </cell>
          <cell r="C7803">
            <v>0.6</v>
          </cell>
          <cell r="D7803" t="str">
            <v>Greenwood</v>
          </cell>
          <cell r="E7803">
            <v>3</v>
          </cell>
          <cell r="F7803">
            <v>879</v>
          </cell>
          <cell r="G7803" t="str">
            <v>Max</v>
          </cell>
        </row>
        <row r="7804">
          <cell r="A7804" t="str">
            <v>Hampton202030.6Max</v>
          </cell>
          <cell r="B7804">
            <v>2020</v>
          </cell>
          <cell r="C7804">
            <v>0.6</v>
          </cell>
          <cell r="D7804" t="str">
            <v>Hampton</v>
          </cell>
          <cell r="E7804">
            <v>3</v>
          </cell>
          <cell r="F7804">
            <v>817</v>
          </cell>
          <cell r="G7804" t="str">
            <v>Max</v>
          </cell>
        </row>
        <row r="7805">
          <cell r="A7805" t="str">
            <v>Horry202030.6Max</v>
          </cell>
          <cell r="B7805">
            <v>2020</v>
          </cell>
          <cell r="C7805">
            <v>0.6</v>
          </cell>
          <cell r="D7805" t="str">
            <v>Horry</v>
          </cell>
          <cell r="E7805">
            <v>3</v>
          </cell>
          <cell r="F7805">
            <v>908</v>
          </cell>
          <cell r="G7805" t="str">
            <v>Max</v>
          </cell>
        </row>
        <row r="7806">
          <cell r="A7806" t="str">
            <v>Jasper202030.6Max</v>
          </cell>
          <cell r="B7806">
            <v>2020</v>
          </cell>
          <cell r="C7806">
            <v>0.6</v>
          </cell>
          <cell r="D7806" t="str">
            <v>Jasper</v>
          </cell>
          <cell r="E7806">
            <v>3</v>
          </cell>
          <cell r="F7806">
            <v>817</v>
          </cell>
          <cell r="G7806" t="str">
            <v>Max</v>
          </cell>
        </row>
        <row r="7807">
          <cell r="A7807" t="str">
            <v>Kershaw202030.6Max</v>
          </cell>
          <cell r="B7807">
            <v>2020</v>
          </cell>
          <cell r="C7807">
            <v>0.6</v>
          </cell>
          <cell r="D7807" t="str">
            <v>Kershaw</v>
          </cell>
          <cell r="E7807">
            <v>3</v>
          </cell>
          <cell r="F7807">
            <v>1000</v>
          </cell>
          <cell r="G7807" t="str">
            <v>Max</v>
          </cell>
        </row>
        <row r="7808">
          <cell r="A7808" t="str">
            <v>Lancaster202030.6Max</v>
          </cell>
          <cell r="B7808">
            <v>2020</v>
          </cell>
          <cell r="C7808">
            <v>0.6</v>
          </cell>
          <cell r="D7808" t="str">
            <v>Lancaster</v>
          </cell>
          <cell r="E7808">
            <v>3</v>
          </cell>
          <cell r="F7808">
            <v>1050</v>
          </cell>
          <cell r="G7808" t="str">
            <v>Max</v>
          </cell>
        </row>
        <row r="7809">
          <cell r="A7809" t="str">
            <v>Laurens202030.6Max</v>
          </cell>
          <cell r="B7809">
            <v>2020</v>
          </cell>
          <cell r="C7809">
            <v>0.6</v>
          </cell>
          <cell r="D7809" t="str">
            <v>Laurens</v>
          </cell>
          <cell r="E7809">
            <v>3</v>
          </cell>
          <cell r="F7809">
            <v>824</v>
          </cell>
          <cell r="G7809" t="str">
            <v>Max</v>
          </cell>
        </row>
        <row r="7810">
          <cell r="A7810" t="str">
            <v>Lee202030.6Max</v>
          </cell>
          <cell r="B7810">
            <v>2020</v>
          </cell>
          <cell r="C7810">
            <v>0.6</v>
          </cell>
          <cell r="D7810" t="str">
            <v>Lee</v>
          </cell>
          <cell r="E7810">
            <v>3</v>
          </cell>
          <cell r="F7810">
            <v>817</v>
          </cell>
          <cell r="G7810" t="str">
            <v>Max</v>
          </cell>
        </row>
        <row r="7811">
          <cell r="A7811" t="str">
            <v>Lexington202030.6Max</v>
          </cell>
          <cell r="B7811">
            <v>2020</v>
          </cell>
          <cell r="C7811">
            <v>0.6</v>
          </cell>
          <cell r="D7811" t="str">
            <v>Lexington</v>
          </cell>
          <cell r="E7811">
            <v>3</v>
          </cell>
          <cell r="F7811">
            <v>1133</v>
          </cell>
          <cell r="G7811" t="str">
            <v>Max</v>
          </cell>
        </row>
        <row r="7812">
          <cell r="A7812" t="str">
            <v>Marion202030.6Max</v>
          </cell>
          <cell r="B7812">
            <v>2020</v>
          </cell>
          <cell r="C7812">
            <v>0.6</v>
          </cell>
          <cell r="D7812" t="str">
            <v>Marion</v>
          </cell>
          <cell r="E7812">
            <v>3</v>
          </cell>
          <cell r="F7812">
            <v>817</v>
          </cell>
          <cell r="G7812" t="str">
            <v>Max</v>
          </cell>
        </row>
        <row r="7813">
          <cell r="A7813" t="str">
            <v>Marlboro202030.6Max</v>
          </cell>
          <cell r="B7813">
            <v>2020</v>
          </cell>
          <cell r="C7813">
            <v>0.6</v>
          </cell>
          <cell r="D7813" t="str">
            <v>Marlboro</v>
          </cell>
          <cell r="E7813">
            <v>3</v>
          </cell>
          <cell r="F7813">
            <v>817</v>
          </cell>
          <cell r="G7813" t="str">
            <v>Max</v>
          </cell>
        </row>
        <row r="7814">
          <cell r="A7814" t="str">
            <v>McCormick202030.6Max</v>
          </cell>
          <cell r="B7814">
            <v>2020</v>
          </cell>
          <cell r="C7814">
            <v>0.6</v>
          </cell>
          <cell r="D7814" t="str">
            <v>McCormick</v>
          </cell>
          <cell r="E7814">
            <v>3</v>
          </cell>
          <cell r="F7814">
            <v>855</v>
          </cell>
          <cell r="G7814" t="str">
            <v>Max</v>
          </cell>
        </row>
        <row r="7815">
          <cell r="A7815" t="str">
            <v>Newberry202030.6Max</v>
          </cell>
          <cell r="B7815">
            <v>2020</v>
          </cell>
          <cell r="C7815">
            <v>0.6</v>
          </cell>
          <cell r="D7815" t="str">
            <v>Newberry</v>
          </cell>
          <cell r="E7815">
            <v>3</v>
          </cell>
          <cell r="F7815">
            <v>817</v>
          </cell>
          <cell r="G7815" t="str">
            <v>Max</v>
          </cell>
        </row>
        <row r="7816">
          <cell r="A7816" t="str">
            <v>Oconee202030.6Max</v>
          </cell>
          <cell r="B7816">
            <v>2020</v>
          </cell>
          <cell r="C7816">
            <v>0.6</v>
          </cell>
          <cell r="D7816" t="str">
            <v>Oconee</v>
          </cell>
          <cell r="E7816">
            <v>3</v>
          </cell>
          <cell r="F7816">
            <v>981</v>
          </cell>
          <cell r="G7816" t="str">
            <v>Max</v>
          </cell>
        </row>
        <row r="7817">
          <cell r="A7817" t="str">
            <v>Orangeburg202030.6Max</v>
          </cell>
          <cell r="B7817">
            <v>2020</v>
          </cell>
          <cell r="C7817">
            <v>0.6</v>
          </cell>
          <cell r="D7817" t="str">
            <v>Orangeburg</v>
          </cell>
          <cell r="E7817">
            <v>3</v>
          </cell>
          <cell r="F7817">
            <v>817</v>
          </cell>
          <cell r="G7817" t="str">
            <v>Max</v>
          </cell>
        </row>
        <row r="7818">
          <cell r="A7818" t="str">
            <v>Pickens202030.6Max</v>
          </cell>
          <cell r="B7818">
            <v>2020</v>
          </cell>
          <cell r="C7818">
            <v>0.6</v>
          </cell>
          <cell r="D7818" t="str">
            <v>Pickens</v>
          </cell>
          <cell r="E7818">
            <v>3</v>
          </cell>
          <cell r="F7818">
            <v>1168</v>
          </cell>
          <cell r="G7818" t="str">
            <v>Max</v>
          </cell>
        </row>
        <row r="7819">
          <cell r="A7819" t="str">
            <v>Richland202030.6Max</v>
          </cell>
          <cell r="B7819">
            <v>2020</v>
          </cell>
          <cell r="C7819">
            <v>0.6</v>
          </cell>
          <cell r="D7819" t="str">
            <v>Richland</v>
          </cell>
          <cell r="E7819">
            <v>3</v>
          </cell>
          <cell r="F7819">
            <v>1133</v>
          </cell>
          <cell r="G7819" t="str">
            <v>Max</v>
          </cell>
        </row>
        <row r="7820">
          <cell r="A7820" t="str">
            <v>Saluda202030.6Max</v>
          </cell>
          <cell r="B7820">
            <v>2020</v>
          </cell>
          <cell r="C7820">
            <v>0.6</v>
          </cell>
          <cell r="D7820" t="str">
            <v>Saluda</v>
          </cell>
          <cell r="E7820">
            <v>3</v>
          </cell>
          <cell r="F7820">
            <v>1133</v>
          </cell>
          <cell r="G7820" t="str">
            <v>Max</v>
          </cell>
        </row>
        <row r="7821">
          <cell r="A7821" t="str">
            <v>Spartanburg202030.6Max</v>
          </cell>
          <cell r="B7821">
            <v>2020</v>
          </cell>
          <cell r="C7821">
            <v>0.6</v>
          </cell>
          <cell r="D7821" t="str">
            <v>Spartanburg</v>
          </cell>
          <cell r="E7821">
            <v>3</v>
          </cell>
          <cell r="F7821">
            <v>1009</v>
          </cell>
          <cell r="G7821" t="str">
            <v>Max</v>
          </cell>
        </row>
        <row r="7822">
          <cell r="A7822" t="str">
            <v>Sumter202030.6Max</v>
          </cell>
          <cell r="B7822">
            <v>2020</v>
          </cell>
          <cell r="C7822">
            <v>0.6</v>
          </cell>
          <cell r="D7822" t="str">
            <v>Sumter</v>
          </cell>
          <cell r="E7822">
            <v>3</v>
          </cell>
          <cell r="F7822">
            <v>853</v>
          </cell>
          <cell r="G7822" t="str">
            <v>Max</v>
          </cell>
        </row>
        <row r="7823">
          <cell r="A7823" t="str">
            <v>Union202030.6Max</v>
          </cell>
          <cell r="B7823">
            <v>2020</v>
          </cell>
          <cell r="C7823">
            <v>0.6</v>
          </cell>
          <cell r="D7823" t="str">
            <v>Union</v>
          </cell>
          <cell r="E7823">
            <v>3</v>
          </cell>
          <cell r="F7823">
            <v>817</v>
          </cell>
          <cell r="G7823" t="str">
            <v>Max</v>
          </cell>
        </row>
        <row r="7824">
          <cell r="A7824" t="str">
            <v>Williamsburg202030.6Max</v>
          </cell>
          <cell r="B7824">
            <v>2020</v>
          </cell>
          <cell r="C7824">
            <v>0.6</v>
          </cell>
          <cell r="D7824" t="str">
            <v>Williamsburg</v>
          </cell>
          <cell r="E7824">
            <v>3</v>
          </cell>
          <cell r="F7824">
            <v>817</v>
          </cell>
          <cell r="G7824" t="str">
            <v>Max</v>
          </cell>
        </row>
        <row r="7825">
          <cell r="A7825" t="str">
            <v>York202030.6Max</v>
          </cell>
          <cell r="B7825">
            <v>2020</v>
          </cell>
          <cell r="C7825">
            <v>0.6</v>
          </cell>
          <cell r="D7825" t="str">
            <v>York</v>
          </cell>
          <cell r="E7825">
            <v>3</v>
          </cell>
          <cell r="F7825">
            <v>1302</v>
          </cell>
          <cell r="G7825" t="str">
            <v>Max</v>
          </cell>
        </row>
        <row r="7826">
          <cell r="A7826" t="str">
            <v>Abbeville202040.6Max</v>
          </cell>
          <cell r="B7826">
            <v>2020</v>
          </cell>
          <cell r="C7826">
            <v>0.6</v>
          </cell>
          <cell r="D7826" t="str">
            <v>Abbeville</v>
          </cell>
          <cell r="E7826">
            <v>4</v>
          </cell>
          <cell r="F7826">
            <v>912</v>
          </cell>
          <cell r="G7826" t="str">
            <v>Max</v>
          </cell>
        </row>
        <row r="7827">
          <cell r="A7827" t="str">
            <v>Aiken202040.6Max</v>
          </cell>
          <cell r="B7827">
            <v>2020</v>
          </cell>
          <cell r="C7827">
            <v>0.6</v>
          </cell>
          <cell r="D7827" t="str">
            <v>Aiken</v>
          </cell>
          <cell r="E7827">
            <v>4</v>
          </cell>
          <cell r="F7827">
            <v>1147</v>
          </cell>
          <cell r="G7827" t="str">
            <v>Max</v>
          </cell>
        </row>
        <row r="7828">
          <cell r="A7828" t="str">
            <v>Allendale202040.6Max</v>
          </cell>
          <cell r="B7828">
            <v>2020</v>
          </cell>
          <cell r="C7828">
            <v>0.6</v>
          </cell>
          <cell r="D7828" t="str">
            <v>Allendale</v>
          </cell>
          <cell r="E7828">
            <v>4</v>
          </cell>
          <cell r="F7828">
            <v>912</v>
          </cell>
          <cell r="G7828" t="str">
            <v>Max</v>
          </cell>
        </row>
        <row r="7829">
          <cell r="A7829" t="str">
            <v>Anderson202040.6Max</v>
          </cell>
          <cell r="B7829">
            <v>2020</v>
          </cell>
          <cell r="C7829">
            <v>0.6</v>
          </cell>
          <cell r="D7829" t="str">
            <v>Anderson</v>
          </cell>
          <cell r="E7829">
            <v>4</v>
          </cell>
          <cell r="F7829">
            <v>1131</v>
          </cell>
          <cell r="G7829" t="str">
            <v>Max</v>
          </cell>
        </row>
        <row r="7830">
          <cell r="A7830" t="str">
            <v>Bamberg202040.6Max</v>
          </cell>
          <cell r="B7830">
            <v>2020</v>
          </cell>
          <cell r="C7830">
            <v>0.6</v>
          </cell>
          <cell r="D7830" t="str">
            <v>Bamberg</v>
          </cell>
          <cell r="E7830">
            <v>4</v>
          </cell>
          <cell r="F7830">
            <v>912</v>
          </cell>
          <cell r="G7830" t="str">
            <v>Max</v>
          </cell>
        </row>
        <row r="7831">
          <cell r="A7831" t="str">
            <v>Barnwell202040.6Max</v>
          </cell>
          <cell r="B7831">
            <v>2020</v>
          </cell>
          <cell r="C7831">
            <v>0.6</v>
          </cell>
          <cell r="D7831" t="str">
            <v>Barnwell</v>
          </cell>
          <cell r="E7831">
            <v>4</v>
          </cell>
          <cell r="F7831">
            <v>912</v>
          </cell>
          <cell r="G7831" t="str">
            <v>Max</v>
          </cell>
        </row>
        <row r="7832">
          <cell r="A7832" t="str">
            <v>Beaufort202040.6Max</v>
          </cell>
          <cell r="B7832">
            <v>2020</v>
          </cell>
          <cell r="C7832">
            <v>0.6</v>
          </cell>
          <cell r="D7832" t="str">
            <v>Beaufort</v>
          </cell>
          <cell r="E7832">
            <v>4</v>
          </cell>
          <cell r="F7832">
            <v>1419</v>
          </cell>
          <cell r="G7832" t="str">
            <v>Max</v>
          </cell>
        </row>
        <row r="7833">
          <cell r="A7833" t="str">
            <v>Berkeley202040.6Max</v>
          </cell>
          <cell r="B7833">
            <v>2020</v>
          </cell>
          <cell r="C7833">
            <v>0.6</v>
          </cell>
          <cell r="D7833" t="str">
            <v>Berkeley</v>
          </cell>
          <cell r="E7833">
            <v>4</v>
          </cell>
          <cell r="F7833">
            <v>1410</v>
          </cell>
          <cell r="G7833" t="str">
            <v>Max</v>
          </cell>
        </row>
        <row r="7834">
          <cell r="A7834" t="str">
            <v>Calhoun202040.6Max</v>
          </cell>
          <cell r="B7834">
            <v>2020</v>
          </cell>
          <cell r="C7834">
            <v>0.6</v>
          </cell>
          <cell r="D7834" t="str">
            <v>Calhoun</v>
          </cell>
          <cell r="E7834">
            <v>4</v>
          </cell>
          <cell r="F7834">
            <v>1264</v>
          </cell>
          <cell r="G7834" t="str">
            <v>Max</v>
          </cell>
        </row>
        <row r="7835">
          <cell r="A7835" t="str">
            <v>Charleston202040.6Max</v>
          </cell>
          <cell r="B7835">
            <v>2020</v>
          </cell>
          <cell r="C7835">
            <v>0.6</v>
          </cell>
          <cell r="D7835" t="str">
            <v>Charleston</v>
          </cell>
          <cell r="E7835">
            <v>4</v>
          </cell>
          <cell r="F7835">
            <v>1410</v>
          </cell>
          <cell r="G7835" t="str">
            <v>Max</v>
          </cell>
        </row>
        <row r="7836">
          <cell r="A7836" t="str">
            <v>Cherokee202040.6Max</v>
          </cell>
          <cell r="B7836">
            <v>2020</v>
          </cell>
          <cell r="C7836">
            <v>0.6</v>
          </cell>
          <cell r="D7836" t="str">
            <v>Cherokee</v>
          </cell>
          <cell r="E7836">
            <v>4</v>
          </cell>
          <cell r="F7836">
            <v>912</v>
          </cell>
          <cell r="G7836" t="str">
            <v>Max</v>
          </cell>
        </row>
        <row r="7837">
          <cell r="A7837" t="str">
            <v>Chester202040.6Max</v>
          </cell>
          <cell r="B7837">
            <v>2020</v>
          </cell>
          <cell r="C7837">
            <v>0.6</v>
          </cell>
          <cell r="D7837" t="str">
            <v>Chester</v>
          </cell>
          <cell r="E7837">
            <v>4</v>
          </cell>
          <cell r="F7837">
            <v>942</v>
          </cell>
          <cell r="G7837" t="str">
            <v>Max</v>
          </cell>
        </row>
        <row r="7838">
          <cell r="A7838" t="str">
            <v>Chesterfield202040.6Max</v>
          </cell>
          <cell r="B7838">
            <v>2020</v>
          </cell>
          <cell r="C7838">
            <v>0.6</v>
          </cell>
          <cell r="D7838" t="str">
            <v>Chesterfield</v>
          </cell>
          <cell r="E7838">
            <v>4</v>
          </cell>
          <cell r="F7838">
            <v>912</v>
          </cell>
          <cell r="G7838" t="str">
            <v>Max</v>
          </cell>
        </row>
        <row r="7839">
          <cell r="A7839" t="str">
            <v>Clarendon202040.6Max</v>
          </cell>
          <cell r="B7839">
            <v>2020</v>
          </cell>
          <cell r="C7839">
            <v>0.6</v>
          </cell>
          <cell r="D7839" t="str">
            <v>Clarendon</v>
          </cell>
          <cell r="E7839">
            <v>4</v>
          </cell>
          <cell r="F7839">
            <v>912</v>
          </cell>
          <cell r="G7839" t="str">
            <v>Max</v>
          </cell>
        </row>
        <row r="7840">
          <cell r="A7840" t="str">
            <v>Colleton202040.6Max</v>
          </cell>
          <cell r="B7840">
            <v>2020</v>
          </cell>
          <cell r="C7840">
            <v>0.6</v>
          </cell>
          <cell r="D7840" t="str">
            <v>Colleton</v>
          </cell>
          <cell r="E7840">
            <v>4</v>
          </cell>
          <cell r="F7840">
            <v>912</v>
          </cell>
          <cell r="G7840" t="str">
            <v>Max</v>
          </cell>
        </row>
        <row r="7841">
          <cell r="A7841" t="str">
            <v>Darlington202040.6Max</v>
          </cell>
          <cell r="B7841">
            <v>2020</v>
          </cell>
          <cell r="C7841">
            <v>0.6</v>
          </cell>
          <cell r="D7841" t="str">
            <v>Darlington</v>
          </cell>
          <cell r="E7841">
            <v>4</v>
          </cell>
          <cell r="F7841">
            <v>912</v>
          </cell>
          <cell r="G7841" t="str">
            <v>Max</v>
          </cell>
        </row>
        <row r="7842">
          <cell r="A7842" t="str">
            <v>Dillon202040.6Max</v>
          </cell>
          <cell r="B7842">
            <v>2020</v>
          </cell>
          <cell r="C7842">
            <v>0.6</v>
          </cell>
          <cell r="D7842" t="str">
            <v>Dillon</v>
          </cell>
          <cell r="E7842">
            <v>4</v>
          </cell>
          <cell r="F7842">
            <v>912</v>
          </cell>
          <cell r="G7842" t="str">
            <v>Max</v>
          </cell>
        </row>
        <row r="7843">
          <cell r="A7843" t="str">
            <v>Dorchester202040.6Max</v>
          </cell>
          <cell r="B7843">
            <v>2020</v>
          </cell>
          <cell r="C7843">
            <v>0.6</v>
          </cell>
          <cell r="D7843" t="str">
            <v>Dorchester</v>
          </cell>
          <cell r="E7843">
            <v>4</v>
          </cell>
          <cell r="F7843">
            <v>1410</v>
          </cell>
          <cell r="G7843" t="str">
            <v>Max</v>
          </cell>
        </row>
        <row r="7844">
          <cell r="A7844" t="str">
            <v>Edgefield202040.6Max</v>
          </cell>
          <cell r="B7844">
            <v>2020</v>
          </cell>
          <cell r="C7844">
            <v>0.6</v>
          </cell>
          <cell r="D7844" t="str">
            <v>Edgefield</v>
          </cell>
          <cell r="E7844">
            <v>4</v>
          </cell>
          <cell r="F7844">
            <v>1147</v>
          </cell>
          <cell r="G7844" t="str">
            <v>Max</v>
          </cell>
        </row>
        <row r="7845">
          <cell r="A7845" t="str">
            <v>Fairfield202040.6Max</v>
          </cell>
          <cell r="B7845">
            <v>2020</v>
          </cell>
          <cell r="C7845">
            <v>0.6</v>
          </cell>
          <cell r="D7845" t="str">
            <v>Fairfield</v>
          </cell>
          <cell r="E7845">
            <v>4</v>
          </cell>
          <cell r="F7845">
            <v>1264</v>
          </cell>
          <cell r="G7845" t="str">
            <v>Max</v>
          </cell>
        </row>
        <row r="7846">
          <cell r="A7846" t="str">
            <v>Florence202040.6Max</v>
          </cell>
          <cell r="B7846">
            <v>2020</v>
          </cell>
          <cell r="C7846">
            <v>0.6</v>
          </cell>
          <cell r="D7846" t="str">
            <v>Florence</v>
          </cell>
          <cell r="E7846">
            <v>4</v>
          </cell>
          <cell r="F7846">
            <v>1005</v>
          </cell>
          <cell r="G7846" t="str">
            <v>Max</v>
          </cell>
        </row>
        <row r="7847">
          <cell r="A7847" t="str">
            <v>Georgetown202040.6Max</v>
          </cell>
          <cell r="B7847">
            <v>2020</v>
          </cell>
          <cell r="C7847">
            <v>0.6</v>
          </cell>
          <cell r="D7847" t="str">
            <v>Georgetown</v>
          </cell>
          <cell r="E7847">
            <v>4</v>
          </cell>
          <cell r="F7847">
            <v>1087</v>
          </cell>
          <cell r="G7847" t="str">
            <v>Max</v>
          </cell>
        </row>
        <row r="7848">
          <cell r="A7848" t="str">
            <v>Greenville202040.6Max</v>
          </cell>
          <cell r="B7848">
            <v>2020</v>
          </cell>
          <cell r="C7848">
            <v>0.6</v>
          </cell>
          <cell r="D7848" t="str">
            <v>Greenville</v>
          </cell>
          <cell r="E7848">
            <v>4</v>
          </cell>
          <cell r="F7848">
            <v>1303</v>
          </cell>
          <cell r="G7848" t="str">
            <v>Max</v>
          </cell>
        </row>
        <row r="7849">
          <cell r="A7849" t="str">
            <v>Greenwood202040.6Max</v>
          </cell>
          <cell r="B7849">
            <v>2020</v>
          </cell>
          <cell r="C7849">
            <v>0.6</v>
          </cell>
          <cell r="D7849" t="str">
            <v>Greenwood</v>
          </cell>
          <cell r="E7849">
            <v>4</v>
          </cell>
          <cell r="F7849">
            <v>981</v>
          </cell>
          <cell r="G7849" t="str">
            <v>Max</v>
          </cell>
        </row>
        <row r="7850">
          <cell r="A7850" t="str">
            <v>Hampton202040.6Max</v>
          </cell>
          <cell r="B7850">
            <v>2020</v>
          </cell>
          <cell r="C7850">
            <v>0.6</v>
          </cell>
          <cell r="D7850" t="str">
            <v>Hampton</v>
          </cell>
          <cell r="E7850">
            <v>4</v>
          </cell>
          <cell r="F7850">
            <v>912</v>
          </cell>
          <cell r="G7850" t="str">
            <v>Max</v>
          </cell>
        </row>
        <row r="7851">
          <cell r="A7851" t="str">
            <v>Horry202040.6Max</v>
          </cell>
          <cell r="B7851">
            <v>2020</v>
          </cell>
          <cell r="C7851">
            <v>0.6</v>
          </cell>
          <cell r="D7851" t="str">
            <v>Horry</v>
          </cell>
          <cell r="E7851">
            <v>4</v>
          </cell>
          <cell r="F7851">
            <v>1014</v>
          </cell>
          <cell r="G7851" t="str">
            <v>Max</v>
          </cell>
        </row>
        <row r="7852">
          <cell r="A7852" t="str">
            <v>Jasper202040.6Max</v>
          </cell>
          <cell r="B7852">
            <v>2020</v>
          </cell>
          <cell r="C7852">
            <v>0.6</v>
          </cell>
          <cell r="D7852" t="str">
            <v>Jasper</v>
          </cell>
          <cell r="E7852">
            <v>4</v>
          </cell>
          <cell r="F7852">
            <v>912</v>
          </cell>
          <cell r="G7852" t="str">
            <v>Max</v>
          </cell>
        </row>
        <row r="7853">
          <cell r="A7853" t="str">
            <v>Kershaw202040.6Max</v>
          </cell>
          <cell r="B7853">
            <v>2020</v>
          </cell>
          <cell r="C7853">
            <v>0.6</v>
          </cell>
          <cell r="D7853" t="str">
            <v>Kershaw</v>
          </cell>
          <cell r="E7853">
            <v>4</v>
          </cell>
          <cell r="F7853">
            <v>1116</v>
          </cell>
          <cell r="G7853" t="str">
            <v>Max</v>
          </cell>
        </row>
        <row r="7854">
          <cell r="A7854" t="str">
            <v>Lancaster202040.6Max</v>
          </cell>
          <cell r="B7854">
            <v>2020</v>
          </cell>
          <cell r="C7854">
            <v>0.6</v>
          </cell>
          <cell r="D7854" t="str">
            <v>Lancaster</v>
          </cell>
          <cell r="E7854">
            <v>4</v>
          </cell>
          <cell r="F7854">
            <v>1171</v>
          </cell>
          <cell r="G7854" t="str">
            <v>Max</v>
          </cell>
        </row>
        <row r="7855">
          <cell r="A7855" t="str">
            <v>Laurens202040.6Max</v>
          </cell>
          <cell r="B7855">
            <v>2020</v>
          </cell>
          <cell r="C7855">
            <v>0.6</v>
          </cell>
          <cell r="D7855" t="str">
            <v>Laurens</v>
          </cell>
          <cell r="E7855">
            <v>4</v>
          </cell>
          <cell r="F7855">
            <v>919</v>
          </cell>
          <cell r="G7855" t="str">
            <v>Max</v>
          </cell>
        </row>
        <row r="7856">
          <cell r="A7856" t="str">
            <v>Lee202040.6Max</v>
          </cell>
          <cell r="B7856">
            <v>2020</v>
          </cell>
          <cell r="C7856">
            <v>0.6</v>
          </cell>
          <cell r="D7856" t="str">
            <v>Lee</v>
          </cell>
          <cell r="E7856">
            <v>4</v>
          </cell>
          <cell r="F7856">
            <v>912</v>
          </cell>
          <cell r="G7856" t="str">
            <v>Max</v>
          </cell>
        </row>
        <row r="7857">
          <cell r="A7857" t="str">
            <v>Lexington202040.6Max</v>
          </cell>
          <cell r="B7857">
            <v>2020</v>
          </cell>
          <cell r="C7857">
            <v>0.6</v>
          </cell>
          <cell r="D7857" t="str">
            <v>Lexington</v>
          </cell>
          <cell r="E7857">
            <v>4</v>
          </cell>
          <cell r="F7857">
            <v>1264</v>
          </cell>
          <cell r="G7857" t="str">
            <v>Max</v>
          </cell>
        </row>
        <row r="7858">
          <cell r="A7858" t="str">
            <v>Marion202040.6Max</v>
          </cell>
          <cell r="B7858">
            <v>2020</v>
          </cell>
          <cell r="C7858">
            <v>0.6</v>
          </cell>
          <cell r="D7858" t="str">
            <v>Marion</v>
          </cell>
          <cell r="E7858">
            <v>4</v>
          </cell>
          <cell r="F7858">
            <v>912</v>
          </cell>
          <cell r="G7858" t="str">
            <v>Max</v>
          </cell>
        </row>
        <row r="7859">
          <cell r="A7859" t="str">
            <v>Marlboro202040.6Max</v>
          </cell>
          <cell r="B7859">
            <v>2020</v>
          </cell>
          <cell r="C7859">
            <v>0.6</v>
          </cell>
          <cell r="D7859" t="str">
            <v>Marlboro</v>
          </cell>
          <cell r="E7859">
            <v>4</v>
          </cell>
          <cell r="F7859">
            <v>912</v>
          </cell>
          <cell r="G7859" t="str">
            <v>Max</v>
          </cell>
        </row>
        <row r="7860">
          <cell r="A7860" t="str">
            <v>McCormick202040.6Max</v>
          </cell>
          <cell r="B7860">
            <v>2020</v>
          </cell>
          <cell r="C7860">
            <v>0.6</v>
          </cell>
          <cell r="D7860" t="str">
            <v>McCormick</v>
          </cell>
          <cell r="E7860">
            <v>4</v>
          </cell>
          <cell r="F7860">
            <v>954</v>
          </cell>
          <cell r="G7860" t="str">
            <v>Max</v>
          </cell>
        </row>
        <row r="7861">
          <cell r="A7861" t="str">
            <v>Newberry202040.6Max</v>
          </cell>
          <cell r="B7861">
            <v>2020</v>
          </cell>
          <cell r="C7861">
            <v>0.6</v>
          </cell>
          <cell r="D7861" t="str">
            <v>Newberry</v>
          </cell>
          <cell r="E7861">
            <v>4</v>
          </cell>
          <cell r="F7861">
            <v>912</v>
          </cell>
          <cell r="G7861" t="str">
            <v>Max</v>
          </cell>
        </row>
        <row r="7862">
          <cell r="A7862" t="str">
            <v>Oconee202040.6Max</v>
          </cell>
          <cell r="B7862">
            <v>2020</v>
          </cell>
          <cell r="C7862">
            <v>0.6</v>
          </cell>
          <cell r="D7862" t="str">
            <v>Oconee</v>
          </cell>
          <cell r="E7862">
            <v>4</v>
          </cell>
          <cell r="F7862">
            <v>1095</v>
          </cell>
          <cell r="G7862" t="str">
            <v>Max</v>
          </cell>
        </row>
        <row r="7863">
          <cell r="A7863" t="str">
            <v>Orangeburg202040.6Max</v>
          </cell>
          <cell r="B7863">
            <v>2020</v>
          </cell>
          <cell r="C7863">
            <v>0.6</v>
          </cell>
          <cell r="D7863" t="str">
            <v>Orangeburg</v>
          </cell>
          <cell r="E7863">
            <v>4</v>
          </cell>
          <cell r="F7863">
            <v>912</v>
          </cell>
          <cell r="G7863" t="str">
            <v>Max</v>
          </cell>
        </row>
        <row r="7864">
          <cell r="A7864" t="str">
            <v>Pickens202040.6Max</v>
          </cell>
          <cell r="B7864">
            <v>2020</v>
          </cell>
          <cell r="C7864">
            <v>0.6</v>
          </cell>
          <cell r="D7864" t="str">
            <v>Pickens</v>
          </cell>
          <cell r="E7864">
            <v>4</v>
          </cell>
          <cell r="F7864">
            <v>1303</v>
          </cell>
          <cell r="G7864" t="str">
            <v>Max</v>
          </cell>
        </row>
        <row r="7865">
          <cell r="A7865" t="str">
            <v>Richland202040.6Max</v>
          </cell>
          <cell r="B7865">
            <v>2020</v>
          </cell>
          <cell r="C7865">
            <v>0.6</v>
          </cell>
          <cell r="D7865" t="str">
            <v>Richland</v>
          </cell>
          <cell r="E7865">
            <v>4</v>
          </cell>
          <cell r="F7865">
            <v>1264</v>
          </cell>
          <cell r="G7865" t="str">
            <v>Max</v>
          </cell>
        </row>
        <row r="7866">
          <cell r="A7866" t="str">
            <v>Saluda202040.6Max</v>
          </cell>
          <cell r="B7866">
            <v>2020</v>
          </cell>
          <cell r="C7866">
            <v>0.6</v>
          </cell>
          <cell r="D7866" t="str">
            <v>Saluda</v>
          </cell>
          <cell r="E7866">
            <v>4</v>
          </cell>
          <cell r="F7866">
            <v>1264</v>
          </cell>
          <cell r="G7866" t="str">
            <v>Max</v>
          </cell>
        </row>
        <row r="7867">
          <cell r="A7867" t="str">
            <v>Spartanburg202040.6Max</v>
          </cell>
          <cell r="B7867">
            <v>2020</v>
          </cell>
          <cell r="C7867">
            <v>0.6</v>
          </cell>
          <cell r="D7867" t="str">
            <v>Spartanburg</v>
          </cell>
          <cell r="E7867">
            <v>4</v>
          </cell>
          <cell r="F7867">
            <v>1126</v>
          </cell>
          <cell r="G7867" t="str">
            <v>Max</v>
          </cell>
        </row>
        <row r="7868">
          <cell r="A7868" t="str">
            <v>Sumter202040.6Max</v>
          </cell>
          <cell r="B7868">
            <v>2020</v>
          </cell>
          <cell r="C7868">
            <v>0.6</v>
          </cell>
          <cell r="D7868" t="str">
            <v>Sumter</v>
          </cell>
          <cell r="E7868">
            <v>4</v>
          </cell>
          <cell r="F7868">
            <v>952</v>
          </cell>
          <cell r="G7868" t="str">
            <v>Max</v>
          </cell>
        </row>
        <row r="7869">
          <cell r="A7869" t="str">
            <v>Union202040.6Max</v>
          </cell>
          <cell r="B7869">
            <v>2020</v>
          </cell>
          <cell r="C7869">
            <v>0.6</v>
          </cell>
          <cell r="D7869" t="str">
            <v>Union</v>
          </cell>
          <cell r="E7869">
            <v>4</v>
          </cell>
          <cell r="F7869">
            <v>912</v>
          </cell>
          <cell r="G7869" t="str">
            <v>Max</v>
          </cell>
        </row>
        <row r="7870">
          <cell r="A7870" t="str">
            <v>Williamsburg202040.6Max</v>
          </cell>
          <cell r="B7870">
            <v>2020</v>
          </cell>
          <cell r="C7870">
            <v>0.6</v>
          </cell>
          <cell r="D7870" t="str">
            <v>Williamsburg</v>
          </cell>
          <cell r="E7870">
            <v>4</v>
          </cell>
          <cell r="F7870">
            <v>912</v>
          </cell>
          <cell r="G7870" t="str">
            <v>Max</v>
          </cell>
        </row>
        <row r="7871">
          <cell r="A7871" t="str">
            <v>York202040.6Max</v>
          </cell>
          <cell r="B7871">
            <v>2020</v>
          </cell>
          <cell r="C7871">
            <v>0.6</v>
          </cell>
          <cell r="D7871" t="str">
            <v>York</v>
          </cell>
          <cell r="E7871">
            <v>4</v>
          </cell>
          <cell r="F7871">
            <v>1453</v>
          </cell>
          <cell r="G7871" t="str">
            <v>Max</v>
          </cell>
        </row>
        <row r="7872">
          <cell r="A7872" t="str">
            <v>Abbeville202000.8Max</v>
          </cell>
          <cell r="B7872">
            <v>2020</v>
          </cell>
          <cell r="C7872">
            <v>0.8</v>
          </cell>
          <cell r="D7872" t="str">
            <v>Abbeville</v>
          </cell>
          <cell r="E7872">
            <v>0</v>
          </cell>
          <cell r="F7872">
            <v>733</v>
          </cell>
          <cell r="G7872" t="str">
            <v>Max</v>
          </cell>
        </row>
        <row r="7873">
          <cell r="A7873" t="str">
            <v>Aiken202000.8Max</v>
          </cell>
          <cell r="B7873">
            <v>2020</v>
          </cell>
          <cell r="C7873">
            <v>0.8</v>
          </cell>
          <cell r="D7873" t="str">
            <v>Aiken</v>
          </cell>
          <cell r="E7873">
            <v>0</v>
          </cell>
          <cell r="F7873">
            <v>922</v>
          </cell>
          <cell r="G7873" t="str">
            <v>Max</v>
          </cell>
        </row>
        <row r="7874">
          <cell r="A7874" t="str">
            <v>Allendale202000.8Max</v>
          </cell>
          <cell r="B7874">
            <v>2020</v>
          </cell>
          <cell r="C7874">
            <v>0.8</v>
          </cell>
          <cell r="D7874" t="str">
            <v>Allendale</v>
          </cell>
          <cell r="E7874">
            <v>0</v>
          </cell>
          <cell r="F7874">
            <v>733</v>
          </cell>
          <cell r="G7874" t="str">
            <v>Max</v>
          </cell>
        </row>
        <row r="7875">
          <cell r="A7875" t="str">
            <v>Anderson202000.8Max</v>
          </cell>
          <cell r="B7875">
            <v>2020</v>
          </cell>
          <cell r="C7875">
            <v>0.8</v>
          </cell>
          <cell r="D7875" t="str">
            <v>Anderson</v>
          </cell>
          <cell r="E7875">
            <v>0</v>
          </cell>
          <cell r="F7875">
            <v>910</v>
          </cell>
          <cell r="G7875" t="str">
            <v>Max</v>
          </cell>
        </row>
        <row r="7876">
          <cell r="A7876" t="str">
            <v>Bamberg202000.8Max</v>
          </cell>
          <cell r="B7876">
            <v>2020</v>
          </cell>
          <cell r="C7876">
            <v>0.8</v>
          </cell>
          <cell r="D7876" t="str">
            <v>Bamberg</v>
          </cell>
          <cell r="E7876">
            <v>0</v>
          </cell>
          <cell r="F7876">
            <v>733</v>
          </cell>
          <cell r="G7876" t="str">
            <v>Max</v>
          </cell>
        </row>
        <row r="7877">
          <cell r="A7877" t="str">
            <v>Barnwell202000.8Max</v>
          </cell>
          <cell r="B7877">
            <v>2020</v>
          </cell>
          <cell r="C7877">
            <v>0.8</v>
          </cell>
          <cell r="D7877" t="str">
            <v>Barnwell</v>
          </cell>
          <cell r="E7877">
            <v>0</v>
          </cell>
          <cell r="F7877">
            <v>733</v>
          </cell>
          <cell r="G7877" t="str">
            <v>Max</v>
          </cell>
        </row>
        <row r="7878">
          <cell r="A7878" t="str">
            <v>Beaufort202000.8Max</v>
          </cell>
          <cell r="B7878">
            <v>2020</v>
          </cell>
          <cell r="C7878">
            <v>0.8</v>
          </cell>
          <cell r="D7878" t="str">
            <v>Beaufort</v>
          </cell>
          <cell r="E7878">
            <v>0</v>
          </cell>
          <cell r="F7878">
            <v>1141</v>
          </cell>
          <cell r="G7878" t="str">
            <v>Max</v>
          </cell>
        </row>
        <row r="7879">
          <cell r="A7879" t="str">
            <v>Berkeley202000.8Max</v>
          </cell>
          <cell r="B7879">
            <v>2020</v>
          </cell>
          <cell r="C7879">
            <v>0.8</v>
          </cell>
          <cell r="D7879" t="str">
            <v>Berkeley</v>
          </cell>
          <cell r="E7879">
            <v>0</v>
          </cell>
          <cell r="F7879">
            <v>1135</v>
          </cell>
          <cell r="G7879" t="str">
            <v>Max</v>
          </cell>
        </row>
        <row r="7880">
          <cell r="A7880" t="str">
            <v>Calhoun202000.8Max</v>
          </cell>
          <cell r="B7880">
            <v>2020</v>
          </cell>
          <cell r="C7880">
            <v>0.8</v>
          </cell>
          <cell r="D7880" t="str">
            <v>Calhoun</v>
          </cell>
          <cell r="E7880">
            <v>0</v>
          </cell>
          <cell r="F7880">
            <v>1017</v>
          </cell>
          <cell r="G7880" t="str">
            <v>Max</v>
          </cell>
        </row>
        <row r="7881">
          <cell r="A7881" t="str">
            <v>Charleston202000.8Max</v>
          </cell>
          <cell r="B7881">
            <v>2020</v>
          </cell>
          <cell r="C7881">
            <v>0.8</v>
          </cell>
          <cell r="D7881" t="str">
            <v>Charleston</v>
          </cell>
          <cell r="E7881">
            <v>0</v>
          </cell>
          <cell r="F7881">
            <v>1135</v>
          </cell>
          <cell r="G7881" t="str">
            <v>Max</v>
          </cell>
        </row>
        <row r="7882">
          <cell r="A7882" t="str">
            <v>Cherokee202000.8Max</v>
          </cell>
          <cell r="B7882">
            <v>2020</v>
          </cell>
          <cell r="C7882">
            <v>0.8</v>
          </cell>
          <cell r="D7882" t="str">
            <v>Cherokee</v>
          </cell>
          <cell r="E7882">
            <v>0</v>
          </cell>
          <cell r="F7882">
            <v>733</v>
          </cell>
          <cell r="G7882" t="str">
            <v>Max</v>
          </cell>
        </row>
        <row r="7883">
          <cell r="A7883" t="str">
            <v>Chester202000.8Max</v>
          </cell>
          <cell r="B7883">
            <v>2020</v>
          </cell>
          <cell r="C7883">
            <v>0.8</v>
          </cell>
          <cell r="D7883" t="str">
            <v>Chester</v>
          </cell>
          <cell r="E7883">
            <v>0</v>
          </cell>
          <cell r="F7883">
            <v>758</v>
          </cell>
          <cell r="G7883" t="str">
            <v>Max</v>
          </cell>
        </row>
        <row r="7884">
          <cell r="A7884" t="str">
            <v>Chesterfield202000.8Max</v>
          </cell>
          <cell r="B7884">
            <v>2020</v>
          </cell>
          <cell r="C7884">
            <v>0.8</v>
          </cell>
          <cell r="D7884" t="str">
            <v>Chesterfield</v>
          </cell>
          <cell r="E7884">
            <v>0</v>
          </cell>
          <cell r="F7884">
            <v>733</v>
          </cell>
          <cell r="G7884" t="str">
            <v>Max</v>
          </cell>
        </row>
        <row r="7885">
          <cell r="A7885" t="str">
            <v>Clarendon202000.8Max</v>
          </cell>
          <cell r="B7885">
            <v>2020</v>
          </cell>
          <cell r="C7885">
            <v>0.8</v>
          </cell>
          <cell r="D7885" t="str">
            <v>Clarendon</v>
          </cell>
          <cell r="E7885">
            <v>0</v>
          </cell>
          <cell r="F7885">
            <v>733</v>
          </cell>
          <cell r="G7885" t="str">
            <v>Max</v>
          </cell>
        </row>
        <row r="7886">
          <cell r="A7886" t="str">
            <v>Colleton202000.8Max</v>
          </cell>
          <cell r="B7886">
            <v>2020</v>
          </cell>
          <cell r="C7886">
            <v>0.8</v>
          </cell>
          <cell r="D7886" t="str">
            <v>Colleton</v>
          </cell>
          <cell r="E7886">
            <v>0</v>
          </cell>
          <cell r="F7886">
            <v>733</v>
          </cell>
          <cell r="G7886" t="str">
            <v>Max</v>
          </cell>
        </row>
        <row r="7887">
          <cell r="A7887" t="str">
            <v>Darlington202000.8Max</v>
          </cell>
          <cell r="B7887">
            <v>2020</v>
          </cell>
          <cell r="C7887">
            <v>0.8</v>
          </cell>
          <cell r="D7887" t="str">
            <v>Darlington</v>
          </cell>
          <cell r="E7887">
            <v>0</v>
          </cell>
          <cell r="F7887">
            <v>733</v>
          </cell>
          <cell r="G7887" t="str">
            <v>Max</v>
          </cell>
        </row>
        <row r="7888">
          <cell r="A7888" t="str">
            <v>Dillon202000.8Max</v>
          </cell>
          <cell r="B7888">
            <v>2020</v>
          </cell>
          <cell r="C7888">
            <v>0.8</v>
          </cell>
          <cell r="D7888" t="str">
            <v>Dillon</v>
          </cell>
          <cell r="E7888">
            <v>0</v>
          </cell>
          <cell r="F7888">
            <v>733</v>
          </cell>
          <cell r="G7888" t="str">
            <v>Max</v>
          </cell>
        </row>
        <row r="7889">
          <cell r="A7889" t="str">
            <v>Dorchester202000.8Max</v>
          </cell>
          <cell r="B7889">
            <v>2020</v>
          </cell>
          <cell r="C7889">
            <v>0.8</v>
          </cell>
          <cell r="D7889" t="str">
            <v>Dorchester</v>
          </cell>
          <cell r="E7889">
            <v>0</v>
          </cell>
          <cell r="F7889">
            <v>1135</v>
          </cell>
          <cell r="G7889" t="str">
            <v>Max</v>
          </cell>
        </row>
        <row r="7890">
          <cell r="A7890" t="str">
            <v>Edgefield202000.8Max</v>
          </cell>
          <cell r="B7890">
            <v>2020</v>
          </cell>
          <cell r="C7890">
            <v>0.8</v>
          </cell>
          <cell r="D7890" t="str">
            <v>Edgefield</v>
          </cell>
          <cell r="E7890">
            <v>0</v>
          </cell>
          <cell r="F7890">
            <v>922</v>
          </cell>
          <cell r="G7890" t="str">
            <v>Max</v>
          </cell>
        </row>
        <row r="7891">
          <cell r="A7891" t="str">
            <v>Fairfield202000.8Max</v>
          </cell>
          <cell r="B7891">
            <v>2020</v>
          </cell>
          <cell r="C7891">
            <v>0.8</v>
          </cell>
          <cell r="D7891" t="str">
            <v>Fairfield</v>
          </cell>
          <cell r="E7891">
            <v>0</v>
          </cell>
          <cell r="F7891">
            <v>1017</v>
          </cell>
          <cell r="G7891" t="str">
            <v>Max</v>
          </cell>
        </row>
        <row r="7892">
          <cell r="A7892" t="str">
            <v>Florence202000.8Max</v>
          </cell>
          <cell r="B7892">
            <v>2020</v>
          </cell>
          <cell r="C7892">
            <v>0.8</v>
          </cell>
          <cell r="D7892" t="str">
            <v>Florence</v>
          </cell>
          <cell r="E7892">
            <v>0</v>
          </cell>
          <cell r="F7892">
            <v>808</v>
          </cell>
          <cell r="G7892" t="str">
            <v>Max</v>
          </cell>
        </row>
        <row r="7893">
          <cell r="A7893" t="str">
            <v>Georgetown202000.8Max</v>
          </cell>
          <cell r="B7893">
            <v>2020</v>
          </cell>
          <cell r="C7893">
            <v>0.8</v>
          </cell>
          <cell r="D7893" t="str">
            <v>Georgetown</v>
          </cell>
          <cell r="E7893">
            <v>0</v>
          </cell>
          <cell r="F7893">
            <v>875</v>
          </cell>
          <cell r="G7893" t="str">
            <v>Max</v>
          </cell>
        </row>
        <row r="7894">
          <cell r="A7894" t="str">
            <v>Greenville202000.8Max</v>
          </cell>
          <cell r="B7894">
            <v>2020</v>
          </cell>
          <cell r="C7894">
            <v>0.8</v>
          </cell>
          <cell r="D7894" t="str">
            <v>Greenville</v>
          </cell>
          <cell r="E7894">
            <v>0</v>
          </cell>
          <cell r="F7894">
            <v>1048</v>
          </cell>
          <cell r="G7894" t="str">
            <v>Max</v>
          </cell>
        </row>
        <row r="7895">
          <cell r="A7895" t="str">
            <v>Greenwood202000.8Max</v>
          </cell>
          <cell r="B7895">
            <v>2020</v>
          </cell>
          <cell r="C7895">
            <v>0.8</v>
          </cell>
          <cell r="D7895" t="str">
            <v>Greenwood</v>
          </cell>
          <cell r="E7895">
            <v>0</v>
          </cell>
          <cell r="F7895">
            <v>788</v>
          </cell>
          <cell r="G7895" t="str">
            <v>Max</v>
          </cell>
        </row>
        <row r="7896">
          <cell r="A7896" t="str">
            <v>Hampton202000.8Max</v>
          </cell>
          <cell r="B7896">
            <v>2020</v>
          </cell>
          <cell r="C7896">
            <v>0.8</v>
          </cell>
          <cell r="D7896" t="str">
            <v>Hampton</v>
          </cell>
          <cell r="E7896">
            <v>0</v>
          </cell>
          <cell r="F7896">
            <v>733</v>
          </cell>
          <cell r="G7896" t="str">
            <v>Max</v>
          </cell>
        </row>
        <row r="7897">
          <cell r="A7897" t="str">
            <v>Horry202000.8Max</v>
          </cell>
          <cell r="B7897">
            <v>2020</v>
          </cell>
          <cell r="C7897">
            <v>0.8</v>
          </cell>
          <cell r="D7897" t="str">
            <v>Horry</v>
          </cell>
          <cell r="E7897">
            <v>0</v>
          </cell>
          <cell r="F7897">
            <v>815</v>
          </cell>
          <cell r="G7897" t="str">
            <v>Max</v>
          </cell>
        </row>
        <row r="7898">
          <cell r="A7898" t="str">
            <v>Jasper202000.8Max</v>
          </cell>
          <cell r="B7898">
            <v>2020</v>
          </cell>
          <cell r="C7898">
            <v>0.8</v>
          </cell>
          <cell r="D7898" t="str">
            <v>Jasper</v>
          </cell>
          <cell r="E7898">
            <v>0</v>
          </cell>
          <cell r="F7898">
            <v>733</v>
          </cell>
          <cell r="G7898" t="str">
            <v>Max</v>
          </cell>
        </row>
        <row r="7899">
          <cell r="A7899" t="str">
            <v>Kershaw202000.8Max</v>
          </cell>
          <cell r="B7899">
            <v>2020</v>
          </cell>
          <cell r="C7899">
            <v>0.8</v>
          </cell>
          <cell r="D7899" t="str">
            <v>Kershaw</v>
          </cell>
          <cell r="E7899">
            <v>0</v>
          </cell>
          <cell r="F7899">
            <v>897</v>
          </cell>
          <cell r="G7899" t="str">
            <v>Max</v>
          </cell>
        </row>
        <row r="7900">
          <cell r="A7900" t="str">
            <v>Lancaster202000.8Max</v>
          </cell>
          <cell r="B7900">
            <v>2020</v>
          </cell>
          <cell r="C7900">
            <v>0.8</v>
          </cell>
          <cell r="D7900" t="str">
            <v>Lancaster</v>
          </cell>
          <cell r="E7900">
            <v>0</v>
          </cell>
          <cell r="F7900">
            <v>942</v>
          </cell>
          <cell r="G7900" t="str">
            <v>Max</v>
          </cell>
        </row>
        <row r="7901">
          <cell r="A7901" t="str">
            <v>Laurens202000.8Max</v>
          </cell>
          <cell r="B7901">
            <v>2020</v>
          </cell>
          <cell r="C7901">
            <v>0.8</v>
          </cell>
          <cell r="D7901" t="str">
            <v>Laurens</v>
          </cell>
          <cell r="E7901">
            <v>0</v>
          </cell>
          <cell r="F7901">
            <v>740</v>
          </cell>
          <cell r="G7901" t="str">
            <v>Max</v>
          </cell>
        </row>
        <row r="7902">
          <cell r="A7902" t="str">
            <v>Lee202000.8Max</v>
          </cell>
          <cell r="B7902">
            <v>2020</v>
          </cell>
          <cell r="C7902">
            <v>0.8</v>
          </cell>
          <cell r="D7902" t="str">
            <v>Lee</v>
          </cell>
          <cell r="E7902">
            <v>0</v>
          </cell>
          <cell r="F7902">
            <v>733</v>
          </cell>
          <cell r="G7902" t="str">
            <v>Max</v>
          </cell>
        </row>
        <row r="7903">
          <cell r="A7903" t="str">
            <v>Lexington202000.8Max</v>
          </cell>
          <cell r="B7903">
            <v>2020</v>
          </cell>
          <cell r="C7903">
            <v>0.8</v>
          </cell>
          <cell r="D7903" t="str">
            <v>Lexington</v>
          </cell>
          <cell r="E7903">
            <v>0</v>
          </cell>
          <cell r="F7903">
            <v>1017</v>
          </cell>
          <cell r="G7903" t="str">
            <v>Max</v>
          </cell>
        </row>
        <row r="7904">
          <cell r="A7904" t="str">
            <v>Marion202000.8Max</v>
          </cell>
          <cell r="B7904">
            <v>2020</v>
          </cell>
          <cell r="C7904">
            <v>0.8</v>
          </cell>
          <cell r="D7904" t="str">
            <v>Marion</v>
          </cell>
          <cell r="E7904">
            <v>0</v>
          </cell>
          <cell r="F7904">
            <v>733</v>
          </cell>
          <cell r="G7904" t="str">
            <v>Max</v>
          </cell>
        </row>
        <row r="7905">
          <cell r="A7905" t="str">
            <v>Marlboro202000.8Max</v>
          </cell>
          <cell r="B7905">
            <v>2020</v>
          </cell>
          <cell r="C7905">
            <v>0.8</v>
          </cell>
          <cell r="D7905" t="str">
            <v>Marlboro</v>
          </cell>
          <cell r="E7905">
            <v>0</v>
          </cell>
          <cell r="F7905">
            <v>733</v>
          </cell>
          <cell r="G7905" t="str">
            <v>Max</v>
          </cell>
        </row>
        <row r="7906">
          <cell r="A7906" t="str">
            <v>McCormick202000.8Max</v>
          </cell>
          <cell r="B7906">
            <v>2020</v>
          </cell>
          <cell r="C7906">
            <v>0.8</v>
          </cell>
          <cell r="D7906" t="str">
            <v>McCormick</v>
          </cell>
          <cell r="E7906">
            <v>0</v>
          </cell>
          <cell r="F7906">
            <v>767</v>
          </cell>
          <cell r="G7906" t="str">
            <v>Max</v>
          </cell>
        </row>
        <row r="7907">
          <cell r="A7907" t="str">
            <v>Newberry202000.8Max</v>
          </cell>
          <cell r="B7907">
            <v>2020</v>
          </cell>
          <cell r="C7907">
            <v>0.8</v>
          </cell>
          <cell r="D7907" t="str">
            <v>Newberry</v>
          </cell>
          <cell r="E7907">
            <v>0</v>
          </cell>
          <cell r="F7907">
            <v>733</v>
          </cell>
          <cell r="G7907" t="str">
            <v>Max</v>
          </cell>
        </row>
        <row r="7908">
          <cell r="A7908" t="str">
            <v>Oconee202000.8Max</v>
          </cell>
          <cell r="B7908">
            <v>2020</v>
          </cell>
          <cell r="C7908">
            <v>0.8</v>
          </cell>
          <cell r="D7908" t="str">
            <v>Oconee</v>
          </cell>
          <cell r="E7908">
            <v>0</v>
          </cell>
          <cell r="F7908">
            <v>881</v>
          </cell>
          <cell r="G7908" t="str">
            <v>Max</v>
          </cell>
        </row>
        <row r="7909">
          <cell r="A7909" t="str">
            <v>Orangeburg202000.8Max</v>
          </cell>
          <cell r="B7909">
            <v>2020</v>
          </cell>
          <cell r="C7909">
            <v>0.8</v>
          </cell>
          <cell r="D7909" t="str">
            <v>Orangeburg</v>
          </cell>
          <cell r="E7909">
            <v>0</v>
          </cell>
          <cell r="F7909">
            <v>733</v>
          </cell>
          <cell r="G7909" t="str">
            <v>Max</v>
          </cell>
        </row>
        <row r="7910">
          <cell r="A7910" t="str">
            <v>Pickens202000.8Max</v>
          </cell>
          <cell r="B7910">
            <v>2020</v>
          </cell>
          <cell r="C7910">
            <v>0.8</v>
          </cell>
          <cell r="D7910" t="str">
            <v>Pickens</v>
          </cell>
          <cell r="E7910">
            <v>0</v>
          </cell>
          <cell r="F7910">
            <v>1048</v>
          </cell>
          <cell r="G7910" t="str">
            <v>Max</v>
          </cell>
        </row>
        <row r="7911">
          <cell r="A7911" t="str">
            <v>Richland202000.8Max</v>
          </cell>
          <cell r="B7911">
            <v>2020</v>
          </cell>
          <cell r="C7911">
            <v>0.8</v>
          </cell>
          <cell r="D7911" t="str">
            <v>Richland</v>
          </cell>
          <cell r="E7911">
            <v>0</v>
          </cell>
          <cell r="F7911">
            <v>1017</v>
          </cell>
          <cell r="G7911" t="str">
            <v>Max</v>
          </cell>
        </row>
        <row r="7912">
          <cell r="A7912" t="str">
            <v>Saluda202000.8Max</v>
          </cell>
          <cell r="B7912">
            <v>2020</v>
          </cell>
          <cell r="C7912">
            <v>0.8</v>
          </cell>
          <cell r="D7912" t="str">
            <v>Saluda</v>
          </cell>
          <cell r="E7912">
            <v>0</v>
          </cell>
          <cell r="F7912">
            <v>1017</v>
          </cell>
          <cell r="G7912" t="str">
            <v>Max</v>
          </cell>
        </row>
        <row r="7913">
          <cell r="A7913" t="str">
            <v>Spartanburg202000.8Max</v>
          </cell>
          <cell r="B7913">
            <v>2020</v>
          </cell>
          <cell r="C7913">
            <v>0.8</v>
          </cell>
          <cell r="D7913" t="str">
            <v>Spartanburg</v>
          </cell>
          <cell r="E7913">
            <v>0</v>
          </cell>
          <cell r="F7913">
            <v>906</v>
          </cell>
          <cell r="G7913" t="str">
            <v>Max</v>
          </cell>
        </row>
        <row r="7914">
          <cell r="A7914" t="str">
            <v>Sumter202000.8Max</v>
          </cell>
          <cell r="B7914">
            <v>2020</v>
          </cell>
          <cell r="C7914">
            <v>0.8</v>
          </cell>
          <cell r="D7914" t="str">
            <v>Sumter</v>
          </cell>
          <cell r="E7914">
            <v>0</v>
          </cell>
          <cell r="F7914">
            <v>766</v>
          </cell>
          <cell r="G7914" t="str">
            <v>Max</v>
          </cell>
        </row>
        <row r="7915">
          <cell r="A7915" t="str">
            <v>Union202000.8Max</v>
          </cell>
          <cell r="B7915">
            <v>2020</v>
          </cell>
          <cell r="C7915">
            <v>0.8</v>
          </cell>
          <cell r="D7915" t="str">
            <v>Union</v>
          </cell>
          <cell r="E7915">
            <v>0</v>
          </cell>
          <cell r="F7915">
            <v>733</v>
          </cell>
          <cell r="G7915" t="str">
            <v>Max</v>
          </cell>
        </row>
        <row r="7916">
          <cell r="A7916" t="str">
            <v>Williamsburg202000.8Max</v>
          </cell>
          <cell r="B7916">
            <v>2020</v>
          </cell>
          <cell r="C7916">
            <v>0.8</v>
          </cell>
          <cell r="D7916" t="str">
            <v>Williamsburg</v>
          </cell>
          <cell r="E7916">
            <v>0</v>
          </cell>
          <cell r="F7916">
            <v>733</v>
          </cell>
          <cell r="G7916" t="str">
            <v>Max</v>
          </cell>
        </row>
        <row r="7917">
          <cell r="A7917" t="str">
            <v>York202000.8Max</v>
          </cell>
          <cell r="B7917">
            <v>2020</v>
          </cell>
          <cell r="C7917">
            <v>0.8</v>
          </cell>
          <cell r="D7917" t="str">
            <v>York</v>
          </cell>
          <cell r="E7917">
            <v>0</v>
          </cell>
          <cell r="F7917">
            <v>1170</v>
          </cell>
          <cell r="G7917" t="str">
            <v>Max</v>
          </cell>
        </row>
        <row r="7918">
          <cell r="A7918" t="str">
            <v>Abbeville202010.8Max</v>
          </cell>
          <cell r="B7918">
            <v>2020</v>
          </cell>
          <cell r="C7918">
            <v>0.8</v>
          </cell>
          <cell r="D7918" t="str">
            <v>Abbeville</v>
          </cell>
          <cell r="E7918">
            <v>1</v>
          </cell>
          <cell r="F7918">
            <v>786</v>
          </cell>
          <cell r="G7918" t="str">
            <v>Max</v>
          </cell>
        </row>
        <row r="7919">
          <cell r="A7919" t="str">
            <v>Aiken202010.8Max</v>
          </cell>
          <cell r="B7919">
            <v>2020</v>
          </cell>
          <cell r="C7919">
            <v>0.8</v>
          </cell>
          <cell r="D7919" t="str">
            <v>Aiken</v>
          </cell>
          <cell r="E7919">
            <v>1</v>
          </cell>
          <cell r="F7919">
            <v>988</v>
          </cell>
          <cell r="G7919" t="str">
            <v>Max</v>
          </cell>
        </row>
        <row r="7920">
          <cell r="A7920" t="str">
            <v>Allendale202010.8Max</v>
          </cell>
          <cell r="B7920">
            <v>2020</v>
          </cell>
          <cell r="C7920">
            <v>0.8</v>
          </cell>
          <cell r="D7920" t="str">
            <v>Allendale</v>
          </cell>
          <cell r="E7920">
            <v>1</v>
          </cell>
          <cell r="F7920">
            <v>786</v>
          </cell>
          <cell r="G7920" t="str">
            <v>Max</v>
          </cell>
        </row>
        <row r="7921">
          <cell r="A7921" t="str">
            <v>Anderson202010.8Max</v>
          </cell>
          <cell r="B7921">
            <v>2020</v>
          </cell>
          <cell r="C7921">
            <v>0.8</v>
          </cell>
          <cell r="D7921" t="str">
            <v>Anderson</v>
          </cell>
          <cell r="E7921">
            <v>1</v>
          </cell>
          <cell r="F7921">
            <v>975</v>
          </cell>
          <cell r="G7921" t="str">
            <v>Max</v>
          </cell>
        </row>
        <row r="7922">
          <cell r="A7922" t="str">
            <v>Bamberg202010.8Max</v>
          </cell>
          <cell r="B7922">
            <v>2020</v>
          </cell>
          <cell r="C7922">
            <v>0.8</v>
          </cell>
          <cell r="D7922" t="str">
            <v>Bamberg</v>
          </cell>
          <cell r="E7922">
            <v>1</v>
          </cell>
          <cell r="F7922">
            <v>786</v>
          </cell>
          <cell r="G7922" t="str">
            <v>Max</v>
          </cell>
        </row>
        <row r="7923">
          <cell r="A7923" t="str">
            <v>Barnwell202010.8Max</v>
          </cell>
          <cell r="B7923">
            <v>2020</v>
          </cell>
          <cell r="C7923">
            <v>0.8</v>
          </cell>
          <cell r="D7923" t="str">
            <v>Barnwell</v>
          </cell>
          <cell r="E7923">
            <v>1</v>
          </cell>
          <cell r="F7923">
            <v>786</v>
          </cell>
          <cell r="G7923" t="str">
            <v>Max</v>
          </cell>
        </row>
        <row r="7924">
          <cell r="A7924" t="str">
            <v>Beaufort202010.8Max</v>
          </cell>
          <cell r="B7924">
            <v>2020</v>
          </cell>
          <cell r="C7924">
            <v>0.8</v>
          </cell>
          <cell r="D7924" t="str">
            <v>Beaufort</v>
          </cell>
          <cell r="E7924">
            <v>1</v>
          </cell>
          <cell r="F7924">
            <v>1223</v>
          </cell>
          <cell r="G7924" t="str">
            <v>Max</v>
          </cell>
        </row>
        <row r="7925">
          <cell r="A7925" t="str">
            <v>Berkeley202010.8Max</v>
          </cell>
          <cell r="B7925">
            <v>2020</v>
          </cell>
          <cell r="C7925">
            <v>0.8</v>
          </cell>
          <cell r="D7925" t="str">
            <v>Berkeley</v>
          </cell>
          <cell r="E7925">
            <v>1</v>
          </cell>
          <cell r="F7925">
            <v>1215</v>
          </cell>
          <cell r="G7925" t="str">
            <v>Max</v>
          </cell>
        </row>
        <row r="7926">
          <cell r="A7926" t="str">
            <v>Calhoun202010.8Max</v>
          </cell>
          <cell r="B7926">
            <v>2020</v>
          </cell>
          <cell r="C7926">
            <v>0.8</v>
          </cell>
          <cell r="D7926" t="str">
            <v>Calhoun</v>
          </cell>
          <cell r="E7926">
            <v>1</v>
          </cell>
          <cell r="F7926">
            <v>1090</v>
          </cell>
          <cell r="G7926" t="str">
            <v>Max</v>
          </cell>
        </row>
        <row r="7927">
          <cell r="A7927" t="str">
            <v>Charleston202010.8Max</v>
          </cell>
          <cell r="B7927">
            <v>2020</v>
          </cell>
          <cell r="C7927">
            <v>0.8</v>
          </cell>
          <cell r="D7927" t="str">
            <v>Charleston</v>
          </cell>
          <cell r="E7927">
            <v>1</v>
          </cell>
          <cell r="F7927">
            <v>1215</v>
          </cell>
          <cell r="G7927" t="str">
            <v>Max</v>
          </cell>
        </row>
        <row r="7928">
          <cell r="A7928" t="str">
            <v>Cherokee202010.8Max</v>
          </cell>
          <cell r="B7928">
            <v>2020</v>
          </cell>
          <cell r="C7928">
            <v>0.8</v>
          </cell>
          <cell r="D7928" t="str">
            <v>Cherokee</v>
          </cell>
          <cell r="E7928">
            <v>1</v>
          </cell>
          <cell r="F7928">
            <v>786</v>
          </cell>
          <cell r="G7928" t="str">
            <v>Max</v>
          </cell>
        </row>
        <row r="7929">
          <cell r="A7929" t="str">
            <v>Chester202010.8Max</v>
          </cell>
          <cell r="B7929">
            <v>2020</v>
          </cell>
          <cell r="C7929">
            <v>0.8</v>
          </cell>
          <cell r="D7929" t="str">
            <v>Chester</v>
          </cell>
          <cell r="E7929">
            <v>1</v>
          </cell>
          <cell r="F7929">
            <v>812</v>
          </cell>
          <cell r="G7929" t="str">
            <v>Max</v>
          </cell>
        </row>
        <row r="7930">
          <cell r="A7930" t="str">
            <v>Chesterfield202010.8Max</v>
          </cell>
          <cell r="B7930">
            <v>2020</v>
          </cell>
          <cell r="C7930">
            <v>0.8</v>
          </cell>
          <cell r="D7930" t="str">
            <v>Chesterfield</v>
          </cell>
          <cell r="E7930">
            <v>1</v>
          </cell>
          <cell r="F7930">
            <v>786</v>
          </cell>
          <cell r="G7930" t="str">
            <v>Max</v>
          </cell>
        </row>
        <row r="7931">
          <cell r="A7931" t="str">
            <v>Clarendon202010.8Max</v>
          </cell>
          <cell r="B7931">
            <v>2020</v>
          </cell>
          <cell r="C7931">
            <v>0.8</v>
          </cell>
          <cell r="D7931" t="str">
            <v>Clarendon</v>
          </cell>
          <cell r="E7931">
            <v>1</v>
          </cell>
          <cell r="F7931">
            <v>786</v>
          </cell>
          <cell r="G7931" t="str">
            <v>Max</v>
          </cell>
        </row>
        <row r="7932">
          <cell r="A7932" t="str">
            <v>Colleton202010.8Max</v>
          </cell>
          <cell r="B7932">
            <v>2020</v>
          </cell>
          <cell r="C7932">
            <v>0.8</v>
          </cell>
          <cell r="D7932" t="str">
            <v>Colleton</v>
          </cell>
          <cell r="E7932">
            <v>1</v>
          </cell>
          <cell r="F7932">
            <v>786</v>
          </cell>
          <cell r="G7932" t="str">
            <v>Max</v>
          </cell>
        </row>
        <row r="7933">
          <cell r="A7933" t="str">
            <v>Darlington202010.8Max</v>
          </cell>
          <cell r="B7933">
            <v>2020</v>
          </cell>
          <cell r="C7933">
            <v>0.8</v>
          </cell>
          <cell r="D7933" t="str">
            <v>Darlington</v>
          </cell>
          <cell r="E7933">
            <v>1</v>
          </cell>
          <cell r="F7933">
            <v>786</v>
          </cell>
          <cell r="G7933" t="str">
            <v>Max</v>
          </cell>
        </row>
        <row r="7934">
          <cell r="A7934" t="str">
            <v>Dillon202010.8Max</v>
          </cell>
          <cell r="B7934">
            <v>2020</v>
          </cell>
          <cell r="C7934">
            <v>0.8</v>
          </cell>
          <cell r="D7934" t="str">
            <v>Dillon</v>
          </cell>
          <cell r="E7934">
            <v>1</v>
          </cell>
          <cell r="F7934">
            <v>786</v>
          </cell>
          <cell r="G7934" t="str">
            <v>Max</v>
          </cell>
        </row>
        <row r="7935">
          <cell r="A7935" t="str">
            <v>Dorchester202010.8Max</v>
          </cell>
          <cell r="B7935">
            <v>2020</v>
          </cell>
          <cell r="C7935">
            <v>0.8</v>
          </cell>
          <cell r="D7935" t="str">
            <v>Dorchester</v>
          </cell>
          <cell r="E7935">
            <v>1</v>
          </cell>
          <cell r="F7935">
            <v>1215</v>
          </cell>
          <cell r="G7935" t="str">
            <v>Max</v>
          </cell>
        </row>
        <row r="7936">
          <cell r="A7936" t="str">
            <v>Edgefield202010.8Max</v>
          </cell>
          <cell r="B7936">
            <v>2020</v>
          </cell>
          <cell r="C7936">
            <v>0.8</v>
          </cell>
          <cell r="D7936" t="str">
            <v>Edgefield</v>
          </cell>
          <cell r="E7936">
            <v>1</v>
          </cell>
          <cell r="F7936">
            <v>988</v>
          </cell>
          <cell r="G7936" t="str">
            <v>Max</v>
          </cell>
        </row>
        <row r="7937">
          <cell r="A7937" t="str">
            <v>Fairfield202010.8Max</v>
          </cell>
          <cell r="B7937">
            <v>2020</v>
          </cell>
          <cell r="C7937">
            <v>0.8</v>
          </cell>
          <cell r="D7937" t="str">
            <v>Fairfield</v>
          </cell>
          <cell r="E7937">
            <v>1</v>
          </cell>
          <cell r="F7937">
            <v>1090</v>
          </cell>
          <cell r="G7937" t="str">
            <v>Max</v>
          </cell>
        </row>
        <row r="7938">
          <cell r="A7938" t="str">
            <v>Florence202010.8Max</v>
          </cell>
          <cell r="B7938">
            <v>2020</v>
          </cell>
          <cell r="C7938">
            <v>0.8</v>
          </cell>
          <cell r="D7938" t="str">
            <v>Florence</v>
          </cell>
          <cell r="E7938">
            <v>1</v>
          </cell>
          <cell r="F7938">
            <v>866</v>
          </cell>
          <cell r="G7938" t="str">
            <v>Max</v>
          </cell>
        </row>
        <row r="7939">
          <cell r="A7939" t="str">
            <v>Georgetown202010.8Max</v>
          </cell>
          <cell r="B7939">
            <v>2020</v>
          </cell>
          <cell r="C7939">
            <v>0.8</v>
          </cell>
          <cell r="D7939" t="str">
            <v>Georgetown</v>
          </cell>
          <cell r="E7939">
            <v>1</v>
          </cell>
          <cell r="F7939">
            <v>937</v>
          </cell>
          <cell r="G7939" t="str">
            <v>Max</v>
          </cell>
        </row>
        <row r="7940">
          <cell r="A7940" t="str">
            <v>Greenville202010.8Max</v>
          </cell>
          <cell r="B7940">
            <v>2020</v>
          </cell>
          <cell r="C7940">
            <v>0.8</v>
          </cell>
          <cell r="D7940" t="str">
            <v>Greenville</v>
          </cell>
          <cell r="E7940">
            <v>1</v>
          </cell>
          <cell r="F7940">
            <v>1123</v>
          </cell>
          <cell r="G7940" t="str">
            <v>Max</v>
          </cell>
        </row>
        <row r="7941">
          <cell r="A7941" t="str">
            <v>Greenwood202010.8Max</v>
          </cell>
          <cell r="B7941">
            <v>2020</v>
          </cell>
          <cell r="C7941">
            <v>0.8</v>
          </cell>
          <cell r="D7941" t="str">
            <v>Greenwood</v>
          </cell>
          <cell r="E7941">
            <v>1</v>
          </cell>
          <cell r="F7941">
            <v>845</v>
          </cell>
          <cell r="G7941" t="str">
            <v>Max</v>
          </cell>
        </row>
        <row r="7942">
          <cell r="A7942" t="str">
            <v>Hampton202010.8Max</v>
          </cell>
          <cell r="B7942">
            <v>2020</v>
          </cell>
          <cell r="C7942">
            <v>0.8</v>
          </cell>
          <cell r="D7942" t="str">
            <v>Hampton</v>
          </cell>
          <cell r="E7942">
            <v>1</v>
          </cell>
          <cell r="F7942">
            <v>786</v>
          </cell>
          <cell r="G7942" t="str">
            <v>Max</v>
          </cell>
        </row>
        <row r="7943">
          <cell r="A7943" t="str">
            <v>Horry202010.8Max</v>
          </cell>
          <cell r="B7943">
            <v>2020</v>
          </cell>
          <cell r="C7943">
            <v>0.8</v>
          </cell>
          <cell r="D7943" t="str">
            <v>Horry</v>
          </cell>
          <cell r="E7943">
            <v>1</v>
          </cell>
          <cell r="F7943">
            <v>873</v>
          </cell>
          <cell r="G7943" t="str">
            <v>Max</v>
          </cell>
        </row>
        <row r="7944">
          <cell r="A7944" t="str">
            <v>Jasper202010.8Max</v>
          </cell>
          <cell r="B7944">
            <v>2020</v>
          </cell>
          <cell r="C7944">
            <v>0.8</v>
          </cell>
          <cell r="D7944" t="str">
            <v>Jasper</v>
          </cell>
          <cell r="E7944">
            <v>1</v>
          </cell>
          <cell r="F7944">
            <v>786</v>
          </cell>
          <cell r="G7944" t="str">
            <v>Max</v>
          </cell>
        </row>
        <row r="7945">
          <cell r="A7945" t="str">
            <v>Kershaw202010.8Max</v>
          </cell>
          <cell r="B7945">
            <v>2020</v>
          </cell>
          <cell r="C7945">
            <v>0.8</v>
          </cell>
          <cell r="D7945" t="str">
            <v>Kershaw</v>
          </cell>
          <cell r="E7945">
            <v>1</v>
          </cell>
          <cell r="F7945">
            <v>961</v>
          </cell>
          <cell r="G7945" t="str">
            <v>Max</v>
          </cell>
        </row>
        <row r="7946">
          <cell r="A7946" t="str">
            <v>Lancaster202010.8Max</v>
          </cell>
          <cell r="B7946">
            <v>2020</v>
          </cell>
          <cell r="C7946">
            <v>0.8</v>
          </cell>
          <cell r="D7946" t="str">
            <v>Lancaster</v>
          </cell>
          <cell r="E7946">
            <v>1</v>
          </cell>
          <cell r="F7946">
            <v>1010</v>
          </cell>
          <cell r="G7946" t="str">
            <v>Max</v>
          </cell>
        </row>
        <row r="7947">
          <cell r="A7947" t="str">
            <v>Laurens202010.8Max</v>
          </cell>
          <cell r="B7947">
            <v>2020</v>
          </cell>
          <cell r="C7947">
            <v>0.8</v>
          </cell>
          <cell r="D7947" t="str">
            <v>Laurens</v>
          </cell>
          <cell r="E7947">
            <v>1</v>
          </cell>
          <cell r="F7947">
            <v>792</v>
          </cell>
          <cell r="G7947" t="str">
            <v>Max</v>
          </cell>
        </row>
        <row r="7948">
          <cell r="A7948" t="str">
            <v>Lee202010.8Max</v>
          </cell>
          <cell r="B7948">
            <v>2020</v>
          </cell>
          <cell r="C7948">
            <v>0.8</v>
          </cell>
          <cell r="D7948" t="str">
            <v>Lee</v>
          </cell>
          <cell r="E7948">
            <v>1</v>
          </cell>
          <cell r="F7948">
            <v>786</v>
          </cell>
          <cell r="G7948" t="str">
            <v>Max</v>
          </cell>
        </row>
        <row r="7949">
          <cell r="A7949" t="str">
            <v>Lexington202010.8Max</v>
          </cell>
          <cell r="B7949">
            <v>2020</v>
          </cell>
          <cell r="C7949">
            <v>0.8</v>
          </cell>
          <cell r="D7949" t="str">
            <v>Lexington</v>
          </cell>
          <cell r="E7949">
            <v>1</v>
          </cell>
          <cell r="F7949">
            <v>1090</v>
          </cell>
          <cell r="G7949" t="str">
            <v>Max</v>
          </cell>
        </row>
        <row r="7950">
          <cell r="A7950" t="str">
            <v>Marion202010.8Max</v>
          </cell>
          <cell r="B7950">
            <v>2020</v>
          </cell>
          <cell r="C7950">
            <v>0.8</v>
          </cell>
          <cell r="D7950" t="str">
            <v>Marion</v>
          </cell>
          <cell r="E7950">
            <v>1</v>
          </cell>
          <cell r="F7950">
            <v>786</v>
          </cell>
          <cell r="G7950" t="str">
            <v>Max</v>
          </cell>
        </row>
        <row r="7951">
          <cell r="A7951" t="str">
            <v>Marlboro202010.8Max</v>
          </cell>
          <cell r="B7951">
            <v>2020</v>
          </cell>
          <cell r="C7951">
            <v>0.8</v>
          </cell>
          <cell r="D7951" t="str">
            <v>Marlboro</v>
          </cell>
          <cell r="E7951">
            <v>1</v>
          </cell>
          <cell r="F7951">
            <v>786</v>
          </cell>
          <cell r="G7951" t="str">
            <v>Max</v>
          </cell>
        </row>
        <row r="7952">
          <cell r="A7952" t="str">
            <v>McCormick202010.8Max</v>
          </cell>
          <cell r="B7952">
            <v>2020</v>
          </cell>
          <cell r="C7952">
            <v>0.8</v>
          </cell>
          <cell r="D7952" t="str">
            <v>McCormick</v>
          </cell>
          <cell r="E7952">
            <v>1</v>
          </cell>
          <cell r="F7952">
            <v>822</v>
          </cell>
          <cell r="G7952" t="str">
            <v>Max</v>
          </cell>
        </row>
        <row r="7953">
          <cell r="A7953" t="str">
            <v>Newberry202010.8Max</v>
          </cell>
          <cell r="B7953">
            <v>2020</v>
          </cell>
          <cell r="C7953">
            <v>0.8</v>
          </cell>
          <cell r="D7953" t="str">
            <v>Newberry</v>
          </cell>
          <cell r="E7953">
            <v>1</v>
          </cell>
          <cell r="F7953">
            <v>786</v>
          </cell>
          <cell r="G7953" t="str">
            <v>Max</v>
          </cell>
        </row>
        <row r="7954">
          <cell r="A7954" t="str">
            <v>Oconee202010.8Max</v>
          </cell>
          <cell r="B7954">
            <v>2020</v>
          </cell>
          <cell r="C7954">
            <v>0.8</v>
          </cell>
          <cell r="D7954" t="str">
            <v>Oconee</v>
          </cell>
          <cell r="E7954">
            <v>1</v>
          </cell>
          <cell r="F7954">
            <v>943</v>
          </cell>
          <cell r="G7954" t="str">
            <v>Max</v>
          </cell>
        </row>
        <row r="7955">
          <cell r="A7955" t="str">
            <v>Orangeburg202010.8Max</v>
          </cell>
          <cell r="B7955">
            <v>2020</v>
          </cell>
          <cell r="C7955">
            <v>0.8</v>
          </cell>
          <cell r="D7955" t="str">
            <v>Orangeburg</v>
          </cell>
          <cell r="E7955">
            <v>1</v>
          </cell>
          <cell r="F7955">
            <v>786</v>
          </cell>
          <cell r="G7955" t="str">
            <v>Max</v>
          </cell>
        </row>
        <row r="7956">
          <cell r="A7956" t="str">
            <v>Pickens202010.8Max</v>
          </cell>
          <cell r="B7956">
            <v>2020</v>
          </cell>
          <cell r="C7956">
            <v>0.8</v>
          </cell>
          <cell r="D7956" t="str">
            <v>Pickens</v>
          </cell>
          <cell r="E7956">
            <v>1</v>
          </cell>
          <cell r="F7956">
            <v>1123</v>
          </cell>
          <cell r="G7956" t="str">
            <v>Max</v>
          </cell>
        </row>
        <row r="7957">
          <cell r="A7957" t="str">
            <v>Richland202010.8Max</v>
          </cell>
          <cell r="B7957">
            <v>2020</v>
          </cell>
          <cell r="C7957">
            <v>0.8</v>
          </cell>
          <cell r="D7957" t="str">
            <v>Richland</v>
          </cell>
          <cell r="E7957">
            <v>1</v>
          </cell>
          <cell r="F7957">
            <v>1090</v>
          </cell>
          <cell r="G7957" t="str">
            <v>Max</v>
          </cell>
        </row>
        <row r="7958">
          <cell r="A7958" t="str">
            <v>Saluda202010.8Max</v>
          </cell>
          <cell r="B7958">
            <v>2020</v>
          </cell>
          <cell r="C7958">
            <v>0.8</v>
          </cell>
          <cell r="D7958" t="str">
            <v>Saluda</v>
          </cell>
          <cell r="E7958">
            <v>1</v>
          </cell>
          <cell r="F7958">
            <v>1090</v>
          </cell>
          <cell r="G7958" t="str">
            <v>Max</v>
          </cell>
        </row>
        <row r="7959">
          <cell r="A7959" t="str">
            <v>Spartanburg202010.8Max</v>
          </cell>
          <cell r="B7959">
            <v>2020</v>
          </cell>
          <cell r="C7959">
            <v>0.8</v>
          </cell>
          <cell r="D7959" t="str">
            <v>Spartanburg</v>
          </cell>
          <cell r="E7959">
            <v>1</v>
          </cell>
          <cell r="F7959">
            <v>970</v>
          </cell>
          <cell r="G7959" t="str">
            <v>Max</v>
          </cell>
        </row>
        <row r="7960">
          <cell r="A7960" t="str">
            <v>Sumter202010.8Max</v>
          </cell>
          <cell r="B7960">
            <v>2020</v>
          </cell>
          <cell r="C7960">
            <v>0.8</v>
          </cell>
          <cell r="D7960" t="str">
            <v>Sumter</v>
          </cell>
          <cell r="E7960">
            <v>1</v>
          </cell>
          <cell r="F7960">
            <v>820</v>
          </cell>
          <cell r="G7960" t="str">
            <v>Max</v>
          </cell>
        </row>
        <row r="7961">
          <cell r="A7961" t="str">
            <v>Union202010.8Max</v>
          </cell>
          <cell r="B7961">
            <v>2020</v>
          </cell>
          <cell r="C7961">
            <v>0.8</v>
          </cell>
          <cell r="D7961" t="str">
            <v>Union</v>
          </cell>
          <cell r="E7961">
            <v>1</v>
          </cell>
          <cell r="F7961">
            <v>786</v>
          </cell>
          <cell r="G7961" t="str">
            <v>Max</v>
          </cell>
        </row>
        <row r="7962">
          <cell r="A7962" t="str">
            <v>Williamsburg202010.8Max</v>
          </cell>
          <cell r="B7962">
            <v>2020</v>
          </cell>
          <cell r="C7962">
            <v>0.8</v>
          </cell>
          <cell r="D7962" t="str">
            <v>Williamsburg</v>
          </cell>
          <cell r="E7962">
            <v>1</v>
          </cell>
          <cell r="F7962">
            <v>786</v>
          </cell>
          <cell r="G7962" t="str">
            <v>Max</v>
          </cell>
        </row>
        <row r="7963">
          <cell r="A7963" t="str">
            <v>York202010.8Max</v>
          </cell>
          <cell r="B7963">
            <v>2020</v>
          </cell>
          <cell r="C7963">
            <v>0.8</v>
          </cell>
          <cell r="D7963" t="str">
            <v>York</v>
          </cell>
          <cell r="E7963">
            <v>1</v>
          </cell>
          <cell r="F7963">
            <v>1253</v>
          </cell>
          <cell r="G7963" t="str">
            <v>Max</v>
          </cell>
        </row>
        <row r="7964">
          <cell r="A7964" t="str">
            <v>Abbeville202020.8Max</v>
          </cell>
          <cell r="B7964">
            <v>2020</v>
          </cell>
          <cell r="C7964">
            <v>0.8</v>
          </cell>
          <cell r="D7964" t="str">
            <v>Abbeville</v>
          </cell>
          <cell r="E7964">
            <v>2</v>
          </cell>
          <cell r="F7964">
            <v>943</v>
          </cell>
          <cell r="G7964" t="str">
            <v>Max</v>
          </cell>
        </row>
        <row r="7965">
          <cell r="A7965" t="str">
            <v>Aiken202020.8Max</v>
          </cell>
          <cell r="B7965">
            <v>2020</v>
          </cell>
          <cell r="C7965">
            <v>0.8</v>
          </cell>
          <cell r="D7965" t="str">
            <v>Aiken</v>
          </cell>
          <cell r="E7965">
            <v>2</v>
          </cell>
          <cell r="F7965">
            <v>1186</v>
          </cell>
          <cell r="G7965" t="str">
            <v>Max</v>
          </cell>
        </row>
        <row r="7966">
          <cell r="A7966" t="str">
            <v>Allendale202020.8Max</v>
          </cell>
          <cell r="B7966">
            <v>2020</v>
          </cell>
          <cell r="C7966">
            <v>0.8</v>
          </cell>
          <cell r="D7966" t="str">
            <v>Allendale</v>
          </cell>
          <cell r="E7966">
            <v>2</v>
          </cell>
          <cell r="F7966">
            <v>943</v>
          </cell>
          <cell r="G7966" t="str">
            <v>Max</v>
          </cell>
        </row>
        <row r="7967">
          <cell r="A7967" t="str">
            <v>Anderson202020.8Max</v>
          </cell>
          <cell r="B7967">
            <v>2020</v>
          </cell>
          <cell r="C7967">
            <v>0.8</v>
          </cell>
          <cell r="D7967" t="str">
            <v>Anderson</v>
          </cell>
          <cell r="E7967">
            <v>2</v>
          </cell>
          <cell r="F7967">
            <v>1170</v>
          </cell>
          <cell r="G7967" t="str">
            <v>Max</v>
          </cell>
        </row>
        <row r="7968">
          <cell r="A7968" t="str">
            <v>Bamberg202020.8Max</v>
          </cell>
          <cell r="B7968">
            <v>2020</v>
          </cell>
          <cell r="C7968">
            <v>0.8</v>
          </cell>
          <cell r="D7968" t="str">
            <v>Bamberg</v>
          </cell>
          <cell r="E7968">
            <v>2</v>
          </cell>
          <cell r="F7968">
            <v>943</v>
          </cell>
          <cell r="G7968" t="str">
            <v>Max</v>
          </cell>
        </row>
        <row r="7969">
          <cell r="A7969" t="str">
            <v>Barnwell202020.8Max</v>
          </cell>
          <cell r="B7969">
            <v>2020</v>
          </cell>
          <cell r="C7969">
            <v>0.8</v>
          </cell>
          <cell r="D7969" t="str">
            <v>Barnwell</v>
          </cell>
          <cell r="E7969">
            <v>2</v>
          </cell>
          <cell r="F7969">
            <v>943</v>
          </cell>
          <cell r="G7969" t="str">
            <v>Max</v>
          </cell>
        </row>
        <row r="7970">
          <cell r="A7970" t="str">
            <v>Beaufort202020.8Max</v>
          </cell>
          <cell r="B7970">
            <v>2020</v>
          </cell>
          <cell r="C7970">
            <v>0.8</v>
          </cell>
          <cell r="D7970" t="str">
            <v>Beaufort</v>
          </cell>
          <cell r="E7970">
            <v>2</v>
          </cell>
          <cell r="F7970">
            <v>1467</v>
          </cell>
          <cell r="G7970" t="str">
            <v>Max</v>
          </cell>
        </row>
        <row r="7971">
          <cell r="A7971" t="str">
            <v>Berkeley202020.8Max</v>
          </cell>
          <cell r="B7971">
            <v>2020</v>
          </cell>
          <cell r="C7971">
            <v>0.8</v>
          </cell>
          <cell r="D7971" t="str">
            <v>Berkeley</v>
          </cell>
          <cell r="E7971">
            <v>2</v>
          </cell>
          <cell r="F7971">
            <v>1458</v>
          </cell>
          <cell r="G7971" t="str">
            <v>Max</v>
          </cell>
        </row>
        <row r="7972">
          <cell r="A7972" t="str">
            <v>Calhoun202020.8Max</v>
          </cell>
          <cell r="B7972">
            <v>2020</v>
          </cell>
          <cell r="C7972">
            <v>0.8</v>
          </cell>
          <cell r="D7972" t="str">
            <v>Calhoun</v>
          </cell>
          <cell r="E7972">
            <v>2</v>
          </cell>
          <cell r="F7972">
            <v>1307</v>
          </cell>
          <cell r="G7972" t="str">
            <v>Max</v>
          </cell>
        </row>
        <row r="7973">
          <cell r="A7973" t="str">
            <v>Charleston202020.8Max</v>
          </cell>
          <cell r="B7973">
            <v>2020</v>
          </cell>
          <cell r="C7973">
            <v>0.8</v>
          </cell>
          <cell r="D7973" t="str">
            <v>Charleston</v>
          </cell>
          <cell r="E7973">
            <v>2</v>
          </cell>
          <cell r="F7973">
            <v>1458</v>
          </cell>
          <cell r="G7973" t="str">
            <v>Max</v>
          </cell>
        </row>
        <row r="7974">
          <cell r="A7974" t="str">
            <v>Cherokee202020.8Max</v>
          </cell>
          <cell r="B7974">
            <v>2020</v>
          </cell>
          <cell r="C7974">
            <v>0.8</v>
          </cell>
          <cell r="D7974" t="str">
            <v>Cherokee</v>
          </cell>
          <cell r="E7974">
            <v>2</v>
          </cell>
          <cell r="F7974">
            <v>943</v>
          </cell>
          <cell r="G7974" t="str">
            <v>Max</v>
          </cell>
        </row>
        <row r="7975">
          <cell r="A7975" t="str">
            <v>Chester202020.8Max</v>
          </cell>
          <cell r="B7975">
            <v>2020</v>
          </cell>
          <cell r="C7975">
            <v>0.8</v>
          </cell>
          <cell r="D7975" t="str">
            <v>Chester</v>
          </cell>
          <cell r="E7975">
            <v>2</v>
          </cell>
          <cell r="F7975">
            <v>975</v>
          </cell>
          <cell r="G7975" t="str">
            <v>Max</v>
          </cell>
        </row>
        <row r="7976">
          <cell r="A7976" t="str">
            <v>Chesterfield202020.8Max</v>
          </cell>
          <cell r="B7976">
            <v>2020</v>
          </cell>
          <cell r="C7976">
            <v>0.8</v>
          </cell>
          <cell r="D7976" t="str">
            <v>Chesterfield</v>
          </cell>
          <cell r="E7976">
            <v>2</v>
          </cell>
          <cell r="F7976">
            <v>943</v>
          </cell>
          <cell r="G7976" t="str">
            <v>Max</v>
          </cell>
        </row>
        <row r="7977">
          <cell r="A7977" t="str">
            <v>Clarendon202020.8Max</v>
          </cell>
          <cell r="B7977">
            <v>2020</v>
          </cell>
          <cell r="C7977">
            <v>0.8</v>
          </cell>
          <cell r="D7977" t="str">
            <v>Clarendon</v>
          </cell>
          <cell r="E7977">
            <v>2</v>
          </cell>
          <cell r="F7977">
            <v>943</v>
          </cell>
          <cell r="G7977" t="str">
            <v>Max</v>
          </cell>
        </row>
        <row r="7978">
          <cell r="A7978" t="str">
            <v>Colleton202020.8Max</v>
          </cell>
          <cell r="B7978">
            <v>2020</v>
          </cell>
          <cell r="C7978">
            <v>0.8</v>
          </cell>
          <cell r="D7978" t="str">
            <v>Colleton</v>
          </cell>
          <cell r="E7978">
            <v>2</v>
          </cell>
          <cell r="F7978">
            <v>943</v>
          </cell>
          <cell r="G7978" t="str">
            <v>Max</v>
          </cell>
        </row>
        <row r="7979">
          <cell r="A7979" t="str">
            <v>Darlington202020.8Max</v>
          </cell>
          <cell r="B7979">
            <v>2020</v>
          </cell>
          <cell r="C7979">
            <v>0.8</v>
          </cell>
          <cell r="D7979" t="str">
            <v>Darlington</v>
          </cell>
          <cell r="E7979">
            <v>2</v>
          </cell>
          <cell r="F7979">
            <v>943</v>
          </cell>
          <cell r="G7979" t="str">
            <v>Max</v>
          </cell>
        </row>
        <row r="7980">
          <cell r="A7980" t="str">
            <v>Dillon202020.8Max</v>
          </cell>
          <cell r="B7980">
            <v>2020</v>
          </cell>
          <cell r="C7980">
            <v>0.8</v>
          </cell>
          <cell r="D7980" t="str">
            <v>Dillon</v>
          </cell>
          <cell r="E7980">
            <v>2</v>
          </cell>
          <cell r="F7980">
            <v>943</v>
          </cell>
          <cell r="G7980" t="str">
            <v>Max</v>
          </cell>
        </row>
        <row r="7981">
          <cell r="A7981" t="str">
            <v>Dorchester202020.8Max</v>
          </cell>
          <cell r="B7981">
            <v>2020</v>
          </cell>
          <cell r="C7981">
            <v>0.8</v>
          </cell>
          <cell r="D7981" t="str">
            <v>Dorchester</v>
          </cell>
          <cell r="E7981">
            <v>2</v>
          </cell>
          <cell r="F7981">
            <v>1458</v>
          </cell>
          <cell r="G7981" t="str">
            <v>Max</v>
          </cell>
        </row>
        <row r="7982">
          <cell r="A7982" t="str">
            <v>Edgefield202020.8Max</v>
          </cell>
          <cell r="B7982">
            <v>2020</v>
          </cell>
          <cell r="C7982">
            <v>0.8</v>
          </cell>
          <cell r="D7982" t="str">
            <v>Edgefield</v>
          </cell>
          <cell r="E7982">
            <v>2</v>
          </cell>
          <cell r="F7982">
            <v>1186</v>
          </cell>
          <cell r="G7982" t="str">
            <v>Max</v>
          </cell>
        </row>
        <row r="7983">
          <cell r="A7983" t="str">
            <v>Fairfield202020.8Max</v>
          </cell>
          <cell r="B7983">
            <v>2020</v>
          </cell>
          <cell r="C7983">
            <v>0.8</v>
          </cell>
          <cell r="D7983" t="str">
            <v>Fairfield</v>
          </cell>
          <cell r="E7983">
            <v>2</v>
          </cell>
          <cell r="F7983">
            <v>1307</v>
          </cell>
          <cell r="G7983" t="str">
            <v>Max</v>
          </cell>
        </row>
        <row r="7984">
          <cell r="A7984" t="str">
            <v>Florence202020.8Max</v>
          </cell>
          <cell r="B7984">
            <v>2020</v>
          </cell>
          <cell r="C7984">
            <v>0.8</v>
          </cell>
          <cell r="D7984" t="str">
            <v>Florence</v>
          </cell>
          <cell r="E7984">
            <v>2</v>
          </cell>
          <cell r="F7984">
            <v>1038</v>
          </cell>
          <cell r="G7984" t="str">
            <v>Max</v>
          </cell>
        </row>
        <row r="7985">
          <cell r="A7985" t="str">
            <v>Georgetown202020.8Max</v>
          </cell>
          <cell r="B7985">
            <v>2020</v>
          </cell>
          <cell r="C7985">
            <v>0.8</v>
          </cell>
          <cell r="D7985" t="str">
            <v>Georgetown</v>
          </cell>
          <cell r="E7985">
            <v>2</v>
          </cell>
          <cell r="F7985">
            <v>1125</v>
          </cell>
          <cell r="G7985" t="str">
            <v>Max</v>
          </cell>
        </row>
        <row r="7986">
          <cell r="A7986" t="str">
            <v>Greenville202020.8Max</v>
          </cell>
          <cell r="B7986">
            <v>2020</v>
          </cell>
          <cell r="C7986">
            <v>0.8</v>
          </cell>
          <cell r="D7986" t="str">
            <v>Greenville</v>
          </cell>
          <cell r="E7986">
            <v>2</v>
          </cell>
          <cell r="F7986">
            <v>1348</v>
          </cell>
          <cell r="G7986" t="str">
            <v>Max</v>
          </cell>
        </row>
        <row r="7987">
          <cell r="A7987" t="str">
            <v>Greenwood202020.8Max</v>
          </cell>
          <cell r="B7987">
            <v>2020</v>
          </cell>
          <cell r="C7987">
            <v>0.8</v>
          </cell>
          <cell r="D7987" t="str">
            <v>Greenwood</v>
          </cell>
          <cell r="E7987">
            <v>2</v>
          </cell>
          <cell r="F7987">
            <v>1013</v>
          </cell>
          <cell r="G7987" t="str">
            <v>Max</v>
          </cell>
        </row>
        <row r="7988">
          <cell r="A7988" t="str">
            <v>Hampton202020.8Max</v>
          </cell>
          <cell r="B7988">
            <v>2020</v>
          </cell>
          <cell r="C7988">
            <v>0.8</v>
          </cell>
          <cell r="D7988" t="str">
            <v>Hampton</v>
          </cell>
          <cell r="E7988">
            <v>2</v>
          </cell>
          <cell r="F7988">
            <v>943</v>
          </cell>
          <cell r="G7988" t="str">
            <v>Max</v>
          </cell>
        </row>
        <row r="7989">
          <cell r="A7989" t="str">
            <v>Horry202020.8Max</v>
          </cell>
          <cell r="B7989">
            <v>2020</v>
          </cell>
          <cell r="C7989">
            <v>0.8</v>
          </cell>
          <cell r="D7989" t="str">
            <v>Horry</v>
          </cell>
          <cell r="E7989">
            <v>2</v>
          </cell>
          <cell r="F7989">
            <v>1047</v>
          </cell>
          <cell r="G7989" t="str">
            <v>Max</v>
          </cell>
        </row>
        <row r="7990">
          <cell r="A7990" t="str">
            <v>Jasper202020.8Max</v>
          </cell>
          <cell r="B7990">
            <v>2020</v>
          </cell>
          <cell r="C7990">
            <v>0.8</v>
          </cell>
          <cell r="D7990" t="str">
            <v>Jasper</v>
          </cell>
          <cell r="E7990">
            <v>2</v>
          </cell>
          <cell r="F7990">
            <v>943</v>
          </cell>
          <cell r="G7990" t="str">
            <v>Max</v>
          </cell>
        </row>
        <row r="7991">
          <cell r="A7991" t="str">
            <v>Kershaw202020.8Max</v>
          </cell>
          <cell r="B7991">
            <v>2020</v>
          </cell>
          <cell r="C7991">
            <v>0.8</v>
          </cell>
          <cell r="D7991" t="str">
            <v>Kershaw</v>
          </cell>
          <cell r="E7991">
            <v>2</v>
          </cell>
          <cell r="F7991">
            <v>1153</v>
          </cell>
          <cell r="G7991" t="str">
            <v>Max</v>
          </cell>
        </row>
        <row r="7992">
          <cell r="A7992" t="str">
            <v>Lancaster202020.8Max</v>
          </cell>
          <cell r="B7992">
            <v>2020</v>
          </cell>
          <cell r="C7992">
            <v>0.8</v>
          </cell>
          <cell r="D7992" t="str">
            <v>Lancaster</v>
          </cell>
          <cell r="E7992">
            <v>2</v>
          </cell>
          <cell r="F7992">
            <v>1212</v>
          </cell>
          <cell r="G7992" t="str">
            <v>Max</v>
          </cell>
        </row>
        <row r="7993">
          <cell r="A7993" t="str">
            <v>Laurens202020.8Max</v>
          </cell>
          <cell r="B7993">
            <v>2020</v>
          </cell>
          <cell r="C7993">
            <v>0.8</v>
          </cell>
          <cell r="D7993" t="str">
            <v>Laurens</v>
          </cell>
          <cell r="E7993">
            <v>2</v>
          </cell>
          <cell r="F7993">
            <v>951</v>
          </cell>
          <cell r="G7993" t="str">
            <v>Max</v>
          </cell>
        </row>
        <row r="7994">
          <cell r="A7994" t="str">
            <v>Lee202020.8Max</v>
          </cell>
          <cell r="B7994">
            <v>2020</v>
          </cell>
          <cell r="C7994">
            <v>0.8</v>
          </cell>
          <cell r="D7994" t="str">
            <v>Lee</v>
          </cell>
          <cell r="E7994">
            <v>2</v>
          </cell>
          <cell r="F7994">
            <v>943</v>
          </cell>
          <cell r="G7994" t="str">
            <v>Max</v>
          </cell>
        </row>
        <row r="7995">
          <cell r="A7995" t="str">
            <v>Lexington202020.8Max</v>
          </cell>
          <cell r="B7995">
            <v>2020</v>
          </cell>
          <cell r="C7995">
            <v>0.8</v>
          </cell>
          <cell r="D7995" t="str">
            <v>Lexington</v>
          </cell>
          <cell r="E7995">
            <v>2</v>
          </cell>
          <cell r="F7995">
            <v>1307</v>
          </cell>
          <cell r="G7995" t="str">
            <v>Max</v>
          </cell>
        </row>
        <row r="7996">
          <cell r="A7996" t="str">
            <v>Marion202020.8Max</v>
          </cell>
          <cell r="B7996">
            <v>2020</v>
          </cell>
          <cell r="C7996">
            <v>0.8</v>
          </cell>
          <cell r="D7996" t="str">
            <v>Marion</v>
          </cell>
          <cell r="E7996">
            <v>2</v>
          </cell>
          <cell r="F7996">
            <v>943</v>
          </cell>
          <cell r="G7996" t="str">
            <v>Max</v>
          </cell>
        </row>
        <row r="7997">
          <cell r="A7997" t="str">
            <v>Marlboro202020.8Max</v>
          </cell>
          <cell r="B7997">
            <v>2020</v>
          </cell>
          <cell r="C7997">
            <v>0.8</v>
          </cell>
          <cell r="D7997" t="str">
            <v>Marlboro</v>
          </cell>
          <cell r="E7997">
            <v>2</v>
          </cell>
          <cell r="F7997">
            <v>943</v>
          </cell>
          <cell r="G7997" t="str">
            <v>Max</v>
          </cell>
        </row>
        <row r="7998">
          <cell r="A7998" t="str">
            <v>McCormick202020.8Max</v>
          </cell>
          <cell r="B7998">
            <v>2020</v>
          </cell>
          <cell r="C7998">
            <v>0.8</v>
          </cell>
          <cell r="D7998" t="str">
            <v>McCormick</v>
          </cell>
          <cell r="E7998">
            <v>2</v>
          </cell>
          <cell r="F7998">
            <v>987</v>
          </cell>
          <cell r="G7998" t="str">
            <v>Max</v>
          </cell>
        </row>
        <row r="7999">
          <cell r="A7999" t="str">
            <v>Newberry202020.8Max</v>
          </cell>
          <cell r="B7999">
            <v>2020</v>
          </cell>
          <cell r="C7999">
            <v>0.8</v>
          </cell>
          <cell r="D7999" t="str">
            <v>Newberry</v>
          </cell>
          <cell r="E7999">
            <v>2</v>
          </cell>
          <cell r="F7999">
            <v>943</v>
          </cell>
          <cell r="G7999" t="str">
            <v>Max</v>
          </cell>
        </row>
        <row r="8000">
          <cell r="A8000" t="str">
            <v>Oconee202020.8Max</v>
          </cell>
          <cell r="B8000">
            <v>2020</v>
          </cell>
          <cell r="C8000">
            <v>0.8</v>
          </cell>
          <cell r="D8000" t="str">
            <v>Oconee</v>
          </cell>
          <cell r="E8000">
            <v>2</v>
          </cell>
          <cell r="F8000">
            <v>1132</v>
          </cell>
          <cell r="G8000" t="str">
            <v>Max</v>
          </cell>
        </row>
        <row r="8001">
          <cell r="A8001" t="str">
            <v>Orangeburg202020.8Max</v>
          </cell>
          <cell r="B8001">
            <v>2020</v>
          </cell>
          <cell r="C8001">
            <v>0.8</v>
          </cell>
          <cell r="D8001" t="str">
            <v>Orangeburg</v>
          </cell>
          <cell r="E8001">
            <v>2</v>
          </cell>
          <cell r="F8001">
            <v>943</v>
          </cell>
          <cell r="G8001" t="str">
            <v>Max</v>
          </cell>
        </row>
        <row r="8002">
          <cell r="A8002" t="str">
            <v>Pickens202020.8Max</v>
          </cell>
          <cell r="B8002">
            <v>2020</v>
          </cell>
          <cell r="C8002">
            <v>0.8</v>
          </cell>
          <cell r="D8002" t="str">
            <v>Pickens</v>
          </cell>
          <cell r="E8002">
            <v>2</v>
          </cell>
          <cell r="F8002">
            <v>1348</v>
          </cell>
          <cell r="G8002" t="str">
            <v>Max</v>
          </cell>
        </row>
        <row r="8003">
          <cell r="A8003" t="str">
            <v>Richland202020.8Max</v>
          </cell>
          <cell r="B8003">
            <v>2020</v>
          </cell>
          <cell r="C8003">
            <v>0.8</v>
          </cell>
          <cell r="D8003" t="str">
            <v>Richland</v>
          </cell>
          <cell r="E8003">
            <v>2</v>
          </cell>
          <cell r="F8003">
            <v>1307</v>
          </cell>
          <cell r="G8003" t="str">
            <v>Max</v>
          </cell>
        </row>
        <row r="8004">
          <cell r="A8004" t="str">
            <v>Saluda202020.8Max</v>
          </cell>
          <cell r="B8004">
            <v>2020</v>
          </cell>
          <cell r="C8004">
            <v>0.8</v>
          </cell>
          <cell r="D8004" t="str">
            <v>Saluda</v>
          </cell>
          <cell r="E8004">
            <v>2</v>
          </cell>
          <cell r="F8004">
            <v>1307</v>
          </cell>
          <cell r="G8004" t="str">
            <v>Max</v>
          </cell>
        </row>
        <row r="8005">
          <cell r="A8005" t="str">
            <v>Spartanburg202020.8Max</v>
          </cell>
          <cell r="B8005">
            <v>2020</v>
          </cell>
          <cell r="C8005">
            <v>0.8</v>
          </cell>
          <cell r="D8005" t="str">
            <v>Spartanburg</v>
          </cell>
          <cell r="E8005">
            <v>2</v>
          </cell>
          <cell r="F8005">
            <v>1165</v>
          </cell>
          <cell r="G8005" t="str">
            <v>Max</v>
          </cell>
        </row>
        <row r="8006">
          <cell r="A8006" t="str">
            <v>Sumter202020.8Max</v>
          </cell>
          <cell r="B8006">
            <v>2020</v>
          </cell>
          <cell r="C8006">
            <v>0.8</v>
          </cell>
          <cell r="D8006" t="str">
            <v>Sumter</v>
          </cell>
          <cell r="E8006">
            <v>2</v>
          </cell>
          <cell r="F8006">
            <v>985</v>
          </cell>
          <cell r="G8006" t="str">
            <v>Max</v>
          </cell>
        </row>
        <row r="8007">
          <cell r="A8007" t="str">
            <v>Union202020.8Max</v>
          </cell>
          <cell r="B8007">
            <v>2020</v>
          </cell>
          <cell r="C8007">
            <v>0.8</v>
          </cell>
          <cell r="D8007" t="str">
            <v>Union</v>
          </cell>
          <cell r="E8007">
            <v>2</v>
          </cell>
          <cell r="F8007">
            <v>943</v>
          </cell>
          <cell r="G8007" t="str">
            <v>Max</v>
          </cell>
        </row>
        <row r="8008">
          <cell r="A8008" t="str">
            <v>Williamsburg202020.8Max</v>
          </cell>
          <cell r="B8008">
            <v>2020</v>
          </cell>
          <cell r="C8008">
            <v>0.8</v>
          </cell>
          <cell r="D8008" t="str">
            <v>Williamsburg</v>
          </cell>
          <cell r="E8008">
            <v>2</v>
          </cell>
          <cell r="F8008">
            <v>943</v>
          </cell>
          <cell r="G8008" t="str">
            <v>Max</v>
          </cell>
        </row>
        <row r="8009">
          <cell r="A8009" t="str">
            <v>York202020.8Max</v>
          </cell>
          <cell r="B8009">
            <v>2020</v>
          </cell>
          <cell r="C8009">
            <v>0.8</v>
          </cell>
          <cell r="D8009" t="str">
            <v>York</v>
          </cell>
          <cell r="E8009">
            <v>2</v>
          </cell>
          <cell r="F8009">
            <v>1503</v>
          </cell>
          <cell r="G8009" t="str">
            <v>Max</v>
          </cell>
        </row>
        <row r="8010">
          <cell r="A8010" t="str">
            <v>Abbeville202030.8Max</v>
          </cell>
          <cell r="B8010">
            <v>2020</v>
          </cell>
          <cell r="C8010">
            <v>0.8</v>
          </cell>
          <cell r="D8010" t="str">
            <v>Abbeville</v>
          </cell>
          <cell r="E8010">
            <v>3</v>
          </cell>
          <cell r="F8010">
            <v>1090</v>
          </cell>
          <cell r="G8010" t="str">
            <v>Max</v>
          </cell>
        </row>
        <row r="8011">
          <cell r="A8011" t="str">
            <v>Aiken202030.8Max</v>
          </cell>
          <cell r="B8011">
            <v>2020</v>
          </cell>
          <cell r="C8011">
            <v>0.8</v>
          </cell>
          <cell r="D8011" t="str">
            <v>Aiken</v>
          </cell>
          <cell r="E8011">
            <v>3</v>
          </cell>
          <cell r="F8011">
            <v>1370</v>
          </cell>
          <cell r="G8011" t="str">
            <v>Max</v>
          </cell>
        </row>
        <row r="8012">
          <cell r="A8012" t="str">
            <v>Allendale202030.8Max</v>
          </cell>
          <cell r="B8012">
            <v>2020</v>
          </cell>
          <cell r="C8012">
            <v>0.8</v>
          </cell>
          <cell r="D8012" t="str">
            <v>Allendale</v>
          </cell>
          <cell r="E8012">
            <v>3</v>
          </cell>
          <cell r="F8012">
            <v>1090</v>
          </cell>
          <cell r="G8012" t="str">
            <v>Max</v>
          </cell>
        </row>
        <row r="8013">
          <cell r="A8013" t="str">
            <v>Anderson202030.8Max</v>
          </cell>
          <cell r="B8013">
            <v>2020</v>
          </cell>
          <cell r="C8013">
            <v>0.8</v>
          </cell>
          <cell r="D8013" t="str">
            <v>Anderson</v>
          </cell>
          <cell r="E8013">
            <v>3</v>
          </cell>
          <cell r="F8013">
            <v>1352</v>
          </cell>
          <cell r="G8013" t="str">
            <v>Max</v>
          </cell>
        </row>
        <row r="8014">
          <cell r="A8014" t="str">
            <v>Bamberg202030.8Max</v>
          </cell>
          <cell r="B8014">
            <v>2020</v>
          </cell>
          <cell r="C8014">
            <v>0.8</v>
          </cell>
          <cell r="D8014" t="str">
            <v>Bamberg</v>
          </cell>
          <cell r="E8014">
            <v>3</v>
          </cell>
          <cell r="F8014">
            <v>1090</v>
          </cell>
          <cell r="G8014" t="str">
            <v>Max</v>
          </cell>
        </row>
        <row r="8015">
          <cell r="A8015" t="str">
            <v>Barnwell202030.8Max</v>
          </cell>
          <cell r="B8015">
            <v>2020</v>
          </cell>
          <cell r="C8015">
            <v>0.8</v>
          </cell>
          <cell r="D8015" t="str">
            <v>Barnwell</v>
          </cell>
          <cell r="E8015">
            <v>3</v>
          </cell>
          <cell r="F8015">
            <v>1090</v>
          </cell>
          <cell r="G8015" t="str">
            <v>Max</v>
          </cell>
        </row>
        <row r="8016">
          <cell r="A8016" t="str">
            <v>Beaufort202030.8Max</v>
          </cell>
          <cell r="B8016">
            <v>2020</v>
          </cell>
          <cell r="C8016">
            <v>0.8</v>
          </cell>
          <cell r="D8016" t="str">
            <v>Beaufort</v>
          </cell>
          <cell r="E8016">
            <v>3</v>
          </cell>
          <cell r="F8016">
            <v>1695</v>
          </cell>
          <cell r="G8016" t="str">
            <v>Max</v>
          </cell>
        </row>
        <row r="8017">
          <cell r="A8017" t="str">
            <v>Berkeley202030.8Max</v>
          </cell>
          <cell r="B8017">
            <v>2020</v>
          </cell>
          <cell r="C8017">
            <v>0.8</v>
          </cell>
          <cell r="D8017" t="str">
            <v>Berkeley</v>
          </cell>
          <cell r="E8017">
            <v>3</v>
          </cell>
          <cell r="F8017">
            <v>1685</v>
          </cell>
          <cell r="G8017" t="str">
            <v>Max</v>
          </cell>
        </row>
        <row r="8018">
          <cell r="A8018" t="str">
            <v>Calhoun202030.8Max</v>
          </cell>
          <cell r="B8018">
            <v>2020</v>
          </cell>
          <cell r="C8018">
            <v>0.8</v>
          </cell>
          <cell r="D8018" t="str">
            <v>Calhoun</v>
          </cell>
          <cell r="E8018">
            <v>3</v>
          </cell>
          <cell r="F8018">
            <v>1510</v>
          </cell>
          <cell r="G8018" t="str">
            <v>Max</v>
          </cell>
        </row>
        <row r="8019">
          <cell r="A8019" t="str">
            <v>Charleston202030.8Max</v>
          </cell>
          <cell r="B8019">
            <v>2020</v>
          </cell>
          <cell r="C8019">
            <v>0.8</v>
          </cell>
          <cell r="D8019" t="str">
            <v>Charleston</v>
          </cell>
          <cell r="E8019">
            <v>3</v>
          </cell>
          <cell r="F8019">
            <v>1685</v>
          </cell>
          <cell r="G8019" t="str">
            <v>Max</v>
          </cell>
        </row>
        <row r="8020">
          <cell r="A8020" t="str">
            <v>Cherokee202030.8Max</v>
          </cell>
          <cell r="B8020">
            <v>2020</v>
          </cell>
          <cell r="C8020">
            <v>0.8</v>
          </cell>
          <cell r="D8020" t="str">
            <v>Cherokee</v>
          </cell>
          <cell r="E8020">
            <v>3</v>
          </cell>
          <cell r="F8020">
            <v>1090</v>
          </cell>
          <cell r="G8020" t="str">
            <v>Max</v>
          </cell>
        </row>
        <row r="8021">
          <cell r="A8021" t="str">
            <v>Chester202030.8Max</v>
          </cell>
          <cell r="B8021">
            <v>2020</v>
          </cell>
          <cell r="C8021">
            <v>0.8</v>
          </cell>
          <cell r="D8021" t="str">
            <v>Chester</v>
          </cell>
          <cell r="E8021">
            <v>3</v>
          </cell>
          <cell r="F8021">
            <v>1126</v>
          </cell>
          <cell r="G8021" t="str">
            <v>Max</v>
          </cell>
        </row>
        <row r="8022">
          <cell r="A8022" t="str">
            <v>Chesterfield202030.8Max</v>
          </cell>
          <cell r="B8022">
            <v>2020</v>
          </cell>
          <cell r="C8022">
            <v>0.8</v>
          </cell>
          <cell r="D8022" t="str">
            <v>Chesterfield</v>
          </cell>
          <cell r="E8022">
            <v>3</v>
          </cell>
          <cell r="F8022">
            <v>1090</v>
          </cell>
          <cell r="G8022" t="str">
            <v>Max</v>
          </cell>
        </row>
        <row r="8023">
          <cell r="A8023" t="str">
            <v>Clarendon202030.8Max</v>
          </cell>
          <cell r="B8023">
            <v>2020</v>
          </cell>
          <cell r="C8023">
            <v>0.8</v>
          </cell>
          <cell r="D8023" t="str">
            <v>Clarendon</v>
          </cell>
          <cell r="E8023">
            <v>3</v>
          </cell>
          <cell r="F8023">
            <v>1090</v>
          </cell>
          <cell r="G8023" t="str">
            <v>Max</v>
          </cell>
        </row>
        <row r="8024">
          <cell r="A8024" t="str">
            <v>Colleton202030.8Max</v>
          </cell>
          <cell r="B8024">
            <v>2020</v>
          </cell>
          <cell r="C8024">
            <v>0.8</v>
          </cell>
          <cell r="D8024" t="str">
            <v>Colleton</v>
          </cell>
          <cell r="E8024">
            <v>3</v>
          </cell>
          <cell r="F8024">
            <v>1090</v>
          </cell>
          <cell r="G8024" t="str">
            <v>Max</v>
          </cell>
        </row>
        <row r="8025">
          <cell r="A8025" t="str">
            <v>Darlington202030.8Max</v>
          </cell>
          <cell r="B8025">
            <v>2020</v>
          </cell>
          <cell r="C8025">
            <v>0.8</v>
          </cell>
          <cell r="D8025" t="str">
            <v>Darlington</v>
          </cell>
          <cell r="E8025">
            <v>3</v>
          </cell>
          <cell r="F8025">
            <v>1090</v>
          </cell>
          <cell r="G8025" t="str">
            <v>Max</v>
          </cell>
        </row>
        <row r="8026">
          <cell r="A8026" t="str">
            <v>Dillon202030.8Max</v>
          </cell>
          <cell r="B8026">
            <v>2020</v>
          </cell>
          <cell r="C8026">
            <v>0.8</v>
          </cell>
          <cell r="D8026" t="str">
            <v>Dillon</v>
          </cell>
          <cell r="E8026">
            <v>3</v>
          </cell>
          <cell r="F8026">
            <v>1090</v>
          </cell>
          <cell r="G8026" t="str">
            <v>Max</v>
          </cell>
        </row>
        <row r="8027">
          <cell r="A8027" t="str">
            <v>Dorchester202030.8Max</v>
          </cell>
          <cell r="B8027">
            <v>2020</v>
          </cell>
          <cell r="C8027">
            <v>0.8</v>
          </cell>
          <cell r="D8027" t="str">
            <v>Dorchester</v>
          </cell>
          <cell r="E8027">
            <v>3</v>
          </cell>
          <cell r="F8027">
            <v>1685</v>
          </cell>
          <cell r="G8027" t="str">
            <v>Max</v>
          </cell>
        </row>
        <row r="8028">
          <cell r="A8028" t="str">
            <v>Edgefield202030.8Max</v>
          </cell>
          <cell r="B8028">
            <v>2020</v>
          </cell>
          <cell r="C8028">
            <v>0.8</v>
          </cell>
          <cell r="D8028" t="str">
            <v>Edgefield</v>
          </cell>
          <cell r="E8028">
            <v>3</v>
          </cell>
          <cell r="F8028">
            <v>1370</v>
          </cell>
          <cell r="G8028" t="str">
            <v>Max</v>
          </cell>
        </row>
        <row r="8029">
          <cell r="A8029" t="str">
            <v>Fairfield202030.8Max</v>
          </cell>
          <cell r="B8029">
            <v>2020</v>
          </cell>
          <cell r="C8029">
            <v>0.8</v>
          </cell>
          <cell r="D8029" t="str">
            <v>Fairfield</v>
          </cell>
          <cell r="E8029">
            <v>3</v>
          </cell>
          <cell r="F8029">
            <v>1510</v>
          </cell>
          <cell r="G8029" t="str">
            <v>Max</v>
          </cell>
        </row>
        <row r="8030">
          <cell r="A8030" t="str">
            <v>Florence202030.8Max</v>
          </cell>
          <cell r="B8030">
            <v>2020</v>
          </cell>
          <cell r="C8030">
            <v>0.8</v>
          </cell>
          <cell r="D8030" t="str">
            <v>Florence</v>
          </cell>
          <cell r="E8030">
            <v>3</v>
          </cell>
          <cell r="F8030">
            <v>1200</v>
          </cell>
          <cell r="G8030" t="str">
            <v>Max</v>
          </cell>
        </row>
        <row r="8031">
          <cell r="A8031" t="str">
            <v>Georgetown202030.8Max</v>
          </cell>
          <cell r="B8031">
            <v>2020</v>
          </cell>
          <cell r="C8031">
            <v>0.8</v>
          </cell>
          <cell r="D8031" t="str">
            <v>Georgetown</v>
          </cell>
          <cell r="E8031">
            <v>3</v>
          </cell>
          <cell r="F8031">
            <v>1300</v>
          </cell>
          <cell r="G8031" t="str">
            <v>Max</v>
          </cell>
        </row>
        <row r="8032">
          <cell r="A8032" t="str">
            <v>Greenville202030.8Max</v>
          </cell>
          <cell r="B8032">
            <v>2020</v>
          </cell>
          <cell r="C8032">
            <v>0.8</v>
          </cell>
          <cell r="D8032" t="str">
            <v>Greenville</v>
          </cell>
          <cell r="E8032">
            <v>3</v>
          </cell>
          <cell r="F8032">
            <v>1557</v>
          </cell>
          <cell r="G8032" t="str">
            <v>Max</v>
          </cell>
        </row>
        <row r="8033">
          <cell r="A8033" t="str">
            <v>Greenwood202030.8Max</v>
          </cell>
          <cell r="B8033">
            <v>2020</v>
          </cell>
          <cell r="C8033">
            <v>0.8</v>
          </cell>
          <cell r="D8033" t="str">
            <v>Greenwood</v>
          </cell>
          <cell r="E8033">
            <v>3</v>
          </cell>
          <cell r="F8033">
            <v>1171</v>
          </cell>
          <cell r="G8033" t="str">
            <v>Max</v>
          </cell>
        </row>
        <row r="8034">
          <cell r="A8034" t="str">
            <v>Hampton202030.8Max</v>
          </cell>
          <cell r="B8034">
            <v>2020</v>
          </cell>
          <cell r="C8034">
            <v>0.8</v>
          </cell>
          <cell r="D8034" t="str">
            <v>Hampton</v>
          </cell>
          <cell r="E8034">
            <v>3</v>
          </cell>
          <cell r="F8034">
            <v>1090</v>
          </cell>
          <cell r="G8034" t="str">
            <v>Max</v>
          </cell>
        </row>
        <row r="8035">
          <cell r="A8035" t="str">
            <v>Horry202030.8Max</v>
          </cell>
          <cell r="B8035">
            <v>2020</v>
          </cell>
          <cell r="C8035">
            <v>0.8</v>
          </cell>
          <cell r="D8035" t="str">
            <v>Horry</v>
          </cell>
          <cell r="E8035">
            <v>3</v>
          </cell>
          <cell r="F8035">
            <v>1210</v>
          </cell>
          <cell r="G8035" t="str">
            <v>Max</v>
          </cell>
        </row>
        <row r="8036">
          <cell r="A8036" t="str">
            <v>Jasper202030.8Max</v>
          </cell>
          <cell r="B8036">
            <v>2020</v>
          </cell>
          <cell r="C8036">
            <v>0.8</v>
          </cell>
          <cell r="D8036" t="str">
            <v>Jasper</v>
          </cell>
          <cell r="E8036">
            <v>3</v>
          </cell>
          <cell r="F8036">
            <v>1090</v>
          </cell>
          <cell r="G8036" t="str">
            <v>Max</v>
          </cell>
        </row>
        <row r="8037">
          <cell r="A8037" t="str">
            <v>Kershaw202030.8Max</v>
          </cell>
          <cell r="B8037">
            <v>2020</v>
          </cell>
          <cell r="C8037">
            <v>0.8</v>
          </cell>
          <cell r="D8037" t="str">
            <v>Kershaw</v>
          </cell>
          <cell r="E8037">
            <v>3</v>
          </cell>
          <cell r="F8037">
            <v>1332</v>
          </cell>
          <cell r="G8037" t="str">
            <v>Max</v>
          </cell>
        </row>
        <row r="8038">
          <cell r="A8038" t="str">
            <v>Lancaster202030.8Max</v>
          </cell>
          <cell r="B8038">
            <v>2020</v>
          </cell>
          <cell r="C8038">
            <v>0.8</v>
          </cell>
          <cell r="D8038" t="str">
            <v>Lancaster</v>
          </cell>
          <cell r="E8038">
            <v>3</v>
          </cell>
          <cell r="F8038">
            <v>1400</v>
          </cell>
          <cell r="G8038" t="str">
            <v>Max</v>
          </cell>
        </row>
        <row r="8039">
          <cell r="A8039" t="str">
            <v>Laurens202030.8Max</v>
          </cell>
          <cell r="B8039">
            <v>2020</v>
          </cell>
          <cell r="C8039">
            <v>0.8</v>
          </cell>
          <cell r="D8039" t="str">
            <v>Laurens</v>
          </cell>
          <cell r="E8039">
            <v>3</v>
          </cell>
          <cell r="F8039">
            <v>1098</v>
          </cell>
          <cell r="G8039" t="str">
            <v>Max</v>
          </cell>
        </row>
        <row r="8040">
          <cell r="A8040" t="str">
            <v>Lee202030.8Max</v>
          </cell>
          <cell r="B8040">
            <v>2020</v>
          </cell>
          <cell r="C8040">
            <v>0.8</v>
          </cell>
          <cell r="D8040" t="str">
            <v>Lee</v>
          </cell>
          <cell r="E8040">
            <v>3</v>
          </cell>
          <cell r="F8040">
            <v>1090</v>
          </cell>
          <cell r="G8040" t="str">
            <v>Max</v>
          </cell>
        </row>
        <row r="8041">
          <cell r="A8041" t="str">
            <v>Lexington202030.8Max</v>
          </cell>
          <cell r="B8041">
            <v>2020</v>
          </cell>
          <cell r="C8041">
            <v>0.8</v>
          </cell>
          <cell r="D8041" t="str">
            <v>Lexington</v>
          </cell>
          <cell r="E8041">
            <v>3</v>
          </cell>
          <cell r="F8041">
            <v>1510</v>
          </cell>
          <cell r="G8041" t="str">
            <v>Max</v>
          </cell>
        </row>
        <row r="8042">
          <cell r="A8042" t="str">
            <v>Marion202030.8Max</v>
          </cell>
          <cell r="B8042">
            <v>2020</v>
          </cell>
          <cell r="C8042">
            <v>0.8</v>
          </cell>
          <cell r="D8042" t="str">
            <v>Marion</v>
          </cell>
          <cell r="E8042">
            <v>3</v>
          </cell>
          <cell r="F8042">
            <v>1090</v>
          </cell>
          <cell r="G8042" t="str">
            <v>Max</v>
          </cell>
        </row>
        <row r="8043">
          <cell r="A8043" t="str">
            <v>Marlboro202030.8Max</v>
          </cell>
          <cell r="B8043">
            <v>2020</v>
          </cell>
          <cell r="C8043">
            <v>0.8</v>
          </cell>
          <cell r="D8043" t="str">
            <v>Marlboro</v>
          </cell>
          <cell r="E8043">
            <v>3</v>
          </cell>
          <cell r="F8043">
            <v>1090</v>
          </cell>
          <cell r="G8043" t="str">
            <v>Max</v>
          </cell>
        </row>
        <row r="8044">
          <cell r="A8044" t="str">
            <v>McCormick202030.8Max</v>
          </cell>
          <cell r="B8044">
            <v>2020</v>
          </cell>
          <cell r="C8044">
            <v>0.8</v>
          </cell>
          <cell r="D8044" t="str">
            <v>McCormick</v>
          </cell>
          <cell r="E8044">
            <v>3</v>
          </cell>
          <cell r="F8044">
            <v>1140</v>
          </cell>
          <cell r="G8044" t="str">
            <v>Max</v>
          </cell>
        </row>
        <row r="8045">
          <cell r="A8045" t="str">
            <v>Newberry202030.8Max</v>
          </cell>
          <cell r="B8045">
            <v>2020</v>
          </cell>
          <cell r="C8045">
            <v>0.8</v>
          </cell>
          <cell r="D8045" t="str">
            <v>Newberry</v>
          </cell>
          <cell r="E8045">
            <v>3</v>
          </cell>
          <cell r="F8045">
            <v>1090</v>
          </cell>
          <cell r="G8045" t="str">
            <v>Max</v>
          </cell>
        </row>
        <row r="8046">
          <cell r="A8046" t="str">
            <v>Oconee202030.8Max</v>
          </cell>
          <cell r="B8046">
            <v>2020</v>
          </cell>
          <cell r="C8046">
            <v>0.8</v>
          </cell>
          <cell r="D8046" t="str">
            <v>Oconee</v>
          </cell>
          <cell r="E8046">
            <v>3</v>
          </cell>
          <cell r="F8046">
            <v>1308</v>
          </cell>
          <cell r="G8046" t="str">
            <v>Max</v>
          </cell>
        </row>
        <row r="8047">
          <cell r="A8047" t="str">
            <v>Orangeburg202030.8Max</v>
          </cell>
          <cell r="B8047">
            <v>2020</v>
          </cell>
          <cell r="C8047">
            <v>0.8</v>
          </cell>
          <cell r="D8047" t="str">
            <v>Orangeburg</v>
          </cell>
          <cell r="E8047">
            <v>3</v>
          </cell>
          <cell r="F8047">
            <v>1090</v>
          </cell>
          <cell r="G8047" t="str">
            <v>Max</v>
          </cell>
        </row>
        <row r="8048">
          <cell r="A8048" t="str">
            <v>Pickens202030.8Max</v>
          </cell>
          <cell r="B8048">
            <v>2020</v>
          </cell>
          <cell r="C8048">
            <v>0.8</v>
          </cell>
          <cell r="D8048" t="str">
            <v>Pickens</v>
          </cell>
          <cell r="E8048">
            <v>3</v>
          </cell>
          <cell r="F8048">
            <v>1557</v>
          </cell>
          <cell r="G8048" t="str">
            <v>Max</v>
          </cell>
        </row>
        <row r="8049">
          <cell r="A8049" t="str">
            <v>Richland202030.8Max</v>
          </cell>
          <cell r="B8049">
            <v>2020</v>
          </cell>
          <cell r="C8049">
            <v>0.8</v>
          </cell>
          <cell r="D8049" t="str">
            <v>Richland</v>
          </cell>
          <cell r="E8049">
            <v>3</v>
          </cell>
          <cell r="F8049">
            <v>1510</v>
          </cell>
          <cell r="G8049" t="str">
            <v>Max</v>
          </cell>
        </row>
        <row r="8050">
          <cell r="A8050" t="str">
            <v>Saluda202030.8Max</v>
          </cell>
          <cell r="B8050">
            <v>2020</v>
          </cell>
          <cell r="C8050">
            <v>0.8</v>
          </cell>
          <cell r="D8050" t="str">
            <v>Saluda</v>
          </cell>
          <cell r="E8050">
            <v>3</v>
          </cell>
          <cell r="F8050">
            <v>1510</v>
          </cell>
          <cell r="G8050" t="str">
            <v>Max</v>
          </cell>
        </row>
        <row r="8051">
          <cell r="A8051" t="str">
            <v>Spartanburg202030.8Max</v>
          </cell>
          <cell r="B8051">
            <v>2020</v>
          </cell>
          <cell r="C8051">
            <v>0.8</v>
          </cell>
          <cell r="D8051" t="str">
            <v>Spartanburg</v>
          </cell>
          <cell r="E8051">
            <v>3</v>
          </cell>
          <cell r="F8051">
            <v>1345</v>
          </cell>
          <cell r="G8051" t="str">
            <v>Max</v>
          </cell>
        </row>
        <row r="8052">
          <cell r="A8052" t="str">
            <v>Sumter202030.8Max</v>
          </cell>
          <cell r="B8052">
            <v>2020</v>
          </cell>
          <cell r="C8052">
            <v>0.8</v>
          </cell>
          <cell r="D8052" t="str">
            <v>Sumter</v>
          </cell>
          <cell r="E8052">
            <v>3</v>
          </cell>
          <cell r="F8052">
            <v>1137</v>
          </cell>
          <cell r="G8052" t="str">
            <v>Max</v>
          </cell>
        </row>
        <row r="8053">
          <cell r="A8053" t="str">
            <v>Union202030.8Max</v>
          </cell>
          <cell r="B8053">
            <v>2020</v>
          </cell>
          <cell r="C8053">
            <v>0.8</v>
          </cell>
          <cell r="D8053" t="str">
            <v>Union</v>
          </cell>
          <cell r="E8053">
            <v>3</v>
          </cell>
          <cell r="F8053">
            <v>1090</v>
          </cell>
          <cell r="G8053" t="str">
            <v>Max</v>
          </cell>
        </row>
        <row r="8054">
          <cell r="A8054" t="str">
            <v>Williamsburg202030.8Max</v>
          </cell>
          <cell r="B8054">
            <v>2020</v>
          </cell>
          <cell r="C8054">
            <v>0.8</v>
          </cell>
          <cell r="D8054" t="str">
            <v>Williamsburg</v>
          </cell>
          <cell r="E8054">
            <v>3</v>
          </cell>
          <cell r="F8054">
            <v>1090</v>
          </cell>
          <cell r="G8054" t="str">
            <v>Max</v>
          </cell>
        </row>
        <row r="8055">
          <cell r="A8055" t="str">
            <v>York202030.8Max</v>
          </cell>
          <cell r="B8055">
            <v>2020</v>
          </cell>
          <cell r="C8055">
            <v>0.8</v>
          </cell>
          <cell r="D8055" t="str">
            <v>York</v>
          </cell>
          <cell r="E8055">
            <v>3</v>
          </cell>
          <cell r="F8055">
            <v>1736</v>
          </cell>
          <cell r="G8055" t="str">
            <v>Max</v>
          </cell>
        </row>
        <row r="8056">
          <cell r="A8056" t="str">
            <v>Abbeville202040.8Max</v>
          </cell>
          <cell r="B8056">
            <v>2020</v>
          </cell>
          <cell r="C8056">
            <v>0.8</v>
          </cell>
          <cell r="D8056" t="str">
            <v>Abbeville</v>
          </cell>
          <cell r="E8056">
            <v>4</v>
          </cell>
          <cell r="F8056">
            <v>1216</v>
          </cell>
          <cell r="G8056" t="str">
            <v>Max</v>
          </cell>
        </row>
        <row r="8057">
          <cell r="A8057" t="str">
            <v>Aiken202040.8Max</v>
          </cell>
          <cell r="B8057">
            <v>2020</v>
          </cell>
          <cell r="C8057">
            <v>0.8</v>
          </cell>
          <cell r="D8057" t="str">
            <v>Aiken</v>
          </cell>
          <cell r="E8057">
            <v>4</v>
          </cell>
          <cell r="F8057">
            <v>1528</v>
          </cell>
          <cell r="G8057" t="str">
            <v>Max</v>
          </cell>
        </row>
        <row r="8058">
          <cell r="A8058" t="str">
            <v>Allendale202040.8Max</v>
          </cell>
          <cell r="B8058">
            <v>2020</v>
          </cell>
          <cell r="C8058">
            <v>0.8</v>
          </cell>
          <cell r="D8058" t="str">
            <v>Allendale</v>
          </cell>
          <cell r="E8058">
            <v>4</v>
          </cell>
          <cell r="F8058">
            <v>1216</v>
          </cell>
          <cell r="G8058" t="str">
            <v>Max</v>
          </cell>
        </row>
        <row r="8059">
          <cell r="A8059" t="str">
            <v>Anderson202040.8Max</v>
          </cell>
          <cell r="B8059">
            <v>2020</v>
          </cell>
          <cell r="C8059">
            <v>0.8</v>
          </cell>
          <cell r="D8059" t="str">
            <v>Anderson</v>
          </cell>
          <cell r="E8059">
            <v>4</v>
          </cell>
          <cell r="F8059">
            <v>1508</v>
          </cell>
          <cell r="G8059" t="str">
            <v>Max</v>
          </cell>
        </row>
        <row r="8060">
          <cell r="A8060" t="str">
            <v>Bamberg202040.8Max</v>
          </cell>
          <cell r="B8060">
            <v>2020</v>
          </cell>
          <cell r="C8060">
            <v>0.8</v>
          </cell>
          <cell r="D8060" t="str">
            <v>Bamberg</v>
          </cell>
          <cell r="E8060">
            <v>4</v>
          </cell>
          <cell r="F8060">
            <v>1216</v>
          </cell>
          <cell r="G8060" t="str">
            <v>Max</v>
          </cell>
        </row>
        <row r="8061">
          <cell r="A8061" t="str">
            <v>Barnwell202040.8Max</v>
          </cell>
          <cell r="B8061">
            <v>2020</v>
          </cell>
          <cell r="C8061">
            <v>0.8</v>
          </cell>
          <cell r="D8061" t="str">
            <v>Barnwell</v>
          </cell>
          <cell r="E8061">
            <v>4</v>
          </cell>
          <cell r="F8061">
            <v>1216</v>
          </cell>
          <cell r="G8061" t="str">
            <v>Max</v>
          </cell>
        </row>
        <row r="8062">
          <cell r="A8062" t="str">
            <v>Beaufort202040.8Max</v>
          </cell>
          <cell r="B8062">
            <v>2020</v>
          </cell>
          <cell r="C8062">
            <v>0.8</v>
          </cell>
          <cell r="D8062" t="str">
            <v>Beaufort</v>
          </cell>
          <cell r="E8062">
            <v>4</v>
          </cell>
          <cell r="F8062">
            <v>1891</v>
          </cell>
          <cell r="G8062" t="str">
            <v>Max</v>
          </cell>
        </row>
        <row r="8063">
          <cell r="A8063" t="str">
            <v>Berkeley202040.8Max</v>
          </cell>
          <cell r="B8063">
            <v>2020</v>
          </cell>
          <cell r="C8063">
            <v>0.8</v>
          </cell>
          <cell r="D8063" t="str">
            <v>Berkeley</v>
          </cell>
          <cell r="E8063">
            <v>4</v>
          </cell>
          <cell r="F8063">
            <v>1880</v>
          </cell>
          <cell r="G8063" t="str">
            <v>Max</v>
          </cell>
        </row>
        <row r="8064">
          <cell r="A8064" t="str">
            <v>Calhoun202040.8Max</v>
          </cell>
          <cell r="B8064">
            <v>2020</v>
          </cell>
          <cell r="C8064">
            <v>0.8</v>
          </cell>
          <cell r="D8064" t="str">
            <v>Calhoun</v>
          </cell>
          <cell r="E8064">
            <v>4</v>
          </cell>
          <cell r="F8064">
            <v>1685</v>
          </cell>
          <cell r="G8064" t="str">
            <v>Max</v>
          </cell>
        </row>
        <row r="8065">
          <cell r="A8065" t="str">
            <v>Charleston202040.8Max</v>
          </cell>
          <cell r="B8065">
            <v>2020</v>
          </cell>
          <cell r="C8065">
            <v>0.8</v>
          </cell>
          <cell r="D8065" t="str">
            <v>Charleston</v>
          </cell>
          <cell r="E8065">
            <v>4</v>
          </cell>
          <cell r="F8065">
            <v>1880</v>
          </cell>
          <cell r="G8065" t="str">
            <v>Max</v>
          </cell>
        </row>
        <row r="8066">
          <cell r="A8066" t="str">
            <v>Cherokee202040.8Max</v>
          </cell>
          <cell r="B8066">
            <v>2020</v>
          </cell>
          <cell r="C8066">
            <v>0.8</v>
          </cell>
          <cell r="D8066" t="str">
            <v>Cherokee</v>
          </cell>
          <cell r="E8066">
            <v>4</v>
          </cell>
          <cell r="F8066">
            <v>1216</v>
          </cell>
          <cell r="G8066" t="str">
            <v>Max</v>
          </cell>
        </row>
        <row r="8067">
          <cell r="A8067" t="str">
            <v>Chester202040.8Max</v>
          </cell>
          <cell r="B8067">
            <v>2020</v>
          </cell>
          <cell r="C8067">
            <v>0.8</v>
          </cell>
          <cell r="D8067" t="str">
            <v>Chester</v>
          </cell>
          <cell r="E8067">
            <v>4</v>
          </cell>
          <cell r="F8067">
            <v>1256</v>
          </cell>
          <cell r="G8067" t="str">
            <v>Max</v>
          </cell>
        </row>
        <row r="8068">
          <cell r="A8068" t="str">
            <v>Chesterfield202040.8Max</v>
          </cell>
          <cell r="B8068">
            <v>2020</v>
          </cell>
          <cell r="C8068">
            <v>0.8</v>
          </cell>
          <cell r="D8068" t="str">
            <v>Chesterfield</v>
          </cell>
          <cell r="E8068">
            <v>4</v>
          </cell>
          <cell r="F8068">
            <v>1216</v>
          </cell>
          <cell r="G8068" t="str">
            <v>Max</v>
          </cell>
        </row>
        <row r="8069">
          <cell r="A8069" t="str">
            <v>Clarendon202040.8Max</v>
          </cell>
          <cell r="B8069">
            <v>2020</v>
          </cell>
          <cell r="C8069">
            <v>0.8</v>
          </cell>
          <cell r="D8069" t="str">
            <v>Clarendon</v>
          </cell>
          <cell r="E8069">
            <v>4</v>
          </cell>
          <cell r="F8069">
            <v>1216</v>
          </cell>
          <cell r="G8069" t="str">
            <v>Max</v>
          </cell>
        </row>
        <row r="8070">
          <cell r="A8070" t="str">
            <v>Colleton202040.8Max</v>
          </cell>
          <cell r="B8070">
            <v>2020</v>
          </cell>
          <cell r="C8070">
            <v>0.8</v>
          </cell>
          <cell r="D8070" t="str">
            <v>Colleton</v>
          </cell>
          <cell r="E8070">
            <v>4</v>
          </cell>
          <cell r="F8070">
            <v>1216</v>
          </cell>
          <cell r="G8070" t="str">
            <v>Max</v>
          </cell>
        </row>
        <row r="8071">
          <cell r="A8071" t="str">
            <v>Darlington202040.8Max</v>
          </cell>
          <cell r="B8071">
            <v>2020</v>
          </cell>
          <cell r="C8071">
            <v>0.8</v>
          </cell>
          <cell r="D8071" t="str">
            <v>Darlington</v>
          </cell>
          <cell r="E8071">
            <v>4</v>
          </cell>
          <cell r="F8071">
            <v>1216</v>
          </cell>
          <cell r="G8071" t="str">
            <v>Max</v>
          </cell>
        </row>
        <row r="8072">
          <cell r="A8072" t="str">
            <v>Dillon202040.8Max</v>
          </cell>
          <cell r="B8072">
            <v>2020</v>
          </cell>
          <cell r="C8072">
            <v>0.8</v>
          </cell>
          <cell r="D8072" t="str">
            <v>Dillon</v>
          </cell>
          <cell r="E8072">
            <v>4</v>
          </cell>
          <cell r="F8072">
            <v>1216</v>
          </cell>
          <cell r="G8072" t="str">
            <v>Max</v>
          </cell>
        </row>
        <row r="8073">
          <cell r="A8073" t="str">
            <v>Dorchester202040.8Max</v>
          </cell>
          <cell r="B8073">
            <v>2020</v>
          </cell>
          <cell r="C8073">
            <v>0.8</v>
          </cell>
          <cell r="D8073" t="str">
            <v>Dorchester</v>
          </cell>
          <cell r="E8073">
            <v>4</v>
          </cell>
          <cell r="F8073">
            <v>1880</v>
          </cell>
          <cell r="G8073" t="str">
            <v>Max</v>
          </cell>
        </row>
        <row r="8074">
          <cell r="A8074" t="str">
            <v>Edgefield202040.8Max</v>
          </cell>
          <cell r="B8074">
            <v>2020</v>
          </cell>
          <cell r="C8074">
            <v>0.8</v>
          </cell>
          <cell r="D8074" t="str">
            <v>Edgefield</v>
          </cell>
          <cell r="E8074">
            <v>4</v>
          </cell>
          <cell r="F8074">
            <v>1528</v>
          </cell>
          <cell r="G8074" t="str">
            <v>Max</v>
          </cell>
        </row>
        <row r="8075">
          <cell r="A8075" t="str">
            <v>Fairfield202040.8Max</v>
          </cell>
          <cell r="B8075">
            <v>2020</v>
          </cell>
          <cell r="C8075">
            <v>0.8</v>
          </cell>
          <cell r="D8075" t="str">
            <v>Fairfield</v>
          </cell>
          <cell r="E8075">
            <v>4</v>
          </cell>
          <cell r="F8075">
            <v>1685</v>
          </cell>
          <cell r="G8075" t="str">
            <v>Max</v>
          </cell>
        </row>
        <row r="8076">
          <cell r="A8076" t="str">
            <v>Florence202040.8Max</v>
          </cell>
          <cell r="B8076">
            <v>2020</v>
          </cell>
          <cell r="C8076">
            <v>0.8</v>
          </cell>
          <cell r="D8076" t="str">
            <v>Florence</v>
          </cell>
          <cell r="E8076">
            <v>4</v>
          </cell>
          <cell r="F8076">
            <v>1338</v>
          </cell>
          <cell r="G8076" t="str">
            <v>Max</v>
          </cell>
        </row>
        <row r="8077">
          <cell r="A8077" t="str">
            <v>Georgetown202040.8Max</v>
          </cell>
          <cell r="B8077">
            <v>2020</v>
          </cell>
          <cell r="C8077">
            <v>0.8</v>
          </cell>
          <cell r="D8077" t="str">
            <v>Georgetown</v>
          </cell>
          <cell r="E8077">
            <v>4</v>
          </cell>
          <cell r="F8077">
            <v>1450</v>
          </cell>
          <cell r="G8077" t="str">
            <v>Max</v>
          </cell>
        </row>
        <row r="8078">
          <cell r="A8078" t="str">
            <v>Greenville202040.8Max</v>
          </cell>
          <cell r="B8078">
            <v>2020</v>
          </cell>
          <cell r="C8078">
            <v>0.8</v>
          </cell>
          <cell r="D8078" t="str">
            <v>Greenville</v>
          </cell>
          <cell r="E8078">
            <v>4</v>
          </cell>
          <cell r="F8078">
            <v>1737</v>
          </cell>
          <cell r="G8078" t="str">
            <v>Max</v>
          </cell>
        </row>
        <row r="8079">
          <cell r="A8079" t="str">
            <v>Greenwood202040.8Max</v>
          </cell>
          <cell r="B8079">
            <v>2020</v>
          </cell>
          <cell r="C8079">
            <v>0.8</v>
          </cell>
          <cell r="D8079" t="str">
            <v>Greenwood</v>
          </cell>
          <cell r="E8079">
            <v>4</v>
          </cell>
          <cell r="F8079">
            <v>1307</v>
          </cell>
          <cell r="G8079" t="str">
            <v>Max</v>
          </cell>
        </row>
        <row r="8080">
          <cell r="A8080" t="str">
            <v>Hampton202040.8Max</v>
          </cell>
          <cell r="B8080">
            <v>2020</v>
          </cell>
          <cell r="C8080">
            <v>0.8</v>
          </cell>
          <cell r="D8080" t="str">
            <v>Hampton</v>
          </cell>
          <cell r="E8080">
            <v>4</v>
          </cell>
          <cell r="F8080">
            <v>1216</v>
          </cell>
          <cell r="G8080" t="str">
            <v>Max</v>
          </cell>
        </row>
        <row r="8081">
          <cell r="A8081" t="str">
            <v>Horry202040.8Max</v>
          </cell>
          <cell r="B8081">
            <v>2020</v>
          </cell>
          <cell r="C8081">
            <v>0.8</v>
          </cell>
          <cell r="D8081" t="str">
            <v>Horry</v>
          </cell>
          <cell r="E8081">
            <v>4</v>
          </cell>
          <cell r="F8081">
            <v>1350</v>
          </cell>
          <cell r="G8081" t="str">
            <v>Max</v>
          </cell>
        </row>
        <row r="8082">
          <cell r="A8082" t="str">
            <v>Jasper202040.8Max</v>
          </cell>
          <cell r="B8082">
            <v>2020</v>
          </cell>
          <cell r="C8082">
            <v>0.8</v>
          </cell>
          <cell r="D8082" t="str">
            <v>Jasper</v>
          </cell>
          <cell r="E8082">
            <v>4</v>
          </cell>
          <cell r="F8082">
            <v>1216</v>
          </cell>
          <cell r="G8082" t="str">
            <v>Max</v>
          </cell>
        </row>
        <row r="8083">
          <cell r="A8083" t="str">
            <v>Kershaw202040.8Max</v>
          </cell>
          <cell r="B8083">
            <v>2020</v>
          </cell>
          <cell r="C8083">
            <v>0.8</v>
          </cell>
          <cell r="D8083" t="str">
            <v>Kershaw</v>
          </cell>
          <cell r="E8083">
            <v>4</v>
          </cell>
          <cell r="F8083">
            <v>1486</v>
          </cell>
          <cell r="G8083" t="str">
            <v>Max</v>
          </cell>
        </row>
        <row r="8084">
          <cell r="A8084" t="str">
            <v>Lancaster202040.8Max</v>
          </cell>
          <cell r="B8084">
            <v>2020</v>
          </cell>
          <cell r="C8084">
            <v>0.8</v>
          </cell>
          <cell r="D8084" t="str">
            <v>Lancaster</v>
          </cell>
          <cell r="E8084">
            <v>4</v>
          </cell>
          <cell r="F8084">
            <v>1562</v>
          </cell>
          <cell r="G8084" t="str">
            <v>Max</v>
          </cell>
        </row>
        <row r="8085">
          <cell r="A8085" t="str">
            <v>Laurens202040.8Max</v>
          </cell>
          <cell r="B8085">
            <v>2020</v>
          </cell>
          <cell r="C8085">
            <v>0.8</v>
          </cell>
          <cell r="D8085" t="str">
            <v>Laurens</v>
          </cell>
          <cell r="E8085">
            <v>4</v>
          </cell>
          <cell r="F8085">
            <v>1226</v>
          </cell>
          <cell r="G8085" t="str">
            <v>Max</v>
          </cell>
        </row>
        <row r="8086">
          <cell r="A8086" t="str">
            <v>Lee202040.8Max</v>
          </cell>
          <cell r="B8086">
            <v>2020</v>
          </cell>
          <cell r="C8086">
            <v>0.8</v>
          </cell>
          <cell r="D8086" t="str">
            <v>Lee</v>
          </cell>
          <cell r="E8086">
            <v>4</v>
          </cell>
          <cell r="F8086">
            <v>1216</v>
          </cell>
          <cell r="G8086" t="str">
            <v>Max</v>
          </cell>
        </row>
        <row r="8087">
          <cell r="A8087" t="str">
            <v>Lexington202040.8Max</v>
          </cell>
          <cell r="B8087">
            <v>2020</v>
          </cell>
          <cell r="C8087">
            <v>0.8</v>
          </cell>
          <cell r="D8087" t="str">
            <v>Lexington</v>
          </cell>
          <cell r="E8087">
            <v>4</v>
          </cell>
          <cell r="F8087">
            <v>1685</v>
          </cell>
          <cell r="G8087" t="str">
            <v>Max</v>
          </cell>
        </row>
        <row r="8088">
          <cell r="A8088" t="str">
            <v>Marion202040.8Max</v>
          </cell>
          <cell r="B8088">
            <v>2020</v>
          </cell>
          <cell r="C8088">
            <v>0.8</v>
          </cell>
          <cell r="D8088" t="str">
            <v>Marion</v>
          </cell>
          <cell r="E8088">
            <v>4</v>
          </cell>
          <cell r="F8088">
            <v>1216</v>
          </cell>
          <cell r="G8088" t="str">
            <v>Max</v>
          </cell>
        </row>
        <row r="8089">
          <cell r="A8089" t="str">
            <v>Marlboro202040.8Max</v>
          </cell>
          <cell r="B8089">
            <v>2020</v>
          </cell>
          <cell r="C8089">
            <v>0.8</v>
          </cell>
          <cell r="D8089" t="str">
            <v>Marlboro</v>
          </cell>
          <cell r="E8089">
            <v>4</v>
          </cell>
          <cell r="F8089">
            <v>1216</v>
          </cell>
          <cell r="G8089" t="str">
            <v>Max</v>
          </cell>
        </row>
        <row r="8090">
          <cell r="A8090" t="str">
            <v>McCormick202040.8Max</v>
          </cell>
          <cell r="B8090">
            <v>2020</v>
          </cell>
          <cell r="C8090">
            <v>0.8</v>
          </cell>
          <cell r="D8090" t="str">
            <v>McCormick</v>
          </cell>
          <cell r="E8090">
            <v>4</v>
          </cell>
          <cell r="F8090">
            <v>1272</v>
          </cell>
          <cell r="G8090" t="str">
            <v>Max</v>
          </cell>
        </row>
        <row r="8091">
          <cell r="A8091" t="str">
            <v>Newberry202040.8Max</v>
          </cell>
          <cell r="B8091">
            <v>2020</v>
          </cell>
          <cell r="C8091">
            <v>0.8</v>
          </cell>
          <cell r="D8091" t="str">
            <v>Newberry</v>
          </cell>
          <cell r="E8091">
            <v>4</v>
          </cell>
          <cell r="F8091">
            <v>1216</v>
          </cell>
          <cell r="G8091" t="str">
            <v>Max</v>
          </cell>
        </row>
        <row r="8092">
          <cell r="A8092" t="str">
            <v>Oconee202040.8Max</v>
          </cell>
          <cell r="B8092">
            <v>2020</v>
          </cell>
          <cell r="C8092">
            <v>0.8</v>
          </cell>
          <cell r="D8092" t="str">
            <v>Oconee</v>
          </cell>
          <cell r="E8092">
            <v>4</v>
          </cell>
          <cell r="F8092">
            <v>1458</v>
          </cell>
          <cell r="G8092" t="str">
            <v>Max</v>
          </cell>
        </row>
        <row r="8093">
          <cell r="A8093" t="str">
            <v>Orangeburg202040.8Max</v>
          </cell>
          <cell r="B8093">
            <v>2020</v>
          </cell>
          <cell r="C8093">
            <v>0.8</v>
          </cell>
          <cell r="D8093" t="str">
            <v>Orangeburg</v>
          </cell>
          <cell r="E8093">
            <v>4</v>
          </cell>
          <cell r="F8093">
            <v>1216</v>
          </cell>
          <cell r="G8093" t="str">
            <v>Max</v>
          </cell>
        </row>
        <row r="8094">
          <cell r="A8094" t="str">
            <v>Pickens202040.8Max</v>
          </cell>
          <cell r="B8094">
            <v>2020</v>
          </cell>
          <cell r="C8094">
            <v>0.8</v>
          </cell>
          <cell r="D8094" t="str">
            <v>Pickens</v>
          </cell>
          <cell r="E8094">
            <v>4</v>
          </cell>
          <cell r="F8094">
            <v>1737</v>
          </cell>
          <cell r="G8094" t="str">
            <v>Max</v>
          </cell>
        </row>
        <row r="8095">
          <cell r="A8095" t="str">
            <v>Richland202040.8Max</v>
          </cell>
          <cell r="B8095">
            <v>2020</v>
          </cell>
          <cell r="C8095">
            <v>0.8</v>
          </cell>
          <cell r="D8095" t="str">
            <v>Richland</v>
          </cell>
          <cell r="E8095">
            <v>4</v>
          </cell>
          <cell r="F8095">
            <v>1685</v>
          </cell>
          <cell r="G8095" t="str">
            <v>Max</v>
          </cell>
        </row>
        <row r="8096">
          <cell r="A8096" t="str">
            <v>Saluda202040.8Max</v>
          </cell>
          <cell r="B8096">
            <v>2020</v>
          </cell>
          <cell r="C8096">
            <v>0.8</v>
          </cell>
          <cell r="D8096" t="str">
            <v>Saluda</v>
          </cell>
          <cell r="E8096">
            <v>4</v>
          </cell>
          <cell r="F8096">
            <v>1685</v>
          </cell>
          <cell r="G8096" t="str">
            <v>Max</v>
          </cell>
        </row>
        <row r="8097">
          <cell r="A8097" t="str">
            <v>Spartanburg202040.8Max</v>
          </cell>
          <cell r="B8097">
            <v>2020</v>
          </cell>
          <cell r="C8097">
            <v>0.8</v>
          </cell>
          <cell r="D8097" t="str">
            <v>Spartanburg</v>
          </cell>
          <cell r="E8097">
            <v>4</v>
          </cell>
          <cell r="F8097">
            <v>1501</v>
          </cell>
          <cell r="G8097" t="str">
            <v>Max</v>
          </cell>
        </row>
        <row r="8098">
          <cell r="A8098" t="str">
            <v>Sumter202040.8Max</v>
          </cell>
          <cell r="B8098">
            <v>2020</v>
          </cell>
          <cell r="C8098">
            <v>0.8</v>
          </cell>
          <cell r="D8098" t="str">
            <v>Sumter</v>
          </cell>
          <cell r="E8098">
            <v>4</v>
          </cell>
          <cell r="F8098">
            <v>1268</v>
          </cell>
          <cell r="G8098" t="str">
            <v>Max</v>
          </cell>
        </row>
        <row r="8099">
          <cell r="A8099" t="str">
            <v>Union202040.8Max</v>
          </cell>
          <cell r="B8099">
            <v>2020</v>
          </cell>
          <cell r="C8099">
            <v>0.8</v>
          </cell>
          <cell r="D8099" t="str">
            <v>Union</v>
          </cell>
          <cell r="E8099">
            <v>4</v>
          </cell>
          <cell r="F8099">
            <v>1216</v>
          </cell>
          <cell r="G8099" t="str">
            <v>Max</v>
          </cell>
        </row>
        <row r="8100">
          <cell r="A8100" t="str">
            <v>Williamsburg202040.8Max</v>
          </cell>
          <cell r="B8100">
            <v>2020</v>
          </cell>
          <cell r="C8100">
            <v>0.8</v>
          </cell>
          <cell r="D8100" t="str">
            <v>Williamsburg</v>
          </cell>
          <cell r="E8100">
            <v>4</v>
          </cell>
          <cell r="F8100">
            <v>1216</v>
          </cell>
          <cell r="G8100" t="str">
            <v>Max</v>
          </cell>
        </row>
        <row r="8101">
          <cell r="A8101" t="str">
            <v>York202040.8Max</v>
          </cell>
          <cell r="B8101">
            <v>2020</v>
          </cell>
          <cell r="C8101">
            <v>0.8</v>
          </cell>
          <cell r="D8101" t="str">
            <v>York</v>
          </cell>
          <cell r="E8101">
            <v>4</v>
          </cell>
          <cell r="F8101">
            <v>1937</v>
          </cell>
          <cell r="G8101" t="str">
            <v>Max</v>
          </cell>
        </row>
        <row r="8102">
          <cell r="A8102" t="str">
            <v>Abbeville2020050%HSMax</v>
          </cell>
          <cell r="B8102">
            <v>2020</v>
          </cell>
          <cell r="C8102" t="str">
            <v>50%HS</v>
          </cell>
          <cell r="D8102" t="str">
            <v>Abbeville</v>
          </cell>
          <cell r="E8102">
            <v>0</v>
          </cell>
          <cell r="F8102" t="str">
            <v>n/a</v>
          </cell>
          <cell r="G8102" t="str">
            <v>Max</v>
          </cell>
        </row>
        <row r="8103">
          <cell r="A8103" t="str">
            <v>Aiken2020050%HSMax</v>
          </cell>
          <cell r="B8103">
            <v>2020</v>
          </cell>
          <cell r="C8103" t="str">
            <v>50%HS</v>
          </cell>
          <cell r="D8103" t="str">
            <v>Aiken</v>
          </cell>
          <cell r="E8103">
            <v>0</v>
          </cell>
          <cell r="F8103" t="str">
            <v>n/a</v>
          </cell>
          <cell r="G8103" t="str">
            <v>Max</v>
          </cell>
        </row>
        <row r="8104">
          <cell r="A8104" t="str">
            <v>Allendale2020050%HSMax</v>
          </cell>
          <cell r="B8104">
            <v>2020</v>
          </cell>
          <cell r="C8104" t="str">
            <v>50%HS</v>
          </cell>
          <cell r="D8104" t="str">
            <v>Allendale</v>
          </cell>
          <cell r="E8104">
            <v>0</v>
          </cell>
          <cell r="F8104" t="str">
            <v>n/a</v>
          </cell>
          <cell r="G8104" t="str">
            <v>Max</v>
          </cell>
        </row>
        <row r="8105">
          <cell r="A8105" t="str">
            <v>Anderson2020050%HSMax</v>
          </cell>
          <cell r="B8105">
            <v>2020</v>
          </cell>
          <cell r="C8105" t="str">
            <v>50%HS</v>
          </cell>
          <cell r="D8105" t="str">
            <v>Anderson</v>
          </cell>
          <cell r="E8105">
            <v>0</v>
          </cell>
          <cell r="F8105">
            <v>557</v>
          </cell>
          <cell r="G8105" t="str">
            <v>Max</v>
          </cell>
        </row>
        <row r="8106">
          <cell r="A8106" t="str">
            <v>Bamberg2020050%HSMax</v>
          </cell>
          <cell r="B8106">
            <v>2020</v>
          </cell>
          <cell r="C8106" t="str">
            <v>50%HS</v>
          </cell>
          <cell r="D8106" t="str">
            <v>Bamberg</v>
          </cell>
          <cell r="E8106">
            <v>0</v>
          </cell>
          <cell r="F8106">
            <v>548</v>
          </cell>
          <cell r="G8106" t="str">
            <v>Max</v>
          </cell>
        </row>
        <row r="8107">
          <cell r="A8107" t="str">
            <v>Barnwell2020050%HSMax</v>
          </cell>
          <cell r="B8107">
            <v>2020</v>
          </cell>
          <cell r="C8107" t="str">
            <v>50%HS</v>
          </cell>
          <cell r="D8107" t="str">
            <v>Barnwell</v>
          </cell>
          <cell r="E8107">
            <v>0</v>
          </cell>
          <cell r="F8107">
            <v>641</v>
          </cell>
          <cell r="G8107" t="str">
            <v>Max</v>
          </cell>
        </row>
        <row r="8108">
          <cell r="A8108" t="str">
            <v>Beaufort2020050%HSMax</v>
          </cell>
          <cell r="B8108">
            <v>2020</v>
          </cell>
          <cell r="C8108" t="str">
            <v>50%HS</v>
          </cell>
          <cell r="D8108" t="str">
            <v>Beaufort</v>
          </cell>
          <cell r="E8108">
            <v>0</v>
          </cell>
          <cell r="F8108">
            <v>743</v>
          </cell>
          <cell r="G8108" t="str">
            <v>Max</v>
          </cell>
        </row>
        <row r="8109">
          <cell r="A8109" t="str">
            <v>Berkeley2020050%HSMax</v>
          </cell>
          <cell r="B8109">
            <v>2020</v>
          </cell>
          <cell r="C8109" t="str">
            <v>50%HS</v>
          </cell>
          <cell r="D8109" t="str">
            <v>Berkeley</v>
          </cell>
          <cell r="E8109">
            <v>0</v>
          </cell>
          <cell r="F8109" t="str">
            <v>n/a</v>
          </cell>
          <cell r="G8109" t="str">
            <v>Max</v>
          </cell>
        </row>
        <row r="8110">
          <cell r="A8110" t="str">
            <v>Calhoun2020050%HSMax</v>
          </cell>
          <cell r="B8110">
            <v>2020</v>
          </cell>
          <cell r="C8110" t="str">
            <v>50%HS</v>
          </cell>
          <cell r="D8110" t="str">
            <v>Calhoun</v>
          </cell>
          <cell r="E8110">
            <v>0</v>
          </cell>
          <cell r="F8110">
            <v>627</v>
          </cell>
          <cell r="G8110" t="str">
            <v>Max</v>
          </cell>
        </row>
        <row r="8111">
          <cell r="A8111" t="str">
            <v>Charleston2020050%HSMax</v>
          </cell>
          <cell r="B8111">
            <v>2020</v>
          </cell>
          <cell r="C8111" t="str">
            <v>50%HS</v>
          </cell>
          <cell r="D8111" t="str">
            <v>Charleston</v>
          </cell>
          <cell r="E8111">
            <v>0</v>
          </cell>
          <cell r="F8111" t="str">
            <v>n/a</v>
          </cell>
          <cell r="G8111" t="str">
            <v>Max</v>
          </cell>
        </row>
        <row r="8112">
          <cell r="A8112" t="str">
            <v>Cherokee2020050%HSMax</v>
          </cell>
          <cell r="B8112">
            <v>2020</v>
          </cell>
          <cell r="C8112" t="str">
            <v>50%HS</v>
          </cell>
          <cell r="D8112" t="str">
            <v>Cherokee</v>
          </cell>
          <cell r="E8112">
            <v>0</v>
          </cell>
          <cell r="F8112">
            <v>511</v>
          </cell>
          <cell r="G8112" t="str">
            <v>Max</v>
          </cell>
        </row>
        <row r="8113">
          <cell r="A8113" t="str">
            <v>Chester2020050%HSMax</v>
          </cell>
          <cell r="B8113">
            <v>2020</v>
          </cell>
          <cell r="C8113" t="str">
            <v>50%HS</v>
          </cell>
          <cell r="D8113" t="str">
            <v>Chester</v>
          </cell>
          <cell r="E8113">
            <v>0</v>
          </cell>
          <cell r="F8113" t="str">
            <v>n/a</v>
          </cell>
          <cell r="G8113" t="str">
            <v>Max</v>
          </cell>
        </row>
        <row r="8114">
          <cell r="A8114" t="str">
            <v>Chesterfield2020050%HSMax</v>
          </cell>
          <cell r="B8114">
            <v>2020</v>
          </cell>
          <cell r="C8114" t="str">
            <v>50%HS</v>
          </cell>
          <cell r="D8114" t="str">
            <v>Chesterfield</v>
          </cell>
          <cell r="E8114">
            <v>0</v>
          </cell>
          <cell r="F8114" t="str">
            <v>n/a</v>
          </cell>
          <cell r="G8114" t="str">
            <v>Max</v>
          </cell>
        </row>
        <row r="8115">
          <cell r="A8115" t="str">
            <v>Clarendon2020050%HSMax</v>
          </cell>
          <cell r="B8115">
            <v>2020</v>
          </cell>
          <cell r="C8115" t="str">
            <v>50%HS</v>
          </cell>
          <cell r="D8115" t="str">
            <v>Clarendon</v>
          </cell>
          <cell r="E8115">
            <v>0</v>
          </cell>
          <cell r="F8115" t="str">
            <v>n/a</v>
          </cell>
          <cell r="G8115" t="str">
            <v>Max</v>
          </cell>
        </row>
        <row r="8116">
          <cell r="A8116" t="str">
            <v>Colleton2020050%HSMax</v>
          </cell>
          <cell r="B8116">
            <v>2020</v>
          </cell>
          <cell r="C8116" t="str">
            <v>50%HS</v>
          </cell>
          <cell r="D8116" t="str">
            <v>Colleton</v>
          </cell>
          <cell r="E8116">
            <v>0</v>
          </cell>
          <cell r="F8116" t="str">
            <v>n/a</v>
          </cell>
          <cell r="G8116" t="str">
            <v>Max</v>
          </cell>
        </row>
        <row r="8117">
          <cell r="A8117" t="str">
            <v>Darlington2020050%HSMax</v>
          </cell>
          <cell r="B8117">
            <v>2020</v>
          </cell>
          <cell r="C8117" t="str">
            <v>50%HS</v>
          </cell>
          <cell r="D8117" t="str">
            <v>Darlington</v>
          </cell>
          <cell r="E8117">
            <v>0</v>
          </cell>
          <cell r="F8117">
            <v>493</v>
          </cell>
          <cell r="G8117" t="str">
            <v>Max</v>
          </cell>
        </row>
        <row r="8118">
          <cell r="A8118" t="str">
            <v>Dillon2020050%HSMax</v>
          </cell>
          <cell r="B8118">
            <v>2020</v>
          </cell>
          <cell r="C8118" t="str">
            <v>50%HS</v>
          </cell>
          <cell r="D8118" t="str">
            <v>Dillon</v>
          </cell>
          <cell r="E8118">
            <v>0</v>
          </cell>
          <cell r="F8118" t="str">
            <v>n/a</v>
          </cell>
          <cell r="G8118" t="str">
            <v>Max</v>
          </cell>
        </row>
        <row r="8119">
          <cell r="A8119" t="str">
            <v>Dorchester2020050%HSMax</v>
          </cell>
          <cell r="B8119">
            <v>2020</v>
          </cell>
          <cell r="C8119" t="str">
            <v>50%HS</v>
          </cell>
          <cell r="D8119" t="str">
            <v>Dorchester</v>
          </cell>
          <cell r="E8119">
            <v>0</v>
          </cell>
          <cell r="F8119" t="str">
            <v>n/a</v>
          </cell>
          <cell r="G8119" t="str">
            <v>Max</v>
          </cell>
        </row>
        <row r="8120">
          <cell r="A8120" t="str">
            <v>Edgefield2020050%HSMax</v>
          </cell>
          <cell r="B8120">
            <v>2020</v>
          </cell>
          <cell r="C8120" t="str">
            <v>50%HS</v>
          </cell>
          <cell r="D8120" t="str">
            <v>Edgefield</v>
          </cell>
          <cell r="E8120">
            <v>0</v>
          </cell>
          <cell r="F8120" t="str">
            <v>n/a</v>
          </cell>
          <cell r="G8120" t="str">
            <v>Max</v>
          </cell>
        </row>
        <row r="8121">
          <cell r="A8121" t="str">
            <v>Fairfield2020050%HSMax</v>
          </cell>
          <cell r="B8121">
            <v>2020</v>
          </cell>
          <cell r="C8121" t="str">
            <v>50%HS</v>
          </cell>
          <cell r="D8121" t="str">
            <v>Fairfield</v>
          </cell>
          <cell r="E8121">
            <v>0</v>
          </cell>
          <cell r="F8121">
            <v>627</v>
          </cell>
          <cell r="G8121" t="str">
            <v>Max</v>
          </cell>
        </row>
        <row r="8122">
          <cell r="A8122" t="str">
            <v>Florence2020050%HSMax</v>
          </cell>
          <cell r="B8122">
            <v>2020</v>
          </cell>
          <cell r="C8122" t="str">
            <v>50%HS</v>
          </cell>
          <cell r="D8122" t="str">
            <v>Florence</v>
          </cell>
          <cell r="E8122">
            <v>0</v>
          </cell>
          <cell r="F8122">
            <v>557</v>
          </cell>
          <cell r="G8122" t="str">
            <v>Max</v>
          </cell>
        </row>
        <row r="8123">
          <cell r="A8123" t="str">
            <v>Georgetown2020050%HSMax</v>
          </cell>
          <cell r="B8123">
            <v>2020</v>
          </cell>
          <cell r="C8123" t="str">
            <v>50%HS</v>
          </cell>
          <cell r="D8123" t="str">
            <v>Georgetown</v>
          </cell>
          <cell r="E8123">
            <v>0</v>
          </cell>
          <cell r="F8123" t="str">
            <v>n/a</v>
          </cell>
          <cell r="G8123" t="str">
            <v>Max</v>
          </cell>
        </row>
        <row r="8124">
          <cell r="A8124" t="str">
            <v>Greenville2020050%HSMax</v>
          </cell>
          <cell r="B8124">
            <v>2020</v>
          </cell>
          <cell r="C8124" t="str">
            <v>50%HS</v>
          </cell>
          <cell r="D8124" t="str">
            <v>Greenville</v>
          </cell>
          <cell r="E8124">
            <v>0</v>
          </cell>
          <cell r="F8124">
            <v>643</v>
          </cell>
          <cell r="G8124" t="str">
            <v>Max</v>
          </cell>
        </row>
        <row r="8125">
          <cell r="A8125" t="str">
            <v>Greenwood2020050%HSMax</v>
          </cell>
          <cell r="B8125">
            <v>2020</v>
          </cell>
          <cell r="C8125" t="str">
            <v>50%HS</v>
          </cell>
          <cell r="D8125" t="str">
            <v>Greenwood</v>
          </cell>
          <cell r="E8125">
            <v>0</v>
          </cell>
          <cell r="F8125">
            <v>498</v>
          </cell>
          <cell r="G8125" t="str">
            <v>Max</v>
          </cell>
        </row>
        <row r="8126">
          <cell r="A8126" t="str">
            <v>Hampton2020050%HSMax</v>
          </cell>
          <cell r="B8126">
            <v>2020</v>
          </cell>
          <cell r="C8126" t="str">
            <v>50%HS</v>
          </cell>
          <cell r="D8126" t="str">
            <v>Hampton</v>
          </cell>
          <cell r="E8126">
            <v>0</v>
          </cell>
          <cell r="F8126">
            <v>458</v>
          </cell>
          <cell r="G8126" t="str">
            <v>Max</v>
          </cell>
        </row>
        <row r="8127">
          <cell r="A8127" t="str">
            <v>Horry2020050%HSMax</v>
          </cell>
          <cell r="B8127">
            <v>2020</v>
          </cell>
          <cell r="C8127" t="str">
            <v>50%HS</v>
          </cell>
          <cell r="D8127" t="str">
            <v>Horry</v>
          </cell>
          <cell r="E8127">
            <v>0</v>
          </cell>
          <cell r="F8127">
            <v>547</v>
          </cell>
          <cell r="G8127" t="str">
            <v>Max</v>
          </cell>
        </row>
        <row r="8128">
          <cell r="A8128" t="str">
            <v>Jasper2020050%HSMax</v>
          </cell>
          <cell r="B8128">
            <v>2020</v>
          </cell>
          <cell r="C8128" t="str">
            <v>50%HS</v>
          </cell>
          <cell r="D8128" t="str">
            <v>Jasper</v>
          </cell>
          <cell r="E8128">
            <v>0</v>
          </cell>
          <cell r="F8128" t="str">
            <v>n/a</v>
          </cell>
          <cell r="G8128" t="str">
            <v>Max</v>
          </cell>
        </row>
        <row r="8129">
          <cell r="A8129" t="str">
            <v>Kershaw2020050%HSMax</v>
          </cell>
          <cell r="B8129">
            <v>2020</v>
          </cell>
          <cell r="C8129" t="str">
            <v>50%HS</v>
          </cell>
          <cell r="D8129" t="str">
            <v>Kershaw</v>
          </cell>
          <cell r="E8129">
            <v>0</v>
          </cell>
          <cell r="F8129">
            <v>525</v>
          </cell>
          <cell r="G8129" t="str">
            <v>Max</v>
          </cell>
        </row>
        <row r="8130">
          <cell r="A8130" t="str">
            <v>Lancaster2020050%HSMax</v>
          </cell>
          <cell r="B8130">
            <v>2020</v>
          </cell>
          <cell r="C8130" t="str">
            <v>50%HS</v>
          </cell>
          <cell r="D8130" t="str">
            <v>Lancaster</v>
          </cell>
          <cell r="E8130">
            <v>0</v>
          </cell>
          <cell r="F8130">
            <v>661</v>
          </cell>
          <cell r="G8130" t="str">
            <v>Max</v>
          </cell>
        </row>
        <row r="8131">
          <cell r="A8131" t="str">
            <v>Laurens2020050%HSMax</v>
          </cell>
          <cell r="B8131">
            <v>2020</v>
          </cell>
          <cell r="C8131" t="str">
            <v>50%HS</v>
          </cell>
          <cell r="D8131" t="str">
            <v>Laurens</v>
          </cell>
          <cell r="E8131">
            <v>0</v>
          </cell>
          <cell r="F8131" t="str">
            <v>n/a</v>
          </cell>
          <cell r="G8131" t="str">
            <v>Max</v>
          </cell>
        </row>
        <row r="8132">
          <cell r="A8132" t="str">
            <v>Lee2020050%HSMax</v>
          </cell>
          <cell r="B8132">
            <v>2020</v>
          </cell>
          <cell r="C8132" t="str">
            <v>50%HS</v>
          </cell>
          <cell r="D8132" t="str">
            <v>Lee</v>
          </cell>
          <cell r="E8132">
            <v>0</v>
          </cell>
          <cell r="F8132" t="str">
            <v>n/a</v>
          </cell>
          <cell r="G8132" t="str">
            <v>Max</v>
          </cell>
        </row>
        <row r="8133">
          <cell r="A8133" t="str">
            <v>Lexington2020050%HSMax</v>
          </cell>
          <cell r="B8133">
            <v>2020</v>
          </cell>
          <cell r="C8133" t="str">
            <v>50%HS</v>
          </cell>
          <cell r="D8133" t="str">
            <v>Lexington</v>
          </cell>
          <cell r="E8133">
            <v>0</v>
          </cell>
          <cell r="F8133">
            <v>627</v>
          </cell>
          <cell r="G8133" t="str">
            <v>Max</v>
          </cell>
        </row>
        <row r="8134">
          <cell r="A8134" t="str">
            <v>Marion2020050%HSMax</v>
          </cell>
          <cell r="B8134">
            <v>2020</v>
          </cell>
          <cell r="C8134" t="str">
            <v>50%HS</v>
          </cell>
          <cell r="D8134" t="str">
            <v>Marion</v>
          </cell>
          <cell r="E8134">
            <v>0</v>
          </cell>
          <cell r="F8134" t="str">
            <v>n/a</v>
          </cell>
          <cell r="G8134" t="str">
            <v>Max</v>
          </cell>
        </row>
        <row r="8135">
          <cell r="A8135" t="str">
            <v>Marlboro2020050%HSMax</v>
          </cell>
          <cell r="B8135">
            <v>2020</v>
          </cell>
          <cell r="C8135" t="str">
            <v>50%HS</v>
          </cell>
          <cell r="D8135" t="str">
            <v>Marlboro</v>
          </cell>
          <cell r="E8135">
            <v>0</v>
          </cell>
          <cell r="F8135" t="str">
            <v>n/a</v>
          </cell>
          <cell r="G8135" t="str">
            <v>Max</v>
          </cell>
        </row>
        <row r="8136">
          <cell r="A8136" t="str">
            <v>McCormick2020050%HSMax</v>
          </cell>
          <cell r="B8136">
            <v>2020</v>
          </cell>
          <cell r="C8136" t="str">
            <v>50%HS</v>
          </cell>
          <cell r="D8136" t="str">
            <v>McCormick</v>
          </cell>
          <cell r="E8136">
            <v>0</v>
          </cell>
          <cell r="F8136">
            <v>471</v>
          </cell>
          <cell r="G8136" t="str">
            <v>Max</v>
          </cell>
        </row>
        <row r="8137">
          <cell r="A8137" t="str">
            <v>Newberry2020050%HSMax</v>
          </cell>
          <cell r="B8137">
            <v>2020</v>
          </cell>
          <cell r="C8137" t="str">
            <v>50%HS</v>
          </cell>
          <cell r="D8137" t="str">
            <v>Newberry</v>
          </cell>
          <cell r="E8137">
            <v>0</v>
          </cell>
          <cell r="F8137">
            <v>490</v>
          </cell>
          <cell r="G8137" t="str">
            <v>Max</v>
          </cell>
        </row>
        <row r="8138">
          <cell r="A8138" t="str">
            <v>Oconee2020050%HSMax</v>
          </cell>
          <cell r="B8138">
            <v>2020</v>
          </cell>
          <cell r="C8138" t="str">
            <v>50%HS</v>
          </cell>
          <cell r="D8138" t="str">
            <v>Oconee</v>
          </cell>
          <cell r="E8138">
            <v>0</v>
          </cell>
          <cell r="F8138">
            <v>513</v>
          </cell>
          <cell r="G8138" t="str">
            <v>Max</v>
          </cell>
        </row>
        <row r="8139">
          <cell r="A8139" t="str">
            <v>Orangeburg2020050%HSMax</v>
          </cell>
          <cell r="B8139">
            <v>2020</v>
          </cell>
          <cell r="C8139" t="str">
            <v>50%HS</v>
          </cell>
          <cell r="D8139" t="str">
            <v>Orangeburg</v>
          </cell>
          <cell r="E8139">
            <v>0</v>
          </cell>
          <cell r="F8139">
            <v>522</v>
          </cell>
          <cell r="G8139" t="str">
            <v>Max</v>
          </cell>
        </row>
        <row r="8140">
          <cell r="A8140" t="str">
            <v>Pickens2020050%HSMax</v>
          </cell>
          <cell r="B8140">
            <v>2020</v>
          </cell>
          <cell r="C8140" t="str">
            <v>50%HS</v>
          </cell>
          <cell r="D8140" t="str">
            <v>Pickens</v>
          </cell>
          <cell r="E8140">
            <v>0</v>
          </cell>
          <cell r="F8140">
            <v>643</v>
          </cell>
          <cell r="G8140" t="str">
            <v>Max</v>
          </cell>
        </row>
        <row r="8141">
          <cell r="A8141" t="str">
            <v>Richland2020050%HSMax</v>
          </cell>
          <cell r="B8141">
            <v>2020</v>
          </cell>
          <cell r="C8141" t="str">
            <v>50%HS</v>
          </cell>
          <cell r="D8141" t="str">
            <v>Richland</v>
          </cell>
          <cell r="E8141">
            <v>0</v>
          </cell>
          <cell r="F8141">
            <v>627</v>
          </cell>
          <cell r="G8141" t="str">
            <v>Max</v>
          </cell>
        </row>
        <row r="8142">
          <cell r="A8142" t="str">
            <v>Saluda2020050%HSMax</v>
          </cell>
          <cell r="B8142">
            <v>2020</v>
          </cell>
          <cell r="C8142" t="str">
            <v>50%HS</v>
          </cell>
          <cell r="D8142" t="str">
            <v>Saluda</v>
          </cell>
          <cell r="E8142">
            <v>0</v>
          </cell>
          <cell r="F8142">
            <v>627</v>
          </cell>
          <cell r="G8142" t="str">
            <v>Max</v>
          </cell>
        </row>
        <row r="8143">
          <cell r="A8143" t="str">
            <v>Spartanburg2020050%HSMax</v>
          </cell>
          <cell r="B8143">
            <v>2020</v>
          </cell>
          <cell r="C8143" t="str">
            <v>50%HS</v>
          </cell>
          <cell r="D8143" t="str">
            <v>Spartanburg</v>
          </cell>
          <cell r="E8143">
            <v>0</v>
          </cell>
          <cell r="F8143">
            <v>552</v>
          </cell>
          <cell r="G8143" t="str">
            <v>Max</v>
          </cell>
        </row>
        <row r="8144">
          <cell r="A8144" t="str">
            <v>Sumter2020050%HSMax</v>
          </cell>
          <cell r="B8144">
            <v>2020</v>
          </cell>
          <cell r="C8144" t="str">
            <v>50%HS</v>
          </cell>
          <cell r="D8144" t="str">
            <v>Sumter</v>
          </cell>
          <cell r="E8144">
            <v>0</v>
          </cell>
          <cell r="F8144">
            <v>462</v>
          </cell>
          <cell r="G8144" t="str">
            <v>Max</v>
          </cell>
        </row>
        <row r="8145">
          <cell r="A8145" t="str">
            <v>Union2020050%HSMax</v>
          </cell>
          <cell r="B8145">
            <v>2020</v>
          </cell>
          <cell r="C8145" t="str">
            <v>50%HS</v>
          </cell>
          <cell r="D8145" t="str">
            <v>Union</v>
          </cell>
          <cell r="E8145">
            <v>0</v>
          </cell>
          <cell r="F8145" t="str">
            <v>n/a</v>
          </cell>
          <cell r="G8145" t="str">
            <v>Max</v>
          </cell>
        </row>
        <row r="8146">
          <cell r="A8146" t="str">
            <v>Williamsburg2020050%HSMax</v>
          </cell>
          <cell r="B8146">
            <v>2020</v>
          </cell>
          <cell r="C8146" t="str">
            <v>50%HS</v>
          </cell>
          <cell r="D8146" t="str">
            <v>Williamsburg</v>
          </cell>
          <cell r="E8146">
            <v>0</v>
          </cell>
          <cell r="F8146">
            <v>483</v>
          </cell>
          <cell r="G8146" t="str">
            <v>Max</v>
          </cell>
        </row>
        <row r="8147">
          <cell r="A8147" t="str">
            <v>York2020050%HSMax</v>
          </cell>
          <cell r="B8147">
            <v>2020</v>
          </cell>
          <cell r="C8147" t="str">
            <v>50%HS</v>
          </cell>
          <cell r="D8147" t="str">
            <v>York</v>
          </cell>
          <cell r="E8147">
            <v>0</v>
          </cell>
          <cell r="F8147">
            <v>692</v>
          </cell>
          <cell r="G8147" t="str">
            <v>Max</v>
          </cell>
        </row>
        <row r="8148">
          <cell r="A8148" t="str">
            <v>Abbeville2020150%HSMax</v>
          </cell>
          <cell r="B8148">
            <v>2020</v>
          </cell>
          <cell r="C8148" t="str">
            <v>50%HS</v>
          </cell>
          <cell r="D8148" t="str">
            <v>Abbeville</v>
          </cell>
          <cell r="E8148">
            <v>1</v>
          </cell>
          <cell r="F8148" t="str">
            <v>n/a</v>
          </cell>
          <cell r="G8148" t="str">
            <v>Max</v>
          </cell>
        </row>
        <row r="8149">
          <cell r="A8149" t="str">
            <v>Aiken2020150%HSMax</v>
          </cell>
          <cell r="B8149">
            <v>2020</v>
          </cell>
          <cell r="C8149" t="str">
            <v>50%HS</v>
          </cell>
          <cell r="D8149" t="str">
            <v>Aiken</v>
          </cell>
          <cell r="E8149">
            <v>1</v>
          </cell>
          <cell r="F8149" t="str">
            <v>n/a</v>
          </cell>
          <cell r="G8149" t="str">
            <v>Max</v>
          </cell>
        </row>
        <row r="8150">
          <cell r="A8150" t="str">
            <v>Allendale2020150%HSMax</v>
          </cell>
          <cell r="B8150">
            <v>2020</v>
          </cell>
          <cell r="C8150" t="str">
            <v>50%HS</v>
          </cell>
          <cell r="D8150" t="str">
            <v>Allendale</v>
          </cell>
          <cell r="E8150">
            <v>1</v>
          </cell>
          <cell r="F8150" t="str">
            <v>n/a</v>
          </cell>
          <cell r="G8150" t="str">
            <v>Max</v>
          </cell>
        </row>
        <row r="8151">
          <cell r="A8151" t="str">
            <v>Anderson2020150%HSMax</v>
          </cell>
          <cell r="B8151">
            <v>2020</v>
          </cell>
          <cell r="C8151" t="str">
            <v>50%HS</v>
          </cell>
          <cell r="D8151" t="str">
            <v>Anderson</v>
          </cell>
          <cell r="E8151">
            <v>1</v>
          </cell>
          <cell r="F8151">
            <v>597</v>
          </cell>
          <cell r="G8151" t="str">
            <v>Max</v>
          </cell>
        </row>
        <row r="8152">
          <cell r="A8152" t="str">
            <v>Bamberg2020150%HSMax</v>
          </cell>
          <cell r="B8152">
            <v>2020</v>
          </cell>
          <cell r="C8152" t="str">
            <v>50%HS</v>
          </cell>
          <cell r="D8152" t="str">
            <v>Bamberg</v>
          </cell>
          <cell r="E8152">
            <v>1</v>
          </cell>
          <cell r="F8152">
            <v>587</v>
          </cell>
          <cell r="G8152" t="str">
            <v>Max</v>
          </cell>
        </row>
        <row r="8153">
          <cell r="A8153" t="str">
            <v>Barnwell2020150%HSMax</v>
          </cell>
          <cell r="B8153">
            <v>2020</v>
          </cell>
          <cell r="C8153" t="str">
            <v>50%HS</v>
          </cell>
          <cell r="D8153" t="str">
            <v>Barnwell</v>
          </cell>
          <cell r="E8153">
            <v>1</v>
          </cell>
          <cell r="F8153">
            <v>686</v>
          </cell>
          <cell r="G8153" t="str">
            <v>Max</v>
          </cell>
        </row>
        <row r="8154">
          <cell r="A8154" t="str">
            <v>Beaufort2020150%HSMax</v>
          </cell>
          <cell r="B8154">
            <v>2020</v>
          </cell>
          <cell r="C8154" t="str">
            <v>50%HS</v>
          </cell>
          <cell r="D8154" t="str">
            <v>Beaufort</v>
          </cell>
          <cell r="E8154">
            <v>1</v>
          </cell>
          <cell r="F8154">
            <v>796</v>
          </cell>
          <cell r="G8154" t="str">
            <v>Max</v>
          </cell>
        </row>
        <row r="8155">
          <cell r="A8155" t="str">
            <v>Berkeley2020150%HSMax</v>
          </cell>
          <cell r="B8155">
            <v>2020</v>
          </cell>
          <cell r="C8155" t="str">
            <v>50%HS</v>
          </cell>
          <cell r="D8155" t="str">
            <v>Berkeley</v>
          </cell>
          <cell r="E8155">
            <v>1</v>
          </cell>
          <cell r="F8155" t="str">
            <v>n/a</v>
          </cell>
          <cell r="G8155" t="str">
            <v>Max</v>
          </cell>
        </row>
        <row r="8156">
          <cell r="A8156" t="str">
            <v>Calhoun2020150%HSMax</v>
          </cell>
          <cell r="B8156">
            <v>2020</v>
          </cell>
          <cell r="C8156" t="str">
            <v>50%HS</v>
          </cell>
          <cell r="D8156" t="str">
            <v>Calhoun</v>
          </cell>
          <cell r="E8156">
            <v>1</v>
          </cell>
          <cell r="F8156">
            <v>671</v>
          </cell>
          <cell r="G8156" t="str">
            <v>Max</v>
          </cell>
        </row>
        <row r="8157">
          <cell r="A8157" t="str">
            <v>Charleston2020150%HSMax</v>
          </cell>
          <cell r="B8157">
            <v>2020</v>
          </cell>
          <cell r="C8157" t="str">
            <v>50%HS</v>
          </cell>
          <cell r="D8157" t="str">
            <v>Charleston</v>
          </cell>
          <cell r="E8157">
            <v>1</v>
          </cell>
          <cell r="F8157" t="str">
            <v>n/a</v>
          </cell>
          <cell r="G8157" t="str">
            <v>Max</v>
          </cell>
        </row>
        <row r="8158">
          <cell r="A8158" t="str">
            <v>Cherokee2020150%HSMax</v>
          </cell>
          <cell r="B8158">
            <v>2020</v>
          </cell>
          <cell r="C8158" t="str">
            <v>50%HS</v>
          </cell>
          <cell r="D8158" t="str">
            <v>Cherokee</v>
          </cell>
          <cell r="E8158">
            <v>1</v>
          </cell>
          <cell r="F8158">
            <v>547</v>
          </cell>
          <cell r="G8158" t="str">
            <v>Max</v>
          </cell>
        </row>
        <row r="8159">
          <cell r="A8159" t="str">
            <v>Chester2020150%HSMax</v>
          </cell>
          <cell r="B8159">
            <v>2020</v>
          </cell>
          <cell r="C8159" t="str">
            <v>50%HS</v>
          </cell>
          <cell r="D8159" t="str">
            <v>Chester</v>
          </cell>
          <cell r="E8159">
            <v>1</v>
          </cell>
          <cell r="F8159" t="str">
            <v>n/a</v>
          </cell>
          <cell r="G8159" t="str">
            <v>Max</v>
          </cell>
        </row>
        <row r="8160">
          <cell r="A8160" t="str">
            <v>Chesterfield2020150%HSMax</v>
          </cell>
          <cell r="B8160">
            <v>2020</v>
          </cell>
          <cell r="C8160" t="str">
            <v>50%HS</v>
          </cell>
          <cell r="D8160" t="str">
            <v>Chesterfield</v>
          </cell>
          <cell r="E8160">
            <v>1</v>
          </cell>
          <cell r="F8160" t="str">
            <v>n/a</v>
          </cell>
          <cell r="G8160" t="str">
            <v>Max</v>
          </cell>
        </row>
        <row r="8161">
          <cell r="A8161" t="str">
            <v>Clarendon2020150%HSMax</v>
          </cell>
          <cell r="B8161">
            <v>2020</v>
          </cell>
          <cell r="C8161" t="str">
            <v>50%HS</v>
          </cell>
          <cell r="D8161" t="str">
            <v>Clarendon</v>
          </cell>
          <cell r="E8161">
            <v>1</v>
          </cell>
          <cell r="F8161" t="str">
            <v>n/a</v>
          </cell>
          <cell r="G8161" t="str">
            <v>Max</v>
          </cell>
        </row>
        <row r="8162">
          <cell r="A8162" t="str">
            <v>Colleton2020150%HSMax</v>
          </cell>
          <cell r="B8162">
            <v>2020</v>
          </cell>
          <cell r="C8162" t="str">
            <v>50%HS</v>
          </cell>
          <cell r="D8162" t="str">
            <v>Colleton</v>
          </cell>
          <cell r="E8162">
            <v>1</v>
          </cell>
          <cell r="F8162" t="str">
            <v>n/a</v>
          </cell>
          <cell r="G8162" t="str">
            <v>Max</v>
          </cell>
        </row>
        <row r="8163">
          <cell r="A8163" t="str">
            <v>Darlington2020150%HSMax</v>
          </cell>
          <cell r="B8163">
            <v>2020</v>
          </cell>
          <cell r="C8163" t="str">
            <v>50%HS</v>
          </cell>
          <cell r="D8163" t="str">
            <v>Darlington</v>
          </cell>
          <cell r="E8163">
            <v>1</v>
          </cell>
          <cell r="F8163">
            <v>528</v>
          </cell>
          <cell r="G8163" t="str">
            <v>Max</v>
          </cell>
        </row>
        <row r="8164">
          <cell r="A8164" t="str">
            <v>Dillon2020150%HSMax</v>
          </cell>
          <cell r="B8164">
            <v>2020</v>
          </cell>
          <cell r="C8164" t="str">
            <v>50%HS</v>
          </cell>
          <cell r="D8164" t="str">
            <v>Dillon</v>
          </cell>
          <cell r="E8164">
            <v>1</v>
          </cell>
          <cell r="F8164" t="str">
            <v>n/a</v>
          </cell>
          <cell r="G8164" t="str">
            <v>Max</v>
          </cell>
        </row>
        <row r="8165">
          <cell r="A8165" t="str">
            <v>Dorchester2020150%HSMax</v>
          </cell>
          <cell r="B8165">
            <v>2020</v>
          </cell>
          <cell r="C8165" t="str">
            <v>50%HS</v>
          </cell>
          <cell r="D8165" t="str">
            <v>Dorchester</v>
          </cell>
          <cell r="E8165">
            <v>1</v>
          </cell>
          <cell r="F8165" t="str">
            <v>n/a</v>
          </cell>
          <cell r="G8165" t="str">
            <v>Max</v>
          </cell>
        </row>
        <row r="8166">
          <cell r="A8166" t="str">
            <v>Edgefield2020150%HSMax</v>
          </cell>
          <cell r="B8166">
            <v>2020</v>
          </cell>
          <cell r="C8166" t="str">
            <v>50%HS</v>
          </cell>
          <cell r="D8166" t="str">
            <v>Edgefield</v>
          </cell>
          <cell r="E8166">
            <v>1</v>
          </cell>
          <cell r="F8166" t="str">
            <v>n/a</v>
          </cell>
          <cell r="G8166" t="str">
            <v>Max</v>
          </cell>
        </row>
        <row r="8167">
          <cell r="A8167" t="str">
            <v>Fairfield2020150%HSMax</v>
          </cell>
          <cell r="B8167">
            <v>2020</v>
          </cell>
          <cell r="C8167" t="str">
            <v>50%HS</v>
          </cell>
          <cell r="D8167" t="str">
            <v>Fairfield</v>
          </cell>
          <cell r="E8167">
            <v>1</v>
          </cell>
          <cell r="F8167">
            <v>671</v>
          </cell>
          <cell r="G8167" t="str">
            <v>Max</v>
          </cell>
        </row>
        <row r="8168">
          <cell r="A8168" t="str">
            <v>Florence2020150%HSMax</v>
          </cell>
          <cell r="B8168">
            <v>2020</v>
          </cell>
          <cell r="C8168" t="str">
            <v>50%HS</v>
          </cell>
          <cell r="D8168" t="str">
            <v>Florence</v>
          </cell>
          <cell r="E8168">
            <v>1</v>
          </cell>
          <cell r="F8168">
            <v>597</v>
          </cell>
          <cell r="G8168" t="str">
            <v>Max</v>
          </cell>
        </row>
        <row r="8169">
          <cell r="A8169" t="str">
            <v>Georgetown2020150%HSMax</v>
          </cell>
          <cell r="B8169">
            <v>2020</v>
          </cell>
          <cell r="C8169" t="str">
            <v>50%HS</v>
          </cell>
          <cell r="D8169" t="str">
            <v>Georgetown</v>
          </cell>
          <cell r="E8169">
            <v>1</v>
          </cell>
          <cell r="F8169" t="str">
            <v>n/a</v>
          </cell>
          <cell r="G8169" t="str">
            <v>Max</v>
          </cell>
        </row>
        <row r="8170">
          <cell r="A8170" t="str">
            <v>Greenville2020150%HSMax</v>
          </cell>
          <cell r="B8170">
            <v>2020</v>
          </cell>
          <cell r="C8170" t="str">
            <v>50%HS</v>
          </cell>
          <cell r="D8170" t="str">
            <v>Greenville</v>
          </cell>
          <cell r="E8170">
            <v>1</v>
          </cell>
          <cell r="F8170">
            <v>689</v>
          </cell>
          <cell r="G8170" t="str">
            <v>Max</v>
          </cell>
        </row>
        <row r="8171">
          <cell r="A8171" t="str">
            <v>Greenwood2020150%HSMax</v>
          </cell>
          <cell r="B8171">
            <v>2020</v>
          </cell>
          <cell r="C8171" t="str">
            <v>50%HS</v>
          </cell>
          <cell r="D8171" t="str">
            <v>Greenwood</v>
          </cell>
          <cell r="E8171">
            <v>1</v>
          </cell>
          <cell r="F8171">
            <v>534</v>
          </cell>
          <cell r="G8171" t="str">
            <v>Max</v>
          </cell>
        </row>
        <row r="8172">
          <cell r="A8172" t="str">
            <v>Hampton2020150%HSMax</v>
          </cell>
          <cell r="B8172">
            <v>2020</v>
          </cell>
          <cell r="C8172" t="str">
            <v>50%HS</v>
          </cell>
          <cell r="D8172" t="str">
            <v>Hampton</v>
          </cell>
          <cell r="E8172">
            <v>1</v>
          </cell>
          <cell r="F8172">
            <v>491</v>
          </cell>
          <cell r="G8172" t="str">
            <v>Max</v>
          </cell>
        </row>
        <row r="8173">
          <cell r="A8173" t="str">
            <v>Horry2020150%HSMax</v>
          </cell>
          <cell r="B8173">
            <v>2020</v>
          </cell>
          <cell r="C8173" t="str">
            <v>50%HS</v>
          </cell>
          <cell r="D8173" t="str">
            <v>Horry</v>
          </cell>
          <cell r="E8173">
            <v>1</v>
          </cell>
          <cell r="F8173">
            <v>586</v>
          </cell>
          <cell r="G8173" t="str">
            <v>Max</v>
          </cell>
        </row>
        <row r="8174">
          <cell r="A8174" t="str">
            <v>Jasper2020150%HSMax</v>
          </cell>
          <cell r="B8174">
            <v>2020</v>
          </cell>
          <cell r="C8174" t="str">
            <v>50%HS</v>
          </cell>
          <cell r="D8174" t="str">
            <v>Jasper</v>
          </cell>
          <cell r="E8174">
            <v>1</v>
          </cell>
          <cell r="F8174" t="str">
            <v>n/a</v>
          </cell>
          <cell r="G8174" t="str">
            <v>Max</v>
          </cell>
        </row>
        <row r="8175">
          <cell r="A8175" t="str">
            <v>Kershaw2020150%HSMax</v>
          </cell>
          <cell r="B8175">
            <v>2020</v>
          </cell>
          <cell r="C8175" t="str">
            <v>50%HS</v>
          </cell>
          <cell r="D8175" t="str">
            <v>Kershaw</v>
          </cell>
          <cell r="E8175">
            <v>1</v>
          </cell>
          <cell r="F8175">
            <v>562</v>
          </cell>
          <cell r="G8175" t="str">
            <v>Max</v>
          </cell>
        </row>
        <row r="8176">
          <cell r="A8176" t="str">
            <v>Lancaster2020150%HSMax</v>
          </cell>
          <cell r="B8176">
            <v>2020</v>
          </cell>
          <cell r="C8176" t="str">
            <v>50%HS</v>
          </cell>
          <cell r="D8176" t="str">
            <v>Lancaster</v>
          </cell>
          <cell r="E8176">
            <v>1</v>
          </cell>
          <cell r="F8176">
            <v>708</v>
          </cell>
          <cell r="G8176" t="str">
            <v>Max</v>
          </cell>
        </row>
        <row r="8177">
          <cell r="A8177" t="str">
            <v>Laurens2020150%HSMax</v>
          </cell>
          <cell r="B8177">
            <v>2020</v>
          </cell>
          <cell r="C8177" t="str">
            <v>50%HS</v>
          </cell>
          <cell r="D8177" t="str">
            <v>Laurens</v>
          </cell>
          <cell r="E8177">
            <v>1</v>
          </cell>
          <cell r="F8177" t="str">
            <v>n/a</v>
          </cell>
          <cell r="G8177" t="str">
            <v>Max</v>
          </cell>
        </row>
        <row r="8178">
          <cell r="A8178" t="str">
            <v>Lee2020150%HSMax</v>
          </cell>
          <cell r="B8178">
            <v>2020</v>
          </cell>
          <cell r="C8178" t="str">
            <v>50%HS</v>
          </cell>
          <cell r="D8178" t="str">
            <v>Lee</v>
          </cell>
          <cell r="E8178">
            <v>1</v>
          </cell>
          <cell r="F8178" t="str">
            <v>n/a</v>
          </cell>
          <cell r="G8178" t="str">
            <v>Max</v>
          </cell>
        </row>
        <row r="8179">
          <cell r="A8179" t="str">
            <v>Lexington2020150%HSMax</v>
          </cell>
          <cell r="B8179">
            <v>2020</v>
          </cell>
          <cell r="C8179" t="str">
            <v>50%HS</v>
          </cell>
          <cell r="D8179" t="str">
            <v>Lexington</v>
          </cell>
          <cell r="E8179">
            <v>1</v>
          </cell>
          <cell r="F8179">
            <v>671</v>
          </cell>
          <cell r="G8179" t="str">
            <v>Max</v>
          </cell>
        </row>
        <row r="8180">
          <cell r="A8180" t="str">
            <v>Marion2020150%HSMax</v>
          </cell>
          <cell r="B8180">
            <v>2020</v>
          </cell>
          <cell r="C8180" t="str">
            <v>50%HS</v>
          </cell>
          <cell r="D8180" t="str">
            <v>Marion</v>
          </cell>
          <cell r="E8180">
            <v>1</v>
          </cell>
          <cell r="F8180" t="str">
            <v>n/a</v>
          </cell>
          <cell r="G8180" t="str">
            <v>Max</v>
          </cell>
        </row>
        <row r="8181">
          <cell r="A8181" t="str">
            <v>Marlboro2020150%HSMax</v>
          </cell>
          <cell r="B8181">
            <v>2020</v>
          </cell>
          <cell r="C8181" t="str">
            <v>50%HS</v>
          </cell>
          <cell r="D8181" t="str">
            <v>Marlboro</v>
          </cell>
          <cell r="E8181">
            <v>1</v>
          </cell>
          <cell r="F8181" t="str">
            <v>n/a</v>
          </cell>
          <cell r="G8181" t="str">
            <v>Max</v>
          </cell>
        </row>
        <row r="8182">
          <cell r="A8182" t="str">
            <v>McCormick2020150%HSMax</v>
          </cell>
          <cell r="B8182">
            <v>2020</v>
          </cell>
          <cell r="C8182" t="str">
            <v>50%HS</v>
          </cell>
          <cell r="D8182" t="str">
            <v>McCormick</v>
          </cell>
          <cell r="E8182">
            <v>1</v>
          </cell>
          <cell r="F8182">
            <v>505</v>
          </cell>
          <cell r="G8182" t="str">
            <v>Max</v>
          </cell>
        </row>
        <row r="8183">
          <cell r="A8183" t="str">
            <v>Newberry2020150%HSMax</v>
          </cell>
          <cell r="B8183">
            <v>2020</v>
          </cell>
          <cell r="C8183" t="str">
            <v>50%HS</v>
          </cell>
          <cell r="D8183" t="str">
            <v>Newberry</v>
          </cell>
          <cell r="E8183">
            <v>1</v>
          </cell>
          <cell r="F8183">
            <v>525</v>
          </cell>
          <cell r="G8183" t="str">
            <v>Max</v>
          </cell>
        </row>
        <row r="8184">
          <cell r="A8184" t="str">
            <v>Oconee2020150%HSMax</v>
          </cell>
          <cell r="B8184">
            <v>2020</v>
          </cell>
          <cell r="C8184" t="str">
            <v>50%HS</v>
          </cell>
          <cell r="D8184" t="str">
            <v>Oconee</v>
          </cell>
          <cell r="E8184">
            <v>1</v>
          </cell>
          <cell r="F8184">
            <v>550</v>
          </cell>
          <cell r="G8184" t="str">
            <v>Max</v>
          </cell>
        </row>
        <row r="8185">
          <cell r="A8185" t="str">
            <v>Orangeburg2020150%HSMax</v>
          </cell>
          <cell r="B8185">
            <v>2020</v>
          </cell>
          <cell r="C8185" t="str">
            <v>50%HS</v>
          </cell>
          <cell r="D8185" t="str">
            <v>Orangeburg</v>
          </cell>
          <cell r="E8185">
            <v>1</v>
          </cell>
          <cell r="F8185">
            <v>559</v>
          </cell>
          <cell r="G8185" t="str">
            <v>Max</v>
          </cell>
        </row>
        <row r="8186">
          <cell r="A8186" t="str">
            <v>Pickens2020150%HSMax</v>
          </cell>
          <cell r="B8186">
            <v>2020</v>
          </cell>
          <cell r="C8186" t="str">
            <v>50%HS</v>
          </cell>
          <cell r="D8186" t="str">
            <v>Pickens</v>
          </cell>
          <cell r="E8186">
            <v>1</v>
          </cell>
          <cell r="F8186">
            <v>689</v>
          </cell>
          <cell r="G8186" t="str">
            <v>Max</v>
          </cell>
        </row>
        <row r="8187">
          <cell r="A8187" t="str">
            <v>Richland2020150%HSMax</v>
          </cell>
          <cell r="B8187">
            <v>2020</v>
          </cell>
          <cell r="C8187" t="str">
            <v>50%HS</v>
          </cell>
          <cell r="D8187" t="str">
            <v>Richland</v>
          </cell>
          <cell r="E8187">
            <v>1</v>
          </cell>
          <cell r="F8187">
            <v>671</v>
          </cell>
          <cell r="G8187" t="str">
            <v>Max</v>
          </cell>
        </row>
        <row r="8188">
          <cell r="A8188" t="str">
            <v>Saluda2020150%HSMax</v>
          </cell>
          <cell r="B8188">
            <v>2020</v>
          </cell>
          <cell r="C8188" t="str">
            <v>50%HS</v>
          </cell>
          <cell r="D8188" t="str">
            <v>Saluda</v>
          </cell>
          <cell r="E8188">
            <v>1</v>
          </cell>
          <cell r="F8188">
            <v>671</v>
          </cell>
          <cell r="G8188" t="str">
            <v>Max</v>
          </cell>
        </row>
        <row r="8189">
          <cell r="A8189" t="str">
            <v>Spartanburg2020150%HSMax</v>
          </cell>
          <cell r="B8189">
            <v>2020</v>
          </cell>
          <cell r="C8189" t="str">
            <v>50%HS</v>
          </cell>
          <cell r="D8189" t="str">
            <v>Spartanburg</v>
          </cell>
          <cell r="E8189">
            <v>1</v>
          </cell>
          <cell r="F8189">
            <v>591</v>
          </cell>
          <cell r="G8189" t="str">
            <v>Max</v>
          </cell>
        </row>
        <row r="8190">
          <cell r="A8190" t="str">
            <v>Sumter2020150%HSMax</v>
          </cell>
          <cell r="B8190">
            <v>2020</v>
          </cell>
          <cell r="C8190" t="str">
            <v>50%HS</v>
          </cell>
          <cell r="D8190" t="str">
            <v>Sumter</v>
          </cell>
          <cell r="E8190">
            <v>1</v>
          </cell>
          <cell r="F8190">
            <v>495</v>
          </cell>
          <cell r="G8190" t="str">
            <v>Max</v>
          </cell>
        </row>
        <row r="8191">
          <cell r="A8191" t="str">
            <v>Union2020150%HSMax</v>
          </cell>
          <cell r="B8191">
            <v>2020</v>
          </cell>
          <cell r="C8191" t="str">
            <v>50%HS</v>
          </cell>
          <cell r="D8191" t="str">
            <v>Union</v>
          </cell>
          <cell r="E8191">
            <v>1</v>
          </cell>
          <cell r="F8191" t="str">
            <v>n/a</v>
          </cell>
          <cell r="G8191" t="str">
            <v>Max</v>
          </cell>
        </row>
        <row r="8192">
          <cell r="A8192" t="str">
            <v>Williamsburg2020150%HSMax</v>
          </cell>
          <cell r="B8192">
            <v>2020</v>
          </cell>
          <cell r="C8192" t="str">
            <v>50%HS</v>
          </cell>
          <cell r="D8192" t="str">
            <v>Williamsburg</v>
          </cell>
          <cell r="E8192">
            <v>1</v>
          </cell>
          <cell r="F8192">
            <v>518</v>
          </cell>
          <cell r="G8192" t="str">
            <v>Max</v>
          </cell>
        </row>
        <row r="8193">
          <cell r="A8193" t="str">
            <v>York2020150%HSMax</v>
          </cell>
          <cell r="B8193">
            <v>2020</v>
          </cell>
          <cell r="C8193" t="str">
            <v>50%HS</v>
          </cell>
          <cell r="D8193" t="str">
            <v>York</v>
          </cell>
          <cell r="E8193">
            <v>1</v>
          </cell>
          <cell r="F8193">
            <v>741</v>
          </cell>
          <cell r="G8193" t="str">
            <v>Max</v>
          </cell>
        </row>
        <row r="8194">
          <cell r="A8194" t="str">
            <v>Abbeville2020250%HSMax</v>
          </cell>
          <cell r="B8194">
            <v>2020</v>
          </cell>
          <cell r="C8194" t="str">
            <v>50%HS</v>
          </cell>
          <cell r="D8194" t="str">
            <v>Abbeville</v>
          </cell>
          <cell r="E8194">
            <v>2</v>
          </cell>
          <cell r="F8194" t="str">
            <v>n/a</v>
          </cell>
          <cell r="G8194" t="str">
            <v>Max</v>
          </cell>
        </row>
        <row r="8195">
          <cell r="A8195" t="str">
            <v>Aiken2020250%HSMax</v>
          </cell>
          <cell r="B8195">
            <v>2020</v>
          </cell>
          <cell r="C8195" t="str">
            <v>50%HS</v>
          </cell>
          <cell r="D8195" t="str">
            <v>Aiken</v>
          </cell>
          <cell r="E8195">
            <v>2</v>
          </cell>
          <cell r="F8195" t="str">
            <v>n/a</v>
          </cell>
          <cell r="G8195" t="str">
            <v>Max</v>
          </cell>
        </row>
        <row r="8196">
          <cell r="A8196" t="str">
            <v>Allendale2020250%HSMax</v>
          </cell>
          <cell r="B8196">
            <v>2020</v>
          </cell>
          <cell r="C8196" t="str">
            <v>50%HS</v>
          </cell>
          <cell r="D8196" t="str">
            <v>Allendale</v>
          </cell>
          <cell r="E8196">
            <v>2</v>
          </cell>
          <cell r="F8196" t="str">
            <v>n/a</v>
          </cell>
          <cell r="G8196" t="str">
            <v>Max</v>
          </cell>
        </row>
        <row r="8197">
          <cell r="A8197" t="str">
            <v>Anderson2020250%HSMax</v>
          </cell>
          <cell r="B8197">
            <v>2020</v>
          </cell>
          <cell r="C8197" t="str">
            <v>50%HS</v>
          </cell>
          <cell r="D8197" t="str">
            <v>Anderson</v>
          </cell>
          <cell r="E8197">
            <v>2</v>
          </cell>
          <cell r="F8197">
            <v>717</v>
          </cell>
          <cell r="G8197" t="str">
            <v>Max</v>
          </cell>
        </row>
        <row r="8198">
          <cell r="A8198" t="str">
            <v>Bamberg2020250%HSMax</v>
          </cell>
          <cell r="B8198">
            <v>2020</v>
          </cell>
          <cell r="C8198" t="str">
            <v>50%HS</v>
          </cell>
          <cell r="D8198" t="str">
            <v>Bamberg</v>
          </cell>
          <cell r="E8198">
            <v>2</v>
          </cell>
          <cell r="F8198">
            <v>705</v>
          </cell>
          <cell r="G8198" t="str">
            <v>Max</v>
          </cell>
        </row>
        <row r="8199">
          <cell r="A8199" t="str">
            <v>Barnwell2020250%HSMax</v>
          </cell>
          <cell r="B8199">
            <v>2020</v>
          </cell>
          <cell r="C8199" t="str">
            <v>50%HS</v>
          </cell>
          <cell r="D8199" t="str">
            <v>Barnwell</v>
          </cell>
          <cell r="E8199">
            <v>2</v>
          </cell>
          <cell r="F8199">
            <v>823</v>
          </cell>
          <cell r="G8199" t="str">
            <v>Max</v>
          </cell>
        </row>
        <row r="8200">
          <cell r="A8200" t="str">
            <v>Beaufort2020250%HSMax</v>
          </cell>
          <cell r="B8200">
            <v>2020</v>
          </cell>
          <cell r="C8200" t="str">
            <v>50%HS</v>
          </cell>
          <cell r="D8200" t="str">
            <v>Beaufort</v>
          </cell>
          <cell r="E8200">
            <v>2</v>
          </cell>
          <cell r="F8200">
            <v>956</v>
          </cell>
          <cell r="G8200" t="str">
            <v>Max</v>
          </cell>
        </row>
        <row r="8201">
          <cell r="A8201" t="str">
            <v>Berkeley2020250%HSMax</v>
          </cell>
          <cell r="B8201">
            <v>2020</v>
          </cell>
          <cell r="C8201" t="str">
            <v>50%HS</v>
          </cell>
          <cell r="D8201" t="str">
            <v>Berkeley</v>
          </cell>
          <cell r="E8201">
            <v>2</v>
          </cell>
          <cell r="F8201" t="str">
            <v>n/a</v>
          </cell>
          <cell r="G8201" t="str">
            <v>Max</v>
          </cell>
        </row>
        <row r="8202">
          <cell r="A8202" t="str">
            <v>Calhoun2020250%HSMax</v>
          </cell>
          <cell r="B8202">
            <v>2020</v>
          </cell>
          <cell r="C8202" t="str">
            <v>50%HS</v>
          </cell>
          <cell r="D8202" t="str">
            <v>Calhoun</v>
          </cell>
          <cell r="E8202">
            <v>2</v>
          </cell>
          <cell r="F8202">
            <v>806</v>
          </cell>
          <cell r="G8202" t="str">
            <v>Max</v>
          </cell>
        </row>
        <row r="8203">
          <cell r="A8203" t="str">
            <v>Charleston2020250%HSMax</v>
          </cell>
          <cell r="B8203">
            <v>2020</v>
          </cell>
          <cell r="C8203" t="str">
            <v>50%HS</v>
          </cell>
          <cell r="D8203" t="str">
            <v>Charleston</v>
          </cell>
          <cell r="E8203">
            <v>2</v>
          </cell>
          <cell r="F8203" t="str">
            <v>n/a</v>
          </cell>
          <cell r="G8203" t="str">
            <v>Max</v>
          </cell>
        </row>
        <row r="8204">
          <cell r="A8204" t="str">
            <v>Cherokee2020250%HSMax</v>
          </cell>
          <cell r="B8204">
            <v>2020</v>
          </cell>
          <cell r="C8204" t="str">
            <v>50%HS</v>
          </cell>
          <cell r="D8204" t="str">
            <v>Cherokee</v>
          </cell>
          <cell r="E8204">
            <v>2</v>
          </cell>
          <cell r="F8204">
            <v>656</v>
          </cell>
          <cell r="G8204" t="str">
            <v>Max</v>
          </cell>
        </row>
        <row r="8205">
          <cell r="A8205" t="str">
            <v>Chester2020250%HSMax</v>
          </cell>
          <cell r="B8205">
            <v>2020</v>
          </cell>
          <cell r="C8205" t="str">
            <v>50%HS</v>
          </cell>
          <cell r="D8205" t="str">
            <v>Chester</v>
          </cell>
          <cell r="E8205">
            <v>2</v>
          </cell>
          <cell r="F8205" t="str">
            <v>n/a</v>
          </cell>
          <cell r="G8205" t="str">
            <v>Max</v>
          </cell>
        </row>
        <row r="8206">
          <cell r="A8206" t="str">
            <v>Chesterfield2020250%HSMax</v>
          </cell>
          <cell r="B8206">
            <v>2020</v>
          </cell>
          <cell r="C8206" t="str">
            <v>50%HS</v>
          </cell>
          <cell r="D8206" t="str">
            <v>Chesterfield</v>
          </cell>
          <cell r="E8206">
            <v>2</v>
          </cell>
          <cell r="F8206" t="str">
            <v>n/a</v>
          </cell>
          <cell r="G8206" t="str">
            <v>Max</v>
          </cell>
        </row>
        <row r="8207">
          <cell r="A8207" t="str">
            <v>Clarendon2020250%HSMax</v>
          </cell>
          <cell r="B8207">
            <v>2020</v>
          </cell>
          <cell r="C8207" t="str">
            <v>50%HS</v>
          </cell>
          <cell r="D8207" t="str">
            <v>Clarendon</v>
          </cell>
          <cell r="E8207">
            <v>2</v>
          </cell>
          <cell r="F8207" t="str">
            <v>n/a</v>
          </cell>
          <cell r="G8207" t="str">
            <v>Max</v>
          </cell>
        </row>
        <row r="8208">
          <cell r="A8208" t="str">
            <v>Colleton2020250%HSMax</v>
          </cell>
          <cell r="B8208">
            <v>2020</v>
          </cell>
          <cell r="C8208" t="str">
            <v>50%HS</v>
          </cell>
          <cell r="D8208" t="str">
            <v>Colleton</v>
          </cell>
          <cell r="E8208">
            <v>2</v>
          </cell>
          <cell r="F8208" t="str">
            <v>n/a</v>
          </cell>
          <cell r="G8208" t="str">
            <v>Max</v>
          </cell>
        </row>
        <row r="8209">
          <cell r="A8209" t="str">
            <v>Darlington2020250%HSMax</v>
          </cell>
          <cell r="B8209">
            <v>2020</v>
          </cell>
          <cell r="C8209" t="str">
            <v>50%HS</v>
          </cell>
          <cell r="D8209" t="str">
            <v>Darlington</v>
          </cell>
          <cell r="E8209">
            <v>2</v>
          </cell>
          <cell r="F8209">
            <v>633</v>
          </cell>
          <cell r="G8209" t="str">
            <v>Max</v>
          </cell>
        </row>
        <row r="8210">
          <cell r="A8210" t="str">
            <v>Dillon2020250%HSMax</v>
          </cell>
          <cell r="B8210">
            <v>2020</v>
          </cell>
          <cell r="C8210" t="str">
            <v>50%HS</v>
          </cell>
          <cell r="D8210" t="str">
            <v>Dillon</v>
          </cell>
          <cell r="E8210">
            <v>2</v>
          </cell>
          <cell r="F8210" t="str">
            <v>n/a</v>
          </cell>
          <cell r="G8210" t="str">
            <v>Max</v>
          </cell>
        </row>
        <row r="8211">
          <cell r="A8211" t="str">
            <v>Dorchester2020250%HSMax</v>
          </cell>
          <cell r="B8211">
            <v>2020</v>
          </cell>
          <cell r="C8211" t="str">
            <v>50%HS</v>
          </cell>
          <cell r="D8211" t="str">
            <v>Dorchester</v>
          </cell>
          <cell r="E8211">
            <v>2</v>
          </cell>
          <cell r="F8211" t="str">
            <v>n/a</v>
          </cell>
          <cell r="G8211" t="str">
            <v>Max</v>
          </cell>
        </row>
        <row r="8212">
          <cell r="A8212" t="str">
            <v>Edgefield2020250%HSMax</v>
          </cell>
          <cell r="B8212">
            <v>2020</v>
          </cell>
          <cell r="C8212" t="str">
            <v>50%HS</v>
          </cell>
          <cell r="D8212" t="str">
            <v>Edgefield</v>
          </cell>
          <cell r="E8212">
            <v>2</v>
          </cell>
          <cell r="F8212" t="str">
            <v>n/a</v>
          </cell>
          <cell r="G8212" t="str">
            <v>Max</v>
          </cell>
        </row>
        <row r="8213">
          <cell r="A8213" t="str">
            <v>Fairfield2020250%HSMax</v>
          </cell>
          <cell r="B8213">
            <v>2020</v>
          </cell>
          <cell r="C8213" t="str">
            <v>50%HS</v>
          </cell>
          <cell r="D8213" t="str">
            <v>Fairfield</v>
          </cell>
          <cell r="E8213">
            <v>2</v>
          </cell>
          <cell r="F8213">
            <v>806</v>
          </cell>
          <cell r="G8213" t="str">
            <v>Max</v>
          </cell>
        </row>
        <row r="8214">
          <cell r="A8214" t="str">
            <v>Florence2020250%HSMax</v>
          </cell>
          <cell r="B8214">
            <v>2020</v>
          </cell>
          <cell r="C8214" t="str">
            <v>50%HS</v>
          </cell>
          <cell r="D8214" t="str">
            <v>Florence</v>
          </cell>
          <cell r="E8214">
            <v>2</v>
          </cell>
          <cell r="F8214">
            <v>717</v>
          </cell>
          <cell r="G8214" t="str">
            <v>Max</v>
          </cell>
        </row>
        <row r="8215">
          <cell r="A8215" t="str">
            <v>Georgetown2020250%HSMax</v>
          </cell>
          <cell r="B8215">
            <v>2020</v>
          </cell>
          <cell r="C8215" t="str">
            <v>50%HS</v>
          </cell>
          <cell r="D8215" t="str">
            <v>Georgetown</v>
          </cell>
          <cell r="E8215">
            <v>2</v>
          </cell>
          <cell r="F8215" t="str">
            <v>n/a</v>
          </cell>
          <cell r="G8215" t="str">
            <v>Max</v>
          </cell>
        </row>
        <row r="8216">
          <cell r="A8216" t="str">
            <v>Greenville2020250%HSMax</v>
          </cell>
          <cell r="B8216">
            <v>2020</v>
          </cell>
          <cell r="C8216" t="str">
            <v>50%HS</v>
          </cell>
          <cell r="D8216" t="str">
            <v>Greenville</v>
          </cell>
          <cell r="E8216">
            <v>2</v>
          </cell>
          <cell r="F8216">
            <v>827</v>
          </cell>
          <cell r="G8216" t="str">
            <v>Max</v>
          </cell>
        </row>
        <row r="8217">
          <cell r="A8217" t="str">
            <v>Greenwood2020250%HSMax</v>
          </cell>
          <cell r="B8217">
            <v>2020</v>
          </cell>
          <cell r="C8217" t="str">
            <v>50%HS</v>
          </cell>
          <cell r="D8217" t="str">
            <v>Greenwood</v>
          </cell>
          <cell r="E8217">
            <v>2</v>
          </cell>
          <cell r="F8217">
            <v>641</v>
          </cell>
          <cell r="G8217" t="str">
            <v>Max</v>
          </cell>
        </row>
        <row r="8218">
          <cell r="A8218" t="str">
            <v>Hampton2020250%HSMax</v>
          </cell>
          <cell r="B8218">
            <v>2020</v>
          </cell>
          <cell r="C8218" t="str">
            <v>50%HS</v>
          </cell>
          <cell r="D8218" t="str">
            <v>Hampton</v>
          </cell>
          <cell r="E8218">
            <v>2</v>
          </cell>
          <cell r="F8218">
            <v>590</v>
          </cell>
          <cell r="G8218" t="str">
            <v>Max</v>
          </cell>
        </row>
        <row r="8219">
          <cell r="A8219" t="str">
            <v>Horry2020250%HSMax</v>
          </cell>
          <cell r="B8219">
            <v>2020</v>
          </cell>
          <cell r="C8219" t="str">
            <v>50%HS</v>
          </cell>
          <cell r="D8219" t="str">
            <v>Horry</v>
          </cell>
          <cell r="E8219">
            <v>2</v>
          </cell>
          <cell r="F8219">
            <v>703</v>
          </cell>
          <cell r="G8219" t="str">
            <v>Max</v>
          </cell>
        </row>
        <row r="8220">
          <cell r="A8220" t="str">
            <v>Jasper2020250%HSMax</v>
          </cell>
          <cell r="B8220">
            <v>2020</v>
          </cell>
          <cell r="C8220" t="str">
            <v>50%HS</v>
          </cell>
          <cell r="D8220" t="str">
            <v>Jasper</v>
          </cell>
          <cell r="E8220">
            <v>2</v>
          </cell>
          <cell r="F8220" t="str">
            <v>n/a</v>
          </cell>
          <cell r="G8220" t="str">
            <v>Max</v>
          </cell>
        </row>
        <row r="8221">
          <cell r="A8221" t="str">
            <v>Kershaw2020250%HSMax</v>
          </cell>
          <cell r="B8221">
            <v>2020</v>
          </cell>
          <cell r="C8221" t="str">
            <v>50%HS</v>
          </cell>
          <cell r="D8221" t="str">
            <v>Kershaw</v>
          </cell>
          <cell r="E8221">
            <v>2</v>
          </cell>
          <cell r="F8221">
            <v>675</v>
          </cell>
          <cell r="G8221" t="str">
            <v>Max</v>
          </cell>
        </row>
        <row r="8222">
          <cell r="A8222" t="str">
            <v>Lancaster2020250%HSMax</v>
          </cell>
          <cell r="B8222">
            <v>2020</v>
          </cell>
          <cell r="C8222" t="str">
            <v>50%HS</v>
          </cell>
          <cell r="D8222" t="str">
            <v>Lancaster</v>
          </cell>
          <cell r="E8222">
            <v>2</v>
          </cell>
          <cell r="F8222">
            <v>850</v>
          </cell>
          <cell r="G8222" t="str">
            <v>Max</v>
          </cell>
        </row>
        <row r="8223">
          <cell r="A8223" t="str">
            <v>Laurens2020250%HSMax</v>
          </cell>
          <cell r="B8223">
            <v>2020</v>
          </cell>
          <cell r="C8223" t="str">
            <v>50%HS</v>
          </cell>
          <cell r="D8223" t="str">
            <v>Laurens</v>
          </cell>
          <cell r="E8223">
            <v>2</v>
          </cell>
          <cell r="F8223" t="str">
            <v>n/a</v>
          </cell>
          <cell r="G8223" t="str">
            <v>Max</v>
          </cell>
        </row>
        <row r="8224">
          <cell r="A8224" t="str">
            <v>Lee2020250%HSMax</v>
          </cell>
          <cell r="B8224">
            <v>2020</v>
          </cell>
          <cell r="C8224" t="str">
            <v>50%HS</v>
          </cell>
          <cell r="D8224" t="str">
            <v>Lee</v>
          </cell>
          <cell r="E8224">
            <v>2</v>
          </cell>
          <cell r="F8224" t="str">
            <v>n/a</v>
          </cell>
          <cell r="G8224" t="str">
            <v>Max</v>
          </cell>
        </row>
        <row r="8225">
          <cell r="A8225" t="str">
            <v>Lexington2020250%HSMax</v>
          </cell>
          <cell r="B8225">
            <v>2020</v>
          </cell>
          <cell r="C8225" t="str">
            <v>50%HS</v>
          </cell>
          <cell r="D8225" t="str">
            <v>Lexington</v>
          </cell>
          <cell r="E8225">
            <v>2</v>
          </cell>
          <cell r="F8225">
            <v>806</v>
          </cell>
          <cell r="G8225" t="str">
            <v>Max</v>
          </cell>
        </row>
        <row r="8226">
          <cell r="A8226" t="str">
            <v>Marion2020250%HSMax</v>
          </cell>
          <cell r="B8226">
            <v>2020</v>
          </cell>
          <cell r="C8226" t="str">
            <v>50%HS</v>
          </cell>
          <cell r="D8226" t="str">
            <v>Marion</v>
          </cell>
          <cell r="E8226">
            <v>2</v>
          </cell>
          <cell r="F8226" t="str">
            <v>n/a</v>
          </cell>
          <cell r="G8226" t="str">
            <v>Max</v>
          </cell>
        </row>
        <row r="8227">
          <cell r="A8227" t="str">
            <v>Marlboro2020250%HSMax</v>
          </cell>
          <cell r="B8227">
            <v>2020</v>
          </cell>
          <cell r="C8227" t="str">
            <v>50%HS</v>
          </cell>
          <cell r="D8227" t="str">
            <v>Marlboro</v>
          </cell>
          <cell r="E8227">
            <v>2</v>
          </cell>
          <cell r="F8227" t="str">
            <v>n/a</v>
          </cell>
          <cell r="G8227" t="str">
            <v>Max</v>
          </cell>
        </row>
        <row r="8228">
          <cell r="A8228" t="str">
            <v>McCormick2020250%HSMax</v>
          </cell>
          <cell r="B8228">
            <v>2020</v>
          </cell>
          <cell r="C8228" t="str">
            <v>50%HS</v>
          </cell>
          <cell r="D8228" t="str">
            <v>McCormick</v>
          </cell>
          <cell r="E8228">
            <v>2</v>
          </cell>
          <cell r="F8228">
            <v>606</v>
          </cell>
          <cell r="G8228" t="str">
            <v>Max</v>
          </cell>
        </row>
        <row r="8229">
          <cell r="A8229" t="str">
            <v>Newberry2020250%HSMax</v>
          </cell>
          <cell r="B8229">
            <v>2020</v>
          </cell>
          <cell r="C8229" t="str">
            <v>50%HS</v>
          </cell>
          <cell r="D8229" t="str">
            <v>Newberry</v>
          </cell>
          <cell r="E8229">
            <v>2</v>
          </cell>
          <cell r="F8229">
            <v>630</v>
          </cell>
          <cell r="G8229" t="str">
            <v>Max</v>
          </cell>
        </row>
        <row r="8230">
          <cell r="A8230" t="str">
            <v>Oconee2020250%HSMax</v>
          </cell>
          <cell r="B8230">
            <v>2020</v>
          </cell>
          <cell r="C8230" t="str">
            <v>50%HS</v>
          </cell>
          <cell r="D8230" t="str">
            <v>Oconee</v>
          </cell>
          <cell r="E8230">
            <v>2</v>
          </cell>
          <cell r="F8230">
            <v>660</v>
          </cell>
          <cell r="G8230" t="str">
            <v>Max</v>
          </cell>
        </row>
        <row r="8231">
          <cell r="A8231" t="str">
            <v>Orangeburg2020250%HSMax</v>
          </cell>
          <cell r="B8231">
            <v>2020</v>
          </cell>
          <cell r="C8231" t="str">
            <v>50%HS</v>
          </cell>
          <cell r="D8231" t="str">
            <v>Orangeburg</v>
          </cell>
          <cell r="E8231">
            <v>2</v>
          </cell>
          <cell r="F8231">
            <v>671</v>
          </cell>
          <cell r="G8231" t="str">
            <v>Max</v>
          </cell>
        </row>
        <row r="8232">
          <cell r="A8232" t="str">
            <v>Pickens2020250%HSMax</v>
          </cell>
          <cell r="B8232">
            <v>2020</v>
          </cell>
          <cell r="C8232" t="str">
            <v>50%HS</v>
          </cell>
          <cell r="D8232" t="str">
            <v>Pickens</v>
          </cell>
          <cell r="E8232">
            <v>2</v>
          </cell>
          <cell r="F8232">
            <v>827</v>
          </cell>
          <cell r="G8232" t="str">
            <v>Max</v>
          </cell>
        </row>
        <row r="8233">
          <cell r="A8233" t="str">
            <v>Richland2020250%HSMax</v>
          </cell>
          <cell r="B8233">
            <v>2020</v>
          </cell>
          <cell r="C8233" t="str">
            <v>50%HS</v>
          </cell>
          <cell r="D8233" t="str">
            <v>Richland</v>
          </cell>
          <cell r="E8233">
            <v>2</v>
          </cell>
          <cell r="F8233">
            <v>806</v>
          </cell>
          <cell r="G8233" t="str">
            <v>Max</v>
          </cell>
        </row>
        <row r="8234">
          <cell r="A8234" t="str">
            <v>Saluda2020250%HSMax</v>
          </cell>
          <cell r="B8234">
            <v>2020</v>
          </cell>
          <cell r="C8234" t="str">
            <v>50%HS</v>
          </cell>
          <cell r="D8234" t="str">
            <v>Saluda</v>
          </cell>
          <cell r="E8234">
            <v>2</v>
          </cell>
          <cell r="F8234">
            <v>806</v>
          </cell>
          <cell r="G8234" t="str">
            <v>Max</v>
          </cell>
        </row>
        <row r="8235">
          <cell r="A8235" t="str">
            <v>Spartanburg2020250%HSMax</v>
          </cell>
          <cell r="B8235">
            <v>2020</v>
          </cell>
          <cell r="C8235" t="str">
            <v>50%HS</v>
          </cell>
          <cell r="D8235" t="str">
            <v>Spartanburg</v>
          </cell>
          <cell r="E8235">
            <v>2</v>
          </cell>
          <cell r="F8235">
            <v>710</v>
          </cell>
          <cell r="G8235" t="str">
            <v>Max</v>
          </cell>
        </row>
        <row r="8236">
          <cell r="A8236" t="str">
            <v>Sumter2020250%HSMax</v>
          </cell>
          <cell r="B8236">
            <v>2020</v>
          </cell>
          <cell r="C8236" t="str">
            <v>50%HS</v>
          </cell>
          <cell r="D8236" t="str">
            <v>Sumter</v>
          </cell>
          <cell r="E8236">
            <v>2</v>
          </cell>
          <cell r="F8236">
            <v>595</v>
          </cell>
          <cell r="G8236" t="str">
            <v>Max</v>
          </cell>
        </row>
        <row r="8237">
          <cell r="A8237" t="str">
            <v>Union2020250%HSMax</v>
          </cell>
          <cell r="B8237">
            <v>2020</v>
          </cell>
          <cell r="C8237" t="str">
            <v>50%HS</v>
          </cell>
          <cell r="D8237" t="str">
            <v>Union</v>
          </cell>
          <cell r="E8237">
            <v>2</v>
          </cell>
          <cell r="F8237" t="str">
            <v>n/a</v>
          </cell>
          <cell r="G8237" t="str">
            <v>Max</v>
          </cell>
        </row>
        <row r="8238">
          <cell r="A8238" t="str">
            <v>Williamsburg2020250%HSMax</v>
          </cell>
          <cell r="B8238">
            <v>2020</v>
          </cell>
          <cell r="C8238" t="str">
            <v>50%HS</v>
          </cell>
          <cell r="D8238" t="str">
            <v>Williamsburg</v>
          </cell>
          <cell r="E8238">
            <v>2</v>
          </cell>
          <cell r="F8238">
            <v>621</v>
          </cell>
          <cell r="G8238" t="str">
            <v>Max</v>
          </cell>
        </row>
        <row r="8239">
          <cell r="A8239" t="str">
            <v>York2020250%HSMax</v>
          </cell>
          <cell r="B8239">
            <v>2020</v>
          </cell>
          <cell r="C8239" t="str">
            <v>50%HS</v>
          </cell>
          <cell r="D8239" t="str">
            <v>York</v>
          </cell>
          <cell r="E8239">
            <v>2</v>
          </cell>
          <cell r="F8239">
            <v>890</v>
          </cell>
          <cell r="G8239" t="str">
            <v>Max</v>
          </cell>
        </row>
        <row r="8240">
          <cell r="A8240" t="str">
            <v>Abbeville2020350%HSMax</v>
          </cell>
          <cell r="B8240">
            <v>2020</v>
          </cell>
          <cell r="C8240" t="str">
            <v>50%HS</v>
          </cell>
          <cell r="D8240" t="str">
            <v>Abbeville</v>
          </cell>
          <cell r="E8240">
            <v>3</v>
          </cell>
          <cell r="F8240" t="str">
            <v>n/a</v>
          </cell>
          <cell r="G8240" t="str">
            <v>Max</v>
          </cell>
        </row>
        <row r="8241">
          <cell r="A8241" t="str">
            <v>Aiken2020350%HSMax</v>
          </cell>
          <cell r="B8241">
            <v>2020</v>
          </cell>
          <cell r="C8241" t="str">
            <v>50%HS</v>
          </cell>
          <cell r="D8241" t="str">
            <v>Aiken</v>
          </cell>
          <cell r="E8241">
            <v>3</v>
          </cell>
          <cell r="F8241" t="str">
            <v>n/a</v>
          </cell>
          <cell r="G8241" t="str">
            <v>Max</v>
          </cell>
        </row>
        <row r="8242">
          <cell r="A8242" t="str">
            <v>Allendale2020350%HSMax</v>
          </cell>
          <cell r="B8242">
            <v>2020</v>
          </cell>
          <cell r="C8242" t="str">
            <v>50%HS</v>
          </cell>
          <cell r="D8242" t="str">
            <v>Allendale</v>
          </cell>
          <cell r="E8242">
            <v>3</v>
          </cell>
          <cell r="F8242" t="str">
            <v>n/a</v>
          </cell>
          <cell r="G8242" t="str">
            <v>Max</v>
          </cell>
        </row>
        <row r="8243">
          <cell r="A8243" t="str">
            <v>Anderson2020350%HSMax</v>
          </cell>
          <cell r="B8243">
            <v>2020</v>
          </cell>
          <cell r="C8243" t="str">
            <v>50%HS</v>
          </cell>
          <cell r="D8243" t="str">
            <v>Anderson</v>
          </cell>
          <cell r="E8243">
            <v>3</v>
          </cell>
          <cell r="F8243">
            <v>828</v>
          </cell>
          <cell r="G8243" t="str">
            <v>Max</v>
          </cell>
        </row>
        <row r="8244">
          <cell r="A8244" t="str">
            <v>Bamberg2020350%HSMax</v>
          </cell>
          <cell r="B8244">
            <v>2020</v>
          </cell>
          <cell r="C8244" t="str">
            <v>50%HS</v>
          </cell>
          <cell r="D8244" t="str">
            <v>Bamberg</v>
          </cell>
          <cell r="E8244">
            <v>3</v>
          </cell>
          <cell r="F8244">
            <v>814</v>
          </cell>
          <cell r="G8244" t="str">
            <v>Max</v>
          </cell>
        </row>
        <row r="8245">
          <cell r="A8245" t="str">
            <v>Barnwell2020350%HSMax</v>
          </cell>
          <cell r="B8245">
            <v>2020</v>
          </cell>
          <cell r="C8245" t="str">
            <v>50%HS</v>
          </cell>
          <cell r="D8245" t="str">
            <v>Barnwell</v>
          </cell>
          <cell r="E8245">
            <v>3</v>
          </cell>
          <cell r="F8245">
            <v>951</v>
          </cell>
          <cell r="G8245" t="str">
            <v>Max</v>
          </cell>
        </row>
        <row r="8246">
          <cell r="A8246" t="str">
            <v>Beaufort2020350%HSMax</v>
          </cell>
          <cell r="B8246">
            <v>2020</v>
          </cell>
          <cell r="C8246" t="str">
            <v>50%HS</v>
          </cell>
          <cell r="D8246" t="str">
            <v>Beaufort</v>
          </cell>
          <cell r="E8246">
            <v>3</v>
          </cell>
          <cell r="F8246">
            <v>1105</v>
          </cell>
          <cell r="G8246" t="str">
            <v>Max</v>
          </cell>
        </row>
        <row r="8247">
          <cell r="A8247" t="str">
            <v>Berkeley2020350%HSMax</v>
          </cell>
          <cell r="B8247">
            <v>2020</v>
          </cell>
          <cell r="C8247" t="str">
            <v>50%HS</v>
          </cell>
          <cell r="D8247" t="str">
            <v>Berkeley</v>
          </cell>
          <cell r="E8247">
            <v>3</v>
          </cell>
          <cell r="F8247" t="str">
            <v>n/a</v>
          </cell>
          <cell r="G8247" t="str">
            <v>Max</v>
          </cell>
        </row>
        <row r="8248">
          <cell r="A8248" t="str">
            <v>Calhoun2020350%HSMax</v>
          </cell>
          <cell r="B8248">
            <v>2020</v>
          </cell>
          <cell r="C8248" t="str">
            <v>50%HS</v>
          </cell>
          <cell r="D8248" t="str">
            <v>Calhoun</v>
          </cell>
          <cell r="E8248">
            <v>3</v>
          </cell>
          <cell r="F8248">
            <v>931</v>
          </cell>
          <cell r="G8248" t="str">
            <v>Max</v>
          </cell>
        </row>
        <row r="8249">
          <cell r="A8249" t="str">
            <v>Charleston2020350%HSMax</v>
          </cell>
          <cell r="B8249">
            <v>2020</v>
          </cell>
          <cell r="C8249" t="str">
            <v>50%HS</v>
          </cell>
          <cell r="D8249" t="str">
            <v>Charleston</v>
          </cell>
          <cell r="E8249">
            <v>3</v>
          </cell>
          <cell r="F8249" t="str">
            <v>n/a</v>
          </cell>
          <cell r="G8249" t="str">
            <v>Max</v>
          </cell>
        </row>
        <row r="8250">
          <cell r="A8250" t="str">
            <v>Cherokee2020350%HSMax</v>
          </cell>
          <cell r="B8250">
            <v>2020</v>
          </cell>
          <cell r="C8250" t="str">
            <v>50%HS</v>
          </cell>
          <cell r="D8250" t="str">
            <v>Cherokee</v>
          </cell>
          <cell r="E8250">
            <v>3</v>
          </cell>
          <cell r="F8250">
            <v>758</v>
          </cell>
          <cell r="G8250" t="str">
            <v>Max</v>
          </cell>
        </row>
        <row r="8251">
          <cell r="A8251" t="str">
            <v>Chester2020350%HSMax</v>
          </cell>
          <cell r="B8251">
            <v>2020</v>
          </cell>
          <cell r="C8251" t="str">
            <v>50%HS</v>
          </cell>
          <cell r="D8251" t="str">
            <v>Chester</v>
          </cell>
          <cell r="E8251">
            <v>3</v>
          </cell>
          <cell r="F8251" t="str">
            <v>n/a</v>
          </cell>
          <cell r="G8251" t="str">
            <v>Max</v>
          </cell>
        </row>
        <row r="8252">
          <cell r="A8252" t="str">
            <v>Chesterfield2020350%HSMax</v>
          </cell>
          <cell r="B8252">
            <v>2020</v>
          </cell>
          <cell r="C8252" t="str">
            <v>50%HS</v>
          </cell>
          <cell r="D8252" t="str">
            <v>Chesterfield</v>
          </cell>
          <cell r="E8252">
            <v>3</v>
          </cell>
          <cell r="F8252" t="str">
            <v>n/a</v>
          </cell>
          <cell r="G8252" t="str">
            <v>Max</v>
          </cell>
        </row>
        <row r="8253">
          <cell r="A8253" t="str">
            <v>Clarendon2020350%HSMax</v>
          </cell>
          <cell r="B8253">
            <v>2020</v>
          </cell>
          <cell r="C8253" t="str">
            <v>50%HS</v>
          </cell>
          <cell r="D8253" t="str">
            <v>Clarendon</v>
          </cell>
          <cell r="E8253">
            <v>3</v>
          </cell>
          <cell r="F8253" t="str">
            <v>n/a</v>
          </cell>
          <cell r="G8253" t="str">
            <v>Max</v>
          </cell>
        </row>
        <row r="8254">
          <cell r="A8254" t="str">
            <v>Colleton2020350%HSMax</v>
          </cell>
          <cell r="B8254">
            <v>2020</v>
          </cell>
          <cell r="C8254" t="str">
            <v>50%HS</v>
          </cell>
          <cell r="D8254" t="str">
            <v>Colleton</v>
          </cell>
          <cell r="E8254">
            <v>3</v>
          </cell>
          <cell r="F8254" t="str">
            <v>n/a</v>
          </cell>
          <cell r="G8254" t="str">
            <v>Max</v>
          </cell>
        </row>
        <row r="8255">
          <cell r="A8255" t="str">
            <v>Darlington2020350%HSMax</v>
          </cell>
          <cell r="B8255">
            <v>2020</v>
          </cell>
          <cell r="C8255" t="str">
            <v>50%HS</v>
          </cell>
          <cell r="D8255" t="str">
            <v>Darlington</v>
          </cell>
          <cell r="E8255">
            <v>3</v>
          </cell>
          <cell r="F8255">
            <v>732</v>
          </cell>
          <cell r="G8255" t="str">
            <v>Max</v>
          </cell>
        </row>
        <row r="8256">
          <cell r="A8256" t="str">
            <v>Dillon2020350%HSMax</v>
          </cell>
          <cell r="B8256">
            <v>2020</v>
          </cell>
          <cell r="C8256" t="str">
            <v>50%HS</v>
          </cell>
          <cell r="D8256" t="str">
            <v>Dillon</v>
          </cell>
          <cell r="E8256">
            <v>3</v>
          </cell>
          <cell r="F8256" t="str">
            <v>n/a</v>
          </cell>
          <cell r="G8256" t="str">
            <v>Max</v>
          </cell>
        </row>
        <row r="8257">
          <cell r="A8257" t="str">
            <v>Dorchester2020350%HSMax</v>
          </cell>
          <cell r="B8257">
            <v>2020</v>
          </cell>
          <cell r="C8257" t="str">
            <v>50%HS</v>
          </cell>
          <cell r="D8257" t="str">
            <v>Dorchester</v>
          </cell>
          <cell r="E8257">
            <v>3</v>
          </cell>
          <cell r="F8257" t="str">
            <v>n/a</v>
          </cell>
          <cell r="G8257" t="str">
            <v>Max</v>
          </cell>
        </row>
        <row r="8258">
          <cell r="A8258" t="str">
            <v>Edgefield2020350%HSMax</v>
          </cell>
          <cell r="B8258">
            <v>2020</v>
          </cell>
          <cell r="C8258" t="str">
            <v>50%HS</v>
          </cell>
          <cell r="D8258" t="str">
            <v>Edgefield</v>
          </cell>
          <cell r="E8258">
            <v>3</v>
          </cell>
          <cell r="F8258" t="str">
            <v>n/a</v>
          </cell>
          <cell r="G8258" t="str">
            <v>Max</v>
          </cell>
        </row>
        <row r="8259">
          <cell r="A8259" t="str">
            <v>Fairfield2020350%HSMax</v>
          </cell>
          <cell r="B8259">
            <v>2020</v>
          </cell>
          <cell r="C8259" t="str">
            <v>50%HS</v>
          </cell>
          <cell r="D8259" t="str">
            <v>Fairfield</v>
          </cell>
          <cell r="E8259">
            <v>3</v>
          </cell>
          <cell r="F8259">
            <v>931</v>
          </cell>
          <cell r="G8259" t="str">
            <v>Max</v>
          </cell>
        </row>
        <row r="8260">
          <cell r="A8260" t="str">
            <v>Florence2020350%HSMax</v>
          </cell>
          <cell r="B8260">
            <v>2020</v>
          </cell>
          <cell r="C8260" t="str">
            <v>50%HS</v>
          </cell>
          <cell r="D8260" t="str">
            <v>Florence</v>
          </cell>
          <cell r="E8260">
            <v>3</v>
          </cell>
          <cell r="F8260">
            <v>828</v>
          </cell>
          <cell r="G8260" t="str">
            <v>Max</v>
          </cell>
        </row>
        <row r="8261">
          <cell r="A8261" t="str">
            <v>Georgetown2020350%HSMax</v>
          </cell>
          <cell r="B8261">
            <v>2020</v>
          </cell>
          <cell r="C8261" t="str">
            <v>50%HS</v>
          </cell>
          <cell r="D8261" t="str">
            <v>Georgetown</v>
          </cell>
          <cell r="E8261">
            <v>3</v>
          </cell>
          <cell r="F8261" t="str">
            <v>n/a</v>
          </cell>
          <cell r="G8261" t="str">
            <v>Max</v>
          </cell>
        </row>
        <row r="8262">
          <cell r="A8262" t="str">
            <v>Greenville2020350%HSMax</v>
          </cell>
          <cell r="B8262">
            <v>2020</v>
          </cell>
          <cell r="C8262" t="str">
            <v>50%HS</v>
          </cell>
          <cell r="D8262" t="str">
            <v>Greenville</v>
          </cell>
          <cell r="E8262">
            <v>3</v>
          </cell>
          <cell r="F8262">
            <v>955</v>
          </cell>
          <cell r="G8262" t="str">
            <v>Max</v>
          </cell>
        </row>
        <row r="8263">
          <cell r="A8263" t="str">
            <v>Greenwood2020350%HSMax</v>
          </cell>
          <cell r="B8263">
            <v>2020</v>
          </cell>
          <cell r="C8263" t="str">
            <v>50%HS</v>
          </cell>
          <cell r="D8263" t="str">
            <v>Greenwood</v>
          </cell>
          <cell r="E8263">
            <v>3</v>
          </cell>
          <cell r="F8263">
            <v>741</v>
          </cell>
          <cell r="G8263" t="str">
            <v>Max</v>
          </cell>
        </row>
        <row r="8264">
          <cell r="A8264" t="str">
            <v>Hampton2020350%HSMax</v>
          </cell>
          <cell r="B8264">
            <v>2020</v>
          </cell>
          <cell r="C8264" t="str">
            <v>50%HS</v>
          </cell>
          <cell r="D8264" t="str">
            <v>Hampton</v>
          </cell>
          <cell r="E8264">
            <v>3</v>
          </cell>
          <cell r="F8264">
            <v>681</v>
          </cell>
          <cell r="G8264" t="str">
            <v>Max</v>
          </cell>
        </row>
        <row r="8265">
          <cell r="A8265" t="str">
            <v>Horry2020350%HSMax</v>
          </cell>
          <cell r="B8265">
            <v>2020</v>
          </cell>
          <cell r="C8265" t="str">
            <v>50%HS</v>
          </cell>
          <cell r="D8265" t="str">
            <v>Horry</v>
          </cell>
          <cell r="E8265">
            <v>3</v>
          </cell>
          <cell r="F8265">
            <v>812</v>
          </cell>
          <cell r="G8265" t="str">
            <v>Max</v>
          </cell>
        </row>
        <row r="8266">
          <cell r="A8266" t="str">
            <v>Jasper2020350%HSMax</v>
          </cell>
          <cell r="B8266">
            <v>2020</v>
          </cell>
          <cell r="C8266" t="str">
            <v>50%HS</v>
          </cell>
          <cell r="D8266" t="str">
            <v>Jasper</v>
          </cell>
          <cell r="E8266">
            <v>3</v>
          </cell>
          <cell r="F8266" t="str">
            <v>n/a</v>
          </cell>
          <cell r="G8266" t="str">
            <v>Max</v>
          </cell>
        </row>
        <row r="8267">
          <cell r="A8267" t="str">
            <v>Kershaw2020350%HSMax</v>
          </cell>
          <cell r="B8267">
            <v>2020</v>
          </cell>
          <cell r="C8267" t="str">
            <v>50%HS</v>
          </cell>
          <cell r="D8267" t="str">
            <v>Kershaw</v>
          </cell>
          <cell r="E8267">
            <v>3</v>
          </cell>
          <cell r="F8267">
            <v>780</v>
          </cell>
          <cell r="G8267" t="str">
            <v>Max</v>
          </cell>
        </row>
        <row r="8268">
          <cell r="A8268" t="str">
            <v>Lancaster2020350%HSMax</v>
          </cell>
          <cell r="B8268">
            <v>2020</v>
          </cell>
          <cell r="C8268" t="str">
            <v>50%HS</v>
          </cell>
          <cell r="D8268" t="str">
            <v>Lancaster</v>
          </cell>
          <cell r="E8268">
            <v>3</v>
          </cell>
          <cell r="F8268">
            <v>981</v>
          </cell>
          <cell r="G8268" t="str">
            <v>Max</v>
          </cell>
        </row>
        <row r="8269">
          <cell r="A8269" t="str">
            <v>Laurens2020350%HSMax</v>
          </cell>
          <cell r="B8269">
            <v>2020</v>
          </cell>
          <cell r="C8269" t="str">
            <v>50%HS</v>
          </cell>
          <cell r="D8269" t="str">
            <v>Laurens</v>
          </cell>
          <cell r="E8269">
            <v>3</v>
          </cell>
          <cell r="F8269" t="str">
            <v>n/a</v>
          </cell>
          <cell r="G8269" t="str">
            <v>Max</v>
          </cell>
        </row>
        <row r="8270">
          <cell r="A8270" t="str">
            <v>Lee2020350%HSMax</v>
          </cell>
          <cell r="B8270">
            <v>2020</v>
          </cell>
          <cell r="C8270" t="str">
            <v>50%HS</v>
          </cell>
          <cell r="D8270" t="str">
            <v>Lee</v>
          </cell>
          <cell r="E8270">
            <v>3</v>
          </cell>
          <cell r="F8270" t="str">
            <v>n/a</v>
          </cell>
          <cell r="G8270" t="str">
            <v>Max</v>
          </cell>
        </row>
        <row r="8271">
          <cell r="A8271" t="str">
            <v>Lexington2020350%HSMax</v>
          </cell>
          <cell r="B8271">
            <v>2020</v>
          </cell>
          <cell r="C8271" t="str">
            <v>50%HS</v>
          </cell>
          <cell r="D8271" t="str">
            <v>Lexington</v>
          </cell>
          <cell r="E8271">
            <v>3</v>
          </cell>
          <cell r="F8271">
            <v>931</v>
          </cell>
          <cell r="G8271" t="str">
            <v>Max</v>
          </cell>
        </row>
        <row r="8272">
          <cell r="A8272" t="str">
            <v>Marion2020350%HSMax</v>
          </cell>
          <cell r="B8272">
            <v>2020</v>
          </cell>
          <cell r="C8272" t="str">
            <v>50%HS</v>
          </cell>
          <cell r="D8272" t="str">
            <v>Marion</v>
          </cell>
          <cell r="E8272">
            <v>3</v>
          </cell>
          <cell r="F8272" t="str">
            <v>n/a</v>
          </cell>
          <cell r="G8272" t="str">
            <v>Max</v>
          </cell>
        </row>
        <row r="8273">
          <cell r="A8273" t="str">
            <v>Marlboro2020350%HSMax</v>
          </cell>
          <cell r="B8273">
            <v>2020</v>
          </cell>
          <cell r="C8273" t="str">
            <v>50%HS</v>
          </cell>
          <cell r="D8273" t="str">
            <v>Marlboro</v>
          </cell>
          <cell r="E8273">
            <v>3</v>
          </cell>
          <cell r="F8273" t="str">
            <v>n/a</v>
          </cell>
          <cell r="G8273" t="str">
            <v>Max</v>
          </cell>
        </row>
        <row r="8274">
          <cell r="A8274" t="str">
            <v>McCormick2020350%HSMax</v>
          </cell>
          <cell r="B8274">
            <v>2020</v>
          </cell>
          <cell r="C8274" t="str">
            <v>50%HS</v>
          </cell>
          <cell r="D8274" t="str">
            <v>McCormick</v>
          </cell>
          <cell r="E8274">
            <v>3</v>
          </cell>
          <cell r="F8274">
            <v>700</v>
          </cell>
          <cell r="G8274" t="str">
            <v>Max</v>
          </cell>
        </row>
        <row r="8275">
          <cell r="A8275" t="str">
            <v>Newberry2020350%HSMax</v>
          </cell>
          <cell r="B8275">
            <v>2020</v>
          </cell>
          <cell r="C8275" t="str">
            <v>50%HS</v>
          </cell>
          <cell r="D8275" t="str">
            <v>Newberry</v>
          </cell>
          <cell r="E8275">
            <v>3</v>
          </cell>
          <cell r="F8275">
            <v>726</v>
          </cell>
          <cell r="G8275" t="str">
            <v>Max</v>
          </cell>
        </row>
        <row r="8276">
          <cell r="A8276" t="str">
            <v>Oconee2020350%HSMax</v>
          </cell>
          <cell r="B8276">
            <v>2020</v>
          </cell>
          <cell r="C8276" t="str">
            <v>50%HS</v>
          </cell>
          <cell r="D8276" t="str">
            <v>Oconee</v>
          </cell>
          <cell r="E8276">
            <v>3</v>
          </cell>
          <cell r="F8276">
            <v>761</v>
          </cell>
          <cell r="G8276" t="str">
            <v>Max</v>
          </cell>
        </row>
        <row r="8277">
          <cell r="A8277" t="str">
            <v>Orangeburg2020350%HSMax</v>
          </cell>
          <cell r="B8277">
            <v>2020</v>
          </cell>
          <cell r="C8277" t="str">
            <v>50%HS</v>
          </cell>
          <cell r="D8277" t="str">
            <v>Orangeburg</v>
          </cell>
          <cell r="E8277">
            <v>3</v>
          </cell>
          <cell r="F8277">
            <v>775</v>
          </cell>
          <cell r="G8277" t="str">
            <v>Max</v>
          </cell>
        </row>
        <row r="8278">
          <cell r="A8278" t="str">
            <v>Pickens2020350%HSMax</v>
          </cell>
          <cell r="B8278">
            <v>2020</v>
          </cell>
          <cell r="C8278" t="str">
            <v>50%HS</v>
          </cell>
          <cell r="D8278" t="str">
            <v>Pickens</v>
          </cell>
          <cell r="E8278">
            <v>3</v>
          </cell>
          <cell r="F8278">
            <v>955</v>
          </cell>
          <cell r="G8278" t="str">
            <v>Max</v>
          </cell>
        </row>
        <row r="8279">
          <cell r="A8279" t="str">
            <v>Richland2020350%HSMax</v>
          </cell>
          <cell r="B8279">
            <v>2020</v>
          </cell>
          <cell r="C8279" t="str">
            <v>50%HS</v>
          </cell>
          <cell r="D8279" t="str">
            <v>Richland</v>
          </cell>
          <cell r="E8279">
            <v>3</v>
          </cell>
          <cell r="F8279">
            <v>931</v>
          </cell>
          <cell r="G8279" t="str">
            <v>Max</v>
          </cell>
        </row>
        <row r="8280">
          <cell r="A8280" t="str">
            <v>Saluda2020350%HSMax</v>
          </cell>
          <cell r="B8280">
            <v>2020</v>
          </cell>
          <cell r="C8280" t="str">
            <v>50%HS</v>
          </cell>
          <cell r="D8280" t="str">
            <v>Saluda</v>
          </cell>
          <cell r="E8280">
            <v>3</v>
          </cell>
          <cell r="F8280">
            <v>931</v>
          </cell>
          <cell r="G8280" t="str">
            <v>Max</v>
          </cell>
        </row>
        <row r="8281">
          <cell r="A8281" t="str">
            <v>Spartanburg2020350%HSMax</v>
          </cell>
          <cell r="B8281">
            <v>2020</v>
          </cell>
          <cell r="C8281" t="str">
            <v>50%HS</v>
          </cell>
          <cell r="D8281" t="str">
            <v>Spartanburg</v>
          </cell>
          <cell r="E8281">
            <v>3</v>
          </cell>
          <cell r="F8281">
            <v>820</v>
          </cell>
          <cell r="G8281" t="str">
            <v>Max</v>
          </cell>
        </row>
        <row r="8282">
          <cell r="A8282" t="str">
            <v>Sumter2020350%HSMax</v>
          </cell>
          <cell r="B8282">
            <v>2020</v>
          </cell>
          <cell r="C8282" t="str">
            <v>50%HS</v>
          </cell>
          <cell r="D8282" t="str">
            <v>Sumter</v>
          </cell>
          <cell r="E8282">
            <v>3</v>
          </cell>
          <cell r="F8282">
            <v>686</v>
          </cell>
          <cell r="G8282" t="str">
            <v>Max</v>
          </cell>
        </row>
        <row r="8283">
          <cell r="A8283" t="str">
            <v>Union2020350%HSMax</v>
          </cell>
          <cell r="B8283">
            <v>2020</v>
          </cell>
          <cell r="C8283" t="str">
            <v>50%HS</v>
          </cell>
          <cell r="D8283" t="str">
            <v>Union</v>
          </cell>
          <cell r="E8283">
            <v>3</v>
          </cell>
          <cell r="F8283" t="str">
            <v>n/a</v>
          </cell>
          <cell r="G8283" t="str">
            <v>Max</v>
          </cell>
        </row>
        <row r="8284">
          <cell r="A8284" t="str">
            <v>Williamsburg2020350%HSMax</v>
          </cell>
          <cell r="B8284">
            <v>2020</v>
          </cell>
          <cell r="C8284" t="str">
            <v>50%HS</v>
          </cell>
          <cell r="D8284" t="str">
            <v>Williamsburg</v>
          </cell>
          <cell r="E8284">
            <v>3</v>
          </cell>
          <cell r="F8284">
            <v>718</v>
          </cell>
          <cell r="G8284" t="str">
            <v>Max</v>
          </cell>
        </row>
        <row r="8285">
          <cell r="A8285" t="str">
            <v>York2020350%HSMax</v>
          </cell>
          <cell r="B8285">
            <v>2020</v>
          </cell>
          <cell r="C8285" t="str">
            <v>50%HS</v>
          </cell>
          <cell r="D8285" t="str">
            <v>York</v>
          </cell>
          <cell r="E8285">
            <v>3</v>
          </cell>
          <cell r="F8285">
            <v>1028</v>
          </cell>
          <cell r="G8285" t="str">
            <v>Max</v>
          </cell>
        </row>
        <row r="8286">
          <cell r="A8286" t="str">
            <v>Abbeville2020450%HSMax</v>
          </cell>
          <cell r="B8286">
            <v>2020</v>
          </cell>
          <cell r="C8286" t="str">
            <v>50%HS</v>
          </cell>
          <cell r="D8286" t="str">
            <v>Abbeville</v>
          </cell>
          <cell r="E8286">
            <v>4</v>
          </cell>
          <cell r="F8286" t="str">
            <v>n/a</v>
          </cell>
          <cell r="G8286" t="str">
            <v>Max</v>
          </cell>
        </row>
        <row r="8287">
          <cell r="A8287" t="str">
            <v>Aiken2020450%HSMax</v>
          </cell>
          <cell r="B8287">
            <v>2020</v>
          </cell>
          <cell r="C8287" t="str">
            <v>50%HS</v>
          </cell>
          <cell r="D8287" t="str">
            <v>Aiken</v>
          </cell>
          <cell r="E8287">
            <v>4</v>
          </cell>
          <cell r="F8287" t="str">
            <v>n/a</v>
          </cell>
          <cell r="G8287" t="str">
            <v>Max</v>
          </cell>
        </row>
        <row r="8288">
          <cell r="A8288" t="str">
            <v>Allendale2020450%HSMax</v>
          </cell>
          <cell r="B8288">
            <v>2020</v>
          </cell>
          <cell r="C8288" t="str">
            <v>50%HS</v>
          </cell>
          <cell r="D8288" t="str">
            <v>Allendale</v>
          </cell>
          <cell r="E8288">
            <v>4</v>
          </cell>
          <cell r="F8288" t="str">
            <v>n/a</v>
          </cell>
          <cell r="G8288" t="str">
            <v>Max</v>
          </cell>
        </row>
        <row r="8289">
          <cell r="A8289" t="str">
            <v>Anderson2020450%HSMax</v>
          </cell>
          <cell r="B8289">
            <v>2020</v>
          </cell>
          <cell r="C8289" t="str">
            <v>50%HS</v>
          </cell>
          <cell r="D8289" t="str">
            <v>Anderson</v>
          </cell>
          <cell r="E8289">
            <v>4</v>
          </cell>
          <cell r="F8289">
            <v>923</v>
          </cell>
          <cell r="G8289" t="str">
            <v>Max</v>
          </cell>
        </row>
        <row r="8290">
          <cell r="A8290" t="str">
            <v>Bamberg2020450%HSMax</v>
          </cell>
          <cell r="B8290">
            <v>2020</v>
          </cell>
          <cell r="C8290" t="str">
            <v>50%HS</v>
          </cell>
          <cell r="D8290" t="str">
            <v>Bamberg</v>
          </cell>
          <cell r="E8290">
            <v>4</v>
          </cell>
          <cell r="F8290">
            <v>908</v>
          </cell>
          <cell r="G8290" t="str">
            <v>Max</v>
          </cell>
        </row>
        <row r="8291">
          <cell r="A8291" t="str">
            <v>Barnwell2020450%HSMax</v>
          </cell>
          <cell r="B8291">
            <v>2020</v>
          </cell>
          <cell r="C8291" t="str">
            <v>50%HS</v>
          </cell>
          <cell r="D8291" t="str">
            <v>Barnwell</v>
          </cell>
          <cell r="E8291">
            <v>4</v>
          </cell>
          <cell r="F8291">
            <v>1062</v>
          </cell>
          <cell r="G8291" t="str">
            <v>Max</v>
          </cell>
        </row>
        <row r="8292">
          <cell r="A8292" t="str">
            <v>Beaufort2020450%HSMax</v>
          </cell>
          <cell r="B8292">
            <v>2020</v>
          </cell>
          <cell r="C8292" t="str">
            <v>50%HS</v>
          </cell>
          <cell r="D8292" t="str">
            <v>Beaufort</v>
          </cell>
          <cell r="E8292">
            <v>4</v>
          </cell>
          <cell r="F8292">
            <v>1232</v>
          </cell>
          <cell r="G8292" t="str">
            <v>Max</v>
          </cell>
        </row>
        <row r="8293">
          <cell r="A8293" t="str">
            <v>Berkeley2020450%HSMax</v>
          </cell>
          <cell r="B8293">
            <v>2020</v>
          </cell>
          <cell r="C8293" t="str">
            <v>50%HS</v>
          </cell>
          <cell r="D8293" t="str">
            <v>Berkeley</v>
          </cell>
          <cell r="E8293">
            <v>4</v>
          </cell>
          <cell r="F8293" t="str">
            <v>n/a</v>
          </cell>
          <cell r="G8293" t="str">
            <v>Max</v>
          </cell>
        </row>
        <row r="8294">
          <cell r="A8294" t="str">
            <v>Calhoun2020450%HSMax</v>
          </cell>
          <cell r="B8294">
            <v>2020</v>
          </cell>
          <cell r="C8294" t="str">
            <v>50%HS</v>
          </cell>
          <cell r="D8294" t="str">
            <v>Calhoun</v>
          </cell>
          <cell r="E8294">
            <v>4</v>
          </cell>
          <cell r="F8294">
            <v>1038</v>
          </cell>
          <cell r="G8294" t="str">
            <v>Max</v>
          </cell>
        </row>
        <row r="8295">
          <cell r="A8295" t="str">
            <v>Charleston2020450%HSMax</v>
          </cell>
          <cell r="B8295">
            <v>2020</v>
          </cell>
          <cell r="C8295" t="str">
            <v>50%HS</v>
          </cell>
          <cell r="D8295" t="str">
            <v>Charleston</v>
          </cell>
          <cell r="E8295">
            <v>4</v>
          </cell>
          <cell r="F8295" t="str">
            <v>n/a</v>
          </cell>
          <cell r="G8295" t="str">
            <v>Max</v>
          </cell>
        </row>
        <row r="8296">
          <cell r="A8296" t="str">
            <v>Cherokee2020450%HSMax</v>
          </cell>
          <cell r="B8296">
            <v>2020</v>
          </cell>
          <cell r="C8296" t="str">
            <v>50%HS</v>
          </cell>
          <cell r="D8296" t="str">
            <v>Cherokee</v>
          </cell>
          <cell r="E8296">
            <v>4</v>
          </cell>
          <cell r="F8296">
            <v>846</v>
          </cell>
          <cell r="G8296" t="str">
            <v>Max</v>
          </cell>
        </row>
        <row r="8297">
          <cell r="A8297" t="str">
            <v>Chester2020450%HSMax</v>
          </cell>
          <cell r="B8297">
            <v>2020</v>
          </cell>
          <cell r="C8297" t="str">
            <v>50%HS</v>
          </cell>
          <cell r="D8297" t="str">
            <v>Chester</v>
          </cell>
          <cell r="E8297">
            <v>4</v>
          </cell>
          <cell r="F8297" t="str">
            <v>n/a</v>
          </cell>
          <cell r="G8297" t="str">
            <v>Max</v>
          </cell>
        </row>
        <row r="8298">
          <cell r="A8298" t="str">
            <v>Chesterfield2020450%HSMax</v>
          </cell>
          <cell r="B8298">
            <v>2020</v>
          </cell>
          <cell r="C8298" t="str">
            <v>50%HS</v>
          </cell>
          <cell r="D8298" t="str">
            <v>Chesterfield</v>
          </cell>
          <cell r="E8298">
            <v>4</v>
          </cell>
          <cell r="F8298" t="str">
            <v>n/a</v>
          </cell>
          <cell r="G8298" t="str">
            <v>Max</v>
          </cell>
        </row>
        <row r="8299">
          <cell r="A8299" t="str">
            <v>Clarendon2020450%HSMax</v>
          </cell>
          <cell r="B8299">
            <v>2020</v>
          </cell>
          <cell r="C8299" t="str">
            <v>50%HS</v>
          </cell>
          <cell r="D8299" t="str">
            <v>Clarendon</v>
          </cell>
          <cell r="E8299">
            <v>4</v>
          </cell>
          <cell r="F8299" t="str">
            <v>n/a</v>
          </cell>
          <cell r="G8299" t="str">
            <v>Max</v>
          </cell>
        </row>
        <row r="8300">
          <cell r="A8300" t="str">
            <v>Colleton2020450%HSMax</v>
          </cell>
          <cell r="B8300">
            <v>2020</v>
          </cell>
          <cell r="C8300" t="str">
            <v>50%HS</v>
          </cell>
          <cell r="D8300" t="str">
            <v>Colleton</v>
          </cell>
          <cell r="E8300">
            <v>4</v>
          </cell>
          <cell r="F8300" t="str">
            <v>n/a</v>
          </cell>
          <cell r="G8300" t="str">
            <v>Max</v>
          </cell>
        </row>
        <row r="8301">
          <cell r="A8301" t="str">
            <v>Darlington2020450%HSMax</v>
          </cell>
          <cell r="B8301">
            <v>2020</v>
          </cell>
          <cell r="C8301" t="str">
            <v>50%HS</v>
          </cell>
          <cell r="D8301" t="str">
            <v>Darlington</v>
          </cell>
          <cell r="E8301">
            <v>4</v>
          </cell>
          <cell r="F8301">
            <v>817</v>
          </cell>
          <cell r="G8301" t="str">
            <v>Max</v>
          </cell>
        </row>
        <row r="8302">
          <cell r="A8302" t="str">
            <v>Dillon2020450%HSMax</v>
          </cell>
          <cell r="B8302">
            <v>2020</v>
          </cell>
          <cell r="C8302" t="str">
            <v>50%HS</v>
          </cell>
          <cell r="D8302" t="str">
            <v>Dillon</v>
          </cell>
          <cell r="E8302">
            <v>4</v>
          </cell>
          <cell r="F8302" t="str">
            <v>n/a</v>
          </cell>
          <cell r="G8302" t="str">
            <v>Max</v>
          </cell>
        </row>
        <row r="8303">
          <cell r="A8303" t="str">
            <v>Dorchester2020450%HSMax</v>
          </cell>
          <cell r="B8303">
            <v>2020</v>
          </cell>
          <cell r="C8303" t="str">
            <v>50%HS</v>
          </cell>
          <cell r="D8303" t="str">
            <v>Dorchester</v>
          </cell>
          <cell r="E8303">
            <v>4</v>
          </cell>
          <cell r="F8303" t="str">
            <v>n/a</v>
          </cell>
          <cell r="G8303" t="str">
            <v>Max</v>
          </cell>
        </row>
        <row r="8304">
          <cell r="A8304" t="str">
            <v>Edgefield2020450%HSMax</v>
          </cell>
          <cell r="B8304">
            <v>2020</v>
          </cell>
          <cell r="C8304" t="str">
            <v>50%HS</v>
          </cell>
          <cell r="D8304" t="str">
            <v>Edgefield</v>
          </cell>
          <cell r="E8304">
            <v>4</v>
          </cell>
          <cell r="F8304" t="str">
            <v>n/a</v>
          </cell>
          <cell r="G8304" t="str">
            <v>Max</v>
          </cell>
        </row>
        <row r="8305">
          <cell r="A8305" t="str">
            <v>Fairfield2020450%HSMax</v>
          </cell>
          <cell r="B8305">
            <v>2020</v>
          </cell>
          <cell r="C8305" t="str">
            <v>50%HS</v>
          </cell>
          <cell r="D8305" t="str">
            <v>Fairfield</v>
          </cell>
          <cell r="E8305">
            <v>4</v>
          </cell>
          <cell r="F8305">
            <v>1038</v>
          </cell>
          <cell r="G8305" t="str">
            <v>Max</v>
          </cell>
        </row>
        <row r="8306">
          <cell r="A8306" t="str">
            <v>Florence2020450%HSMax</v>
          </cell>
          <cell r="B8306">
            <v>2020</v>
          </cell>
          <cell r="C8306" t="str">
            <v>50%HS</v>
          </cell>
          <cell r="D8306" t="str">
            <v>Florence</v>
          </cell>
          <cell r="E8306">
            <v>4</v>
          </cell>
          <cell r="F8306">
            <v>923</v>
          </cell>
          <cell r="G8306" t="str">
            <v>Max</v>
          </cell>
        </row>
        <row r="8307">
          <cell r="A8307" t="str">
            <v>Georgetown2020450%HSMax</v>
          </cell>
          <cell r="B8307">
            <v>2020</v>
          </cell>
          <cell r="C8307" t="str">
            <v>50%HS</v>
          </cell>
          <cell r="D8307" t="str">
            <v>Georgetown</v>
          </cell>
          <cell r="E8307">
            <v>4</v>
          </cell>
          <cell r="F8307" t="str">
            <v>n/a</v>
          </cell>
          <cell r="G8307" t="str">
            <v>Max</v>
          </cell>
        </row>
        <row r="8308">
          <cell r="A8308" t="str">
            <v>Greenville2020450%HSMax</v>
          </cell>
          <cell r="B8308">
            <v>2020</v>
          </cell>
          <cell r="C8308" t="str">
            <v>50%HS</v>
          </cell>
          <cell r="D8308" t="str">
            <v>Greenville</v>
          </cell>
          <cell r="E8308">
            <v>4</v>
          </cell>
          <cell r="F8308">
            <v>1066</v>
          </cell>
          <cell r="G8308" t="str">
            <v>Max</v>
          </cell>
        </row>
        <row r="8309">
          <cell r="A8309" t="str">
            <v>Greenwood2020450%HSMax</v>
          </cell>
          <cell r="B8309">
            <v>2020</v>
          </cell>
          <cell r="C8309" t="str">
            <v>50%HS</v>
          </cell>
          <cell r="D8309" t="str">
            <v>Greenwood</v>
          </cell>
          <cell r="E8309">
            <v>4</v>
          </cell>
          <cell r="F8309">
            <v>827</v>
          </cell>
          <cell r="G8309" t="str">
            <v>Max</v>
          </cell>
        </row>
        <row r="8310">
          <cell r="A8310" t="str">
            <v>Hampton2020450%HSMax</v>
          </cell>
          <cell r="B8310">
            <v>2020</v>
          </cell>
          <cell r="C8310" t="str">
            <v>50%HS</v>
          </cell>
          <cell r="D8310" t="str">
            <v>Hampton</v>
          </cell>
          <cell r="E8310">
            <v>4</v>
          </cell>
          <cell r="F8310">
            <v>760</v>
          </cell>
          <cell r="G8310" t="str">
            <v>Max</v>
          </cell>
        </row>
        <row r="8311">
          <cell r="A8311" t="str">
            <v>Horry2020450%HSMax</v>
          </cell>
          <cell r="B8311">
            <v>2020</v>
          </cell>
          <cell r="C8311" t="str">
            <v>50%HS</v>
          </cell>
          <cell r="D8311" t="str">
            <v>Horry</v>
          </cell>
          <cell r="E8311">
            <v>4</v>
          </cell>
          <cell r="F8311">
            <v>906</v>
          </cell>
          <cell r="G8311" t="str">
            <v>Max</v>
          </cell>
        </row>
        <row r="8312">
          <cell r="A8312" t="str">
            <v>Jasper2020450%HSMax</v>
          </cell>
          <cell r="B8312">
            <v>2020</v>
          </cell>
          <cell r="C8312" t="str">
            <v>50%HS</v>
          </cell>
          <cell r="D8312" t="str">
            <v>Jasper</v>
          </cell>
          <cell r="E8312">
            <v>4</v>
          </cell>
          <cell r="F8312" t="str">
            <v>n/a</v>
          </cell>
          <cell r="G8312" t="str">
            <v>Max</v>
          </cell>
        </row>
        <row r="8313">
          <cell r="A8313" t="str">
            <v>Kershaw2020450%HSMax</v>
          </cell>
          <cell r="B8313">
            <v>2020</v>
          </cell>
          <cell r="C8313" t="str">
            <v>50%HS</v>
          </cell>
          <cell r="D8313" t="str">
            <v>Kershaw</v>
          </cell>
          <cell r="E8313">
            <v>4</v>
          </cell>
          <cell r="F8313">
            <v>870</v>
          </cell>
          <cell r="G8313" t="str">
            <v>Max</v>
          </cell>
        </row>
        <row r="8314">
          <cell r="A8314" t="str">
            <v>Lancaster2020450%HSMax</v>
          </cell>
          <cell r="B8314">
            <v>2020</v>
          </cell>
          <cell r="C8314" t="str">
            <v>50%HS</v>
          </cell>
          <cell r="D8314" t="str">
            <v>Lancaster</v>
          </cell>
          <cell r="E8314">
            <v>4</v>
          </cell>
          <cell r="F8314">
            <v>1095</v>
          </cell>
          <cell r="G8314" t="str">
            <v>Max</v>
          </cell>
        </row>
        <row r="8315">
          <cell r="A8315" t="str">
            <v>Laurens2020450%HSMax</v>
          </cell>
          <cell r="B8315">
            <v>2020</v>
          </cell>
          <cell r="C8315" t="str">
            <v>50%HS</v>
          </cell>
          <cell r="D8315" t="str">
            <v>Laurens</v>
          </cell>
          <cell r="E8315">
            <v>4</v>
          </cell>
          <cell r="F8315" t="str">
            <v>n/a</v>
          </cell>
          <cell r="G8315" t="str">
            <v>Max</v>
          </cell>
        </row>
        <row r="8316">
          <cell r="A8316" t="str">
            <v>Lee2020450%HSMax</v>
          </cell>
          <cell r="B8316">
            <v>2020</v>
          </cell>
          <cell r="C8316" t="str">
            <v>50%HS</v>
          </cell>
          <cell r="D8316" t="str">
            <v>Lee</v>
          </cell>
          <cell r="E8316">
            <v>4</v>
          </cell>
          <cell r="F8316" t="str">
            <v>n/a</v>
          </cell>
          <cell r="G8316" t="str">
            <v>Max</v>
          </cell>
        </row>
        <row r="8317">
          <cell r="A8317" t="str">
            <v>Lexington2020450%HSMax</v>
          </cell>
          <cell r="B8317">
            <v>2020</v>
          </cell>
          <cell r="C8317" t="str">
            <v>50%HS</v>
          </cell>
          <cell r="D8317" t="str">
            <v>Lexington</v>
          </cell>
          <cell r="E8317">
            <v>4</v>
          </cell>
          <cell r="F8317">
            <v>1038</v>
          </cell>
          <cell r="G8317" t="str">
            <v>Max</v>
          </cell>
        </row>
        <row r="8318">
          <cell r="A8318" t="str">
            <v>Marion2020450%HSMax</v>
          </cell>
          <cell r="B8318">
            <v>2020</v>
          </cell>
          <cell r="C8318" t="str">
            <v>50%HS</v>
          </cell>
          <cell r="D8318" t="str">
            <v>Marion</v>
          </cell>
          <cell r="E8318">
            <v>4</v>
          </cell>
          <cell r="F8318" t="str">
            <v>n/a</v>
          </cell>
          <cell r="G8318" t="str">
            <v>Max</v>
          </cell>
        </row>
        <row r="8319">
          <cell r="A8319" t="str">
            <v>Marlboro2020450%HSMax</v>
          </cell>
          <cell r="B8319">
            <v>2020</v>
          </cell>
          <cell r="C8319" t="str">
            <v>50%HS</v>
          </cell>
          <cell r="D8319" t="str">
            <v>Marlboro</v>
          </cell>
          <cell r="E8319">
            <v>4</v>
          </cell>
          <cell r="F8319" t="str">
            <v>n/a</v>
          </cell>
          <cell r="G8319" t="str">
            <v>Max</v>
          </cell>
        </row>
        <row r="8320">
          <cell r="A8320" t="str">
            <v>McCormick2020450%HSMax</v>
          </cell>
          <cell r="B8320">
            <v>2020</v>
          </cell>
          <cell r="C8320" t="str">
            <v>50%HS</v>
          </cell>
          <cell r="D8320" t="str">
            <v>McCormick</v>
          </cell>
          <cell r="E8320">
            <v>4</v>
          </cell>
          <cell r="F8320">
            <v>781</v>
          </cell>
          <cell r="G8320" t="str">
            <v>Max</v>
          </cell>
        </row>
        <row r="8321">
          <cell r="A8321" t="str">
            <v>Newberry2020450%HSMax</v>
          </cell>
          <cell r="B8321">
            <v>2020</v>
          </cell>
          <cell r="C8321" t="str">
            <v>50%HS</v>
          </cell>
          <cell r="D8321" t="str">
            <v>Newberry</v>
          </cell>
          <cell r="E8321">
            <v>4</v>
          </cell>
          <cell r="F8321">
            <v>811</v>
          </cell>
          <cell r="G8321" t="str">
            <v>Max</v>
          </cell>
        </row>
        <row r="8322">
          <cell r="A8322" t="str">
            <v>Oconee2020450%HSMax</v>
          </cell>
          <cell r="B8322">
            <v>2020</v>
          </cell>
          <cell r="C8322" t="str">
            <v>50%HS</v>
          </cell>
          <cell r="D8322" t="str">
            <v>Oconee</v>
          </cell>
          <cell r="E8322">
            <v>4</v>
          </cell>
          <cell r="F8322">
            <v>850</v>
          </cell>
          <cell r="G8322" t="str">
            <v>Max</v>
          </cell>
        </row>
        <row r="8323">
          <cell r="A8323" t="str">
            <v>Orangeburg2020450%HSMax</v>
          </cell>
          <cell r="B8323">
            <v>2020</v>
          </cell>
          <cell r="C8323" t="str">
            <v>50%HS</v>
          </cell>
          <cell r="D8323" t="str">
            <v>Orangeburg</v>
          </cell>
          <cell r="E8323">
            <v>4</v>
          </cell>
          <cell r="F8323">
            <v>865</v>
          </cell>
          <cell r="G8323" t="str">
            <v>Max</v>
          </cell>
        </row>
        <row r="8324">
          <cell r="A8324" t="str">
            <v>Pickens2020450%HSMax</v>
          </cell>
          <cell r="B8324">
            <v>2020</v>
          </cell>
          <cell r="C8324" t="str">
            <v>50%HS</v>
          </cell>
          <cell r="D8324" t="str">
            <v>Pickens</v>
          </cell>
          <cell r="E8324">
            <v>4</v>
          </cell>
          <cell r="F8324">
            <v>1066</v>
          </cell>
          <cell r="G8324" t="str">
            <v>Max</v>
          </cell>
        </row>
        <row r="8325">
          <cell r="A8325" t="str">
            <v>Richland2020450%HSMax</v>
          </cell>
          <cell r="B8325">
            <v>2020</v>
          </cell>
          <cell r="C8325" t="str">
            <v>50%HS</v>
          </cell>
          <cell r="D8325" t="str">
            <v>Richland</v>
          </cell>
          <cell r="E8325">
            <v>4</v>
          </cell>
          <cell r="F8325">
            <v>1038</v>
          </cell>
          <cell r="G8325" t="str">
            <v>Max</v>
          </cell>
        </row>
        <row r="8326">
          <cell r="A8326" t="str">
            <v>Saluda2020450%HSMax</v>
          </cell>
          <cell r="B8326">
            <v>2020</v>
          </cell>
          <cell r="C8326" t="str">
            <v>50%HS</v>
          </cell>
          <cell r="D8326" t="str">
            <v>Saluda</v>
          </cell>
          <cell r="E8326">
            <v>4</v>
          </cell>
          <cell r="F8326">
            <v>1038</v>
          </cell>
          <cell r="G8326" t="str">
            <v>Max</v>
          </cell>
        </row>
        <row r="8327">
          <cell r="A8327" t="str">
            <v>Spartanburg2020450%HSMax</v>
          </cell>
          <cell r="B8327">
            <v>2020</v>
          </cell>
          <cell r="C8327" t="str">
            <v>50%HS</v>
          </cell>
          <cell r="D8327" t="str">
            <v>Spartanburg</v>
          </cell>
          <cell r="E8327">
            <v>4</v>
          </cell>
          <cell r="F8327">
            <v>915</v>
          </cell>
          <cell r="G8327" t="str">
            <v>Max</v>
          </cell>
        </row>
        <row r="8328">
          <cell r="A8328" t="str">
            <v>Sumter2020450%HSMax</v>
          </cell>
          <cell r="B8328">
            <v>2020</v>
          </cell>
          <cell r="C8328" t="str">
            <v>50%HS</v>
          </cell>
          <cell r="D8328" t="str">
            <v>Sumter</v>
          </cell>
          <cell r="E8328">
            <v>4</v>
          </cell>
          <cell r="F8328">
            <v>766</v>
          </cell>
          <cell r="G8328" t="str">
            <v>Max</v>
          </cell>
        </row>
        <row r="8329">
          <cell r="A8329" t="str">
            <v>Union2020450%HSMax</v>
          </cell>
          <cell r="B8329">
            <v>2020</v>
          </cell>
          <cell r="C8329" t="str">
            <v>50%HS</v>
          </cell>
          <cell r="D8329" t="str">
            <v>Union</v>
          </cell>
          <cell r="E8329">
            <v>4</v>
          </cell>
          <cell r="F8329" t="str">
            <v>n/a</v>
          </cell>
          <cell r="G8329" t="str">
            <v>Max</v>
          </cell>
        </row>
        <row r="8330">
          <cell r="A8330" t="str">
            <v>Williamsburg2020450%HSMax</v>
          </cell>
          <cell r="B8330">
            <v>2020</v>
          </cell>
          <cell r="C8330" t="str">
            <v>50%HS</v>
          </cell>
          <cell r="D8330" t="str">
            <v>Williamsburg</v>
          </cell>
          <cell r="E8330">
            <v>4</v>
          </cell>
          <cell r="F8330">
            <v>801</v>
          </cell>
          <cell r="G8330" t="str">
            <v>Max</v>
          </cell>
        </row>
        <row r="8331">
          <cell r="A8331" t="str">
            <v>York2020450%HSMax</v>
          </cell>
          <cell r="B8331">
            <v>2020</v>
          </cell>
          <cell r="C8331" t="str">
            <v>50%HS</v>
          </cell>
          <cell r="D8331" t="str">
            <v>York</v>
          </cell>
          <cell r="E8331">
            <v>4</v>
          </cell>
          <cell r="F8331">
            <v>1147</v>
          </cell>
          <cell r="G8331" t="str">
            <v>Max</v>
          </cell>
        </row>
        <row r="8332">
          <cell r="A8332" t="str">
            <v>Abbeville2020060%HSMax</v>
          </cell>
          <cell r="B8332">
            <v>2020</v>
          </cell>
          <cell r="C8332" t="str">
            <v>60%HS</v>
          </cell>
          <cell r="D8332" t="str">
            <v>Abbeville</v>
          </cell>
          <cell r="E8332">
            <v>0</v>
          </cell>
          <cell r="F8332" t="str">
            <v>n/a</v>
          </cell>
          <cell r="G8332" t="str">
            <v>Max</v>
          </cell>
        </row>
        <row r="8333">
          <cell r="A8333" t="str">
            <v>Aiken2020060%HSMax</v>
          </cell>
          <cell r="B8333">
            <v>2020</v>
          </cell>
          <cell r="C8333" t="str">
            <v>60%HS</v>
          </cell>
          <cell r="D8333" t="str">
            <v>Aiken</v>
          </cell>
          <cell r="E8333">
            <v>0</v>
          </cell>
          <cell r="F8333" t="str">
            <v>n/a</v>
          </cell>
          <cell r="G8333" t="str">
            <v>Max</v>
          </cell>
        </row>
        <row r="8334">
          <cell r="A8334" t="str">
            <v>Allendale2020060%HSMax</v>
          </cell>
          <cell r="B8334">
            <v>2020</v>
          </cell>
          <cell r="C8334" t="str">
            <v>60%HS</v>
          </cell>
          <cell r="D8334" t="str">
            <v>Allendale</v>
          </cell>
          <cell r="E8334">
            <v>0</v>
          </cell>
          <cell r="F8334" t="str">
            <v>n/a</v>
          </cell>
          <cell r="G8334" t="str">
            <v>Max</v>
          </cell>
        </row>
        <row r="8335">
          <cell r="A8335" t="str">
            <v>Anderson2020060%HSMax</v>
          </cell>
          <cell r="B8335">
            <v>2020</v>
          </cell>
          <cell r="C8335" t="str">
            <v>60%HS</v>
          </cell>
          <cell r="D8335" t="str">
            <v>Anderson</v>
          </cell>
          <cell r="E8335">
            <v>0</v>
          </cell>
          <cell r="F8335">
            <v>669</v>
          </cell>
          <cell r="G8335" t="str">
            <v>Max</v>
          </cell>
        </row>
        <row r="8336">
          <cell r="A8336" t="str">
            <v>Bamberg2020060%HSMax</v>
          </cell>
          <cell r="B8336">
            <v>2020</v>
          </cell>
          <cell r="C8336" t="str">
            <v>60%HS</v>
          </cell>
          <cell r="D8336" t="str">
            <v>Bamberg</v>
          </cell>
          <cell r="E8336">
            <v>0</v>
          </cell>
          <cell r="F8336">
            <v>658</v>
          </cell>
          <cell r="G8336" t="str">
            <v>Max</v>
          </cell>
        </row>
        <row r="8337">
          <cell r="A8337" t="str">
            <v>Barnwell2020060%HSMax</v>
          </cell>
          <cell r="B8337">
            <v>2020</v>
          </cell>
          <cell r="C8337" t="str">
            <v>60%HS</v>
          </cell>
          <cell r="D8337" t="str">
            <v>Barnwell</v>
          </cell>
          <cell r="E8337">
            <v>0</v>
          </cell>
          <cell r="F8337">
            <v>769</v>
          </cell>
          <cell r="G8337" t="str">
            <v>Max</v>
          </cell>
        </row>
        <row r="8338">
          <cell r="A8338" t="str">
            <v>Beaufort2020060%HSMax</v>
          </cell>
          <cell r="B8338">
            <v>2020</v>
          </cell>
          <cell r="C8338" t="str">
            <v>60%HS</v>
          </cell>
          <cell r="D8338" t="str">
            <v>Beaufort</v>
          </cell>
          <cell r="E8338">
            <v>0</v>
          </cell>
          <cell r="F8338">
            <v>892</v>
          </cell>
          <cell r="G8338" t="str">
            <v>Max</v>
          </cell>
        </row>
        <row r="8339">
          <cell r="A8339" t="str">
            <v>Berkeley2020060%HSMax</v>
          </cell>
          <cell r="B8339">
            <v>2020</v>
          </cell>
          <cell r="C8339" t="str">
            <v>60%HS</v>
          </cell>
          <cell r="D8339" t="str">
            <v>Berkeley</v>
          </cell>
          <cell r="E8339">
            <v>0</v>
          </cell>
          <cell r="F8339" t="str">
            <v>n/a</v>
          </cell>
          <cell r="G8339" t="str">
            <v>Max</v>
          </cell>
        </row>
        <row r="8340">
          <cell r="A8340" t="str">
            <v>Calhoun2020060%HSMax</v>
          </cell>
          <cell r="B8340">
            <v>2020</v>
          </cell>
          <cell r="C8340" t="str">
            <v>60%HS</v>
          </cell>
          <cell r="D8340" t="str">
            <v>Calhoun</v>
          </cell>
          <cell r="E8340">
            <v>0</v>
          </cell>
          <cell r="F8340">
            <v>753</v>
          </cell>
          <cell r="G8340" t="str">
            <v>Max</v>
          </cell>
        </row>
        <row r="8341">
          <cell r="A8341" t="str">
            <v>Charleston2020060%HSMax</v>
          </cell>
          <cell r="B8341">
            <v>2020</v>
          </cell>
          <cell r="C8341" t="str">
            <v>60%HS</v>
          </cell>
          <cell r="D8341" t="str">
            <v>Charleston</v>
          </cell>
          <cell r="E8341">
            <v>0</v>
          </cell>
          <cell r="F8341" t="str">
            <v>n/a</v>
          </cell>
          <cell r="G8341" t="str">
            <v>Max</v>
          </cell>
        </row>
        <row r="8342">
          <cell r="A8342" t="str">
            <v>Cherokee2020060%HSMax</v>
          </cell>
          <cell r="B8342">
            <v>2020</v>
          </cell>
          <cell r="C8342" t="str">
            <v>60%HS</v>
          </cell>
          <cell r="D8342" t="str">
            <v>Cherokee</v>
          </cell>
          <cell r="E8342">
            <v>0</v>
          </cell>
          <cell r="F8342">
            <v>613</v>
          </cell>
          <cell r="G8342" t="str">
            <v>Max</v>
          </cell>
        </row>
        <row r="8343">
          <cell r="A8343" t="str">
            <v>Chester2020060%HSMax</v>
          </cell>
          <cell r="B8343">
            <v>2020</v>
          </cell>
          <cell r="C8343" t="str">
            <v>60%HS</v>
          </cell>
          <cell r="D8343" t="str">
            <v>Chester</v>
          </cell>
          <cell r="E8343">
            <v>0</v>
          </cell>
          <cell r="F8343" t="str">
            <v>n/a</v>
          </cell>
          <cell r="G8343" t="str">
            <v>Max</v>
          </cell>
        </row>
        <row r="8344">
          <cell r="A8344" t="str">
            <v>Chesterfield2020060%HSMax</v>
          </cell>
          <cell r="B8344">
            <v>2020</v>
          </cell>
          <cell r="C8344" t="str">
            <v>60%HS</v>
          </cell>
          <cell r="D8344" t="str">
            <v>Chesterfield</v>
          </cell>
          <cell r="E8344">
            <v>0</v>
          </cell>
          <cell r="F8344" t="str">
            <v>n/a</v>
          </cell>
          <cell r="G8344" t="str">
            <v>Max</v>
          </cell>
        </row>
        <row r="8345">
          <cell r="A8345" t="str">
            <v>Clarendon2020060%HSMax</v>
          </cell>
          <cell r="B8345">
            <v>2020</v>
          </cell>
          <cell r="C8345" t="str">
            <v>60%HS</v>
          </cell>
          <cell r="D8345" t="str">
            <v>Clarendon</v>
          </cell>
          <cell r="E8345">
            <v>0</v>
          </cell>
          <cell r="F8345" t="str">
            <v>n/a</v>
          </cell>
          <cell r="G8345" t="str">
            <v>Max</v>
          </cell>
        </row>
        <row r="8346">
          <cell r="A8346" t="str">
            <v>Colleton2020060%HSMax</v>
          </cell>
          <cell r="B8346">
            <v>2020</v>
          </cell>
          <cell r="C8346" t="str">
            <v>60%HS</v>
          </cell>
          <cell r="D8346" t="str">
            <v>Colleton</v>
          </cell>
          <cell r="E8346">
            <v>0</v>
          </cell>
          <cell r="F8346" t="str">
            <v>n/a</v>
          </cell>
          <cell r="G8346" t="str">
            <v>Max</v>
          </cell>
        </row>
        <row r="8347">
          <cell r="A8347" t="str">
            <v>Darlington2020060%HSMax</v>
          </cell>
          <cell r="B8347">
            <v>2020</v>
          </cell>
          <cell r="C8347" t="str">
            <v>60%HS</v>
          </cell>
          <cell r="D8347" t="str">
            <v>Darlington</v>
          </cell>
          <cell r="E8347">
            <v>0</v>
          </cell>
          <cell r="F8347">
            <v>592</v>
          </cell>
          <cell r="G8347" t="str">
            <v>Max</v>
          </cell>
        </row>
        <row r="8348">
          <cell r="A8348" t="str">
            <v>Dillon2020060%HSMax</v>
          </cell>
          <cell r="B8348">
            <v>2020</v>
          </cell>
          <cell r="C8348" t="str">
            <v>60%HS</v>
          </cell>
          <cell r="D8348" t="str">
            <v>Dillon</v>
          </cell>
          <cell r="E8348">
            <v>0</v>
          </cell>
          <cell r="F8348" t="str">
            <v>n/a</v>
          </cell>
          <cell r="G8348" t="str">
            <v>Max</v>
          </cell>
        </row>
        <row r="8349">
          <cell r="A8349" t="str">
            <v>Dorchester2020060%HSMax</v>
          </cell>
          <cell r="B8349">
            <v>2020</v>
          </cell>
          <cell r="C8349" t="str">
            <v>60%HS</v>
          </cell>
          <cell r="D8349" t="str">
            <v>Dorchester</v>
          </cell>
          <cell r="E8349">
            <v>0</v>
          </cell>
          <cell r="F8349" t="str">
            <v>n/a</v>
          </cell>
          <cell r="G8349" t="str">
            <v>Max</v>
          </cell>
        </row>
        <row r="8350">
          <cell r="A8350" t="str">
            <v>Edgefield2020060%HSMax</v>
          </cell>
          <cell r="B8350">
            <v>2020</v>
          </cell>
          <cell r="C8350" t="str">
            <v>60%HS</v>
          </cell>
          <cell r="D8350" t="str">
            <v>Edgefield</v>
          </cell>
          <cell r="E8350">
            <v>0</v>
          </cell>
          <cell r="F8350" t="str">
            <v>n/a</v>
          </cell>
          <cell r="G8350" t="str">
            <v>Max</v>
          </cell>
        </row>
        <row r="8351">
          <cell r="A8351" t="str">
            <v>Fairfield2020060%HSMax</v>
          </cell>
          <cell r="B8351">
            <v>2020</v>
          </cell>
          <cell r="C8351" t="str">
            <v>60%HS</v>
          </cell>
          <cell r="D8351" t="str">
            <v>Fairfield</v>
          </cell>
          <cell r="E8351">
            <v>0</v>
          </cell>
          <cell r="F8351">
            <v>753</v>
          </cell>
          <cell r="G8351" t="str">
            <v>Max</v>
          </cell>
        </row>
        <row r="8352">
          <cell r="A8352" t="str">
            <v>Florence2020060%HSMax</v>
          </cell>
          <cell r="B8352">
            <v>2020</v>
          </cell>
          <cell r="C8352" t="str">
            <v>60%HS</v>
          </cell>
          <cell r="D8352" t="str">
            <v>Florence</v>
          </cell>
          <cell r="E8352">
            <v>0</v>
          </cell>
          <cell r="F8352">
            <v>669</v>
          </cell>
          <cell r="G8352" t="str">
            <v>Max</v>
          </cell>
        </row>
        <row r="8353">
          <cell r="A8353" t="str">
            <v>Georgetown2020060%HSMax</v>
          </cell>
          <cell r="B8353">
            <v>2020</v>
          </cell>
          <cell r="C8353" t="str">
            <v>60%HS</v>
          </cell>
          <cell r="D8353" t="str">
            <v>Georgetown</v>
          </cell>
          <cell r="E8353">
            <v>0</v>
          </cell>
          <cell r="F8353" t="str">
            <v>n/a</v>
          </cell>
          <cell r="G8353" t="str">
            <v>Max</v>
          </cell>
        </row>
        <row r="8354">
          <cell r="A8354" t="str">
            <v>Greenville2020060%HSMax</v>
          </cell>
          <cell r="B8354">
            <v>2020</v>
          </cell>
          <cell r="C8354" t="str">
            <v>60%HS</v>
          </cell>
          <cell r="D8354" t="str">
            <v>Greenville</v>
          </cell>
          <cell r="E8354">
            <v>0</v>
          </cell>
          <cell r="F8354">
            <v>772</v>
          </cell>
          <cell r="G8354" t="str">
            <v>Max</v>
          </cell>
        </row>
        <row r="8355">
          <cell r="A8355" t="str">
            <v>Greenwood2020060%HSMax</v>
          </cell>
          <cell r="B8355">
            <v>2020</v>
          </cell>
          <cell r="C8355" t="str">
            <v>60%HS</v>
          </cell>
          <cell r="D8355" t="str">
            <v>Greenwood</v>
          </cell>
          <cell r="E8355">
            <v>0</v>
          </cell>
          <cell r="F8355">
            <v>598</v>
          </cell>
          <cell r="G8355" t="str">
            <v>Max</v>
          </cell>
        </row>
        <row r="8356">
          <cell r="A8356" t="str">
            <v>Hampton2020060%HSMax</v>
          </cell>
          <cell r="B8356">
            <v>2020</v>
          </cell>
          <cell r="C8356" t="str">
            <v>60%HS</v>
          </cell>
          <cell r="D8356" t="str">
            <v>Hampton</v>
          </cell>
          <cell r="E8356">
            <v>0</v>
          </cell>
          <cell r="F8356">
            <v>550</v>
          </cell>
          <cell r="G8356" t="str">
            <v>Max</v>
          </cell>
        </row>
        <row r="8357">
          <cell r="A8357" t="str">
            <v>Horry2020060%HSMax</v>
          </cell>
          <cell r="B8357">
            <v>2020</v>
          </cell>
          <cell r="C8357" t="str">
            <v>60%HS</v>
          </cell>
          <cell r="D8357" t="str">
            <v>Horry</v>
          </cell>
          <cell r="E8357">
            <v>0</v>
          </cell>
          <cell r="F8357">
            <v>657</v>
          </cell>
          <cell r="G8357" t="str">
            <v>Max</v>
          </cell>
        </row>
        <row r="8358">
          <cell r="A8358" t="str">
            <v>Jasper2020060%HSMax</v>
          </cell>
          <cell r="B8358">
            <v>2020</v>
          </cell>
          <cell r="C8358" t="str">
            <v>60%HS</v>
          </cell>
          <cell r="D8358" t="str">
            <v>Jasper</v>
          </cell>
          <cell r="E8358">
            <v>0</v>
          </cell>
          <cell r="F8358" t="str">
            <v>n/a</v>
          </cell>
          <cell r="G8358" t="str">
            <v>Max</v>
          </cell>
        </row>
        <row r="8359">
          <cell r="A8359" t="str">
            <v>Kershaw2020060%HSMax</v>
          </cell>
          <cell r="B8359">
            <v>2020</v>
          </cell>
          <cell r="C8359" t="str">
            <v>60%HS</v>
          </cell>
          <cell r="D8359" t="str">
            <v>Kershaw</v>
          </cell>
          <cell r="E8359">
            <v>0</v>
          </cell>
          <cell r="F8359">
            <v>630</v>
          </cell>
          <cell r="G8359" t="str">
            <v>Max</v>
          </cell>
        </row>
        <row r="8360">
          <cell r="A8360" t="str">
            <v>Lancaster2020060%HSMax</v>
          </cell>
          <cell r="B8360">
            <v>2020</v>
          </cell>
          <cell r="C8360" t="str">
            <v>60%HS</v>
          </cell>
          <cell r="D8360" t="str">
            <v>Lancaster</v>
          </cell>
          <cell r="E8360">
            <v>0</v>
          </cell>
          <cell r="F8360">
            <v>793</v>
          </cell>
          <cell r="G8360" t="str">
            <v>Max</v>
          </cell>
        </row>
        <row r="8361">
          <cell r="A8361" t="str">
            <v>Laurens2020060%HSMax</v>
          </cell>
          <cell r="B8361">
            <v>2020</v>
          </cell>
          <cell r="C8361" t="str">
            <v>60%HS</v>
          </cell>
          <cell r="D8361" t="str">
            <v>Laurens</v>
          </cell>
          <cell r="E8361">
            <v>0</v>
          </cell>
          <cell r="F8361" t="str">
            <v>n/a</v>
          </cell>
          <cell r="G8361" t="str">
            <v>Max</v>
          </cell>
        </row>
        <row r="8362">
          <cell r="A8362" t="str">
            <v>Lee2020060%HSMax</v>
          </cell>
          <cell r="B8362">
            <v>2020</v>
          </cell>
          <cell r="C8362" t="str">
            <v>60%HS</v>
          </cell>
          <cell r="D8362" t="str">
            <v>Lee</v>
          </cell>
          <cell r="E8362">
            <v>0</v>
          </cell>
          <cell r="F8362" t="str">
            <v>n/a</v>
          </cell>
          <cell r="G8362" t="str">
            <v>Max</v>
          </cell>
        </row>
        <row r="8363">
          <cell r="A8363" t="str">
            <v>Lexington2020060%HSMax</v>
          </cell>
          <cell r="B8363">
            <v>2020</v>
          </cell>
          <cell r="C8363" t="str">
            <v>60%HS</v>
          </cell>
          <cell r="D8363" t="str">
            <v>Lexington</v>
          </cell>
          <cell r="E8363">
            <v>0</v>
          </cell>
          <cell r="F8363">
            <v>753</v>
          </cell>
          <cell r="G8363" t="str">
            <v>Max</v>
          </cell>
        </row>
        <row r="8364">
          <cell r="A8364" t="str">
            <v>Marion2020060%HSMax</v>
          </cell>
          <cell r="B8364">
            <v>2020</v>
          </cell>
          <cell r="C8364" t="str">
            <v>60%HS</v>
          </cell>
          <cell r="D8364" t="str">
            <v>Marion</v>
          </cell>
          <cell r="E8364">
            <v>0</v>
          </cell>
          <cell r="F8364" t="str">
            <v>n/a</v>
          </cell>
          <cell r="G8364" t="str">
            <v>Max</v>
          </cell>
        </row>
        <row r="8365">
          <cell r="A8365" t="str">
            <v>Marlboro2020060%HSMax</v>
          </cell>
          <cell r="B8365">
            <v>2020</v>
          </cell>
          <cell r="C8365" t="str">
            <v>60%HS</v>
          </cell>
          <cell r="D8365" t="str">
            <v>Marlboro</v>
          </cell>
          <cell r="E8365">
            <v>0</v>
          </cell>
          <cell r="F8365" t="str">
            <v>n/a</v>
          </cell>
          <cell r="G8365" t="str">
            <v>Max</v>
          </cell>
        </row>
        <row r="8366">
          <cell r="A8366" t="str">
            <v>McCormick2020060%HSMax</v>
          </cell>
          <cell r="B8366">
            <v>2020</v>
          </cell>
          <cell r="C8366" t="str">
            <v>60%HS</v>
          </cell>
          <cell r="D8366" t="str">
            <v>McCormick</v>
          </cell>
          <cell r="E8366">
            <v>0</v>
          </cell>
          <cell r="F8366">
            <v>565</v>
          </cell>
          <cell r="G8366" t="str">
            <v>Max</v>
          </cell>
        </row>
        <row r="8367">
          <cell r="A8367" t="str">
            <v>Newberry2020060%HSMax</v>
          </cell>
          <cell r="B8367">
            <v>2020</v>
          </cell>
          <cell r="C8367" t="str">
            <v>60%HS</v>
          </cell>
          <cell r="D8367" t="str">
            <v>Newberry</v>
          </cell>
          <cell r="E8367">
            <v>0</v>
          </cell>
          <cell r="F8367">
            <v>588</v>
          </cell>
          <cell r="G8367" t="str">
            <v>Max</v>
          </cell>
        </row>
        <row r="8368">
          <cell r="A8368" t="str">
            <v>Oconee2020060%HSMax</v>
          </cell>
          <cell r="B8368">
            <v>2020</v>
          </cell>
          <cell r="C8368" t="str">
            <v>60%HS</v>
          </cell>
          <cell r="D8368" t="str">
            <v>Oconee</v>
          </cell>
          <cell r="E8368">
            <v>0</v>
          </cell>
          <cell r="F8368">
            <v>616</v>
          </cell>
          <cell r="G8368" t="str">
            <v>Max</v>
          </cell>
        </row>
        <row r="8369">
          <cell r="A8369" t="str">
            <v>Orangeburg2020060%HSMax</v>
          </cell>
          <cell r="B8369">
            <v>2020</v>
          </cell>
          <cell r="C8369" t="str">
            <v>60%HS</v>
          </cell>
          <cell r="D8369" t="str">
            <v>Orangeburg</v>
          </cell>
          <cell r="E8369">
            <v>0</v>
          </cell>
          <cell r="F8369">
            <v>627</v>
          </cell>
          <cell r="G8369" t="str">
            <v>Max</v>
          </cell>
        </row>
        <row r="8370">
          <cell r="A8370" t="str">
            <v>Pickens2020060%HSMax</v>
          </cell>
          <cell r="B8370">
            <v>2020</v>
          </cell>
          <cell r="C8370" t="str">
            <v>60%HS</v>
          </cell>
          <cell r="D8370" t="str">
            <v>Pickens</v>
          </cell>
          <cell r="E8370">
            <v>0</v>
          </cell>
          <cell r="F8370">
            <v>772</v>
          </cell>
          <cell r="G8370" t="str">
            <v>Max</v>
          </cell>
        </row>
        <row r="8371">
          <cell r="A8371" t="str">
            <v>Richland2020060%HSMax</v>
          </cell>
          <cell r="B8371">
            <v>2020</v>
          </cell>
          <cell r="C8371" t="str">
            <v>60%HS</v>
          </cell>
          <cell r="D8371" t="str">
            <v>Richland</v>
          </cell>
          <cell r="E8371">
            <v>0</v>
          </cell>
          <cell r="F8371">
            <v>753</v>
          </cell>
          <cell r="G8371" t="str">
            <v>Max</v>
          </cell>
        </row>
        <row r="8372">
          <cell r="A8372" t="str">
            <v>Saluda2020060%HSMax</v>
          </cell>
          <cell r="B8372">
            <v>2020</v>
          </cell>
          <cell r="C8372" t="str">
            <v>60%HS</v>
          </cell>
          <cell r="D8372" t="str">
            <v>Saluda</v>
          </cell>
          <cell r="E8372">
            <v>0</v>
          </cell>
          <cell r="F8372">
            <v>753</v>
          </cell>
          <cell r="G8372" t="str">
            <v>Max</v>
          </cell>
        </row>
        <row r="8373">
          <cell r="A8373" t="str">
            <v>Spartanburg2020060%HSMax</v>
          </cell>
          <cell r="B8373">
            <v>2020</v>
          </cell>
          <cell r="C8373" t="str">
            <v>60%HS</v>
          </cell>
          <cell r="D8373" t="str">
            <v>Spartanburg</v>
          </cell>
          <cell r="E8373">
            <v>0</v>
          </cell>
          <cell r="F8373">
            <v>663</v>
          </cell>
          <cell r="G8373" t="str">
            <v>Max</v>
          </cell>
        </row>
        <row r="8374">
          <cell r="A8374" t="str">
            <v>Sumter2020060%HSMax</v>
          </cell>
          <cell r="B8374">
            <v>2020</v>
          </cell>
          <cell r="C8374" t="str">
            <v>60%HS</v>
          </cell>
          <cell r="D8374" t="str">
            <v>Sumter</v>
          </cell>
          <cell r="E8374">
            <v>0</v>
          </cell>
          <cell r="F8374">
            <v>555</v>
          </cell>
          <cell r="G8374" t="str">
            <v>Max</v>
          </cell>
        </row>
        <row r="8375">
          <cell r="A8375" t="str">
            <v>Union2020060%HSMax</v>
          </cell>
          <cell r="B8375">
            <v>2020</v>
          </cell>
          <cell r="C8375" t="str">
            <v>60%HS</v>
          </cell>
          <cell r="D8375" t="str">
            <v>Union</v>
          </cell>
          <cell r="E8375">
            <v>0</v>
          </cell>
          <cell r="F8375">
            <v>516</v>
          </cell>
          <cell r="G8375" t="str">
            <v>Max</v>
          </cell>
        </row>
        <row r="8376">
          <cell r="A8376" t="str">
            <v>Williamsburg2020060%HSMax</v>
          </cell>
          <cell r="B8376">
            <v>2020</v>
          </cell>
          <cell r="C8376" t="str">
            <v>60%HS</v>
          </cell>
          <cell r="D8376" t="str">
            <v>Williamsburg</v>
          </cell>
          <cell r="E8376">
            <v>0</v>
          </cell>
          <cell r="F8376" t="str">
            <v>n/a</v>
          </cell>
          <cell r="G8376" t="str">
            <v>Max</v>
          </cell>
        </row>
        <row r="8377">
          <cell r="A8377" t="str">
            <v>York2020060%HSMax</v>
          </cell>
          <cell r="B8377">
            <v>2020</v>
          </cell>
          <cell r="C8377" t="str">
            <v>60%HS</v>
          </cell>
          <cell r="D8377" t="str">
            <v>York</v>
          </cell>
          <cell r="E8377">
            <v>0</v>
          </cell>
          <cell r="F8377">
            <v>831</v>
          </cell>
          <cell r="G8377" t="str">
            <v>Max</v>
          </cell>
        </row>
        <row r="8378">
          <cell r="A8378" t="str">
            <v>Abbeville2020160%HSMax</v>
          </cell>
          <cell r="B8378">
            <v>2020</v>
          </cell>
          <cell r="C8378" t="str">
            <v>60%HS</v>
          </cell>
          <cell r="D8378" t="str">
            <v>Abbeville</v>
          </cell>
          <cell r="E8378">
            <v>1</v>
          </cell>
          <cell r="F8378" t="str">
            <v>n/a</v>
          </cell>
          <cell r="G8378" t="str">
            <v>Max</v>
          </cell>
        </row>
        <row r="8379">
          <cell r="A8379" t="str">
            <v>Aiken2020160%HSMax</v>
          </cell>
          <cell r="B8379">
            <v>2020</v>
          </cell>
          <cell r="C8379" t="str">
            <v>60%HS</v>
          </cell>
          <cell r="D8379" t="str">
            <v>Aiken</v>
          </cell>
          <cell r="E8379">
            <v>1</v>
          </cell>
          <cell r="F8379" t="str">
            <v>n/a</v>
          </cell>
          <cell r="G8379" t="str">
            <v>Max</v>
          </cell>
        </row>
        <row r="8380">
          <cell r="A8380" t="str">
            <v>Allendale2020160%HSMax</v>
          </cell>
          <cell r="B8380">
            <v>2020</v>
          </cell>
          <cell r="C8380" t="str">
            <v>60%HS</v>
          </cell>
          <cell r="D8380" t="str">
            <v>Allendale</v>
          </cell>
          <cell r="E8380">
            <v>1</v>
          </cell>
          <cell r="F8380" t="str">
            <v>n/a</v>
          </cell>
          <cell r="G8380" t="str">
            <v>Max</v>
          </cell>
        </row>
        <row r="8381">
          <cell r="A8381" t="str">
            <v>Anderson2020160%HSMax</v>
          </cell>
          <cell r="B8381">
            <v>2020</v>
          </cell>
          <cell r="C8381" t="str">
            <v>60%HS</v>
          </cell>
          <cell r="D8381" t="str">
            <v>Anderson</v>
          </cell>
          <cell r="E8381">
            <v>1</v>
          </cell>
          <cell r="F8381">
            <v>717</v>
          </cell>
          <cell r="G8381" t="str">
            <v>Max</v>
          </cell>
        </row>
        <row r="8382">
          <cell r="A8382" t="str">
            <v>Bamberg2020160%HSMax</v>
          </cell>
          <cell r="B8382">
            <v>2020</v>
          </cell>
          <cell r="C8382" t="str">
            <v>60%HS</v>
          </cell>
          <cell r="D8382" t="str">
            <v>Bamberg</v>
          </cell>
          <cell r="E8382">
            <v>1</v>
          </cell>
          <cell r="F8382">
            <v>705</v>
          </cell>
          <cell r="G8382" t="str">
            <v>Max</v>
          </cell>
        </row>
        <row r="8383">
          <cell r="A8383" t="str">
            <v>Barnwell2020160%HSMax</v>
          </cell>
          <cell r="B8383">
            <v>2020</v>
          </cell>
          <cell r="C8383" t="str">
            <v>60%HS</v>
          </cell>
          <cell r="D8383" t="str">
            <v>Barnwell</v>
          </cell>
          <cell r="E8383">
            <v>1</v>
          </cell>
          <cell r="F8383">
            <v>824</v>
          </cell>
          <cell r="G8383" t="str">
            <v>Max</v>
          </cell>
        </row>
        <row r="8384">
          <cell r="A8384" t="str">
            <v>Beaufort2020160%HSMax</v>
          </cell>
          <cell r="B8384">
            <v>2020</v>
          </cell>
          <cell r="C8384" t="str">
            <v>60%HS</v>
          </cell>
          <cell r="D8384" t="str">
            <v>Beaufort</v>
          </cell>
          <cell r="E8384">
            <v>1</v>
          </cell>
          <cell r="F8384">
            <v>956</v>
          </cell>
          <cell r="G8384" t="str">
            <v>Max</v>
          </cell>
        </row>
        <row r="8385">
          <cell r="A8385" t="str">
            <v>Berkeley2020160%HSMax</v>
          </cell>
          <cell r="B8385">
            <v>2020</v>
          </cell>
          <cell r="C8385" t="str">
            <v>60%HS</v>
          </cell>
          <cell r="D8385" t="str">
            <v>Berkeley</v>
          </cell>
          <cell r="E8385">
            <v>1</v>
          </cell>
          <cell r="F8385" t="str">
            <v>n/a</v>
          </cell>
          <cell r="G8385" t="str">
            <v>Max</v>
          </cell>
        </row>
        <row r="8386">
          <cell r="A8386" t="str">
            <v>Calhoun2020160%HSMax</v>
          </cell>
          <cell r="B8386">
            <v>2020</v>
          </cell>
          <cell r="C8386" t="str">
            <v>60%HS</v>
          </cell>
          <cell r="D8386" t="str">
            <v>Calhoun</v>
          </cell>
          <cell r="E8386">
            <v>1</v>
          </cell>
          <cell r="F8386">
            <v>806</v>
          </cell>
          <cell r="G8386" t="str">
            <v>Max</v>
          </cell>
        </row>
        <row r="8387">
          <cell r="A8387" t="str">
            <v>Charleston2020160%HSMax</v>
          </cell>
          <cell r="B8387">
            <v>2020</v>
          </cell>
          <cell r="C8387" t="str">
            <v>60%HS</v>
          </cell>
          <cell r="D8387" t="str">
            <v>Charleston</v>
          </cell>
          <cell r="E8387">
            <v>1</v>
          </cell>
          <cell r="F8387" t="str">
            <v>n/a</v>
          </cell>
          <cell r="G8387" t="str">
            <v>Max</v>
          </cell>
        </row>
        <row r="8388">
          <cell r="A8388" t="str">
            <v>Cherokee2020160%HSMax</v>
          </cell>
          <cell r="B8388">
            <v>2020</v>
          </cell>
          <cell r="C8388" t="str">
            <v>60%HS</v>
          </cell>
          <cell r="D8388" t="str">
            <v>Cherokee</v>
          </cell>
          <cell r="E8388">
            <v>1</v>
          </cell>
          <cell r="F8388">
            <v>657</v>
          </cell>
          <cell r="G8388" t="str">
            <v>Max</v>
          </cell>
        </row>
        <row r="8389">
          <cell r="A8389" t="str">
            <v>Chester2020160%HSMax</v>
          </cell>
          <cell r="B8389">
            <v>2020</v>
          </cell>
          <cell r="C8389" t="str">
            <v>60%HS</v>
          </cell>
          <cell r="D8389" t="str">
            <v>Chester</v>
          </cell>
          <cell r="E8389">
            <v>1</v>
          </cell>
          <cell r="F8389" t="str">
            <v>n/a</v>
          </cell>
          <cell r="G8389" t="str">
            <v>Max</v>
          </cell>
        </row>
        <row r="8390">
          <cell r="A8390" t="str">
            <v>Chesterfield2020160%HSMax</v>
          </cell>
          <cell r="B8390">
            <v>2020</v>
          </cell>
          <cell r="C8390" t="str">
            <v>60%HS</v>
          </cell>
          <cell r="D8390" t="str">
            <v>Chesterfield</v>
          </cell>
          <cell r="E8390">
            <v>1</v>
          </cell>
          <cell r="F8390" t="str">
            <v>n/a</v>
          </cell>
          <cell r="G8390" t="str">
            <v>Max</v>
          </cell>
        </row>
        <row r="8391">
          <cell r="A8391" t="str">
            <v>Clarendon2020160%HSMax</v>
          </cell>
          <cell r="B8391">
            <v>2020</v>
          </cell>
          <cell r="C8391" t="str">
            <v>60%HS</v>
          </cell>
          <cell r="D8391" t="str">
            <v>Clarendon</v>
          </cell>
          <cell r="E8391">
            <v>1</v>
          </cell>
          <cell r="F8391" t="str">
            <v>n/a</v>
          </cell>
          <cell r="G8391" t="str">
            <v>Max</v>
          </cell>
        </row>
        <row r="8392">
          <cell r="A8392" t="str">
            <v>Colleton2020160%HSMax</v>
          </cell>
          <cell r="B8392">
            <v>2020</v>
          </cell>
          <cell r="C8392" t="str">
            <v>60%HS</v>
          </cell>
          <cell r="D8392" t="str">
            <v>Colleton</v>
          </cell>
          <cell r="E8392">
            <v>1</v>
          </cell>
          <cell r="F8392" t="str">
            <v>n/a</v>
          </cell>
          <cell r="G8392" t="str">
            <v>Max</v>
          </cell>
        </row>
        <row r="8393">
          <cell r="A8393" t="str">
            <v>Darlington2020160%HSMax</v>
          </cell>
          <cell r="B8393">
            <v>2020</v>
          </cell>
          <cell r="C8393" t="str">
            <v>60%HS</v>
          </cell>
          <cell r="D8393" t="str">
            <v>Darlington</v>
          </cell>
          <cell r="E8393">
            <v>1</v>
          </cell>
          <cell r="F8393">
            <v>634</v>
          </cell>
          <cell r="G8393" t="str">
            <v>Max</v>
          </cell>
        </row>
        <row r="8394">
          <cell r="A8394" t="str">
            <v>Dillon2020160%HSMax</v>
          </cell>
          <cell r="B8394">
            <v>2020</v>
          </cell>
          <cell r="C8394" t="str">
            <v>60%HS</v>
          </cell>
          <cell r="D8394" t="str">
            <v>Dillon</v>
          </cell>
          <cell r="E8394">
            <v>1</v>
          </cell>
          <cell r="F8394" t="str">
            <v>n/a</v>
          </cell>
          <cell r="G8394" t="str">
            <v>Max</v>
          </cell>
        </row>
        <row r="8395">
          <cell r="A8395" t="str">
            <v>Dorchester2020160%HSMax</v>
          </cell>
          <cell r="B8395">
            <v>2020</v>
          </cell>
          <cell r="C8395" t="str">
            <v>60%HS</v>
          </cell>
          <cell r="D8395" t="str">
            <v>Dorchester</v>
          </cell>
          <cell r="E8395">
            <v>1</v>
          </cell>
          <cell r="F8395" t="str">
            <v>n/a</v>
          </cell>
          <cell r="G8395" t="str">
            <v>Max</v>
          </cell>
        </row>
        <row r="8396">
          <cell r="A8396" t="str">
            <v>Edgefield2020160%HSMax</v>
          </cell>
          <cell r="B8396">
            <v>2020</v>
          </cell>
          <cell r="C8396" t="str">
            <v>60%HS</v>
          </cell>
          <cell r="D8396" t="str">
            <v>Edgefield</v>
          </cell>
          <cell r="E8396">
            <v>1</v>
          </cell>
          <cell r="F8396" t="str">
            <v>n/a</v>
          </cell>
          <cell r="G8396" t="str">
            <v>Max</v>
          </cell>
        </row>
        <row r="8397">
          <cell r="A8397" t="str">
            <v>Fairfield2020160%HSMax</v>
          </cell>
          <cell r="B8397">
            <v>2020</v>
          </cell>
          <cell r="C8397" t="str">
            <v>60%HS</v>
          </cell>
          <cell r="D8397" t="str">
            <v>Fairfield</v>
          </cell>
          <cell r="E8397">
            <v>1</v>
          </cell>
          <cell r="F8397">
            <v>806</v>
          </cell>
          <cell r="G8397" t="str">
            <v>Max</v>
          </cell>
        </row>
        <row r="8398">
          <cell r="A8398" t="str">
            <v>Florence2020160%HSMax</v>
          </cell>
          <cell r="B8398">
            <v>2020</v>
          </cell>
          <cell r="C8398" t="str">
            <v>60%HS</v>
          </cell>
          <cell r="D8398" t="str">
            <v>Florence</v>
          </cell>
          <cell r="E8398">
            <v>1</v>
          </cell>
          <cell r="F8398">
            <v>717</v>
          </cell>
          <cell r="G8398" t="str">
            <v>Max</v>
          </cell>
        </row>
        <row r="8399">
          <cell r="A8399" t="str">
            <v>Georgetown2020160%HSMax</v>
          </cell>
          <cell r="B8399">
            <v>2020</v>
          </cell>
          <cell r="C8399" t="str">
            <v>60%HS</v>
          </cell>
          <cell r="D8399" t="str">
            <v>Georgetown</v>
          </cell>
          <cell r="E8399">
            <v>1</v>
          </cell>
          <cell r="F8399" t="str">
            <v>n/a</v>
          </cell>
          <cell r="G8399" t="str">
            <v>Max</v>
          </cell>
        </row>
        <row r="8400">
          <cell r="A8400" t="str">
            <v>Greenville2020160%HSMax</v>
          </cell>
          <cell r="B8400">
            <v>2020</v>
          </cell>
          <cell r="C8400" t="str">
            <v>60%HS</v>
          </cell>
          <cell r="D8400" t="str">
            <v>Greenville</v>
          </cell>
          <cell r="E8400">
            <v>1</v>
          </cell>
          <cell r="F8400">
            <v>827</v>
          </cell>
          <cell r="G8400" t="str">
            <v>Max</v>
          </cell>
        </row>
        <row r="8401">
          <cell r="A8401" t="str">
            <v>Greenwood2020160%HSMax</v>
          </cell>
          <cell r="B8401">
            <v>2020</v>
          </cell>
          <cell r="C8401" t="str">
            <v>60%HS</v>
          </cell>
          <cell r="D8401" t="str">
            <v>Greenwood</v>
          </cell>
          <cell r="E8401">
            <v>1</v>
          </cell>
          <cell r="F8401">
            <v>641</v>
          </cell>
          <cell r="G8401" t="str">
            <v>Max</v>
          </cell>
        </row>
        <row r="8402">
          <cell r="A8402" t="str">
            <v>Hampton2020160%HSMax</v>
          </cell>
          <cell r="B8402">
            <v>2020</v>
          </cell>
          <cell r="C8402" t="str">
            <v>60%HS</v>
          </cell>
          <cell r="D8402" t="str">
            <v>Hampton</v>
          </cell>
          <cell r="E8402">
            <v>1</v>
          </cell>
          <cell r="F8402">
            <v>590</v>
          </cell>
          <cell r="G8402" t="str">
            <v>Max</v>
          </cell>
        </row>
        <row r="8403">
          <cell r="A8403" t="str">
            <v>Horry2020160%HSMax</v>
          </cell>
          <cell r="B8403">
            <v>2020</v>
          </cell>
          <cell r="C8403" t="str">
            <v>60%HS</v>
          </cell>
          <cell r="D8403" t="str">
            <v>Horry</v>
          </cell>
          <cell r="E8403">
            <v>1</v>
          </cell>
          <cell r="F8403">
            <v>703</v>
          </cell>
          <cell r="G8403" t="str">
            <v>Max</v>
          </cell>
        </row>
        <row r="8404">
          <cell r="A8404" t="str">
            <v>Jasper2020160%HSMax</v>
          </cell>
          <cell r="B8404">
            <v>2020</v>
          </cell>
          <cell r="C8404" t="str">
            <v>60%HS</v>
          </cell>
          <cell r="D8404" t="str">
            <v>Jasper</v>
          </cell>
          <cell r="E8404">
            <v>1</v>
          </cell>
          <cell r="F8404" t="str">
            <v>n/a</v>
          </cell>
          <cell r="G8404" t="str">
            <v>Max</v>
          </cell>
        </row>
        <row r="8405">
          <cell r="A8405" t="str">
            <v>Kershaw2020160%HSMax</v>
          </cell>
          <cell r="B8405">
            <v>2020</v>
          </cell>
          <cell r="C8405" t="str">
            <v>60%HS</v>
          </cell>
          <cell r="D8405" t="str">
            <v>Kershaw</v>
          </cell>
          <cell r="E8405">
            <v>1</v>
          </cell>
          <cell r="F8405">
            <v>675</v>
          </cell>
          <cell r="G8405" t="str">
            <v>Max</v>
          </cell>
        </row>
        <row r="8406">
          <cell r="A8406" t="str">
            <v>Lancaster2020160%HSMax</v>
          </cell>
          <cell r="B8406">
            <v>2020</v>
          </cell>
          <cell r="C8406" t="str">
            <v>60%HS</v>
          </cell>
          <cell r="D8406" t="str">
            <v>Lancaster</v>
          </cell>
          <cell r="E8406">
            <v>1</v>
          </cell>
          <cell r="F8406">
            <v>849</v>
          </cell>
          <cell r="G8406" t="str">
            <v>Max</v>
          </cell>
        </row>
        <row r="8407">
          <cell r="A8407" t="str">
            <v>Laurens2020160%HSMax</v>
          </cell>
          <cell r="B8407">
            <v>2020</v>
          </cell>
          <cell r="C8407" t="str">
            <v>60%HS</v>
          </cell>
          <cell r="D8407" t="str">
            <v>Laurens</v>
          </cell>
          <cell r="E8407">
            <v>1</v>
          </cell>
          <cell r="F8407" t="str">
            <v>n/a</v>
          </cell>
          <cell r="G8407" t="str">
            <v>Max</v>
          </cell>
        </row>
        <row r="8408">
          <cell r="A8408" t="str">
            <v>Lee2020160%HSMax</v>
          </cell>
          <cell r="B8408">
            <v>2020</v>
          </cell>
          <cell r="C8408" t="str">
            <v>60%HS</v>
          </cell>
          <cell r="D8408" t="str">
            <v>Lee</v>
          </cell>
          <cell r="E8408">
            <v>1</v>
          </cell>
          <cell r="F8408" t="str">
            <v>n/a</v>
          </cell>
          <cell r="G8408" t="str">
            <v>Max</v>
          </cell>
        </row>
        <row r="8409">
          <cell r="A8409" t="str">
            <v>Lexington2020160%HSMax</v>
          </cell>
          <cell r="B8409">
            <v>2020</v>
          </cell>
          <cell r="C8409" t="str">
            <v>60%HS</v>
          </cell>
          <cell r="D8409" t="str">
            <v>Lexington</v>
          </cell>
          <cell r="E8409">
            <v>1</v>
          </cell>
          <cell r="F8409">
            <v>806</v>
          </cell>
          <cell r="G8409" t="str">
            <v>Max</v>
          </cell>
        </row>
        <row r="8410">
          <cell r="A8410" t="str">
            <v>Marion2020160%HSMax</v>
          </cell>
          <cell r="B8410">
            <v>2020</v>
          </cell>
          <cell r="C8410" t="str">
            <v>60%HS</v>
          </cell>
          <cell r="D8410" t="str">
            <v>Marion</v>
          </cell>
          <cell r="E8410">
            <v>1</v>
          </cell>
          <cell r="F8410" t="str">
            <v>n/a</v>
          </cell>
          <cell r="G8410" t="str">
            <v>Max</v>
          </cell>
        </row>
        <row r="8411">
          <cell r="A8411" t="str">
            <v>Marlboro2020160%HSMax</v>
          </cell>
          <cell r="B8411">
            <v>2020</v>
          </cell>
          <cell r="C8411" t="str">
            <v>60%HS</v>
          </cell>
          <cell r="D8411" t="str">
            <v>Marlboro</v>
          </cell>
          <cell r="E8411">
            <v>1</v>
          </cell>
          <cell r="F8411" t="str">
            <v>n/a</v>
          </cell>
          <cell r="G8411" t="str">
            <v>Max</v>
          </cell>
        </row>
        <row r="8412">
          <cell r="A8412" t="str">
            <v>McCormick2020160%HSMax</v>
          </cell>
          <cell r="B8412">
            <v>2020</v>
          </cell>
          <cell r="C8412" t="str">
            <v>60%HS</v>
          </cell>
          <cell r="D8412" t="str">
            <v>McCormick</v>
          </cell>
          <cell r="E8412">
            <v>1</v>
          </cell>
          <cell r="F8412">
            <v>606</v>
          </cell>
          <cell r="G8412" t="str">
            <v>Max</v>
          </cell>
        </row>
        <row r="8413">
          <cell r="A8413" t="str">
            <v>Newberry2020160%HSMax</v>
          </cell>
          <cell r="B8413">
            <v>2020</v>
          </cell>
          <cell r="C8413" t="str">
            <v>60%HS</v>
          </cell>
          <cell r="D8413" t="str">
            <v>Newberry</v>
          </cell>
          <cell r="E8413">
            <v>1</v>
          </cell>
          <cell r="F8413">
            <v>630</v>
          </cell>
          <cell r="G8413" t="str">
            <v>Max</v>
          </cell>
        </row>
        <row r="8414">
          <cell r="A8414" t="str">
            <v>Oconee2020160%HSMax</v>
          </cell>
          <cell r="B8414">
            <v>2020</v>
          </cell>
          <cell r="C8414" t="str">
            <v>60%HS</v>
          </cell>
          <cell r="D8414" t="str">
            <v>Oconee</v>
          </cell>
          <cell r="E8414">
            <v>1</v>
          </cell>
          <cell r="F8414">
            <v>660</v>
          </cell>
          <cell r="G8414" t="str">
            <v>Max</v>
          </cell>
        </row>
        <row r="8415">
          <cell r="A8415" t="str">
            <v>Orangeburg2020160%HSMax</v>
          </cell>
          <cell r="B8415">
            <v>2020</v>
          </cell>
          <cell r="C8415" t="str">
            <v>60%HS</v>
          </cell>
          <cell r="D8415" t="str">
            <v>Orangeburg</v>
          </cell>
          <cell r="E8415">
            <v>1</v>
          </cell>
          <cell r="F8415">
            <v>671</v>
          </cell>
          <cell r="G8415" t="str">
            <v>Max</v>
          </cell>
        </row>
        <row r="8416">
          <cell r="A8416" t="str">
            <v>Pickens2020160%HSMax</v>
          </cell>
          <cell r="B8416">
            <v>2020</v>
          </cell>
          <cell r="C8416" t="str">
            <v>60%HS</v>
          </cell>
          <cell r="D8416" t="str">
            <v>Pickens</v>
          </cell>
          <cell r="E8416">
            <v>1</v>
          </cell>
          <cell r="F8416">
            <v>827</v>
          </cell>
          <cell r="G8416" t="str">
            <v>Max</v>
          </cell>
        </row>
        <row r="8417">
          <cell r="A8417" t="str">
            <v>Richland2020160%HSMax</v>
          </cell>
          <cell r="B8417">
            <v>2020</v>
          </cell>
          <cell r="C8417" t="str">
            <v>60%HS</v>
          </cell>
          <cell r="D8417" t="str">
            <v>Richland</v>
          </cell>
          <cell r="E8417">
            <v>1</v>
          </cell>
          <cell r="F8417">
            <v>806</v>
          </cell>
          <cell r="G8417" t="str">
            <v>Max</v>
          </cell>
        </row>
        <row r="8418">
          <cell r="A8418" t="str">
            <v>Saluda2020160%HSMax</v>
          </cell>
          <cell r="B8418">
            <v>2020</v>
          </cell>
          <cell r="C8418" t="str">
            <v>60%HS</v>
          </cell>
          <cell r="D8418" t="str">
            <v>Saluda</v>
          </cell>
          <cell r="E8418">
            <v>1</v>
          </cell>
          <cell r="F8418">
            <v>806</v>
          </cell>
          <cell r="G8418" t="str">
            <v>Max</v>
          </cell>
        </row>
        <row r="8419">
          <cell r="A8419" t="str">
            <v>Spartanburg2020160%HSMax</v>
          </cell>
          <cell r="B8419">
            <v>2020</v>
          </cell>
          <cell r="C8419" t="str">
            <v>60%HS</v>
          </cell>
          <cell r="D8419" t="str">
            <v>Spartanburg</v>
          </cell>
          <cell r="E8419">
            <v>1</v>
          </cell>
          <cell r="F8419">
            <v>710</v>
          </cell>
          <cell r="G8419" t="str">
            <v>Max</v>
          </cell>
        </row>
        <row r="8420">
          <cell r="A8420" t="str">
            <v>Sumter2020160%HSMax</v>
          </cell>
          <cell r="B8420">
            <v>2020</v>
          </cell>
          <cell r="C8420" t="str">
            <v>60%HS</v>
          </cell>
          <cell r="D8420" t="str">
            <v>Sumter</v>
          </cell>
          <cell r="E8420">
            <v>1</v>
          </cell>
          <cell r="F8420">
            <v>594</v>
          </cell>
          <cell r="G8420" t="str">
            <v>Max</v>
          </cell>
        </row>
        <row r="8421">
          <cell r="A8421" t="str">
            <v>Union2020160%HSMax</v>
          </cell>
          <cell r="B8421">
            <v>2020</v>
          </cell>
          <cell r="C8421" t="str">
            <v>60%HS</v>
          </cell>
          <cell r="D8421" t="str">
            <v>Union</v>
          </cell>
          <cell r="E8421">
            <v>1</v>
          </cell>
          <cell r="F8421">
            <v>552</v>
          </cell>
          <cell r="G8421" t="str">
            <v>Max</v>
          </cell>
        </row>
        <row r="8422">
          <cell r="A8422" t="str">
            <v>Williamsburg2020160%HSMax</v>
          </cell>
          <cell r="B8422">
            <v>2020</v>
          </cell>
          <cell r="C8422" t="str">
            <v>60%HS</v>
          </cell>
          <cell r="D8422" t="str">
            <v>Williamsburg</v>
          </cell>
          <cell r="E8422">
            <v>1</v>
          </cell>
          <cell r="F8422" t="str">
            <v>n/a</v>
          </cell>
          <cell r="G8422" t="str">
            <v>Max</v>
          </cell>
        </row>
        <row r="8423">
          <cell r="A8423" t="str">
            <v>York2020160%HSMax</v>
          </cell>
          <cell r="B8423">
            <v>2020</v>
          </cell>
          <cell r="C8423" t="str">
            <v>60%HS</v>
          </cell>
          <cell r="D8423" t="str">
            <v>York</v>
          </cell>
          <cell r="E8423">
            <v>1</v>
          </cell>
          <cell r="F8423">
            <v>890</v>
          </cell>
          <cell r="G8423" t="str">
            <v>Max</v>
          </cell>
        </row>
        <row r="8424">
          <cell r="A8424" t="str">
            <v>Abbeville2020260%HSMax</v>
          </cell>
          <cell r="B8424">
            <v>2020</v>
          </cell>
          <cell r="C8424" t="str">
            <v>60%HS</v>
          </cell>
          <cell r="D8424" t="str">
            <v>Abbeville</v>
          </cell>
          <cell r="E8424">
            <v>2</v>
          </cell>
          <cell r="F8424" t="str">
            <v>n/a</v>
          </cell>
          <cell r="G8424" t="str">
            <v>Max</v>
          </cell>
        </row>
        <row r="8425">
          <cell r="A8425" t="str">
            <v>Aiken2020260%HSMax</v>
          </cell>
          <cell r="B8425">
            <v>2020</v>
          </cell>
          <cell r="C8425" t="str">
            <v>60%HS</v>
          </cell>
          <cell r="D8425" t="str">
            <v>Aiken</v>
          </cell>
          <cell r="E8425">
            <v>2</v>
          </cell>
          <cell r="F8425" t="str">
            <v>n/a</v>
          </cell>
          <cell r="G8425" t="str">
            <v>Max</v>
          </cell>
        </row>
        <row r="8426">
          <cell r="A8426" t="str">
            <v>Allendale2020260%HSMax</v>
          </cell>
          <cell r="B8426">
            <v>2020</v>
          </cell>
          <cell r="C8426" t="str">
            <v>60%HS</v>
          </cell>
          <cell r="D8426" t="str">
            <v>Allendale</v>
          </cell>
          <cell r="E8426">
            <v>2</v>
          </cell>
          <cell r="F8426" t="str">
            <v>n/a</v>
          </cell>
          <cell r="G8426" t="str">
            <v>Max</v>
          </cell>
        </row>
        <row r="8427">
          <cell r="A8427" t="str">
            <v>Anderson2020260%HSMax</v>
          </cell>
          <cell r="B8427">
            <v>2020</v>
          </cell>
          <cell r="C8427" t="str">
            <v>60%HS</v>
          </cell>
          <cell r="D8427" t="str">
            <v>Anderson</v>
          </cell>
          <cell r="E8427">
            <v>2</v>
          </cell>
          <cell r="F8427">
            <v>861</v>
          </cell>
          <cell r="G8427" t="str">
            <v>Max</v>
          </cell>
        </row>
        <row r="8428">
          <cell r="A8428" t="str">
            <v>Bamberg2020260%HSMax</v>
          </cell>
          <cell r="B8428">
            <v>2020</v>
          </cell>
          <cell r="C8428" t="str">
            <v>60%HS</v>
          </cell>
          <cell r="D8428" t="str">
            <v>Bamberg</v>
          </cell>
          <cell r="E8428">
            <v>2</v>
          </cell>
          <cell r="F8428">
            <v>846</v>
          </cell>
          <cell r="G8428" t="str">
            <v>Max</v>
          </cell>
        </row>
        <row r="8429">
          <cell r="A8429" t="str">
            <v>Barnwell2020260%HSMax</v>
          </cell>
          <cell r="B8429">
            <v>2020</v>
          </cell>
          <cell r="C8429" t="str">
            <v>60%HS</v>
          </cell>
          <cell r="D8429" t="str">
            <v>Barnwell</v>
          </cell>
          <cell r="E8429">
            <v>2</v>
          </cell>
          <cell r="F8429">
            <v>988</v>
          </cell>
          <cell r="G8429" t="str">
            <v>Max</v>
          </cell>
        </row>
        <row r="8430">
          <cell r="A8430" t="str">
            <v>Beaufort2020260%HSMax</v>
          </cell>
          <cell r="B8430">
            <v>2020</v>
          </cell>
          <cell r="C8430" t="str">
            <v>60%HS</v>
          </cell>
          <cell r="D8430" t="str">
            <v>Beaufort</v>
          </cell>
          <cell r="E8430">
            <v>2</v>
          </cell>
          <cell r="F8430">
            <v>1147</v>
          </cell>
          <cell r="G8430" t="str">
            <v>Max</v>
          </cell>
        </row>
        <row r="8431">
          <cell r="A8431" t="str">
            <v>Berkeley2020260%HSMax</v>
          </cell>
          <cell r="B8431">
            <v>2020</v>
          </cell>
          <cell r="C8431" t="str">
            <v>60%HS</v>
          </cell>
          <cell r="D8431" t="str">
            <v>Berkeley</v>
          </cell>
          <cell r="E8431">
            <v>2</v>
          </cell>
          <cell r="F8431" t="str">
            <v>n/a</v>
          </cell>
          <cell r="G8431" t="str">
            <v>Max</v>
          </cell>
        </row>
        <row r="8432">
          <cell r="A8432" t="str">
            <v>Calhoun2020260%HSMax</v>
          </cell>
          <cell r="B8432">
            <v>2020</v>
          </cell>
          <cell r="C8432" t="str">
            <v>60%HS</v>
          </cell>
          <cell r="D8432" t="str">
            <v>Calhoun</v>
          </cell>
          <cell r="E8432">
            <v>2</v>
          </cell>
          <cell r="F8432">
            <v>967</v>
          </cell>
          <cell r="G8432" t="str">
            <v>Max</v>
          </cell>
        </row>
        <row r="8433">
          <cell r="A8433" t="str">
            <v>Charleston2020260%HSMax</v>
          </cell>
          <cell r="B8433">
            <v>2020</v>
          </cell>
          <cell r="C8433" t="str">
            <v>60%HS</v>
          </cell>
          <cell r="D8433" t="str">
            <v>Charleston</v>
          </cell>
          <cell r="E8433">
            <v>2</v>
          </cell>
          <cell r="F8433" t="str">
            <v>n/a</v>
          </cell>
          <cell r="G8433" t="str">
            <v>Max</v>
          </cell>
        </row>
        <row r="8434">
          <cell r="A8434" t="str">
            <v>Cherokee2020260%HSMax</v>
          </cell>
          <cell r="B8434">
            <v>2020</v>
          </cell>
          <cell r="C8434" t="str">
            <v>60%HS</v>
          </cell>
          <cell r="D8434" t="str">
            <v>Cherokee</v>
          </cell>
          <cell r="E8434">
            <v>2</v>
          </cell>
          <cell r="F8434">
            <v>787</v>
          </cell>
          <cell r="G8434" t="str">
            <v>Max</v>
          </cell>
        </row>
        <row r="8435">
          <cell r="A8435" t="str">
            <v>Chester2020260%HSMax</v>
          </cell>
          <cell r="B8435">
            <v>2020</v>
          </cell>
          <cell r="C8435" t="str">
            <v>60%HS</v>
          </cell>
          <cell r="D8435" t="str">
            <v>Chester</v>
          </cell>
          <cell r="E8435">
            <v>2</v>
          </cell>
          <cell r="F8435" t="str">
            <v>n/a</v>
          </cell>
          <cell r="G8435" t="str">
            <v>Max</v>
          </cell>
        </row>
        <row r="8436">
          <cell r="A8436" t="str">
            <v>Chesterfield2020260%HSMax</v>
          </cell>
          <cell r="B8436">
            <v>2020</v>
          </cell>
          <cell r="C8436" t="str">
            <v>60%HS</v>
          </cell>
          <cell r="D8436" t="str">
            <v>Chesterfield</v>
          </cell>
          <cell r="E8436">
            <v>2</v>
          </cell>
          <cell r="F8436" t="str">
            <v>n/a</v>
          </cell>
          <cell r="G8436" t="str">
            <v>Max</v>
          </cell>
        </row>
        <row r="8437">
          <cell r="A8437" t="str">
            <v>Clarendon2020260%HSMax</v>
          </cell>
          <cell r="B8437">
            <v>2020</v>
          </cell>
          <cell r="C8437" t="str">
            <v>60%HS</v>
          </cell>
          <cell r="D8437" t="str">
            <v>Clarendon</v>
          </cell>
          <cell r="E8437">
            <v>2</v>
          </cell>
          <cell r="F8437" t="str">
            <v>n/a</v>
          </cell>
          <cell r="G8437" t="str">
            <v>Max</v>
          </cell>
        </row>
        <row r="8438">
          <cell r="A8438" t="str">
            <v>Colleton2020260%HSMax</v>
          </cell>
          <cell r="B8438">
            <v>2020</v>
          </cell>
          <cell r="C8438" t="str">
            <v>60%HS</v>
          </cell>
          <cell r="D8438" t="str">
            <v>Colleton</v>
          </cell>
          <cell r="E8438">
            <v>2</v>
          </cell>
          <cell r="F8438" t="str">
            <v>n/a</v>
          </cell>
          <cell r="G8438" t="str">
            <v>Max</v>
          </cell>
        </row>
        <row r="8439">
          <cell r="A8439" t="str">
            <v>Darlington2020260%HSMax</v>
          </cell>
          <cell r="B8439">
            <v>2020</v>
          </cell>
          <cell r="C8439" t="str">
            <v>60%HS</v>
          </cell>
          <cell r="D8439" t="str">
            <v>Darlington</v>
          </cell>
          <cell r="E8439">
            <v>2</v>
          </cell>
          <cell r="F8439">
            <v>760</v>
          </cell>
          <cell r="G8439" t="str">
            <v>Max</v>
          </cell>
        </row>
        <row r="8440">
          <cell r="A8440" t="str">
            <v>Dillon2020260%HSMax</v>
          </cell>
          <cell r="B8440">
            <v>2020</v>
          </cell>
          <cell r="C8440" t="str">
            <v>60%HS</v>
          </cell>
          <cell r="D8440" t="str">
            <v>Dillon</v>
          </cell>
          <cell r="E8440">
            <v>2</v>
          </cell>
          <cell r="F8440" t="str">
            <v>n/a</v>
          </cell>
          <cell r="G8440" t="str">
            <v>Max</v>
          </cell>
        </row>
        <row r="8441">
          <cell r="A8441" t="str">
            <v>Dorchester2020260%HSMax</v>
          </cell>
          <cell r="B8441">
            <v>2020</v>
          </cell>
          <cell r="C8441" t="str">
            <v>60%HS</v>
          </cell>
          <cell r="D8441" t="str">
            <v>Dorchester</v>
          </cell>
          <cell r="E8441">
            <v>2</v>
          </cell>
          <cell r="F8441" t="str">
            <v>n/a</v>
          </cell>
          <cell r="G8441" t="str">
            <v>Max</v>
          </cell>
        </row>
        <row r="8442">
          <cell r="A8442" t="str">
            <v>Edgefield2020260%HSMax</v>
          </cell>
          <cell r="B8442">
            <v>2020</v>
          </cell>
          <cell r="C8442" t="str">
            <v>60%HS</v>
          </cell>
          <cell r="D8442" t="str">
            <v>Edgefield</v>
          </cell>
          <cell r="E8442">
            <v>2</v>
          </cell>
          <cell r="F8442" t="str">
            <v>n/a</v>
          </cell>
          <cell r="G8442" t="str">
            <v>Max</v>
          </cell>
        </row>
        <row r="8443">
          <cell r="A8443" t="str">
            <v>Fairfield2020260%HSMax</v>
          </cell>
          <cell r="B8443">
            <v>2020</v>
          </cell>
          <cell r="C8443" t="str">
            <v>60%HS</v>
          </cell>
          <cell r="D8443" t="str">
            <v>Fairfield</v>
          </cell>
          <cell r="E8443">
            <v>2</v>
          </cell>
          <cell r="F8443">
            <v>967</v>
          </cell>
          <cell r="G8443" t="str">
            <v>Max</v>
          </cell>
        </row>
        <row r="8444">
          <cell r="A8444" t="str">
            <v>Florence2020260%HSMax</v>
          </cell>
          <cell r="B8444">
            <v>2020</v>
          </cell>
          <cell r="C8444" t="str">
            <v>60%HS</v>
          </cell>
          <cell r="D8444" t="str">
            <v>Florence</v>
          </cell>
          <cell r="E8444">
            <v>2</v>
          </cell>
          <cell r="F8444">
            <v>861</v>
          </cell>
          <cell r="G8444" t="str">
            <v>Max</v>
          </cell>
        </row>
        <row r="8445">
          <cell r="A8445" t="str">
            <v>Georgetown2020260%HSMax</v>
          </cell>
          <cell r="B8445">
            <v>2020</v>
          </cell>
          <cell r="C8445" t="str">
            <v>60%HS</v>
          </cell>
          <cell r="D8445" t="str">
            <v>Georgetown</v>
          </cell>
          <cell r="E8445">
            <v>2</v>
          </cell>
          <cell r="F8445" t="str">
            <v>n/a</v>
          </cell>
          <cell r="G8445" t="str">
            <v>Max</v>
          </cell>
        </row>
        <row r="8446">
          <cell r="A8446" t="str">
            <v>Greenville2020260%HSMax</v>
          </cell>
          <cell r="B8446">
            <v>2020</v>
          </cell>
          <cell r="C8446" t="str">
            <v>60%HS</v>
          </cell>
          <cell r="D8446" t="str">
            <v>Greenville</v>
          </cell>
          <cell r="E8446">
            <v>2</v>
          </cell>
          <cell r="F8446">
            <v>993</v>
          </cell>
          <cell r="G8446" t="str">
            <v>Max</v>
          </cell>
        </row>
        <row r="8447">
          <cell r="A8447" t="str">
            <v>Greenwood2020260%HSMax</v>
          </cell>
          <cell r="B8447">
            <v>2020</v>
          </cell>
          <cell r="C8447" t="str">
            <v>60%HS</v>
          </cell>
          <cell r="D8447" t="str">
            <v>Greenwood</v>
          </cell>
          <cell r="E8447">
            <v>2</v>
          </cell>
          <cell r="F8447">
            <v>769</v>
          </cell>
          <cell r="G8447" t="str">
            <v>Max</v>
          </cell>
        </row>
        <row r="8448">
          <cell r="A8448" t="str">
            <v>Hampton2020260%HSMax</v>
          </cell>
          <cell r="B8448">
            <v>2020</v>
          </cell>
          <cell r="C8448" t="str">
            <v>60%HS</v>
          </cell>
          <cell r="D8448" t="str">
            <v>Hampton</v>
          </cell>
          <cell r="E8448">
            <v>2</v>
          </cell>
          <cell r="F8448">
            <v>708</v>
          </cell>
          <cell r="G8448" t="str">
            <v>Max</v>
          </cell>
        </row>
        <row r="8449">
          <cell r="A8449" t="str">
            <v>Horry2020260%HSMax</v>
          </cell>
          <cell r="B8449">
            <v>2020</v>
          </cell>
          <cell r="C8449" t="str">
            <v>60%HS</v>
          </cell>
          <cell r="D8449" t="str">
            <v>Horry</v>
          </cell>
          <cell r="E8449">
            <v>2</v>
          </cell>
          <cell r="F8449">
            <v>844</v>
          </cell>
          <cell r="G8449" t="str">
            <v>Max</v>
          </cell>
        </row>
        <row r="8450">
          <cell r="A8450" t="str">
            <v>Jasper2020260%HSMax</v>
          </cell>
          <cell r="B8450">
            <v>2020</v>
          </cell>
          <cell r="C8450" t="str">
            <v>60%HS</v>
          </cell>
          <cell r="D8450" t="str">
            <v>Jasper</v>
          </cell>
          <cell r="E8450">
            <v>2</v>
          </cell>
          <cell r="F8450" t="str">
            <v>n/a</v>
          </cell>
          <cell r="G8450" t="str">
            <v>Max</v>
          </cell>
        </row>
        <row r="8451">
          <cell r="A8451" t="str">
            <v>Kershaw2020260%HSMax</v>
          </cell>
          <cell r="B8451">
            <v>2020</v>
          </cell>
          <cell r="C8451" t="str">
            <v>60%HS</v>
          </cell>
          <cell r="D8451" t="str">
            <v>Kershaw</v>
          </cell>
          <cell r="E8451">
            <v>2</v>
          </cell>
          <cell r="F8451">
            <v>810</v>
          </cell>
          <cell r="G8451" t="str">
            <v>Max</v>
          </cell>
        </row>
        <row r="8452">
          <cell r="A8452" t="str">
            <v>Lancaster2020260%HSMax</v>
          </cell>
          <cell r="B8452">
            <v>2020</v>
          </cell>
          <cell r="C8452" t="str">
            <v>60%HS</v>
          </cell>
          <cell r="D8452" t="str">
            <v>Lancaster</v>
          </cell>
          <cell r="E8452">
            <v>2</v>
          </cell>
          <cell r="F8452">
            <v>1020</v>
          </cell>
          <cell r="G8452" t="str">
            <v>Max</v>
          </cell>
        </row>
        <row r="8453">
          <cell r="A8453" t="str">
            <v>Laurens2020260%HSMax</v>
          </cell>
          <cell r="B8453">
            <v>2020</v>
          </cell>
          <cell r="C8453" t="str">
            <v>60%HS</v>
          </cell>
          <cell r="D8453" t="str">
            <v>Laurens</v>
          </cell>
          <cell r="E8453">
            <v>2</v>
          </cell>
          <cell r="F8453" t="str">
            <v>n/a</v>
          </cell>
          <cell r="G8453" t="str">
            <v>Max</v>
          </cell>
        </row>
        <row r="8454">
          <cell r="A8454" t="str">
            <v>Lee2020260%HSMax</v>
          </cell>
          <cell r="B8454">
            <v>2020</v>
          </cell>
          <cell r="C8454" t="str">
            <v>60%HS</v>
          </cell>
          <cell r="D8454" t="str">
            <v>Lee</v>
          </cell>
          <cell r="E8454">
            <v>2</v>
          </cell>
          <cell r="F8454" t="str">
            <v>n/a</v>
          </cell>
          <cell r="G8454" t="str">
            <v>Max</v>
          </cell>
        </row>
        <row r="8455">
          <cell r="A8455" t="str">
            <v>Lexington2020260%HSMax</v>
          </cell>
          <cell r="B8455">
            <v>2020</v>
          </cell>
          <cell r="C8455" t="str">
            <v>60%HS</v>
          </cell>
          <cell r="D8455" t="str">
            <v>Lexington</v>
          </cell>
          <cell r="E8455">
            <v>2</v>
          </cell>
          <cell r="F8455">
            <v>967</v>
          </cell>
          <cell r="G8455" t="str">
            <v>Max</v>
          </cell>
        </row>
        <row r="8456">
          <cell r="A8456" t="str">
            <v>Marion2020260%HSMax</v>
          </cell>
          <cell r="B8456">
            <v>2020</v>
          </cell>
          <cell r="C8456" t="str">
            <v>60%HS</v>
          </cell>
          <cell r="D8456" t="str">
            <v>Marion</v>
          </cell>
          <cell r="E8456">
            <v>2</v>
          </cell>
          <cell r="F8456" t="str">
            <v>n/a</v>
          </cell>
          <cell r="G8456" t="str">
            <v>Max</v>
          </cell>
        </row>
        <row r="8457">
          <cell r="A8457" t="str">
            <v>Marlboro2020260%HSMax</v>
          </cell>
          <cell r="B8457">
            <v>2020</v>
          </cell>
          <cell r="C8457" t="str">
            <v>60%HS</v>
          </cell>
          <cell r="D8457" t="str">
            <v>Marlboro</v>
          </cell>
          <cell r="E8457">
            <v>2</v>
          </cell>
          <cell r="F8457" t="str">
            <v>n/a</v>
          </cell>
          <cell r="G8457" t="str">
            <v>Max</v>
          </cell>
        </row>
        <row r="8458">
          <cell r="A8458" t="str">
            <v>McCormick2020260%HSMax</v>
          </cell>
          <cell r="B8458">
            <v>2020</v>
          </cell>
          <cell r="C8458" t="str">
            <v>60%HS</v>
          </cell>
          <cell r="D8458" t="str">
            <v>McCormick</v>
          </cell>
          <cell r="E8458">
            <v>2</v>
          </cell>
          <cell r="F8458">
            <v>727</v>
          </cell>
          <cell r="G8458" t="str">
            <v>Max</v>
          </cell>
        </row>
        <row r="8459">
          <cell r="A8459" t="str">
            <v>Newberry2020260%HSMax</v>
          </cell>
          <cell r="B8459">
            <v>2020</v>
          </cell>
          <cell r="C8459" t="str">
            <v>60%HS</v>
          </cell>
          <cell r="D8459" t="str">
            <v>Newberry</v>
          </cell>
          <cell r="E8459">
            <v>2</v>
          </cell>
          <cell r="F8459">
            <v>756</v>
          </cell>
          <cell r="G8459" t="str">
            <v>Max</v>
          </cell>
        </row>
        <row r="8460">
          <cell r="A8460" t="str">
            <v>Oconee2020260%HSMax</v>
          </cell>
          <cell r="B8460">
            <v>2020</v>
          </cell>
          <cell r="C8460" t="str">
            <v>60%HS</v>
          </cell>
          <cell r="D8460" t="str">
            <v>Oconee</v>
          </cell>
          <cell r="E8460">
            <v>2</v>
          </cell>
          <cell r="F8460">
            <v>792</v>
          </cell>
          <cell r="G8460" t="str">
            <v>Max</v>
          </cell>
        </row>
        <row r="8461">
          <cell r="A8461" t="str">
            <v>Orangeburg2020260%HSMax</v>
          </cell>
          <cell r="B8461">
            <v>2020</v>
          </cell>
          <cell r="C8461" t="str">
            <v>60%HS</v>
          </cell>
          <cell r="D8461" t="str">
            <v>Orangeburg</v>
          </cell>
          <cell r="E8461">
            <v>2</v>
          </cell>
          <cell r="F8461">
            <v>805</v>
          </cell>
          <cell r="G8461" t="str">
            <v>Max</v>
          </cell>
        </row>
        <row r="8462">
          <cell r="A8462" t="str">
            <v>Pickens2020260%HSMax</v>
          </cell>
          <cell r="B8462">
            <v>2020</v>
          </cell>
          <cell r="C8462" t="str">
            <v>60%HS</v>
          </cell>
          <cell r="D8462" t="str">
            <v>Pickens</v>
          </cell>
          <cell r="E8462">
            <v>2</v>
          </cell>
          <cell r="F8462">
            <v>993</v>
          </cell>
          <cell r="G8462" t="str">
            <v>Max</v>
          </cell>
        </row>
        <row r="8463">
          <cell r="A8463" t="str">
            <v>Richland2020260%HSMax</v>
          </cell>
          <cell r="B8463">
            <v>2020</v>
          </cell>
          <cell r="C8463" t="str">
            <v>60%HS</v>
          </cell>
          <cell r="D8463" t="str">
            <v>Richland</v>
          </cell>
          <cell r="E8463">
            <v>2</v>
          </cell>
          <cell r="F8463">
            <v>967</v>
          </cell>
          <cell r="G8463" t="str">
            <v>Max</v>
          </cell>
        </row>
        <row r="8464">
          <cell r="A8464" t="str">
            <v>Saluda2020260%HSMax</v>
          </cell>
          <cell r="B8464">
            <v>2020</v>
          </cell>
          <cell r="C8464" t="str">
            <v>60%HS</v>
          </cell>
          <cell r="D8464" t="str">
            <v>Saluda</v>
          </cell>
          <cell r="E8464">
            <v>2</v>
          </cell>
          <cell r="F8464">
            <v>967</v>
          </cell>
          <cell r="G8464" t="str">
            <v>Max</v>
          </cell>
        </row>
        <row r="8465">
          <cell r="A8465" t="str">
            <v>Spartanburg2020260%HSMax</v>
          </cell>
          <cell r="B8465">
            <v>2020</v>
          </cell>
          <cell r="C8465" t="str">
            <v>60%HS</v>
          </cell>
          <cell r="D8465" t="str">
            <v>Spartanburg</v>
          </cell>
          <cell r="E8465">
            <v>2</v>
          </cell>
          <cell r="F8465">
            <v>852</v>
          </cell>
          <cell r="G8465" t="str">
            <v>Max</v>
          </cell>
        </row>
        <row r="8466">
          <cell r="A8466" t="str">
            <v>Sumter2020260%HSMax</v>
          </cell>
          <cell r="B8466">
            <v>2020</v>
          </cell>
          <cell r="C8466" t="str">
            <v>60%HS</v>
          </cell>
          <cell r="D8466" t="str">
            <v>Sumter</v>
          </cell>
          <cell r="E8466">
            <v>2</v>
          </cell>
          <cell r="F8466">
            <v>714</v>
          </cell>
          <cell r="G8466" t="str">
            <v>Max</v>
          </cell>
        </row>
        <row r="8467">
          <cell r="A8467" t="str">
            <v>Union2020260%HSMax</v>
          </cell>
          <cell r="B8467">
            <v>2020</v>
          </cell>
          <cell r="C8467" t="str">
            <v>60%HS</v>
          </cell>
          <cell r="D8467" t="str">
            <v>Union</v>
          </cell>
          <cell r="E8467">
            <v>2</v>
          </cell>
          <cell r="F8467">
            <v>663</v>
          </cell>
          <cell r="G8467" t="str">
            <v>Max</v>
          </cell>
        </row>
        <row r="8468">
          <cell r="A8468" t="str">
            <v>Williamsburg2020260%HSMax</v>
          </cell>
          <cell r="B8468">
            <v>2020</v>
          </cell>
          <cell r="C8468" t="str">
            <v>60%HS</v>
          </cell>
          <cell r="D8468" t="str">
            <v>Williamsburg</v>
          </cell>
          <cell r="E8468">
            <v>2</v>
          </cell>
          <cell r="F8468" t="str">
            <v>n/a</v>
          </cell>
          <cell r="G8468" t="str">
            <v>Max</v>
          </cell>
        </row>
        <row r="8469">
          <cell r="A8469" t="str">
            <v>York2020260%HSMax</v>
          </cell>
          <cell r="B8469">
            <v>2020</v>
          </cell>
          <cell r="C8469" t="str">
            <v>60%HS</v>
          </cell>
          <cell r="D8469" t="str">
            <v>York</v>
          </cell>
          <cell r="E8469">
            <v>2</v>
          </cell>
          <cell r="F8469">
            <v>1068</v>
          </cell>
          <cell r="G8469" t="str">
            <v>Max</v>
          </cell>
        </row>
        <row r="8470">
          <cell r="A8470" t="str">
            <v>Abbeville2020360%HSMax</v>
          </cell>
          <cell r="B8470">
            <v>2020</v>
          </cell>
          <cell r="C8470" t="str">
            <v>60%HS</v>
          </cell>
          <cell r="D8470" t="str">
            <v>Abbeville</v>
          </cell>
          <cell r="E8470">
            <v>3</v>
          </cell>
          <cell r="F8470" t="str">
            <v>n/a</v>
          </cell>
          <cell r="G8470" t="str">
            <v>Max</v>
          </cell>
        </row>
        <row r="8471">
          <cell r="A8471" t="str">
            <v>Aiken2020360%HSMax</v>
          </cell>
          <cell r="B8471">
            <v>2020</v>
          </cell>
          <cell r="C8471" t="str">
            <v>60%HS</v>
          </cell>
          <cell r="D8471" t="str">
            <v>Aiken</v>
          </cell>
          <cell r="E8471">
            <v>3</v>
          </cell>
          <cell r="F8471" t="str">
            <v>n/a</v>
          </cell>
          <cell r="G8471" t="str">
            <v>Max</v>
          </cell>
        </row>
        <row r="8472">
          <cell r="A8472" t="str">
            <v>Allendale2020360%HSMax</v>
          </cell>
          <cell r="B8472">
            <v>2020</v>
          </cell>
          <cell r="C8472" t="str">
            <v>60%HS</v>
          </cell>
          <cell r="D8472" t="str">
            <v>Allendale</v>
          </cell>
          <cell r="E8472">
            <v>3</v>
          </cell>
          <cell r="F8472" t="str">
            <v>n/a</v>
          </cell>
          <cell r="G8472" t="str">
            <v>Max</v>
          </cell>
        </row>
        <row r="8473">
          <cell r="A8473" t="str">
            <v>Anderson2020360%HSMax</v>
          </cell>
          <cell r="B8473">
            <v>2020</v>
          </cell>
          <cell r="C8473" t="str">
            <v>60%HS</v>
          </cell>
          <cell r="D8473" t="str">
            <v>Anderson</v>
          </cell>
          <cell r="E8473">
            <v>3</v>
          </cell>
          <cell r="F8473">
            <v>993</v>
          </cell>
          <cell r="G8473" t="str">
            <v>Max</v>
          </cell>
        </row>
        <row r="8474">
          <cell r="A8474" t="str">
            <v>Bamberg2020360%HSMax</v>
          </cell>
          <cell r="B8474">
            <v>2020</v>
          </cell>
          <cell r="C8474" t="str">
            <v>60%HS</v>
          </cell>
          <cell r="D8474" t="str">
            <v>Bamberg</v>
          </cell>
          <cell r="E8474">
            <v>3</v>
          </cell>
          <cell r="F8474">
            <v>977</v>
          </cell>
          <cell r="G8474" t="str">
            <v>Max</v>
          </cell>
        </row>
        <row r="8475">
          <cell r="A8475" t="str">
            <v>Barnwell2020360%HSMax</v>
          </cell>
          <cell r="B8475">
            <v>2020</v>
          </cell>
          <cell r="C8475" t="str">
            <v>60%HS</v>
          </cell>
          <cell r="D8475" t="str">
            <v>Barnwell</v>
          </cell>
          <cell r="E8475">
            <v>3</v>
          </cell>
          <cell r="F8475">
            <v>1142</v>
          </cell>
          <cell r="G8475" t="str">
            <v>Max</v>
          </cell>
        </row>
        <row r="8476">
          <cell r="A8476" t="str">
            <v>Beaufort2020360%HSMax</v>
          </cell>
          <cell r="B8476">
            <v>2020</v>
          </cell>
          <cell r="C8476" t="str">
            <v>60%HS</v>
          </cell>
          <cell r="D8476" t="str">
            <v>Beaufort</v>
          </cell>
          <cell r="E8476">
            <v>3</v>
          </cell>
          <cell r="F8476">
            <v>1326</v>
          </cell>
          <cell r="G8476" t="str">
            <v>Max</v>
          </cell>
        </row>
        <row r="8477">
          <cell r="A8477" t="str">
            <v>Berkeley2020360%HSMax</v>
          </cell>
          <cell r="B8477">
            <v>2020</v>
          </cell>
          <cell r="C8477" t="str">
            <v>60%HS</v>
          </cell>
          <cell r="D8477" t="str">
            <v>Berkeley</v>
          </cell>
          <cell r="E8477">
            <v>3</v>
          </cell>
          <cell r="F8477" t="str">
            <v>n/a</v>
          </cell>
          <cell r="G8477" t="str">
            <v>Max</v>
          </cell>
        </row>
        <row r="8478">
          <cell r="A8478" t="str">
            <v>Calhoun2020360%HSMax</v>
          </cell>
          <cell r="B8478">
            <v>2020</v>
          </cell>
          <cell r="C8478" t="str">
            <v>60%HS</v>
          </cell>
          <cell r="D8478" t="str">
            <v>Calhoun</v>
          </cell>
          <cell r="E8478">
            <v>3</v>
          </cell>
          <cell r="F8478">
            <v>1117</v>
          </cell>
          <cell r="G8478" t="str">
            <v>Max</v>
          </cell>
        </row>
        <row r="8479">
          <cell r="A8479" t="str">
            <v>Charleston2020360%HSMax</v>
          </cell>
          <cell r="B8479">
            <v>2020</v>
          </cell>
          <cell r="C8479" t="str">
            <v>60%HS</v>
          </cell>
          <cell r="D8479" t="str">
            <v>Charleston</v>
          </cell>
          <cell r="E8479">
            <v>3</v>
          </cell>
          <cell r="F8479" t="str">
            <v>n/a</v>
          </cell>
          <cell r="G8479" t="str">
            <v>Max</v>
          </cell>
        </row>
        <row r="8480">
          <cell r="A8480" t="str">
            <v>Cherokee2020360%HSMax</v>
          </cell>
          <cell r="B8480">
            <v>2020</v>
          </cell>
          <cell r="C8480" t="str">
            <v>60%HS</v>
          </cell>
          <cell r="D8480" t="str">
            <v>Cherokee</v>
          </cell>
          <cell r="E8480">
            <v>3</v>
          </cell>
          <cell r="F8480">
            <v>909</v>
          </cell>
          <cell r="G8480" t="str">
            <v>Max</v>
          </cell>
        </row>
        <row r="8481">
          <cell r="A8481" t="str">
            <v>Chester2020360%HSMax</v>
          </cell>
          <cell r="B8481">
            <v>2020</v>
          </cell>
          <cell r="C8481" t="str">
            <v>60%HS</v>
          </cell>
          <cell r="D8481" t="str">
            <v>Chester</v>
          </cell>
          <cell r="E8481">
            <v>3</v>
          </cell>
          <cell r="F8481" t="str">
            <v>n/a</v>
          </cell>
          <cell r="G8481" t="str">
            <v>Max</v>
          </cell>
        </row>
        <row r="8482">
          <cell r="A8482" t="str">
            <v>Chesterfield2020360%HSMax</v>
          </cell>
          <cell r="B8482">
            <v>2020</v>
          </cell>
          <cell r="C8482" t="str">
            <v>60%HS</v>
          </cell>
          <cell r="D8482" t="str">
            <v>Chesterfield</v>
          </cell>
          <cell r="E8482">
            <v>3</v>
          </cell>
          <cell r="F8482" t="str">
            <v>n/a</v>
          </cell>
          <cell r="G8482" t="str">
            <v>Max</v>
          </cell>
        </row>
        <row r="8483">
          <cell r="A8483" t="str">
            <v>Clarendon2020360%HSMax</v>
          </cell>
          <cell r="B8483">
            <v>2020</v>
          </cell>
          <cell r="C8483" t="str">
            <v>60%HS</v>
          </cell>
          <cell r="D8483" t="str">
            <v>Clarendon</v>
          </cell>
          <cell r="E8483">
            <v>3</v>
          </cell>
          <cell r="F8483" t="str">
            <v>n/a</v>
          </cell>
          <cell r="G8483" t="str">
            <v>Max</v>
          </cell>
        </row>
        <row r="8484">
          <cell r="A8484" t="str">
            <v>Colleton2020360%HSMax</v>
          </cell>
          <cell r="B8484">
            <v>2020</v>
          </cell>
          <cell r="C8484" t="str">
            <v>60%HS</v>
          </cell>
          <cell r="D8484" t="str">
            <v>Colleton</v>
          </cell>
          <cell r="E8484">
            <v>3</v>
          </cell>
          <cell r="F8484" t="str">
            <v>n/a</v>
          </cell>
          <cell r="G8484" t="str">
            <v>Max</v>
          </cell>
        </row>
        <row r="8485">
          <cell r="A8485" t="str">
            <v>Darlington2020360%HSMax</v>
          </cell>
          <cell r="B8485">
            <v>2020</v>
          </cell>
          <cell r="C8485" t="str">
            <v>60%HS</v>
          </cell>
          <cell r="D8485" t="str">
            <v>Darlington</v>
          </cell>
          <cell r="E8485">
            <v>3</v>
          </cell>
          <cell r="F8485">
            <v>879</v>
          </cell>
          <cell r="G8485" t="str">
            <v>Max</v>
          </cell>
        </row>
        <row r="8486">
          <cell r="A8486" t="str">
            <v>Dillon2020360%HSMax</v>
          </cell>
          <cell r="B8486">
            <v>2020</v>
          </cell>
          <cell r="C8486" t="str">
            <v>60%HS</v>
          </cell>
          <cell r="D8486" t="str">
            <v>Dillon</v>
          </cell>
          <cell r="E8486">
            <v>3</v>
          </cell>
          <cell r="F8486" t="str">
            <v>n/a</v>
          </cell>
          <cell r="G8486" t="str">
            <v>Max</v>
          </cell>
        </row>
        <row r="8487">
          <cell r="A8487" t="str">
            <v>Dorchester2020360%HSMax</v>
          </cell>
          <cell r="B8487">
            <v>2020</v>
          </cell>
          <cell r="C8487" t="str">
            <v>60%HS</v>
          </cell>
          <cell r="D8487" t="str">
            <v>Dorchester</v>
          </cell>
          <cell r="E8487">
            <v>3</v>
          </cell>
          <cell r="F8487" t="str">
            <v>n/a</v>
          </cell>
          <cell r="G8487" t="str">
            <v>Max</v>
          </cell>
        </row>
        <row r="8488">
          <cell r="A8488" t="str">
            <v>Edgefield2020360%HSMax</v>
          </cell>
          <cell r="B8488">
            <v>2020</v>
          </cell>
          <cell r="C8488" t="str">
            <v>60%HS</v>
          </cell>
          <cell r="D8488" t="str">
            <v>Edgefield</v>
          </cell>
          <cell r="E8488">
            <v>3</v>
          </cell>
          <cell r="F8488" t="str">
            <v>n/a</v>
          </cell>
          <cell r="G8488" t="str">
            <v>Max</v>
          </cell>
        </row>
        <row r="8489">
          <cell r="A8489" t="str">
            <v>Fairfield2020360%HSMax</v>
          </cell>
          <cell r="B8489">
            <v>2020</v>
          </cell>
          <cell r="C8489" t="str">
            <v>60%HS</v>
          </cell>
          <cell r="D8489" t="str">
            <v>Fairfield</v>
          </cell>
          <cell r="E8489">
            <v>3</v>
          </cell>
          <cell r="F8489">
            <v>1117</v>
          </cell>
          <cell r="G8489" t="str">
            <v>Max</v>
          </cell>
        </row>
        <row r="8490">
          <cell r="A8490" t="str">
            <v>Florence2020360%HSMax</v>
          </cell>
          <cell r="B8490">
            <v>2020</v>
          </cell>
          <cell r="C8490" t="str">
            <v>60%HS</v>
          </cell>
          <cell r="D8490" t="str">
            <v>Florence</v>
          </cell>
          <cell r="E8490">
            <v>3</v>
          </cell>
          <cell r="F8490">
            <v>993</v>
          </cell>
          <cell r="G8490" t="str">
            <v>Max</v>
          </cell>
        </row>
        <row r="8491">
          <cell r="A8491" t="str">
            <v>Georgetown2020360%HSMax</v>
          </cell>
          <cell r="B8491">
            <v>2020</v>
          </cell>
          <cell r="C8491" t="str">
            <v>60%HS</v>
          </cell>
          <cell r="D8491" t="str">
            <v>Georgetown</v>
          </cell>
          <cell r="E8491">
            <v>3</v>
          </cell>
          <cell r="F8491" t="str">
            <v>n/a</v>
          </cell>
          <cell r="G8491" t="str">
            <v>Max</v>
          </cell>
        </row>
        <row r="8492">
          <cell r="A8492" t="str">
            <v>Greenville2020360%HSMax</v>
          </cell>
          <cell r="B8492">
            <v>2020</v>
          </cell>
          <cell r="C8492" t="str">
            <v>60%HS</v>
          </cell>
          <cell r="D8492" t="str">
            <v>Greenville</v>
          </cell>
          <cell r="E8492">
            <v>3</v>
          </cell>
          <cell r="F8492">
            <v>1146</v>
          </cell>
          <cell r="G8492" t="str">
            <v>Max</v>
          </cell>
        </row>
        <row r="8493">
          <cell r="A8493" t="str">
            <v>Greenwood2020360%HSMax</v>
          </cell>
          <cell r="B8493">
            <v>2020</v>
          </cell>
          <cell r="C8493" t="str">
            <v>60%HS</v>
          </cell>
          <cell r="D8493" t="str">
            <v>Greenwood</v>
          </cell>
          <cell r="E8493">
            <v>3</v>
          </cell>
          <cell r="F8493">
            <v>889</v>
          </cell>
          <cell r="G8493" t="str">
            <v>Max</v>
          </cell>
        </row>
        <row r="8494">
          <cell r="A8494" t="str">
            <v>Hampton2020360%HSMax</v>
          </cell>
          <cell r="B8494">
            <v>2020</v>
          </cell>
          <cell r="C8494" t="str">
            <v>60%HS</v>
          </cell>
          <cell r="D8494" t="str">
            <v>Hampton</v>
          </cell>
          <cell r="E8494">
            <v>3</v>
          </cell>
          <cell r="F8494">
            <v>817</v>
          </cell>
          <cell r="G8494" t="str">
            <v>Max</v>
          </cell>
        </row>
        <row r="8495">
          <cell r="A8495" t="str">
            <v>Horry2020360%HSMax</v>
          </cell>
          <cell r="B8495">
            <v>2020</v>
          </cell>
          <cell r="C8495" t="str">
            <v>60%HS</v>
          </cell>
          <cell r="D8495" t="str">
            <v>Horry</v>
          </cell>
          <cell r="E8495">
            <v>3</v>
          </cell>
          <cell r="F8495">
            <v>975</v>
          </cell>
          <cell r="G8495" t="str">
            <v>Max</v>
          </cell>
        </row>
        <row r="8496">
          <cell r="A8496" t="str">
            <v>Jasper2020360%HSMax</v>
          </cell>
          <cell r="B8496">
            <v>2020</v>
          </cell>
          <cell r="C8496" t="str">
            <v>60%HS</v>
          </cell>
          <cell r="D8496" t="str">
            <v>Jasper</v>
          </cell>
          <cell r="E8496">
            <v>3</v>
          </cell>
          <cell r="F8496" t="str">
            <v>n/a</v>
          </cell>
          <cell r="G8496" t="str">
            <v>Max</v>
          </cell>
        </row>
        <row r="8497">
          <cell r="A8497" t="str">
            <v>Kershaw2020360%HSMax</v>
          </cell>
          <cell r="B8497">
            <v>2020</v>
          </cell>
          <cell r="C8497" t="str">
            <v>60%HS</v>
          </cell>
          <cell r="D8497" t="str">
            <v>Kershaw</v>
          </cell>
          <cell r="E8497">
            <v>3</v>
          </cell>
          <cell r="F8497">
            <v>936</v>
          </cell>
          <cell r="G8497" t="str">
            <v>Max</v>
          </cell>
        </row>
        <row r="8498">
          <cell r="A8498" t="str">
            <v>Lancaster2020360%HSMax</v>
          </cell>
          <cell r="B8498">
            <v>2020</v>
          </cell>
          <cell r="C8498" t="str">
            <v>60%HS</v>
          </cell>
          <cell r="D8498" t="str">
            <v>Lancaster</v>
          </cell>
          <cell r="E8498">
            <v>3</v>
          </cell>
          <cell r="F8498">
            <v>1178</v>
          </cell>
          <cell r="G8498" t="str">
            <v>Max</v>
          </cell>
        </row>
        <row r="8499">
          <cell r="A8499" t="str">
            <v>Laurens2020360%HSMax</v>
          </cell>
          <cell r="B8499">
            <v>2020</v>
          </cell>
          <cell r="C8499" t="str">
            <v>60%HS</v>
          </cell>
          <cell r="D8499" t="str">
            <v>Laurens</v>
          </cell>
          <cell r="E8499">
            <v>3</v>
          </cell>
          <cell r="F8499" t="str">
            <v>n/a</v>
          </cell>
          <cell r="G8499" t="str">
            <v>Max</v>
          </cell>
        </row>
        <row r="8500">
          <cell r="A8500" t="str">
            <v>Lee2020360%HSMax</v>
          </cell>
          <cell r="B8500">
            <v>2020</v>
          </cell>
          <cell r="C8500" t="str">
            <v>60%HS</v>
          </cell>
          <cell r="D8500" t="str">
            <v>Lee</v>
          </cell>
          <cell r="E8500">
            <v>3</v>
          </cell>
          <cell r="F8500" t="str">
            <v>n/a</v>
          </cell>
          <cell r="G8500" t="str">
            <v>Max</v>
          </cell>
        </row>
        <row r="8501">
          <cell r="A8501" t="str">
            <v>Lexington2020360%HSMax</v>
          </cell>
          <cell r="B8501">
            <v>2020</v>
          </cell>
          <cell r="C8501" t="str">
            <v>60%HS</v>
          </cell>
          <cell r="D8501" t="str">
            <v>Lexington</v>
          </cell>
          <cell r="E8501">
            <v>3</v>
          </cell>
          <cell r="F8501">
            <v>1117</v>
          </cell>
          <cell r="G8501" t="str">
            <v>Max</v>
          </cell>
        </row>
        <row r="8502">
          <cell r="A8502" t="str">
            <v>Marion2020360%HSMax</v>
          </cell>
          <cell r="B8502">
            <v>2020</v>
          </cell>
          <cell r="C8502" t="str">
            <v>60%HS</v>
          </cell>
          <cell r="D8502" t="str">
            <v>Marion</v>
          </cell>
          <cell r="E8502">
            <v>3</v>
          </cell>
          <cell r="F8502" t="str">
            <v>n/a</v>
          </cell>
          <cell r="G8502" t="str">
            <v>Max</v>
          </cell>
        </row>
        <row r="8503">
          <cell r="A8503" t="str">
            <v>Marlboro2020360%HSMax</v>
          </cell>
          <cell r="B8503">
            <v>2020</v>
          </cell>
          <cell r="C8503" t="str">
            <v>60%HS</v>
          </cell>
          <cell r="D8503" t="str">
            <v>Marlboro</v>
          </cell>
          <cell r="E8503">
            <v>3</v>
          </cell>
          <cell r="F8503" t="str">
            <v>n/a</v>
          </cell>
          <cell r="G8503" t="str">
            <v>Max</v>
          </cell>
        </row>
        <row r="8504">
          <cell r="A8504" t="str">
            <v>McCormick2020360%HSMax</v>
          </cell>
          <cell r="B8504">
            <v>2020</v>
          </cell>
          <cell r="C8504" t="str">
            <v>60%HS</v>
          </cell>
          <cell r="D8504" t="str">
            <v>McCormick</v>
          </cell>
          <cell r="E8504">
            <v>3</v>
          </cell>
          <cell r="F8504">
            <v>840</v>
          </cell>
          <cell r="G8504" t="str">
            <v>Max</v>
          </cell>
        </row>
        <row r="8505">
          <cell r="A8505" t="str">
            <v>Newberry2020360%HSMax</v>
          </cell>
          <cell r="B8505">
            <v>2020</v>
          </cell>
          <cell r="C8505" t="str">
            <v>60%HS</v>
          </cell>
          <cell r="D8505" t="str">
            <v>Newberry</v>
          </cell>
          <cell r="E8505">
            <v>3</v>
          </cell>
          <cell r="F8505">
            <v>872</v>
          </cell>
          <cell r="G8505" t="str">
            <v>Max</v>
          </cell>
        </row>
        <row r="8506">
          <cell r="A8506" t="str">
            <v>Oconee2020360%HSMax</v>
          </cell>
          <cell r="B8506">
            <v>2020</v>
          </cell>
          <cell r="C8506" t="str">
            <v>60%HS</v>
          </cell>
          <cell r="D8506" t="str">
            <v>Oconee</v>
          </cell>
          <cell r="E8506">
            <v>3</v>
          </cell>
          <cell r="F8506">
            <v>914</v>
          </cell>
          <cell r="G8506" t="str">
            <v>Max</v>
          </cell>
        </row>
        <row r="8507">
          <cell r="A8507" t="str">
            <v>Orangeburg2020360%HSMax</v>
          </cell>
          <cell r="B8507">
            <v>2020</v>
          </cell>
          <cell r="C8507" t="str">
            <v>60%HS</v>
          </cell>
          <cell r="D8507" t="str">
            <v>Orangeburg</v>
          </cell>
          <cell r="E8507">
            <v>3</v>
          </cell>
          <cell r="F8507">
            <v>930</v>
          </cell>
          <cell r="G8507" t="str">
            <v>Max</v>
          </cell>
        </row>
        <row r="8508">
          <cell r="A8508" t="str">
            <v>Pickens2020360%HSMax</v>
          </cell>
          <cell r="B8508">
            <v>2020</v>
          </cell>
          <cell r="C8508" t="str">
            <v>60%HS</v>
          </cell>
          <cell r="D8508" t="str">
            <v>Pickens</v>
          </cell>
          <cell r="E8508">
            <v>3</v>
          </cell>
          <cell r="F8508">
            <v>1146</v>
          </cell>
          <cell r="G8508" t="str">
            <v>Max</v>
          </cell>
        </row>
        <row r="8509">
          <cell r="A8509" t="str">
            <v>Richland2020360%HSMax</v>
          </cell>
          <cell r="B8509">
            <v>2020</v>
          </cell>
          <cell r="C8509" t="str">
            <v>60%HS</v>
          </cell>
          <cell r="D8509" t="str">
            <v>Richland</v>
          </cell>
          <cell r="E8509">
            <v>3</v>
          </cell>
          <cell r="F8509">
            <v>1117</v>
          </cell>
          <cell r="G8509" t="str">
            <v>Max</v>
          </cell>
        </row>
        <row r="8510">
          <cell r="A8510" t="str">
            <v>Saluda2020360%HSMax</v>
          </cell>
          <cell r="B8510">
            <v>2020</v>
          </cell>
          <cell r="C8510" t="str">
            <v>60%HS</v>
          </cell>
          <cell r="D8510" t="str">
            <v>Saluda</v>
          </cell>
          <cell r="E8510">
            <v>3</v>
          </cell>
          <cell r="F8510">
            <v>1117</v>
          </cell>
          <cell r="G8510" t="str">
            <v>Max</v>
          </cell>
        </row>
        <row r="8511">
          <cell r="A8511" t="str">
            <v>Spartanburg2020360%HSMax</v>
          </cell>
          <cell r="B8511">
            <v>2020</v>
          </cell>
          <cell r="C8511" t="str">
            <v>60%HS</v>
          </cell>
          <cell r="D8511" t="str">
            <v>Spartanburg</v>
          </cell>
          <cell r="E8511">
            <v>3</v>
          </cell>
          <cell r="F8511">
            <v>984</v>
          </cell>
          <cell r="G8511" t="str">
            <v>Max</v>
          </cell>
        </row>
        <row r="8512">
          <cell r="A8512" t="str">
            <v>Sumter2020360%HSMax</v>
          </cell>
          <cell r="B8512">
            <v>2020</v>
          </cell>
          <cell r="C8512" t="str">
            <v>60%HS</v>
          </cell>
          <cell r="D8512" t="str">
            <v>Sumter</v>
          </cell>
          <cell r="E8512">
            <v>3</v>
          </cell>
          <cell r="F8512">
            <v>824</v>
          </cell>
          <cell r="G8512" t="str">
            <v>Max</v>
          </cell>
        </row>
        <row r="8513">
          <cell r="A8513" t="str">
            <v>Union2020360%HSMax</v>
          </cell>
          <cell r="B8513">
            <v>2020</v>
          </cell>
          <cell r="C8513" t="str">
            <v>60%HS</v>
          </cell>
          <cell r="D8513" t="str">
            <v>Union</v>
          </cell>
          <cell r="E8513">
            <v>3</v>
          </cell>
          <cell r="F8513">
            <v>766</v>
          </cell>
          <cell r="G8513" t="str">
            <v>Max</v>
          </cell>
        </row>
        <row r="8514">
          <cell r="A8514" t="str">
            <v>Williamsburg2020360%HSMax</v>
          </cell>
          <cell r="B8514">
            <v>2020</v>
          </cell>
          <cell r="C8514" t="str">
            <v>60%HS</v>
          </cell>
          <cell r="D8514" t="str">
            <v>Williamsburg</v>
          </cell>
          <cell r="E8514">
            <v>3</v>
          </cell>
          <cell r="F8514" t="str">
            <v>n/a</v>
          </cell>
          <cell r="G8514" t="str">
            <v>Max</v>
          </cell>
        </row>
        <row r="8515">
          <cell r="A8515" t="str">
            <v>York2020360%HSMax</v>
          </cell>
          <cell r="B8515">
            <v>2020</v>
          </cell>
          <cell r="C8515" t="str">
            <v>60%HS</v>
          </cell>
          <cell r="D8515" t="str">
            <v>York</v>
          </cell>
          <cell r="E8515">
            <v>3</v>
          </cell>
          <cell r="F8515">
            <v>1234</v>
          </cell>
          <cell r="G8515" t="str">
            <v>Max</v>
          </cell>
        </row>
        <row r="8516">
          <cell r="A8516" t="str">
            <v>Abbeville2020460%HSMax</v>
          </cell>
          <cell r="B8516">
            <v>2020</v>
          </cell>
          <cell r="C8516" t="str">
            <v>60%HS</v>
          </cell>
          <cell r="D8516" t="str">
            <v>Abbeville</v>
          </cell>
          <cell r="E8516">
            <v>4</v>
          </cell>
          <cell r="F8516" t="str">
            <v>n/a</v>
          </cell>
          <cell r="G8516" t="str">
            <v>Max</v>
          </cell>
        </row>
        <row r="8517">
          <cell r="A8517" t="str">
            <v>Aiken2020460%HSMax</v>
          </cell>
          <cell r="B8517">
            <v>2020</v>
          </cell>
          <cell r="C8517" t="str">
            <v>60%HS</v>
          </cell>
          <cell r="D8517" t="str">
            <v>Aiken</v>
          </cell>
          <cell r="E8517">
            <v>4</v>
          </cell>
          <cell r="F8517" t="str">
            <v>n/a</v>
          </cell>
          <cell r="G8517" t="str">
            <v>Max</v>
          </cell>
        </row>
        <row r="8518">
          <cell r="A8518" t="str">
            <v>Allendale2020460%HSMax</v>
          </cell>
          <cell r="B8518">
            <v>2020</v>
          </cell>
          <cell r="C8518" t="str">
            <v>60%HS</v>
          </cell>
          <cell r="D8518" t="str">
            <v>Allendale</v>
          </cell>
          <cell r="E8518">
            <v>4</v>
          </cell>
          <cell r="F8518" t="str">
            <v>n/a</v>
          </cell>
          <cell r="G8518" t="str">
            <v>Max</v>
          </cell>
        </row>
        <row r="8519">
          <cell r="A8519" t="str">
            <v>Anderson2020460%HSMax</v>
          </cell>
          <cell r="B8519">
            <v>2020</v>
          </cell>
          <cell r="C8519" t="str">
            <v>60%HS</v>
          </cell>
          <cell r="D8519" t="str">
            <v>Anderson</v>
          </cell>
          <cell r="E8519">
            <v>4</v>
          </cell>
          <cell r="F8519">
            <v>1108</v>
          </cell>
          <cell r="G8519" t="str">
            <v>Max</v>
          </cell>
        </row>
        <row r="8520">
          <cell r="A8520" t="str">
            <v>Bamberg2020460%HSMax</v>
          </cell>
          <cell r="B8520">
            <v>2020</v>
          </cell>
          <cell r="C8520" t="str">
            <v>60%HS</v>
          </cell>
          <cell r="D8520" t="str">
            <v>Bamberg</v>
          </cell>
          <cell r="E8520">
            <v>4</v>
          </cell>
          <cell r="F8520">
            <v>1090</v>
          </cell>
          <cell r="G8520" t="str">
            <v>Max</v>
          </cell>
        </row>
        <row r="8521">
          <cell r="A8521" t="str">
            <v>Barnwell2020460%HSMax</v>
          </cell>
          <cell r="B8521">
            <v>2020</v>
          </cell>
          <cell r="C8521" t="str">
            <v>60%HS</v>
          </cell>
          <cell r="D8521" t="str">
            <v>Barnwell</v>
          </cell>
          <cell r="E8521">
            <v>4</v>
          </cell>
          <cell r="F8521">
            <v>1275</v>
          </cell>
          <cell r="G8521" t="str">
            <v>Max</v>
          </cell>
        </row>
        <row r="8522">
          <cell r="A8522" t="str">
            <v>Beaufort2020460%HSMax</v>
          </cell>
          <cell r="B8522">
            <v>2020</v>
          </cell>
          <cell r="C8522" t="str">
            <v>60%HS</v>
          </cell>
          <cell r="D8522" t="str">
            <v>Beaufort</v>
          </cell>
          <cell r="E8522">
            <v>4</v>
          </cell>
          <cell r="F8522">
            <v>1479</v>
          </cell>
          <cell r="G8522" t="str">
            <v>Max</v>
          </cell>
        </row>
        <row r="8523">
          <cell r="A8523" t="str">
            <v>Berkeley2020460%HSMax</v>
          </cell>
          <cell r="B8523">
            <v>2020</v>
          </cell>
          <cell r="C8523" t="str">
            <v>60%HS</v>
          </cell>
          <cell r="D8523" t="str">
            <v>Berkeley</v>
          </cell>
          <cell r="E8523">
            <v>4</v>
          </cell>
          <cell r="F8523" t="str">
            <v>n/a</v>
          </cell>
          <cell r="G8523" t="str">
            <v>Max</v>
          </cell>
        </row>
        <row r="8524">
          <cell r="A8524" t="str">
            <v>Calhoun2020460%HSMax</v>
          </cell>
          <cell r="B8524">
            <v>2020</v>
          </cell>
          <cell r="C8524" t="str">
            <v>60%HS</v>
          </cell>
          <cell r="D8524" t="str">
            <v>Calhoun</v>
          </cell>
          <cell r="E8524">
            <v>4</v>
          </cell>
          <cell r="F8524">
            <v>1246</v>
          </cell>
          <cell r="G8524" t="str">
            <v>Max</v>
          </cell>
        </row>
        <row r="8525">
          <cell r="A8525" t="str">
            <v>Charleston2020460%HSMax</v>
          </cell>
          <cell r="B8525">
            <v>2020</v>
          </cell>
          <cell r="C8525" t="str">
            <v>60%HS</v>
          </cell>
          <cell r="D8525" t="str">
            <v>Charleston</v>
          </cell>
          <cell r="E8525">
            <v>4</v>
          </cell>
          <cell r="F8525" t="str">
            <v>n/a</v>
          </cell>
          <cell r="G8525" t="str">
            <v>Max</v>
          </cell>
        </row>
        <row r="8526">
          <cell r="A8526" t="str">
            <v>Cherokee2020460%HSMax</v>
          </cell>
          <cell r="B8526">
            <v>2020</v>
          </cell>
          <cell r="C8526" t="str">
            <v>60%HS</v>
          </cell>
          <cell r="D8526" t="str">
            <v>Cherokee</v>
          </cell>
          <cell r="E8526">
            <v>4</v>
          </cell>
          <cell r="F8526">
            <v>1015</v>
          </cell>
          <cell r="G8526" t="str">
            <v>Max</v>
          </cell>
        </row>
        <row r="8527">
          <cell r="A8527" t="str">
            <v>Chester2020460%HSMax</v>
          </cell>
          <cell r="B8527">
            <v>2020</v>
          </cell>
          <cell r="C8527" t="str">
            <v>60%HS</v>
          </cell>
          <cell r="D8527" t="str">
            <v>Chester</v>
          </cell>
          <cell r="E8527">
            <v>4</v>
          </cell>
          <cell r="F8527" t="str">
            <v>n/a</v>
          </cell>
          <cell r="G8527" t="str">
            <v>Max</v>
          </cell>
        </row>
        <row r="8528">
          <cell r="A8528" t="str">
            <v>Chesterfield2020460%HSMax</v>
          </cell>
          <cell r="B8528">
            <v>2020</v>
          </cell>
          <cell r="C8528" t="str">
            <v>60%HS</v>
          </cell>
          <cell r="D8528" t="str">
            <v>Chesterfield</v>
          </cell>
          <cell r="E8528">
            <v>4</v>
          </cell>
          <cell r="F8528" t="str">
            <v>n/a</v>
          </cell>
          <cell r="G8528" t="str">
            <v>Max</v>
          </cell>
        </row>
        <row r="8529">
          <cell r="A8529" t="str">
            <v>Clarendon2020460%HSMax</v>
          </cell>
          <cell r="B8529">
            <v>2020</v>
          </cell>
          <cell r="C8529" t="str">
            <v>60%HS</v>
          </cell>
          <cell r="D8529" t="str">
            <v>Clarendon</v>
          </cell>
          <cell r="E8529">
            <v>4</v>
          </cell>
          <cell r="F8529" t="str">
            <v>n/a</v>
          </cell>
          <cell r="G8529" t="str">
            <v>Max</v>
          </cell>
        </row>
        <row r="8530">
          <cell r="A8530" t="str">
            <v>Colleton2020460%HSMax</v>
          </cell>
          <cell r="B8530">
            <v>2020</v>
          </cell>
          <cell r="C8530" t="str">
            <v>60%HS</v>
          </cell>
          <cell r="D8530" t="str">
            <v>Colleton</v>
          </cell>
          <cell r="E8530">
            <v>4</v>
          </cell>
          <cell r="F8530" t="str">
            <v>n/a</v>
          </cell>
          <cell r="G8530" t="str">
            <v>Max</v>
          </cell>
        </row>
        <row r="8531">
          <cell r="A8531" t="str">
            <v>Darlington2020460%HSMax</v>
          </cell>
          <cell r="B8531">
            <v>2020</v>
          </cell>
          <cell r="C8531" t="str">
            <v>60%HS</v>
          </cell>
          <cell r="D8531" t="str">
            <v>Darlington</v>
          </cell>
          <cell r="E8531">
            <v>4</v>
          </cell>
          <cell r="F8531">
            <v>981</v>
          </cell>
          <cell r="G8531" t="str">
            <v>Max</v>
          </cell>
        </row>
        <row r="8532">
          <cell r="A8532" t="str">
            <v>Dillon2020460%HSMax</v>
          </cell>
          <cell r="B8532">
            <v>2020</v>
          </cell>
          <cell r="C8532" t="str">
            <v>60%HS</v>
          </cell>
          <cell r="D8532" t="str">
            <v>Dillon</v>
          </cell>
          <cell r="E8532">
            <v>4</v>
          </cell>
          <cell r="F8532" t="str">
            <v>n/a</v>
          </cell>
          <cell r="G8532" t="str">
            <v>Max</v>
          </cell>
        </row>
        <row r="8533">
          <cell r="A8533" t="str">
            <v>Dorchester2020460%HSMax</v>
          </cell>
          <cell r="B8533">
            <v>2020</v>
          </cell>
          <cell r="C8533" t="str">
            <v>60%HS</v>
          </cell>
          <cell r="D8533" t="str">
            <v>Dorchester</v>
          </cell>
          <cell r="E8533">
            <v>4</v>
          </cell>
          <cell r="F8533" t="str">
            <v>n/a</v>
          </cell>
          <cell r="G8533" t="str">
            <v>Max</v>
          </cell>
        </row>
        <row r="8534">
          <cell r="A8534" t="str">
            <v>Edgefield2020460%HSMax</v>
          </cell>
          <cell r="B8534">
            <v>2020</v>
          </cell>
          <cell r="C8534" t="str">
            <v>60%HS</v>
          </cell>
          <cell r="D8534" t="str">
            <v>Edgefield</v>
          </cell>
          <cell r="E8534">
            <v>4</v>
          </cell>
          <cell r="F8534" t="str">
            <v>n/a</v>
          </cell>
          <cell r="G8534" t="str">
            <v>Max</v>
          </cell>
        </row>
        <row r="8535">
          <cell r="A8535" t="str">
            <v>Fairfield2020460%HSMax</v>
          </cell>
          <cell r="B8535">
            <v>2020</v>
          </cell>
          <cell r="C8535" t="str">
            <v>60%HS</v>
          </cell>
          <cell r="D8535" t="str">
            <v>Fairfield</v>
          </cell>
          <cell r="E8535">
            <v>4</v>
          </cell>
          <cell r="F8535">
            <v>1246</v>
          </cell>
          <cell r="G8535" t="str">
            <v>Max</v>
          </cell>
        </row>
        <row r="8536">
          <cell r="A8536" t="str">
            <v>Florence2020460%HSMax</v>
          </cell>
          <cell r="B8536">
            <v>2020</v>
          </cell>
          <cell r="C8536" t="str">
            <v>60%HS</v>
          </cell>
          <cell r="D8536" t="str">
            <v>Florence</v>
          </cell>
          <cell r="E8536">
            <v>4</v>
          </cell>
          <cell r="F8536">
            <v>1108</v>
          </cell>
          <cell r="G8536" t="str">
            <v>Max</v>
          </cell>
        </row>
        <row r="8537">
          <cell r="A8537" t="str">
            <v>Georgetown2020460%HSMax</v>
          </cell>
          <cell r="B8537">
            <v>2020</v>
          </cell>
          <cell r="C8537" t="str">
            <v>60%HS</v>
          </cell>
          <cell r="D8537" t="str">
            <v>Georgetown</v>
          </cell>
          <cell r="E8537">
            <v>4</v>
          </cell>
          <cell r="F8537" t="str">
            <v>n/a</v>
          </cell>
          <cell r="G8537" t="str">
            <v>Max</v>
          </cell>
        </row>
        <row r="8538">
          <cell r="A8538" t="str">
            <v>Greenville2020460%HSMax</v>
          </cell>
          <cell r="B8538">
            <v>2020</v>
          </cell>
          <cell r="C8538" t="str">
            <v>60%HS</v>
          </cell>
          <cell r="D8538" t="str">
            <v>Greenville</v>
          </cell>
          <cell r="E8538">
            <v>4</v>
          </cell>
          <cell r="F8538">
            <v>1279</v>
          </cell>
          <cell r="G8538" t="str">
            <v>Max</v>
          </cell>
        </row>
        <row r="8539">
          <cell r="A8539" t="str">
            <v>Greenwood2020460%HSMax</v>
          </cell>
          <cell r="B8539">
            <v>2020</v>
          </cell>
          <cell r="C8539" t="str">
            <v>60%HS</v>
          </cell>
          <cell r="D8539" t="str">
            <v>Greenwood</v>
          </cell>
          <cell r="E8539">
            <v>4</v>
          </cell>
          <cell r="F8539">
            <v>993</v>
          </cell>
          <cell r="G8539" t="str">
            <v>Max</v>
          </cell>
        </row>
        <row r="8540">
          <cell r="A8540" t="str">
            <v>Hampton2020460%HSMax</v>
          </cell>
          <cell r="B8540">
            <v>2020</v>
          </cell>
          <cell r="C8540" t="str">
            <v>60%HS</v>
          </cell>
          <cell r="D8540" t="str">
            <v>Hampton</v>
          </cell>
          <cell r="E8540">
            <v>4</v>
          </cell>
          <cell r="F8540">
            <v>912</v>
          </cell>
          <cell r="G8540" t="str">
            <v>Max</v>
          </cell>
        </row>
        <row r="8541">
          <cell r="A8541" t="str">
            <v>Horry2020460%HSMax</v>
          </cell>
          <cell r="B8541">
            <v>2020</v>
          </cell>
          <cell r="C8541" t="str">
            <v>60%HS</v>
          </cell>
          <cell r="D8541" t="str">
            <v>Horry</v>
          </cell>
          <cell r="E8541">
            <v>4</v>
          </cell>
          <cell r="F8541">
            <v>1087</v>
          </cell>
          <cell r="G8541" t="str">
            <v>Max</v>
          </cell>
        </row>
        <row r="8542">
          <cell r="A8542" t="str">
            <v>Jasper2020460%HSMax</v>
          </cell>
          <cell r="B8542">
            <v>2020</v>
          </cell>
          <cell r="C8542" t="str">
            <v>60%HS</v>
          </cell>
          <cell r="D8542" t="str">
            <v>Jasper</v>
          </cell>
          <cell r="E8542">
            <v>4</v>
          </cell>
          <cell r="F8542" t="str">
            <v>n/a</v>
          </cell>
          <cell r="G8542" t="str">
            <v>Max</v>
          </cell>
        </row>
        <row r="8543">
          <cell r="A8543" t="str">
            <v>Kershaw2020460%HSMax</v>
          </cell>
          <cell r="B8543">
            <v>2020</v>
          </cell>
          <cell r="C8543" t="str">
            <v>60%HS</v>
          </cell>
          <cell r="D8543" t="str">
            <v>Kershaw</v>
          </cell>
          <cell r="E8543">
            <v>4</v>
          </cell>
          <cell r="F8543">
            <v>1044</v>
          </cell>
          <cell r="G8543" t="str">
            <v>Max</v>
          </cell>
        </row>
        <row r="8544">
          <cell r="A8544" t="str">
            <v>Lancaster2020460%HSMax</v>
          </cell>
          <cell r="B8544">
            <v>2020</v>
          </cell>
          <cell r="C8544" t="str">
            <v>60%HS</v>
          </cell>
          <cell r="D8544" t="str">
            <v>Lancaster</v>
          </cell>
          <cell r="E8544">
            <v>4</v>
          </cell>
          <cell r="F8544">
            <v>1314</v>
          </cell>
          <cell r="G8544" t="str">
            <v>Max</v>
          </cell>
        </row>
        <row r="8545">
          <cell r="A8545" t="str">
            <v>Laurens2020460%HSMax</v>
          </cell>
          <cell r="B8545">
            <v>2020</v>
          </cell>
          <cell r="C8545" t="str">
            <v>60%HS</v>
          </cell>
          <cell r="D8545" t="str">
            <v>Laurens</v>
          </cell>
          <cell r="E8545">
            <v>4</v>
          </cell>
          <cell r="F8545" t="str">
            <v>n/a</v>
          </cell>
          <cell r="G8545" t="str">
            <v>Max</v>
          </cell>
        </row>
        <row r="8546">
          <cell r="A8546" t="str">
            <v>Lee2020460%HSMax</v>
          </cell>
          <cell r="B8546">
            <v>2020</v>
          </cell>
          <cell r="C8546" t="str">
            <v>60%HS</v>
          </cell>
          <cell r="D8546" t="str">
            <v>Lee</v>
          </cell>
          <cell r="E8546">
            <v>4</v>
          </cell>
          <cell r="F8546" t="str">
            <v>n/a</v>
          </cell>
          <cell r="G8546" t="str">
            <v>Max</v>
          </cell>
        </row>
        <row r="8547">
          <cell r="A8547" t="str">
            <v>Lexington2020460%HSMax</v>
          </cell>
          <cell r="B8547">
            <v>2020</v>
          </cell>
          <cell r="C8547" t="str">
            <v>60%HS</v>
          </cell>
          <cell r="D8547" t="str">
            <v>Lexington</v>
          </cell>
          <cell r="E8547">
            <v>4</v>
          </cell>
          <cell r="F8547">
            <v>1246</v>
          </cell>
          <cell r="G8547" t="str">
            <v>Max</v>
          </cell>
        </row>
        <row r="8548">
          <cell r="A8548" t="str">
            <v>Marion2020460%HSMax</v>
          </cell>
          <cell r="B8548">
            <v>2020</v>
          </cell>
          <cell r="C8548" t="str">
            <v>60%HS</v>
          </cell>
          <cell r="D8548" t="str">
            <v>Marion</v>
          </cell>
          <cell r="E8548">
            <v>4</v>
          </cell>
          <cell r="F8548" t="str">
            <v>n/a</v>
          </cell>
          <cell r="G8548" t="str">
            <v>Max</v>
          </cell>
        </row>
        <row r="8549">
          <cell r="A8549" t="str">
            <v>Marlboro2020460%HSMax</v>
          </cell>
          <cell r="B8549">
            <v>2020</v>
          </cell>
          <cell r="C8549" t="str">
            <v>60%HS</v>
          </cell>
          <cell r="D8549" t="str">
            <v>Marlboro</v>
          </cell>
          <cell r="E8549">
            <v>4</v>
          </cell>
          <cell r="F8549" t="str">
            <v>n/a</v>
          </cell>
          <cell r="G8549" t="str">
            <v>Max</v>
          </cell>
        </row>
        <row r="8550">
          <cell r="A8550" t="str">
            <v>McCormick2020460%HSMax</v>
          </cell>
          <cell r="B8550">
            <v>2020</v>
          </cell>
          <cell r="C8550" t="str">
            <v>60%HS</v>
          </cell>
          <cell r="D8550" t="str">
            <v>McCormick</v>
          </cell>
          <cell r="E8550">
            <v>4</v>
          </cell>
          <cell r="F8550">
            <v>937</v>
          </cell>
          <cell r="G8550" t="str">
            <v>Max</v>
          </cell>
        </row>
        <row r="8551">
          <cell r="A8551" t="str">
            <v>Newberry2020460%HSMax</v>
          </cell>
          <cell r="B8551">
            <v>2020</v>
          </cell>
          <cell r="C8551" t="str">
            <v>60%HS</v>
          </cell>
          <cell r="D8551" t="str">
            <v>Newberry</v>
          </cell>
          <cell r="E8551">
            <v>4</v>
          </cell>
          <cell r="F8551">
            <v>973</v>
          </cell>
          <cell r="G8551" t="str">
            <v>Max</v>
          </cell>
        </row>
        <row r="8552">
          <cell r="A8552" t="str">
            <v>Oconee2020460%HSMax</v>
          </cell>
          <cell r="B8552">
            <v>2020</v>
          </cell>
          <cell r="C8552" t="str">
            <v>60%HS</v>
          </cell>
          <cell r="D8552" t="str">
            <v>Oconee</v>
          </cell>
          <cell r="E8552">
            <v>4</v>
          </cell>
          <cell r="F8552">
            <v>1020</v>
          </cell>
          <cell r="G8552" t="str">
            <v>Max</v>
          </cell>
        </row>
        <row r="8553">
          <cell r="A8553" t="str">
            <v>Orangeburg2020460%HSMax</v>
          </cell>
          <cell r="B8553">
            <v>2020</v>
          </cell>
          <cell r="C8553" t="str">
            <v>60%HS</v>
          </cell>
          <cell r="D8553" t="str">
            <v>Orangeburg</v>
          </cell>
          <cell r="E8553">
            <v>4</v>
          </cell>
          <cell r="F8553">
            <v>1038</v>
          </cell>
          <cell r="G8553" t="str">
            <v>Max</v>
          </cell>
        </row>
        <row r="8554">
          <cell r="A8554" t="str">
            <v>Pickens2020460%HSMax</v>
          </cell>
          <cell r="B8554">
            <v>2020</v>
          </cell>
          <cell r="C8554" t="str">
            <v>60%HS</v>
          </cell>
          <cell r="D8554" t="str">
            <v>Pickens</v>
          </cell>
          <cell r="E8554">
            <v>4</v>
          </cell>
          <cell r="F8554">
            <v>1279</v>
          </cell>
          <cell r="G8554" t="str">
            <v>Max</v>
          </cell>
        </row>
        <row r="8555">
          <cell r="A8555" t="str">
            <v>Richland2020460%HSMax</v>
          </cell>
          <cell r="B8555">
            <v>2020</v>
          </cell>
          <cell r="C8555" t="str">
            <v>60%HS</v>
          </cell>
          <cell r="D8555" t="str">
            <v>Richland</v>
          </cell>
          <cell r="E8555">
            <v>4</v>
          </cell>
          <cell r="F8555">
            <v>1246</v>
          </cell>
          <cell r="G8555" t="str">
            <v>Max</v>
          </cell>
        </row>
        <row r="8556">
          <cell r="A8556" t="str">
            <v>Saluda2020460%HSMax</v>
          </cell>
          <cell r="B8556">
            <v>2020</v>
          </cell>
          <cell r="C8556" t="str">
            <v>60%HS</v>
          </cell>
          <cell r="D8556" t="str">
            <v>Saluda</v>
          </cell>
          <cell r="E8556">
            <v>4</v>
          </cell>
          <cell r="F8556">
            <v>1246</v>
          </cell>
          <cell r="G8556" t="str">
            <v>Max</v>
          </cell>
        </row>
        <row r="8557">
          <cell r="A8557" t="str">
            <v>Spartanburg2020460%HSMax</v>
          </cell>
          <cell r="B8557">
            <v>2020</v>
          </cell>
          <cell r="C8557" t="str">
            <v>60%HS</v>
          </cell>
          <cell r="D8557" t="str">
            <v>Spartanburg</v>
          </cell>
          <cell r="E8557">
            <v>4</v>
          </cell>
          <cell r="F8557">
            <v>1098</v>
          </cell>
          <cell r="G8557" t="str">
            <v>Max</v>
          </cell>
        </row>
        <row r="8558">
          <cell r="A8558" t="str">
            <v>Sumter2020460%HSMax</v>
          </cell>
          <cell r="B8558">
            <v>2020</v>
          </cell>
          <cell r="C8558" t="str">
            <v>60%HS</v>
          </cell>
          <cell r="D8558" t="str">
            <v>Sumter</v>
          </cell>
          <cell r="E8558">
            <v>4</v>
          </cell>
          <cell r="F8558">
            <v>919</v>
          </cell>
          <cell r="G8558" t="str">
            <v>Max</v>
          </cell>
        </row>
        <row r="8559">
          <cell r="A8559" t="str">
            <v>Union2020460%HSMax</v>
          </cell>
          <cell r="B8559">
            <v>2020</v>
          </cell>
          <cell r="C8559" t="str">
            <v>60%HS</v>
          </cell>
          <cell r="D8559" t="str">
            <v>Union</v>
          </cell>
          <cell r="E8559">
            <v>4</v>
          </cell>
          <cell r="F8559">
            <v>855</v>
          </cell>
          <cell r="G8559" t="str">
            <v>Max</v>
          </cell>
        </row>
        <row r="8560">
          <cell r="A8560" t="str">
            <v>Williamsburg2020460%HSMax</v>
          </cell>
          <cell r="B8560">
            <v>2020</v>
          </cell>
          <cell r="C8560" t="str">
            <v>60%HS</v>
          </cell>
          <cell r="D8560" t="str">
            <v>Williamsburg</v>
          </cell>
          <cell r="E8560">
            <v>4</v>
          </cell>
          <cell r="F8560" t="str">
            <v>n/a</v>
          </cell>
          <cell r="G8560" t="str">
            <v>Max</v>
          </cell>
        </row>
        <row r="8561">
          <cell r="A8561" t="str">
            <v>York2020460%HSMax</v>
          </cell>
          <cell r="B8561">
            <v>2020</v>
          </cell>
          <cell r="C8561" t="str">
            <v>60%HS</v>
          </cell>
          <cell r="D8561" t="str">
            <v>York</v>
          </cell>
          <cell r="E8561">
            <v>4</v>
          </cell>
          <cell r="F8561">
            <v>1377</v>
          </cell>
          <cell r="G8561" t="str">
            <v>Max</v>
          </cell>
        </row>
        <row r="8562">
          <cell r="A8562" t="str">
            <v>Abbeville20200FMRMax</v>
          </cell>
          <cell r="B8562">
            <v>2020</v>
          </cell>
          <cell r="C8562" t="str">
            <v>FMR</v>
          </cell>
          <cell r="D8562" t="str">
            <v>Abbeville</v>
          </cell>
          <cell r="E8562">
            <v>0</v>
          </cell>
          <cell r="F8562">
            <v>491</v>
          </cell>
          <cell r="G8562" t="str">
            <v>Max</v>
          </cell>
        </row>
        <row r="8563">
          <cell r="A8563" t="str">
            <v>Aiken20200FMRMax</v>
          </cell>
          <cell r="B8563">
            <v>2020</v>
          </cell>
          <cell r="C8563" t="str">
            <v>FMR</v>
          </cell>
          <cell r="D8563" t="str">
            <v>Aiken</v>
          </cell>
          <cell r="E8563">
            <v>0</v>
          </cell>
          <cell r="F8563">
            <v>689</v>
          </cell>
          <cell r="G8563" t="str">
            <v>Max</v>
          </cell>
        </row>
        <row r="8564">
          <cell r="A8564" t="str">
            <v>Allendale20200FMRMax</v>
          </cell>
          <cell r="B8564">
            <v>2020</v>
          </cell>
          <cell r="C8564" t="str">
            <v>FMR</v>
          </cell>
          <cell r="D8564" t="str">
            <v>Allendale</v>
          </cell>
          <cell r="E8564">
            <v>0</v>
          </cell>
          <cell r="F8564">
            <v>491</v>
          </cell>
          <cell r="G8564" t="str">
            <v>Max</v>
          </cell>
        </row>
        <row r="8565">
          <cell r="A8565" t="str">
            <v>Anderson20200FMRMax</v>
          </cell>
          <cell r="B8565">
            <v>2020</v>
          </cell>
          <cell r="C8565" t="str">
            <v>FMR</v>
          </cell>
          <cell r="D8565" t="str">
            <v>Anderson</v>
          </cell>
          <cell r="E8565">
            <v>0</v>
          </cell>
          <cell r="F8565">
            <v>573</v>
          </cell>
          <cell r="G8565" t="str">
            <v>Max</v>
          </cell>
        </row>
        <row r="8566">
          <cell r="A8566" t="str">
            <v>Bamberg20200FMRMax</v>
          </cell>
          <cell r="B8566">
            <v>2020</v>
          </cell>
          <cell r="C8566" t="str">
            <v>FMR</v>
          </cell>
          <cell r="D8566" t="str">
            <v>Bamberg</v>
          </cell>
          <cell r="E8566">
            <v>0</v>
          </cell>
          <cell r="F8566">
            <v>514</v>
          </cell>
          <cell r="G8566" t="str">
            <v>Max</v>
          </cell>
        </row>
        <row r="8567">
          <cell r="A8567" t="str">
            <v>Barnwell20200FMRMax</v>
          </cell>
          <cell r="B8567">
            <v>2020</v>
          </cell>
          <cell r="C8567" t="str">
            <v>FMR</v>
          </cell>
          <cell r="D8567" t="str">
            <v>Barnwell</v>
          </cell>
          <cell r="E8567">
            <v>0</v>
          </cell>
          <cell r="F8567">
            <v>513</v>
          </cell>
          <cell r="G8567" t="str">
            <v>Max</v>
          </cell>
        </row>
        <row r="8568">
          <cell r="A8568" t="str">
            <v>Beaufort20200FMRMax</v>
          </cell>
          <cell r="B8568">
            <v>2020</v>
          </cell>
          <cell r="C8568" t="str">
            <v>FMR</v>
          </cell>
          <cell r="D8568" t="str">
            <v>Beaufort</v>
          </cell>
          <cell r="E8568">
            <v>0</v>
          </cell>
          <cell r="F8568">
            <v>864</v>
          </cell>
          <cell r="G8568" t="str">
            <v>Max</v>
          </cell>
        </row>
        <row r="8569">
          <cell r="A8569" t="str">
            <v>Berkeley20200FMRMax</v>
          </cell>
          <cell r="B8569">
            <v>2020</v>
          </cell>
          <cell r="C8569" t="str">
            <v>FMR</v>
          </cell>
          <cell r="D8569" t="str">
            <v>Berkeley</v>
          </cell>
          <cell r="E8569">
            <v>0</v>
          </cell>
          <cell r="F8569">
            <v>907</v>
          </cell>
          <cell r="G8569" t="str">
            <v>Max</v>
          </cell>
        </row>
        <row r="8570">
          <cell r="A8570" t="str">
            <v>Calhoun20200FMRMax</v>
          </cell>
          <cell r="B8570">
            <v>2020</v>
          </cell>
          <cell r="C8570" t="str">
            <v>FMR</v>
          </cell>
          <cell r="D8570" t="str">
            <v>Calhoun</v>
          </cell>
          <cell r="E8570">
            <v>0</v>
          </cell>
          <cell r="F8570">
            <v>706</v>
          </cell>
          <cell r="G8570" t="str">
            <v>Max</v>
          </cell>
        </row>
        <row r="8571">
          <cell r="A8571" t="str">
            <v>Charleston20200FMRMax</v>
          </cell>
          <cell r="B8571">
            <v>2020</v>
          </cell>
          <cell r="C8571" t="str">
            <v>FMR</v>
          </cell>
          <cell r="D8571" t="str">
            <v>Charleston</v>
          </cell>
          <cell r="E8571">
            <v>0</v>
          </cell>
          <cell r="F8571">
            <v>907</v>
          </cell>
          <cell r="G8571" t="str">
            <v>Max</v>
          </cell>
        </row>
        <row r="8572">
          <cell r="A8572" t="str">
            <v>Cherokee20200FMRMax</v>
          </cell>
          <cell r="B8572">
            <v>2020</v>
          </cell>
          <cell r="C8572" t="str">
            <v>FMR</v>
          </cell>
          <cell r="D8572" t="str">
            <v>Cherokee</v>
          </cell>
          <cell r="E8572">
            <v>0</v>
          </cell>
          <cell r="F8572">
            <v>429</v>
          </cell>
          <cell r="G8572" t="str">
            <v>Max</v>
          </cell>
        </row>
        <row r="8573">
          <cell r="A8573" t="str">
            <v>Chester20200FMRMax</v>
          </cell>
          <cell r="B8573">
            <v>2020</v>
          </cell>
          <cell r="C8573" t="str">
            <v>FMR</v>
          </cell>
          <cell r="D8573" t="str">
            <v>Chester</v>
          </cell>
          <cell r="E8573">
            <v>0</v>
          </cell>
          <cell r="F8573">
            <v>521</v>
          </cell>
          <cell r="G8573" t="str">
            <v>Max</v>
          </cell>
        </row>
        <row r="8574">
          <cell r="A8574" t="str">
            <v>Chesterfield20200FMRMax</v>
          </cell>
          <cell r="B8574">
            <v>2020</v>
          </cell>
          <cell r="C8574" t="str">
            <v>FMR</v>
          </cell>
          <cell r="D8574" t="str">
            <v>Chesterfield</v>
          </cell>
          <cell r="E8574">
            <v>0</v>
          </cell>
          <cell r="F8574">
            <v>513</v>
          </cell>
          <cell r="G8574" t="str">
            <v>Max</v>
          </cell>
        </row>
        <row r="8575">
          <cell r="A8575" t="str">
            <v>Clarendon20200FMRMax</v>
          </cell>
          <cell r="B8575">
            <v>2020</v>
          </cell>
          <cell r="C8575" t="str">
            <v>FMR</v>
          </cell>
          <cell r="D8575" t="str">
            <v>Clarendon</v>
          </cell>
          <cell r="E8575">
            <v>0</v>
          </cell>
          <cell r="F8575">
            <v>513</v>
          </cell>
          <cell r="G8575" t="str">
            <v>Max</v>
          </cell>
        </row>
        <row r="8576">
          <cell r="A8576" t="str">
            <v>Colleton20200FMRMax</v>
          </cell>
          <cell r="B8576">
            <v>2020</v>
          </cell>
          <cell r="C8576" t="str">
            <v>FMR</v>
          </cell>
          <cell r="D8576" t="str">
            <v>Colleton</v>
          </cell>
          <cell r="E8576">
            <v>0</v>
          </cell>
          <cell r="F8576">
            <v>536</v>
          </cell>
          <cell r="G8576" t="str">
            <v>Max</v>
          </cell>
        </row>
        <row r="8577">
          <cell r="A8577" t="str">
            <v>Darlington20200FMRMax</v>
          </cell>
          <cell r="B8577">
            <v>2020</v>
          </cell>
          <cell r="C8577" t="str">
            <v>FMR</v>
          </cell>
          <cell r="D8577" t="str">
            <v>Darlington</v>
          </cell>
          <cell r="E8577">
            <v>0</v>
          </cell>
          <cell r="F8577">
            <v>496</v>
          </cell>
          <cell r="G8577" t="str">
            <v>Max</v>
          </cell>
        </row>
        <row r="8578">
          <cell r="A8578" t="str">
            <v>Dillon20200FMRMax</v>
          </cell>
          <cell r="B8578">
            <v>2020</v>
          </cell>
          <cell r="C8578" t="str">
            <v>FMR</v>
          </cell>
          <cell r="D8578" t="str">
            <v>Dillon</v>
          </cell>
          <cell r="E8578">
            <v>0</v>
          </cell>
          <cell r="F8578">
            <v>513</v>
          </cell>
          <cell r="G8578" t="str">
            <v>Max</v>
          </cell>
        </row>
        <row r="8579">
          <cell r="A8579" t="str">
            <v>Dorchester20200FMRMax</v>
          </cell>
          <cell r="B8579">
            <v>2020</v>
          </cell>
          <cell r="C8579" t="str">
            <v>FMR</v>
          </cell>
          <cell r="D8579" t="str">
            <v>Dorchester</v>
          </cell>
          <cell r="E8579">
            <v>0</v>
          </cell>
          <cell r="F8579">
            <v>907</v>
          </cell>
          <cell r="G8579" t="str">
            <v>Max</v>
          </cell>
        </row>
        <row r="8580">
          <cell r="A8580" t="str">
            <v>Edgefield20200FMRMax</v>
          </cell>
          <cell r="B8580">
            <v>2020</v>
          </cell>
          <cell r="C8580" t="str">
            <v>FMR</v>
          </cell>
          <cell r="D8580" t="str">
            <v>Edgefield</v>
          </cell>
          <cell r="E8580">
            <v>0</v>
          </cell>
          <cell r="F8580">
            <v>689</v>
          </cell>
          <cell r="G8580" t="str">
            <v>Max</v>
          </cell>
        </row>
        <row r="8581">
          <cell r="A8581" t="str">
            <v>Fairfield20200FMRMax</v>
          </cell>
          <cell r="B8581">
            <v>2020</v>
          </cell>
          <cell r="C8581" t="str">
            <v>FMR</v>
          </cell>
          <cell r="D8581" t="str">
            <v>Fairfield</v>
          </cell>
          <cell r="E8581">
            <v>0</v>
          </cell>
          <cell r="F8581">
            <v>706</v>
          </cell>
          <cell r="G8581" t="str">
            <v>Max</v>
          </cell>
        </row>
        <row r="8582">
          <cell r="A8582" t="str">
            <v>Florence20200FMRMax</v>
          </cell>
          <cell r="B8582">
            <v>2020</v>
          </cell>
          <cell r="C8582" t="str">
            <v>FMR</v>
          </cell>
          <cell r="D8582" t="str">
            <v>Florence</v>
          </cell>
          <cell r="E8582">
            <v>0</v>
          </cell>
          <cell r="F8582">
            <v>607</v>
          </cell>
          <cell r="G8582" t="str">
            <v>Max</v>
          </cell>
        </row>
        <row r="8583">
          <cell r="A8583" t="str">
            <v>Georgetown20200FMRMax</v>
          </cell>
          <cell r="B8583">
            <v>2020</v>
          </cell>
          <cell r="C8583" t="str">
            <v>FMR</v>
          </cell>
          <cell r="D8583" t="str">
            <v>Georgetown</v>
          </cell>
          <cell r="E8583">
            <v>0</v>
          </cell>
          <cell r="F8583">
            <v>579</v>
          </cell>
          <cell r="G8583" t="str">
            <v>Max</v>
          </cell>
        </row>
        <row r="8584">
          <cell r="A8584" t="str">
            <v>Greenville20200FMRMax</v>
          </cell>
          <cell r="B8584">
            <v>2020</v>
          </cell>
          <cell r="C8584" t="str">
            <v>FMR</v>
          </cell>
          <cell r="D8584" t="str">
            <v>Greenville</v>
          </cell>
          <cell r="E8584">
            <v>0</v>
          </cell>
          <cell r="F8584">
            <v>628</v>
          </cell>
          <cell r="G8584" t="str">
            <v>Max</v>
          </cell>
        </row>
        <row r="8585">
          <cell r="A8585" t="str">
            <v>Greenwood20200FMRMax</v>
          </cell>
          <cell r="B8585">
            <v>2020</v>
          </cell>
          <cell r="C8585" t="str">
            <v>FMR</v>
          </cell>
          <cell r="D8585" t="str">
            <v>Greenwood</v>
          </cell>
          <cell r="E8585">
            <v>0</v>
          </cell>
          <cell r="F8585">
            <v>513</v>
          </cell>
          <cell r="G8585" t="str">
            <v>Max</v>
          </cell>
        </row>
        <row r="8586">
          <cell r="A8586" t="str">
            <v>Hampton20200FMRMax</v>
          </cell>
          <cell r="B8586">
            <v>2020</v>
          </cell>
          <cell r="C8586" t="str">
            <v>FMR</v>
          </cell>
          <cell r="D8586" t="str">
            <v>Hampton</v>
          </cell>
          <cell r="E8586">
            <v>0</v>
          </cell>
          <cell r="F8586">
            <v>495</v>
          </cell>
          <cell r="G8586" t="str">
            <v>Max</v>
          </cell>
        </row>
        <row r="8587">
          <cell r="A8587" t="str">
            <v>Horry20200FMRMax</v>
          </cell>
          <cell r="B8587">
            <v>2020</v>
          </cell>
          <cell r="C8587" t="str">
            <v>FMR</v>
          </cell>
          <cell r="D8587" t="str">
            <v>Horry</v>
          </cell>
          <cell r="E8587">
            <v>0</v>
          </cell>
          <cell r="F8587">
            <v>812</v>
          </cell>
          <cell r="G8587" t="str">
            <v>Max</v>
          </cell>
        </row>
        <row r="8588">
          <cell r="A8588" t="str">
            <v>Jasper20200FMRMax</v>
          </cell>
          <cell r="B8588">
            <v>2020</v>
          </cell>
          <cell r="C8588" t="str">
            <v>FMR</v>
          </cell>
          <cell r="D8588" t="str">
            <v>Jasper</v>
          </cell>
          <cell r="E8588">
            <v>0</v>
          </cell>
          <cell r="F8588">
            <v>708</v>
          </cell>
          <cell r="G8588" t="str">
            <v>Max</v>
          </cell>
        </row>
        <row r="8589">
          <cell r="A8589" t="str">
            <v>Kershaw20200FMRMax</v>
          </cell>
          <cell r="B8589">
            <v>2020</v>
          </cell>
          <cell r="C8589" t="str">
            <v>FMR</v>
          </cell>
          <cell r="D8589" t="str">
            <v>Kershaw</v>
          </cell>
          <cell r="E8589">
            <v>0</v>
          </cell>
          <cell r="F8589">
            <v>614</v>
          </cell>
          <cell r="G8589" t="str">
            <v>Max</v>
          </cell>
        </row>
        <row r="8590">
          <cell r="A8590" t="str">
            <v>Lancaster20200FMRMax</v>
          </cell>
          <cell r="B8590">
            <v>2020</v>
          </cell>
          <cell r="C8590" t="str">
            <v>FMR</v>
          </cell>
          <cell r="D8590" t="str">
            <v>Lancaster</v>
          </cell>
          <cell r="E8590">
            <v>0</v>
          </cell>
          <cell r="F8590">
            <v>521</v>
          </cell>
          <cell r="G8590" t="str">
            <v>Max</v>
          </cell>
        </row>
        <row r="8591">
          <cell r="A8591" t="str">
            <v>Laurens20200FMRMax</v>
          </cell>
          <cell r="B8591">
            <v>2020</v>
          </cell>
          <cell r="C8591" t="str">
            <v>FMR</v>
          </cell>
          <cell r="D8591" t="str">
            <v>Laurens</v>
          </cell>
          <cell r="E8591">
            <v>0</v>
          </cell>
          <cell r="F8591">
            <v>560</v>
          </cell>
          <cell r="G8591" t="str">
            <v>Max</v>
          </cell>
        </row>
        <row r="8592">
          <cell r="A8592" t="str">
            <v>Lee20200FMRMax</v>
          </cell>
          <cell r="B8592">
            <v>2020</v>
          </cell>
          <cell r="C8592" t="str">
            <v>FMR</v>
          </cell>
          <cell r="D8592" t="str">
            <v>Lee</v>
          </cell>
          <cell r="E8592">
            <v>0</v>
          </cell>
          <cell r="F8592">
            <v>513</v>
          </cell>
          <cell r="G8592" t="str">
            <v>Max</v>
          </cell>
        </row>
        <row r="8593">
          <cell r="A8593" t="str">
            <v>Lexington20200FMRMax</v>
          </cell>
          <cell r="B8593">
            <v>2020</v>
          </cell>
          <cell r="C8593" t="str">
            <v>FMR</v>
          </cell>
          <cell r="D8593" t="str">
            <v>Lexington</v>
          </cell>
          <cell r="E8593">
            <v>0</v>
          </cell>
          <cell r="F8593">
            <v>706</v>
          </cell>
          <cell r="G8593" t="str">
            <v>Max</v>
          </cell>
        </row>
        <row r="8594">
          <cell r="A8594" t="str">
            <v>Marion20200FMRMax</v>
          </cell>
          <cell r="B8594">
            <v>2020</v>
          </cell>
          <cell r="C8594" t="str">
            <v>FMR</v>
          </cell>
          <cell r="D8594" t="str">
            <v>Marion</v>
          </cell>
          <cell r="E8594">
            <v>0</v>
          </cell>
          <cell r="F8594">
            <v>556</v>
          </cell>
          <cell r="G8594" t="str">
            <v>Max</v>
          </cell>
        </row>
        <row r="8595">
          <cell r="A8595" t="str">
            <v>Marlboro20200FMRMax</v>
          </cell>
          <cell r="B8595">
            <v>2020</v>
          </cell>
          <cell r="C8595" t="str">
            <v>FMR</v>
          </cell>
          <cell r="D8595" t="str">
            <v>Marlboro</v>
          </cell>
          <cell r="E8595">
            <v>0</v>
          </cell>
          <cell r="F8595">
            <v>507</v>
          </cell>
          <cell r="G8595" t="str">
            <v>Max</v>
          </cell>
        </row>
        <row r="8596">
          <cell r="A8596" t="str">
            <v>McCormick20200FMRMax</v>
          </cell>
          <cell r="B8596">
            <v>2020</v>
          </cell>
          <cell r="C8596" t="str">
            <v>FMR</v>
          </cell>
          <cell r="D8596" t="str">
            <v>McCormick</v>
          </cell>
          <cell r="E8596">
            <v>0</v>
          </cell>
          <cell r="F8596">
            <v>491</v>
          </cell>
          <cell r="G8596" t="str">
            <v>Max</v>
          </cell>
        </row>
        <row r="8597">
          <cell r="A8597" t="str">
            <v>Newberry20200FMRMax</v>
          </cell>
          <cell r="B8597">
            <v>2020</v>
          </cell>
          <cell r="C8597" t="str">
            <v>FMR</v>
          </cell>
          <cell r="D8597" t="str">
            <v>Newberry</v>
          </cell>
          <cell r="E8597">
            <v>0</v>
          </cell>
          <cell r="F8597">
            <v>554</v>
          </cell>
          <cell r="G8597" t="str">
            <v>Max</v>
          </cell>
        </row>
        <row r="8598">
          <cell r="A8598" t="str">
            <v>Oconee20200FMRMax</v>
          </cell>
          <cell r="B8598">
            <v>2020</v>
          </cell>
          <cell r="C8598" t="str">
            <v>FMR</v>
          </cell>
          <cell r="D8598" t="str">
            <v>Oconee</v>
          </cell>
          <cell r="E8598">
            <v>0</v>
          </cell>
          <cell r="F8598">
            <v>477</v>
          </cell>
          <cell r="G8598" t="str">
            <v>Max</v>
          </cell>
        </row>
        <row r="8599">
          <cell r="A8599" t="str">
            <v>Orangeburg20200FMRMax</v>
          </cell>
          <cell r="B8599">
            <v>2020</v>
          </cell>
          <cell r="C8599" t="str">
            <v>FMR</v>
          </cell>
          <cell r="D8599" t="str">
            <v>Orangeburg</v>
          </cell>
          <cell r="E8599">
            <v>0</v>
          </cell>
          <cell r="F8599">
            <v>558</v>
          </cell>
          <cell r="G8599" t="str">
            <v>Max</v>
          </cell>
        </row>
        <row r="8600">
          <cell r="A8600" t="str">
            <v>Pickens20200FMRMax</v>
          </cell>
          <cell r="B8600">
            <v>2020</v>
          </cell>
          <cell r="C8600" t="str">
            <v>FMR</v>
          </cell>
          <cell r="D8600" t="str">
            <v>Pickens</v>
          </cell>
          <cell r="E8600">
            <v>0</v>
          </cell>
          <cell r="F8600">
            <v>628</v>
          </cell>
          <cell r="G8600" t="str">
            <v>Max</v>
          </cell>
        </row>
        <row r="8601">
          <cell r="A8601" t="str">
            <v>Richland20200FMRMax</v>
          </cell>
          <cell r="B8601">
            <v>2020</v>
          </cell>
          <cell r="C8601" t="str">
            <v>FMR</v>
          </cell>
          <cell r="D8601" t="str">
            <v>Richland</v>
          </cell>
          <cell r="E8601">
            <v>0</v>
          </cell>
          <cell r="F8601">
            <v>706</v>
          </cell>
          <cell r="G8601" t="str">
            <v>Max</v>
          </cell>
        </row>
        <row r="8602">
          <cell r="A8602" t="str">
            <v>Saluda20200FMRMax</v>
          </cell>
          <cell r="B8602">
            <v>2020</v>
          </cell>
          <cell r="C8602" t="str">
            <v>FMR</v>
          </cell>
          <cell r="D8602" t="str">
            <v>Saluda</v>
          </cell>
          <cell r="E8602">
            <v>0</v>
          </cell>
          <cell r="F8602">
            <v>706</v>
          </cell>
          <cell r="G8602" t="str">
            <v>Max</v>
          </cell>
        </row>
        <row r="8603">
          <cell r="A8603" t="str">
            <v>Spartanburg20200FMRMax</v>
          </cell>
          <cell r="B8603">
            <v>2020</v>
          </cell>
          <cell r="C8603" t="str">
            <v>FMR</v>
          </cell>
          <cell r="D8603" t="str">
            <v>Spartanburg</v>
          </cell>
          <cell r="E8603">
            <v>0</v>
          </cell>
          <cell r="F8603">
            <v>613</v>
          </cell>
          <cell r="G8603" t="str">
            <v>Max</v>
          </cell>
        </row>
        <row r="8604">
          <cell r="A8604" t="str">
            <v>Sumter20200FMRMax</v>
          </cell>
          <cell r="B8604">
            <v>2020</v>
          </cell>
          <cell r="C8604" t="str">
            <v>FMR</v>
          </cell>
          <cell r="D8604" t="str">
            <v>Sumter</v>
          </cell>
          <cell r="E8604">
            <v>0</v>
          </cell>
          <cell r="F8604">
            <v>614</v>
          </cell>
          <cell r="G8604" t="str">
            <v>Max</v>
          </cell>
        </row>
        <row r="8605">
          <cell r="A8605" t="str">
            <v>Union20200FMRMax</v>
          </cell>
          <cell r="B8605">
            <v>2020</v>
          </cell>
          <cell r="C8605" t="str">
            <v>FMR</v>
          </cell>
          <cell r="D8605" t="str">
            <v>Union</v>
          </cell>
          <cell r="E8605">
            <v>0</v>
          </cell>
          <cell r="F8605">
            <v>523</v>
          </cell>
          <cell r="G8605" t="str">
            <v>Max</v>
          </cell>
        </row>
        <row r="8606">
          <cell r="A8606" t="str">
            <v>Williamsburg20200FMRMax</v>
          </cell>
          <cell r="B8606">
            <v>2020</v>
          </cell>
          <cell r="C8606" t="str">
            <v>FMR</v>
          </cell>
          <cell r="D8606" t="str">
            <v>Williamsburg</v>
          </cell>
          <cell r="E8606">
            <v>0</v>
          </cell>
          <cell r="F8606">
            <v>491</v>
          </cell>
          <cell r="G8606" t="str">
            <v>Max</v>
          </cell>
        </row>
        <row r="8607">
          <cell r="A8607" t="str">
            <v>York20200FMRMax</v>
          </cell>
          <cell r="B8607">
            <v>2020</v>
          </cell>
          <cell r="C8607" t="str">
            <v>FMR</v>
          </cell>
          <cell r="D8607" t="str">
            <v>York</v>
          </cell>
          <cell r="E8607">
            <v>0</v>
          </cell>
          <cell r="F8607">
            <v>907</v>
          </cell>
          <cell r="G8607" t="str">
            <v>Max</v>
          </cell>
        </row>
        <row r="8608">
          <cell r="A8608" t="str">
            <v>Abbeville20201FMRMax</v>
          </cell>
          <cell r="B8608">
            <v>2020</v>
          </cell>
          <cell r="C8608" t="str">
            <v>FMR</v>
          </cell>
          <cell r="D8608" t="str">
            <v>Abbeville</v>
          </cell>
          <cell r="E8608">
            <v>1</v>
          </cell>
          <cell r="F8608">
            <v>494</v>
          </cell>
          <cell r="G8608" t="str">
            <v>Max</v>
          </cell>
        </row>
        <row r="8609">
          <cell r="A8609" t="str">
            <v>Aiken20201FMRMax</v>
          </cell>
          <cell r="B8609">
            <v>2020</v>
          </cell>
          <cell r="C8609" t="str">
            <v>FMR</v>
          </cell>
          <cell r="D8609" t="str">
            <v>Aiken</v>
          </cell>
          <cell r="E8609">
            <v>1</v>
          </cell>
          <cell r="F8609">
            <v>722</v>
          </cell>
          <cell r="G8609" t="str">
            <v>Max</v>
          </cell>
        </row>
        <row r="8610">
          <cell r="A8610" t="str">
            <v>Allendale20201FMRMax</v>
          </cell>
          <cell r="B8610">
            <v>2020</v>
          </cell>
          <cell r="C8610" t="str">
            <v>FMR</v>
          </cell>
          <cell r="D8610" t="str">
            <v>Allendale</v>
          </cell>
          <cell r="E8610">
            <v>1</v>
          </cell>
          <cell r="F8610">
            <v>494</v>
          </cell>
          <cell r="G8610" t="str">
            <v>Max</v>
          </cell>
        </row>
        <row r="8611">
          <cell r="A8611" t="str">
            <v>Anderson20201FMRMax</v>
          </cell>
          <cell r="B8611">
            <v>2020</v>
          </cell>
          <cell r="C8611" t="str">
            <v>FMR</v>
          </cell>
          <cell r="D8611" t="str">
            <v>Anderson</v>
          </cell>
          <cell r="E8611">
            <v>1</v>
          </cell>
          <cell r="F8611">
            <v>618</v>
          </cell>
          <cell r="G8611" t="str">
            <v>Max</v>
          </cell>
        </row>
        <row r="8612">
          <cell r="A8612" t="str">
            <v>Bamberg20201FMRMax</v>
          </cell>
          <cell r="B8612">
            <v>2020</v>
          </cell>
          <cell r="C8612" t="str">
            <v>FMR</v>
          </cell>
          <cell r="D8612" t="str">
            <v>Bamberg</v>
          </cell>
          <cell r="E8612">
            <v>1</v>
          </cell>
          <cell r="F8612">
            <v>517</v>
          </cell>
          <cell r="G8612" t="str">
            <v>Max</v>
          </cell>
        </row>
        <row r="8613">
          <cell r="A8613" t="str">
            <v>Barnwell20201FMRMax</v>
          </cell>
          <cell r="B8613">
            <v>2020</v>
          </cell>
          <cell r="C8613" t="str">
            <v>FMR</v>
          </cell>
          <cell r="D8613" t="str">
            <v>Barnwell</v>
          </cell>
          <cell r="E8613">
            <v>1</v>
          </cell>
          <cell r="F8613">
            <v>572</v>
          </cell>
          <cell r="G8613" t="str">
            <v>Max</v>
          </cell>
        </row>
        <row r="8614">
          <cell r="A8614" t="str">
            <v>Beaufort20201FMRMax</v>
          </cell>
          <cell r="B8614">
            <v>2020</v>
          </cell>
          <cell r="C8614" t="str">
            <v>FMR</v>
          </cell>
          <cell r="D8614" t="str">
            <v>Beaufort</v>
          </cell>
          <cell r="E8614">
            <v>1</v>
          </cell>
          <cell r="F8614">
            <v>899</v>
          </cell>
          <cell r="G8614" t="str">
            <v>Max</v>
          </cell>
        </row>
        <row r="8615">
          <cell r="A8615" t="str">
            <v>Berkeley20201FMRMax</v>
          </cell>
          <cell r="B8615">
            <v>2020</v>
          </cell>
          <cell r="C8615" t="str">
            <v>FMR</v>
          </cell>
          <cell r="D8615" t="str">
            <v>Berkeley</v>
          </cell>
          <cell r="E8615">
            <v>1</v>
          </cell>
          <cell r="F8615">
            <v>1035</v>
          </cell>
          <cell r="G8615" t="str">
            <v>Max</v>
          </cell>
        </row>
        <row r="8616">
          <cell r="A8616" t="str">
            <v>Calhoun20201FMRMax</v>
          </cell>
          <cell r="B8616">
            <v>2020</v>
          </cell>
          <cell r="C8616" t="str">
            <v>FMR</v>
          </cell>
          <cell r="D8616" t="str">
            <v>Calhoun</v>
          </cell>
          <cell r="E8616">
            <v>1</v>
          </cell>
          <cell r="F8616">
            <v>818</v>
          </cell>
          <cell r="G8616" t="str">
            <v>Max</v>
          </cell>
        </row>
        <row r="8617">
          <cell r="A8617" t="str">
            <v>Charleston20201FMRMax</v>
          </cell>
          <cell r="B8617">
            <v>2020</v>
          </cell>
          <cell r="C8617" t="str">
            <v>FMR</v>
          </cell>
          <cell r="D8617" t="str">
            <v>Charleston</v>
          </cell>
          <cell r="E8617">
            <v>1</v>
          </cell>
          <cell r="F8617">
            <v>1035</v>
          </cell>
          <cell r="G8617" t="str">
            <v>Max</v>
          </cell>
        </row>
        <row r="8618">
          <cell r="A8618" t="str">
            <v>Cherokee20201FMRMax</v>
          </cell>
          <cell r="B8618">
            <v>2020</v>
          </cell>
          <cell r="C8618" t="str">
            <v>FMR</v>
          </cell>
          <cell r="D8618" t="str">
            <v>Cherokee</v>
          </cell>
          <cell r="E8618">
            <v>1</v>
          </cell>
          <cell r="F8618">
            <v>500</v>
          </cell>
          <cell r="G8618" t="str">
            <v>Max</v>
          </cell>
        </row>
        <row r="8619">
          <cell r="A8619" t="str">
            <v>Chester20201FMRMax</v>
          </cell>
          <cell r="B8619">
            <v>2020</v>
          </cell>
          <cell r="C8619" t="str">
            <v>FMR</v>
          </cell>
          <cell r="D8619" t="str">
            <v>Chester</v>
          </cell>
          <cell r="E8619">
            <v>1</v>
          </cell>
          <cell r="F8619">
            <v>525</v>
          </cell>
          <cell r="G8619" t="str">
            <v>Max</v>
          </cell>
        </row>
        <row r="8620">
          <cell r="A8620" t="str">
            <v>Chesterfield20201FMRMax</v>
          </cell>
          <cell r="B8620">
            <v>2020</v>
          </cell>
          <cell r="C8620" t="str">
            <v>FMR</v>
          </cell>
          <cell r="D8620" t="str">
            <v>Chesterfield</v>
          </cell>
          <cell r="E8620">
            <v>1</v>
          </cell>
          <cell r="F8620">
            <v>572</v>
          </cell>
          <cell r="G8620" t="str">
            <v>Max</v>
          </cell>
        </row>
        <row r="8621">
          <cell r="A8621" t="str">
            <v>Clarendon20201FMRMax</v>
          </cell>
          <cell r="B8621">
            <v>2020</v>
          </cell>
          <cell r="C8621" t="str">
            <v>FMR</v>
          </cell>
          <cell r="D8621" t="str">
            <v>Clarendon</v>
          </cell>
          <cell r="E8621">
            <v>1</v>
          </cell>
          <cell r="F8621">
            <v>520</v>
          </cell>
          <cell r="G8621" t="str">
            <v>Max</v>
          </cell>
        </row>
        <row r="8622">
          <cell r="A8622" t="str">
            <v>Colleton20201FMRMax</v>
          </cell>
          <cell r="B8622">
            <v>2020</v>
          </cell>
          <cell r="C8622" t="str">
            <v>FMR</v>
          </cell>
          <cell r="D8622" t="str">
            <v>Colleton</v>
          </cell>
          <cell r="E8622">
            <v>1</v>
          </cell>
          <cell r="F8622">
            <v>597</v>
          </cell>
          <cell r="G8622" t="str">
            <v>Max</v>
          </cell>
        </row>
        <row r="8623">
          <cell r="A8623" t="str">
            <v>Darlington20201FMRMax</v>
          </cell>
          <cell r="B8623">
            <v>2020</v>
          </cell>
          <cell r="C8623" t="str">
            <v>FMR</v>
          </cell>
          <cell r="D8623" t="str">
            <v>Darlington</v>
          </cell>
          <cell r="E8623">
            <v>1</v>
          </cell>
          <cell r="F8623">
            <v>595</v>
          </cell>
          <cell r="G8623" t="str">
            <v>Max</v>
          </cell>
        </row>
        <row r="8624">
          <cell r="A8624" t="str">
            <v>Dillon20201FMRMax</v>
          </cell>
          <cell r="B8624">
            <v>2020</v>
          </cell>
          <cell r="C8624" t="str">
            <v>FMR</v>
          </cell>
          <cell r="D8624" t="str">
            <v>Dillon</v>
          </cell>
          <cell r="E8624">
            <v>1</v>
          </cell>
          <cell r="F8624">
            <v>572</v>
          </cell>
          <cell r="G8624" t="str">
            <v>Max</v>
          </cell>
        </row>
        <row r="8625">
          <cell r="A8625" t="str">
            <v>Dorchester20201FMRMax</v>
          </cell>
          <cell r="B8625">
            <v>2020</v>
          </cell>
          <cell r="C8625" t="str">
            <v>FMR</v>
          </cell>
          <cell r="D8625" t="str">
            <v>Dorchester</v>
          </cell>
          <cell r="E8625">
            <v>1</v>
          </cell>
          <cell r="F8625">
            <v>1035</v>
          </cell>
          <cell r="G8625" t="str">
            <v>Max</v>
          </cell>
        </row>
        <row r="8626">
          <cell r="A8626" t="str">
            <v>Edgefield20201FMRMax</v>
          </cell>
          <cell r="B8626">
            <v>2020</v>
          </cell>
          <cell r="C8626" t="str">
            <v>FMR</v>
          </cell>
          <cell r="D8626" t="str">
            <v>Edgefield</v>
          </cell>
          <cell r="E8626">
            <v>1</v>
          </cell>
          <cell r="F8626">
            <v>722</v>
          </cell>
          <cell r="G8626" t="str">
            <v>Max</v>
          </cell>
        </row>
        <row r="8627">
          <cell r="A8627" t="str">
            <v>Fairfield20201FMRMax</v>
          </cell>
          <cell r="B8627">
            <v>2020</v>
          </cell>
          <cell r="C8627" t="str">
            <v>FMR</v>
          </cell>
          <cell r="D8627" t="str">
            <v>Fairfield</v>
          </cell>
          <cell r="E8627">
            <v>1</v>
          </cell>
          <cell r="F8627">
            <v>818</v>
          </cell>
          <cell r="G8627" t="str">
            <v>Max</v>
          </cell>
        </row>
        <row r="8628">
          <cell r="A8628" t="str">
            <v>Florence20201FMRMax</v>
          </cell>
          <cell r="B8628">
            <v>2020</v>
          </cell>
          <cell r="C8628" t="str">
            <v>FMR</v>
          </cell>
          <cell r="D8628" t="str">
            <v>Florence</v>
          </cell>
          <cell r="E8628">
            <v>1</v>
          </cell>
          <cell r="F8628">
            <v>611</v>
          </cell>
          <cell r="G8628" t="str">
            <v>Max</v>
          </cell>
        </row>
        <row r="8629">
          <cell r="A8629" t="str">
            <v>Georgetown20201FMRMax</v>
          </cell>
          <cell r="B8629">
            <v>2020</v>
          </cell>
          <cell r="C8629" t="str">
            <v>FMR</v>
          </cell>
          <cell r="D8629" t="str">
            <v>Georgetown</v>
          </cell>
          <cell r="E8629">
            <v>1</v>
          </cell>
          <cell r="F8629">
            <v>583</v>
          </cell>
          <cell r="G8629" t="str">
            <v>Max</v>
          </cell>
        </row>
        <row r="8630">
          <cell r="A8630" t="str">
            <v>Greenville20201FMRMax</v>
          </cell>
          <cell r="B8630">
            <v>2020</v>
          </cell>
          <cell r="C8630" t="str">
            <v>FMR</v>
          </cell>
          <cell r="D8630" t="str">
            <v>Greenville</v>
          </cell>
          <cell r="E8630">
            <v>1</v>
          </cell>
          <cell r="F8630">
            <v>740</v>
          </cell>
          <cell r="G8630" t="str">
            <v>Max</v>
          </cell>
        </row>
        <row r="8631">
          <cell r="A8631" t="str">
            <v>Greenwood20201FMRMax</v>
          </cell>
          <cell r="B8631">
            <v>2020</v>
          </cell>
          <cell r="C8631" t="str">
            <v>FMR</v>
          </cell>
          <cell r="D8631" t="str">
            <v>Greenwood</v>
          </cell>
          <cell r="E8631">
            <v>1</v>
          </cell>
          <cell r="F8631">
            <v>558</v>
          </cell>
          <cell r="G8631" t="str">
            <v>Max</v>
          </cell>
        </row>
        <row r="8632">
          <cell r="A8632" t="str">
            <v>Hampton20201FMRMax</v>
          </cell>
          <cell r="B8632">
            <v>2020</v>
          </cell>
          <cell r="C8632" t="str">
            <v>FMR</v>
          </cell>
          <cell r="D8632" t="str">
            <v>Hampton</v>
          </cell>
          <cell r="E8632">
            <v>1</v>
          </cell>
          <cell r="F8632">
            <v>498</v>
          </cell>
          <cell r="G8632" t="str">
            <v>Max</v>
          </cell>
        </row>
        <row r="8633">
          <cell r="A8633" t="str">
            <v>Horry20201FMRMax</v>
          </cell>
          <cell r="B8633">
            <v>2020</v>
          </cell>
          <cell r="C8633" t="str">
            <v>FMR</v>
          </cell>
          <cell r="D8633" t="str">
            <v>Horry</v>
          </cell>
          <cell r="E8633">
            <v>1</v>
          </cell>
          <cell r="F8633">
            <v>847</v>
          </cell>
          <cell r="G8633" t="str">
            <v>Max</v>
          </cell>
        </row>
        <row r="8634">
          <cell r="A8634" t="str">
            <v>Jasper20201FMRMax</v>
          </cell>
          <cell r="B8634">
            <v>2020</v>
          </cell>
          <cell r="C8634" t="str">
            <v>FMR</v>
          </cell>
          <cell r="D8634" t="str">
            <v>Jasper</v>
          </cell>
          <cell r="E8634">
            <v>1</v>
          </cell>
          <cell r="F8634">
            <v>729</v>
          </cell>
          <cell r="G8634" t="str">
            <v>Max</v>
          </cell>
        </row>
        <row r="8635">
          <cell r="A8635" t="str">
            <v>Kershaw20201FMRMax</v>
          </cell>
          <cell r="B8635">
            <v>2020</v>
          </cell>
          <cell r="C8635" t="str">
            <v>FMR</v>
          </cell>
          <cell r="D8635" t="str">
            <v>Kershaw</v>
          </cell>
          <cell r="E8635">
            <v>1</v>
          </cell>
          <cell r="F8635">
            <v>632</v>
          </cell>
          <cell r="G8635" t="str">
            <v>Max</v>
          </cell>
        </row>
        <row r="8636">
          <cell r="A8636" t="str">
            <v>Lancaster20201FMRMax</v>
          </cell>
          <cell r="B8636">
            <v>2020</v>
          </cell>
          <cell r="C8636" t="str">
            <v>FMR</v>
          </cell>
          <cell r="D8636" t="str">
            <v>Lancaster</v>
          </cell>
          <cell r="E8636">
            <v>1</v>
          </cell>
          <cell r="F8636">
            <v>607</v>
          </cell>
          <cell r="G8636" t="str">
            <v>Max</v>
          </cell>
        </row>
        <row r="8637">
          <cell r="A8637" t="str">
            <v>Laurens20201FMRMax</v>
          </cell>
          <cell r="B8637">
            <v>2020</v>
          </cell>
          <cell r="C8637" t="str">
            <v>FMR</v>
          </cell>
          <cell r="D8637" t="str">
            <v>Laurens</v>
          </cell>
          <cell r="E8637">
            <v>1</v>
          </cell>
          <cell r="F8637">
            <v>570</v>
          </cell>
          <cell r="G8637" t="str">
            <v>Max</v>
          </cell>
        </row>
        <row r="8638">
          <cell r="A8638" t="str">
            <v>Lee20201FMRMax</v>
          </cell>
          <cell r="B8638">
            <v>2020</v>
          </cell>
          <cell r="C8638" t="str">
            <v>FMR</v>
          </cell>
          <cell r="D8638" t="str">
            <v>Lee</v>
          </cell>
          <cell r="E8638">
            <v>1</v>
          </cell>
          <cell r="F8638">
            <v>534</v>
          </cell>
          <cell r="G8638" t="str">
            <v>Max</v>
          </cell>
        </row>
        <row r="8639">
          <cell r="A8639" t="str">
            <v>Lexington20201FMRMax</v>
          </cell>
          <cell r="B8639">
            <v>2020</v>
          </cell>
          <cell r="C8639" t="str">
            <v>FMR</v>
          </cell>
          <cell r="D8639" t="str">
            <v>Lexington</v>
          </cell>
          <cell r="E8639">
            <v>1</v>
          </cell>
          <cell r="F8639">
            <v>818</v>
          </cell>
          <cell r="G8639" t="str">
            <v>Max</v>
          </cell>
        </row>
        <row r="8640">
          <cell r="A8640" t="str">
            <v>Marion20201FMRMax</v>
          </cell>
          <cell r="B8640">
            <v>2020</v>
          </cell>
          <cell r="C8640" t="str">
            <v>FMR</v>
          </cell>
          <cell r="D8640" t="str">
            <v>Marion</v>
          </cell>
          <cell r="E8640">
            <v>1</v>
          </cell>
          <cell r="F8640">
            <v>561</v>
          </cell>
          <cell r="G8640" t="str">
            <v>Max</v>
          </cell>
        </row>
        <row r="8641">
          <cell r="A8641" t="str">
            <v>Marlboro20201FMRMax</v>
          </cell>
          <cell r="B8641">
            <v>2020</v>
          </cell>
          <cell r="C8641" t="str">
            <v>FMR</v>
          </cell>
          <cell r="D8641" t="str">
            <v>Marlboro</v>
          </cell>
          <cell r="E8641">
            <v>1</v>
          </cell>
          <cell r="F8641">
            <v>510</v>
          </cell>
          <cell r="G8641" t="str">
            <v>Max</v>
          </cell>
        </row>
        <row r="8642">
          <cell r="A8642" t="str">
            <v>McCormick20201FMRMax</v>
          </cell>
          <cell r="B8642">
            <v>2020</v>
          </cell>
          <cell r="C8642" t="str">
            <v>FMR</v>
          </cell>
          <cell r="D8642" t="str">
            <v>McCormick</v>
          </cell>
          <cell r="E8642">
            <v>1</v>
          </cell>
          <cell r="F8642">
            <v>494</v>
          </cell>
          <cell r="G8642" t="str">
            <v>Max</v>
          </cell>
        </row>
        <row r="8643">
          <cell r="A8643" t="str">
            <v>Newberry20201FMRMax</v>
          </cell>
          <cell r="B8643">
            <v>2020</v>
          </cell>
          <cell r="C8643" t="str">
            <v>FMR</v>
          </cell>
          <cell r="D8643" t="str">
            <v>Newberry</v>
          </cell>
          <cell r="E8643">
            <v>1</v>
          </cell>
          <cell r="F8643">
            <v>558</v>
          </cell>
          <cell r="G8643" t="str">
            <v>Max</v>
          </cell>
        </row>
        <row r="8644">
          <cell r="A8644" t="str">
            <v>Oconee20201FMRMax</v>
          </cell>
          <cell r="B8644">
            <v>2020</v>
          </cell>
          <cell r="C8644" t="str">
            <v>FMR</v>
          </cell>
          <cell r="D8644" t="str">
            <v>Oconee</v>
          </cell>
          <cell r="E8644">
            <v>1</v>
          </cell>
          <cell r="F8644">
            <v>512</v>
          </cell>
          <cell r="G8644" t="str">
            <v>Max</v>
          </cell>
        </row>
        <row r="8645">
          <cell r="A8645" t="str">
            <v>Orangeburg20201FMRMax</v>
          </cell>
          <cell r="B8645">
            <v>2020</v>
          </cell>
          <cell r="C8645" t="str">
            <v>FMR</v>
          </cell>
          <cell r="D8645" t="str">
            <v>Orangeburg</v>
          </cell>
          <cell r="E8645">
            <v>1</v>
          </cell>
          <cell r="F8645">
            <v>569</v>
          </cell>
          <cell r="G8645" t="str">
            <v>Max</v>
          </cell>
        </row>
        <row r="8646">
          <cell r="A8646" t="str">
            <v>Pickens20201FMRMax</v>
          </cell>
          <cell r="B8646">
            <v>2020</v>
          </cell>
          <cell r="C8646" t="str">
            <v>FMR</v>
          </cell>
          <cell r="D8646" t="str">
            <v>Pickens</v>
          </cell>
          <cell r="E8646">
            <v>1</v>
          </cell>
          <cell r="F8646">
            <v>740</v>
          </cell>
          <cell r="G8646" t="str">
            <v>Max</v>
          </cell>
        </row>
        <row r="8647">
          <cell r="A8647" t="str">
            <v>Richland20201FMRMax</v>
          </cell>
          <cell r="B8647">
            <v>2020</v>
          </cell>
          <cell r="C8647" t="str">
            <v>FMR</v>
          </cell>
          <cell r="D8647" t="str">
            <v>Richland</v>
          </cell>
          <cell r="E8647">
            <v>1</v>
          </cell>
          <cell r="F8647">
            <v>818</v>
          </cell>
          <cell r="G8647" t="str">
            <v>Max</v>
          </cell>
        </row>
        <row r="8648">
          <cell r="A8648" t="str">
            <v>Saluda20201FMRMax</v>
          </cell>
          <cell r="B8648">
            <v>2020</v>
          </cell>
          <cell r="C8648" t="str">
            <v>FMR</v>
          </cell>
          <cell r="D8648" t="str">
            <v>Saluda</v>
          </cell>
          <cell r="E8648">
            <v>1</v>
          </cell>
          <cell r="F8648">
            <v>818</v>
          </cell>
          <cell r="G8648" t="str">
            <v>Max</v>
          </cell>
        </row>
        <row r="8649">
          <cell r="A8649" t="str">
            <v>Spartanburg20201FMRMax</v>
          </cell>
          <cell r="B8649">
            <v>2020</v>
          </cell>
          <cell r="C8649" t="str">
            <v>FMR</v>
          </cell>
          <cell r="D8649" t="str">
            <v>Spartanburg</v>
          </cell>
          <cell r="E8649">
            <v>1</v>
          </cell>
          <cell r="F8649">
            <v>679</v>
          </cell>
          <cell r="G8649" t="str">
            <v>Max</v>
          </cell>
        </row>
        <row r="8650">
          <cell r="A8650" t="str">
            <v>Sumter20201FMRMax</v>
          </cell>
          <cell r="B8650">
            <v>2020</v>
          </cell>
          <cell r="C8650" t="str">
            <v>FMR</v>
          </cell>
          <cell r="D8650" t="str">
            <v>Sumter</v>
          </cell>
          <cell r="E8650">
            <v>1</v>
          </cell>
          <cell r="F8650">
            <v>641</v>
          </cell>
          <cell r="G8650" t="str">
            <v>Max</v>
          </cell>
        </row>
        <row r="8651">
          <cell r="A8651" t="str">
            <v>Union20201FMRMax</v>
          </cell>
          <cell r="B8651">
            <v>2020</v>
          </cell>
          <cell r="C8651" t="str">
            <v>FMR</v>
          </cell>
          <cell r="D8651" t="str">
            <v>Union</v>
          </cell>
          <cell r="E8651">
            <v>1</v>
          </cell>
          <cell r="F8651">
            <v>524</v>
          </cell>
          <cell r="G8651" t="str">
            <v>Max</v>
          </cell>
        </row>
        <row r="8652">
          <cell r="A8652" t="str">
            <v>Williamsburg20201FMRMax</v>
          </cell>
          <cell r="B8652">
            <v>2020</v>
          </cell>
          <cell r="C8652" t="str">
            <v>FMR</v>
          </cell>
          <cell r="D8652" t="str">
            <v>Williamsburg</v>
          </cell>
          <cell r="E8652">
            <v>1</v>
          </cell>
          <cell r="F8652">
            <v>494</v>
          </cell>
          <cell r="G8652" t="str">
            <v>Max</v>
          </cell>
        </row>
        <row r="8653">
          <cell r="A8653" t="str">
            <v>York20201FMRMax</v>
          </cell>
          <cell r="B8653">
            <v>2020</v>
          </cell>
          <cell r="C8653" t="str">
            <v>FMR</v>
          </cell>
          <cell r="D8653" t="str">
            <v>York</v>
          </cell>
          <cell r="E8653">
            <v>1</v>
          </cell>
          <cell r="F8653">
            <v>934</v>
          </cell>
          <cell r="G8653" t="str">
            <v>Max</v>
          </cell>
        </row>
        <row r="8654">
          <cell r="A8654" t="str">
            <v>Abbeville20202FMRMax</v>
          </cell>
          <cell r="B8654">
            <v>2020</v>
          </cell>
          <cell r="C8654" t="str">
            <v>FMR</v>
          </cell>
          <cell r="D8654" t="str">
            <v>Abbeville</v>
          </cell>
          <cell r="E8654">
            <v>2</v>
          </cell>
          <cell r="F8654">
            <v>651</v>
          </cell>
          <cell r="G8654" t="str">
            <v>Max</v>
          </cell>
        </row>
        <row r="8655">
          <cell r="A8655" t="str">
            <v>Aiken20202FMRMax</v>
          </cell>
          <cell r="B8655">
            <v>2020</v>
          </cell>
          <cell r="C8655" t="str">
            <v>FMR</v>
          </cell>
          <cell r="D8655" t="str">
            <v>Aiken</v>
          </cell>
          <cell r="E8655">
            <v>2</v>
          </cell>
          <cell r="F8655">
            <v>848</v>
          </cell>
          <cell r="G8655" t="str">
            <v>Max</v>
          </cell>
        </row>
        <row r="8656">
          <cell r="A8656" t="str">
            <v>Allendale20202FMRMax</v>
          </cell>
          <cell r="B8656">
            <v>2020</v>
          </cell>
          <cell r="C8656" t="str">
            <v>FMR</v>
          </cell>
          <cell r="D8656" t="str">
            <v>Allendale</v>
          </cell>
          <cell r="E8656">
            <v>2</v>
          </cell>
          <cell r="F8656">
            <v>651</v>
          </cell>
          <cell r="G8656" t="str">
            <v>Max</v>
          </cell>
        </row>
        <row r="8657">
          <cell r="A8657" t="str">
            <v>Anderson20202FMRMax</v>
          </cell>
          <cell r="B8657">
            <v>2020</v>
          </cell>
          <cell r="C8657" t="str">
            <v>FMR</v>
          </cell>
          <cell r="D8657" t="str">
            <v>Anderson</v>
          </cell>
          <cell r="E8657">
            <v>2</v>
          </cell>
          <cell r="F8657">
            <v>766</v>
          </cell>
          <cell r="G8657" t="str">
            <v>Max</v>
          </cell>
        </row>
        <row r="8658">
          <cell r="A8658" t="str">
            <v>Bamberg20202FMRMax</v>
          </cell>
          <cell r="B8658">
            <v>2020</v>
          </cell>
          <cell r="C8658" t="str">
            <v>FMR</v>
          </cell>
          <cell r="D8658" t="str">
            <v>Bamberg</v>
          </cell>
          <cell r="E8658">
            <v>2</v>
          </cell>
          <cell r="F8658">
            <v>681</v>
          </cell>
          <cell r="G8658" t="str">
            <v>Max</v>
          </cell>
        </row>
        <row r="8659">
          <cell r="A8659" t="str">
            <v>Barnwell20202FMRMax</v>
          </cell>
          <cell r="B8659">
            <v>2020</v>
          </cell>
          <cell r="C8659" t="str">
            <v>FMR</v>
          </cell>
          <cell r="D8659" t="str">
            <v>Barnwell</v>
          </cell>
          <cell r="E8659">
            <v>2</v>
          </cell>
          <cell r="F8659">
            <v>651</v>
          </cell>
          <cell r="G8659" t="str">
            <v>Max</v>
          </cell>
        </row>
        <row r="8660">
          <cell r="A8660" t="str">
            <v>Beaufort20202FMRMax</v>
          </cell>
          <cell r="B8660">
            <v>2020</v>
          </cell>
          <cell r="C8660" t="str">
            <v>FMR</v>
          </cell>
          <cell r="D8660" t="str">
            <v>Beaufort</v>
          </cell>
          <cell r="E8660">
            <v>2</v>
          </cell>
          <cell r="F8660">
            <v>1028</v>
          </cell>
          <cell r="G8660" t="str">
            <v>Max</v>
          </cell>
        </row>
        <row r="8661">
          <cell r="A8661" t="str">
            <v>Berkeley20202FMRMax</v>
          </cell>
          <cell r="B8661">
            <v>2020</v>
          </cell>
          <cell r="C8661" t="str">
            <v>FMR</v>
          </cell>
          <cell r="D8661" t="str">
            <v>Berkeley</v>
          </cell>
          <cell r="E8661">
            <v>2</v>
          </cell>
          <cell r="F8661">
            <v>1179</v>
          </cell>
          <cell r="G8661" t="str">
            <v>Max</v>
          </cell>
        </row>
        <row r="8662">
          <cell r="A8662" t="str">
            <v>Calhoun20202FMRMax</v>
          </cell>
          <cell r="B8662">
            <v>2020</v>
          </cell>
          <cell r="C8662" t="str">
            <v>FMR</v>
          </cell>
          <cell r="D8662" t="str">
            <v>Calhoun</v>
          </cell>
          <cell r="E8662">
            <v>2</v>
          </cell>
          <cell r="F8662">
            <v>931</v>
          </cell>
          <cell r="G8662" t="str">
            <v>Max</v>
          </cell>
        </row>
        <row r="8663">
          <cell r="A8663" t="str">
            <v>Charleston20202FMRMax</v>
          </cell>
          <cell r="B8663">
            <v>2020</v>
          </cell>
          <cell r="C8663" t="str">
            <v>FMR</v>
          </cell>
          <cell r="D8663" t="str">
            <v>Charleston</v>
          </cell>
          <cell r="E8663">
            <v>2</v>
          </cell>
          <cell r="F8663">
            <v>1179</v>
          </cell>
          <cell r="G8663" t="str">
            <v>Max</v>
          </cell>
        </row>
        <row r="8664">
          <cell r="A8664" t="str">
            <v>Cherokee20202FMRMax</v>
          </cell>
          <cell r="B8664">
            <v>2020</v>
          </cell>
          <cell r="C8664" t="str">
            <v>FMR</v>
          </cell>
          <cell r="D8664" t="str">
            <v>Cherokee</v>
          </cell>
          <cell r="E8664">
            <v>2</v>
          </cell>
          <cell r="F8664">
            <v>659</v>
          </cell>
          <cell r="G8664" t="str">
            <v>Max</v>
          </cell>
        </row>
        <row r="8665">
          <cell r="A8665" t="str">
            <v>Chester20202FMRMax</v>
          </cell>
          <cell r="B8665">
            <v>2020</v>
          </cell>
          <cell r="C8665" t="str">
            <v>FMR</v>
          </cell>
          <cell r="D8665" t="str">
            <v>Chester</v>
          </cell>
          <cell r="E8665">
            <v>2</v>
          </cell>
          <cell r="F8665">
            <v>691</v>
          </cell>
          <cell r="G8665" t="str">
            <v>Max</v>
          </cell>
        </row>
        <row r="8666">
          <cell r="A8666" t="str">
            <v>Chesterfield20202FMRMax</v>
          </cell>
          <cell r="B8666">
            <v>2020</v>
          </cell>
          <cell r="C8666" t="str">
            <v>FMR</v>
          </cell>
          <cell r="D8666" t="str">
            <v>Chesterfield</v>
          </cell>
          <cell r="E8666">
            <v>2</v>
          </cell>
          <cell r="F8666">
            <v>651</v>
          </cell>
          <cell r="G8666" t="str">
            <v>Max</v>
          </cell>
        </row>
        <row r="8667">
          <cell r="A8667" t="str">
            <v>Clarendon20202FMRMax</v>
          </cell>
          <cell r="B8667">
            <v>2020</v>
          </cell>
          <cell r="C8667" t="str">
            <v>FMR</v>
          </cell>
          <cell r="D8667" t="str">
            <v>Clarendon</v>
          </cell>
          <cell r="E8667">
            <v>2</v>
          </cell>
          <cell r="F8667">
            <v>651</v>
          </cell>
          <cell r="G8667" t="str">
            <v>Max</v>
          </cell>
        </row>
        <row r="8668">
          <cell r="A8668" t="str">
            <v>Colleton20202FMRMax</v>
          </cell>
          <cell r="B8668">
            <v>2020</v>
          </cell>
          <cell r="C8668" t="str">
            <v>FMR</v>
          </cell>
          <cell r="D8668" t="str">
            <v>Colleton</v>
          </cell>
          <cell r="E8668">
            <v>2</v>
          </cell>
          <cell r="F8668">
            <v>680</v>
          </cell>
          <cell r="G8668" t="str">
            <v>Max</v>
          </cell>
        </row>
        <row r="8669">
          <cell r="A8669" t="str">
            <v>Darlington20202FMRMax</v>
          </cell>
          <cell r="B8669">
            <v>2020</v>
          </cell>
          <cell r="C8669" t="str">
            <v>FMR</v>
          </cell>
          <cell r="D8669" t="str">
            <v>Darlington</v>
          </cell>
          <cell r="E8669">
            <v>2</v>
          </cell>
          <cell r="F8669">
            <v>692</v>
          </cell>
          <cell r="G8669" t="str">
            <v>Max</v>
          </cell>
        </row>
        <row r="8670">
          <cell r="A8670" t="str">
            <v>Dillon20202FMRMax</v>
          </cell>
          <cell r="B8670">
            <v>2020</v>
          </cell>
          <cell r="C8670" t="str">
            <v>FMR</v>
          </cell>
          <cell r="D8670" t="str">
            <v>Dillon</v>
          </cell>
          <cell r="E8670">
            <v>2</v>
          </cell>
          <cell r="F8670">
            <v>651</v>
          </cell>
          <cell r="G8670" t="str">
            <v>Max</v>
          </cell>
        </row>
        <row r="8671">
          <cell r="A8671" t="str">
            <v>Dorchester20202FMRMax</v>
          </cell>
          <cell r="B8671">
            <v>2020</v>
          </cell>
          <cell r="C8671" t="str">
            <v>FMR</v>
          </cell>
          <cell r="D8671" t="str">
            <v>Dorchester</v>
          </cell>
          <cell r="E8671">
            <v>2</v>
          </cell>
          <cell r="F8671">
            <v>1179</v>
          </cell>
          <cell r="G8671" t="str">
            <v>Max</v>
          </cell>
        </row>
        <row r="8672">
          <cell r="A8672" t="str">
            <v>Edgefield20202FMRMax</v>
          </cell>
          <cell r="B8672">
            <v>2020</v>
          </cell>
          <cell r="C8672" t="str">
            <v>FMR</v>
          </cell>
          <cell r="D8672" t="str">
            <v>Edgefield</v>
          </cell>
          <cell r="E8672">
            <v>2</v>
          </cell>
          <cell r="F8672">
            <v>848</v>
          </cell>
          <cell r="G8672" t="str">
            <v>Max</v>
          </cell>
        </row>
        <row r="8673">
          <cell r="A8673" t="str">
            <v>Fairfield20202FMRMax</v>
          </cell>
          <cell r="B8673">
            <v>2020</v>
          </cell>
          <cell r="C8673" t="str">
            <v>FMR</v>
          </cell>
          <cell r="D8673" t="str">
            <v>Fairfield</v>
          </cell>
          <cell r="E8673">
            <v>2</v>
          </cell>
          <cell r="F8673">
            <v>931</v>
          </cell>
          <cell r="G8673" t="str">
            <v>Max</v>
          </cell>
        </row>
        <row r="8674">
          <cell r="A8674" t="str">
            <v>Florence20202FMRMax</v>
          </cell>
          <cell r="B8674">
            <v>2020</v>
          </cell>
          <cell r="C8674" t="str">
            <v>FMR</v>
          </cell>
          <cell r="D8674" t="str">
            <v>Florence</v>
          </cell>
          <cell r="E8674">
            <v>2</v>
          </cell>
          <cell r="F8674">
            <v>785</v>
          </cell>
          <cell r="G8674" t="str">
            <v>Max</v>
          </cell>
        </row>
        <row r="8675">
          <cell r="A8675" t="str">
            <v>Georgetown20202FMRMax</v>
          </cell>
          <cell r="B8675">
            <v>2020</v>
          </cell>
          <cell r="C8675" t="str">
            <v>FMR</v>
          </cell>
          <cell r="D8675" t="str">
            <v>Georgetown</v>
          </cell>
          <cell r="E8675">
            <v>2</v>
          </cell>
          <cell r="F8675">
            <v>748</v>
          </cell>
          <cell r="G8675" t="str">
            <v>Max</v>
          </cell>
        </row>
        <row r="8676">
          <cell r="A8676" t="str">
            <v>Greenville20202FMRMax</v>
          </cell>
          <cell r="B8676">
            <v>2020</v>
          </cell>
          <cell r="C8676" t="str">
            <v>FMR</v>
          </cell>
          <cell r="D8676" t="str">
            <v>Greenville</v>
          </cell>
          <cell r="E8676">
            <v>2</v>
          </cell>
          <cell r="F8676">
            <v>842</v>
          </cell>
          <cell r="G8676" t="str">
            <v>Max</v>
          </cell>
        </row>
        <row r="8677">
          <cell r="A8677" t="str">
            <v>Greenwood20202FMRMax</v>
          </cell>
          <cell r="B8677">
            <v>2020</v>
          </cell>
          <cell r="C8677" t="str">
            <v>FMR</v>
          </cell>
          <cell r="D8677" t="str">
            <v>Greenwood</v>
          </cell>
          <cell r="E8677">
            <v>2</v>
          </cell>
          <cell r="F8677">
            <v>651</v>
          </cell>
          <cell r="G8677" t="str">
            <v>Max</v>
          </cell>
        </row>
        <row r="8678">
          <cell r="A8678" t="str">
            <v>Hampton20202FMRMax</v>
          </cell>
          <cell r="B8678">
            <v>2020</v>
          </cell>
          <cell r="C8678" t="str">
            <v>FMR</v>
          </cell>
          <cell r="D8678" t="str">
            <v>Hampton</v>
          </cell>
          <cell r="E8678">
            <v>2</v>
          </cell>
          <cell r="F8678">
            <v>651</v>
          </cell>
          <cell r="G8678" t="str">
            <v>Max</v>
          </cell>
        </row>
        <row r="8679">
          <cell r="A8679" t="str">
            <v>Horry20202FMRMax</v>
          </cell>
          <cell r="B8679">
            <v>2020</v>
          </cell>
          <cell r="C8679" t="str">
            <v>FMR</v>
          </cell>
          <cell r="D8679" t="str">
            <v>Horry</v>
          </cell>
          <cell r="E8679">
            <v>2</v>
          </cell>
          <cell r="F8679">
            <v>997</v>
          </cell>
          <cell r="G8679" t="str">
            <v>Max</v>
          </cell>
        </row>
        <row r="8680">
          <cell r="A8680" t="str">
            <v>Jasper20202FMRMax</v>
          </cell>
          <cell r="B8680">
            <v>2020</v>
          </cell>
          <cell r="C8680" t="str">
            <v>FMR</v>
          </cell>
          <cell r="D8680" t="str">
            <v>Jasper</v>
          </cell>
          <cell r="E8680">
            <v>2</v>
          </cell>
          <cell r="F8680">
            <v>830</v>
          </cell>
          <cell r="G8680" t="str">
            <v>Max</v>
          </cell>
        </row>
        <row r="8681">
          <cell r="A8681" t="str">
            <v>Kershaw20202FMRMax</v>
          </cell>
          <cell r="B8681">
            <v>2020</v>
          </cell>
          <cell r="C8681" t="str">
            <v>FMR</v>
          </cell>
          <cell r="D8681" t="str">
            <v>Kershaw</v>
          </cell>
          <cell r="E8681">
            <v>2</v>
          </cell>
          <cell r="F8681">
            <v>719</v>
          </cell>
          <cell r="G8681" t="str">
            <v>Max</v>
          </cell>
        </row>
        <row r="8682">
          <cell r="A8682" t="str">
            <v>Lancaster20202FMRMax</v>
          </cell>
          <cell r="B8682">
            <v>2020</v>
          </cell>
          <cell r="C8682" t="str">
            <v>FMR</v>
          </cell>
          <cell r="D8682" t="str">
            <v>Lancaster</v>
          </cell>
          <cell r="E8682">
            <v>2</v>
          </cell>
          <cell r="F8682">
            <v>800</v>
          </cell>
          <cell r="G8682" t="str">
            <v>Max</v>
          </cell>
        </row>
        <row r="8683">
          <cell r="A8683" t="str">
            <v>Laurens20202FMRMax</v>
          </cell>
          <cell r="B8683">
            <v>2020</v>
          </cell>
          <cell r="C8683" t="str">
            <v>FMR</v>
          </cell>
          <cell r="D8683" t="str">
            <v>Laurens</v>
          </cell>
          <cell r="E8683">
            <v>2</v>
          </cell>
          <cell r="F8683">
            <v>751</v>
          </cell>
          <cell r="G8683" t="str">
            <v>Max</v>
          </cell>
        </row>
        <row r="8684">
          <cell r="A8684" t="str">
            <v>Lee20202FMRMax</v>
          </cell>
          <cell r="B8684">
            <v>2020</v>
          </cell>
          <cell r="C8684" t="str">
            <v>FMR</v>
          </cell>
          <cell r="D8684" t="str">
            <v>Lee</v>
          </cell>
          <cell r="E8684">
            <v>2</v>
          </cell>
          <cell r="F8684">
            <v>651</v>
          </cell>
          <cell r="G8684" t="str">
            <v>Max</v>
          </cell>
        </row>
        <row r="8685">
          <cell r="A8685" t="str">
            <v>Lexington20202FMRMax</v>
          </cell>
          <cell r="B8685">
            <v>2020</v>
          </cell>
          <cell r="C8685" t="str">
            <v>FMR</v>
          </cell>
          <cell r="D8685" t="str">
            <v>Lexington</v>
          </cell>
          <cell r="E8685">
            <v>2</v>
          </cell>
          <cell r="F8685">
            <v>931</v>
          </cell>
          <cell r="G8685" t="str">
            <v>Max</v>
          </cell>
        </row>
        <row r="8686">
          <cell r="A8686" t="str">
            <v>Marion20202FMRMax</v>
          </cell>
          <cell r="B8686">
            <v>2020</v>
          </cell>
          <cell r="C8686" t="str">
            <v>FMR</v>
          </cell>
          <cell r="D8686" t="str">
            <v>Marion</v>
          </cell>
          <cell r="E8686">
            <v>2</v>
          </cell>
          <cell r="F8686">
            <v>651</v>
          </cell>
          <cell r="G8686" t="str">
            <v>Max</v>
          </cell>
        </row>
        <row r="8687">
          <cell r="A8687" t="str">
            <v>Marlboro20202FMRMax</v>
          </cell>
          <cell r="B8687">
            <v>2020</v>
          </cell>
          <cell r="C8687" t="str">
            <v>FMR</v>
          </cell>
          <cell r="D8687" t="str">
            <v>Marlboro</v>
          </cell>
          <cell r="E8687">
            <v>2</v>
          </cell>
          <cell r="F8687">
            <v>651</v>
          </cell>
          <cell r="G8687" t="str">
            <v>Max</v>
          </cell>
        </row>
        <row r="8688">
          <cell r="A8688" t="str">
            <v>McCormick20202FMRMax</v>
          </cell>
          <cell r="B8688">
            <v>2020</v>
          </cell>
          <cell r="C8688" t="str">
            <v>FMR</v>
          </cell>
          <cell r="D8688" t="str">
            <v>McCormick</v>
          </cell>
          <cell r="E8688">
            <v>2</v>
          </cell>
          <cell r="F8688">
            <v>651</v>
          </cell>
          <cell r="G8688" t="str">
            <v>Max</v>
          </cell>
        </row>
        <row r="8689">
          <cell r="A8689" t="str">
            <v>Newberry20202FMRMax</v>
          </cell>
          <cell r="B8689">
            <v>2020</v>
          </cell>
          <cell r="C8689" t="str">
            <v>FMR</v>
          </cell>
          <cell r="D8689" t="str">
            <v>Newberry</v>
          </cell>
          <cell r="E8689">
            <v>2</v>
          </cell>
          <cell r="F8689">
            <v>735</v>
          </cell>
          <cell r="G8689" t="str">
            <v>Max</v>
          </cell>
        </row>
        <row r="8690">
          <cell r="A8690" t="str">
            <v>Oconee20202FMRMax</v>
          </cell>
          <cell r="B8690">
            <v>2020</v>
          </cell>
          <cell r="C8690" t="str">
            <v>FMR</v>
          </cell>
          <cell r="D8690" t="str">
            <v>Oconee</v>
          </cell>
          <cell r="E8690">
            <v>2</v>
          </cell>
          <cell r="F8690">
            <v>674</v>
          </cell>
          <cell r="G8690" t="str">
            <v>Max</v>
          </cell>
        </row>
        <row r="8691">
          <cell r="A8691" t="str">
            <v>Orangeburg20202FMRMax</v>
          </cell>
          <cell r="B8691">
            <v>2020</v>
          </cell>
          <cell r="C8691" t="str">
            <v>FMR</v>
          </cell>
          <cell r="D8691" t="str">
            <v>Orangeburg</v>
          </cell>
          <cell r="E8691">
            <v>2</v>
          </cell>
          <cell r="F8691">
            <v>654</v>
          </cell>
          <cell r="G8691" t="str">
            <v>Max</v>
          </cell>
        </row>
        <row r="8692">
          <cell r="A8692" t="str">
            <v>Pickens20202FMRMax</v>
          </cell>
          <cell r="B8692">
            <v>2020</v>
          </cell>
          <cell r="C8692" t="str">
            <v>FMR</v>
          </cell>
          <cell r="D8692" t="str">
            <v>Pickens</v>
          </cell>
          <cell r="E8692">
            <v>2</v>
          </cell>
          <cell r="F8692">
            <v>842</v>
          </cell>
          <cell r="G8692" t="str">
            <v>Max</v>
          </cell>
        </row>
        <row r="8693">
          <cell r="A8693" t="str">
            <v>Richland20202FMRMax</v>
          </cell>
          <cell r="B8693">
            <v>2020</v>
          </cell>
          <cell r="C8693" t="str">
            <v>FMR</v>
          </cell>
          <cell r="D8693" t="str">
            <v>Richland</v>
          </cell>
          <cell r="E8693">
            <v>2</v>
          </cell>
          <cell r="F8693">
            <v>931</v>
          </cell>
          <cell r="G8693" t="str">
            <v>Max</v>
          </cell>
        </row>
        <row r="8694">
          <cell r="A8694" t="str">
            <v>Saluda20202FMRMax</v>
          </cell>
          <cell r="B8694">
            <v>2020</v>
          </cell>
          <cell r="C8694" t="str">
            <v>FMR</v>
          </cell>
          <cell r="D8694" t="str">
            <v>Saluda</v>
          </cell>
          <cell r="E8694">
            <v>2</v>
          </cell>
          <cell r="F8694">
            <v>931</v>
          </cell>
          <cell r="G8694" t="str">
            <v>Max</v>
          </cell>
        </row>
        <row r="8695">
          <cell r="A8695" t="str">
            <v>Spartanburg20202FMRMax</v>
          </cell>
          <cell r="B8695">
            <v>2020</v>
          </cell>
          <cell r="C8695" t="str">
            <v>FMR</v>
          </cell>
          <cell r="D8695" t="str">
            <v>Spartanburg</v>
          </cell>
          <cell r="E8695">
            <v>2</v>
          </cell>
          <cell r="F8695">
            <v>795</v>
          </cell>
          <cell r="G8695" t="str">
            <v>Max</v>
          </cell>
        </row>
        <row r="8696">
          <cell r="A8696" t="str">
            <v>Sumter20202FMRMax</v>
          </cell>
          <cell r="B8696">
            <v>2020</v>
          </cell>
          <cell r="C8696" t="str">
            <v>FMR</v>
          </cell>
          <cell r="D8696" t="str">
            <v>Sumter</v>
          </cell>
          <cell r="E8696">
            <v>2</v>
          </cell>
          <cell r="F8696">
            <v>793</v>
          </cell>
          <cell r="G8696" t="str">
            <v>Max</v>
          </cell>
        </row>
        <row r="8697">
          <cell r="A8697" t="str">
            <v>Union20202FMRMax</v>
          </cell>
          <cell r="B8697">
            <v>2020</v>
          </cell>
          <cell r="C8697" t="str">
            <v>FMR</v>
          </cell>
          <cell r="D8697" t="str">
            <v>Union</v>
          </cell>
          <cell r="E8697">
            <v>2</v>
          </cell>
          <cell r="F8697">
            <v>690</v>
          </cell>
          <cell r="G8697" t="str">
            <v>Max</v>
          </cell>
        </row>
        <row r="8698">
          <cell r="A8698" t="str">
            <v>Williamsburg20202FMRMax</v>
          </cell>
          <cell r="B8698">
            <v>2020</v>
          </cell>
          <cell r="C8698" t="str">
            <v>FMR</v>
          </cell>
          <cell r="D8698" t="str">
            <v>Williamsburg</v>
          </cell>
          <cell r="E8698">
            <v>2</v>
          </cell>
          <cell r="F8698">
            <v>651</v>
          </cell>
          <cell r="G8698" t="str">
            <v>Max</v>
          </cell>
        </row>
        <row r="8699">
          <cell r="A8699" t="str">
            <v>York20202FMRMax</v>
          </cell>
          <cell r="B8699">
            <v>2020</v>
          </cell>
          <cell r="C8699" t="str">
            <v>FMR</v>
          </cell>
          <cell r="D8699" t="str">
            <v>York</v>
          </cell>
          <cell r="E8699">
            <v>2</v>
          </cell>
          <cell r="F8699">
            <v>1063</v>
          </cell>
          <cell r="G8699" t="str">
            <v>Max</v>
          </cell>
        </row>
        <row r="8700">
          <cell r="A8700" t="str">
            <v>Abbeville20203FMRMax</v>
          </cell>
          <cell r="B8700">
            <v>2020</v>
          </cell>
          <cell r="C8700" t="str">
            <v>FMR</v>
          </cell>
          <cell r="D8700" t="str">
            <v>Abbeville</v>
          </cell>
          <cell r="E8700">
            <v>3</v>
          </cell>
          <cell r="F8700">
            <v>939</v>
          </cell>
          <cell r="G8700" t="str">
            <v>Max</v>
          </cell>
        </row>
        <row r="8701">
          <cell r="A8701" t="str">
            <v>Aiken20203FMRMax</v>
          </cell>
          <cell r="B8701">
            <v>2020</v>
          </cell>
          <cell r="C8701" t="str">
            <v>FMR</v>
          </cell>
          <cell r="D8701" t="str">
            <v>Aiken</v>
          </cell>
          <cell r="E8701">
            <v>3</v>
          </cell>
          <cell r="F8701">
            <v>1156</v>
          </cell>
          <cell r="G8701" t="str">
            <v>Max</v>
          </cell>
        </row>
        <row r="8702">
          <cell r="A8702" t="str">
            <v>Allendale20203FMRMax</v>
          </cell>
          <cell r="B8702">
            <v>2020</v>
          </cell>
          <cell r="C8702" t="str">
            <v>FMR</v>
          </cell>
          <cell r="D8702" t="str">
            <v>Allendale</v>
          </cell>
          <cell r="E8702">
            <v>3</v>
          </cell>
          <cell r="F8702">
            <v>877</v>
          </cell>
          <cell r="G8702" t="str">
            <v>Max</v>
          </cell>
        </row>
        <row r="8703">
          <cell r="A8703" t="str">
            <v>Anderson20203FMRMax</v>
          </cell>
          <cell r="B8703">
            <v>2020</v>
          </cell>
          <cell r="C8703" t="str">
            <v>FMR</v>
          </cell>
          <cell r="D8703" t="str">
            <v>Anderson</v>
          </cell>
          <cell r="E8703">
            <v>3</v>
          </cell>
          <cell r="F8703">
            <v>1010</v>
          </cell>
          <cell r="G8703" t="str">
            <v>Max</v>
          </cell>
        </row>
        <row r="8704">
          <cell r="A8704" t="str">
            <v>Bamberg20203FMRMax</v>
          </cell>
          <cell r="B8704">
            <v>2020</v>
          </cell>
          <cell r="C8704" t="str">
            <v>FMR</v>
          </cell>
          <cell r="D8704" t="str">
            <v>Bamberg</v>
          </cell>
          <cell r="E8704">
            <v>3</v>
          </cell>
          <cell r="F8704">
            <v>888</v>
          </cell>
          <cell r="G8704" t="str">
            <v>Max</v>
          </cell>
        </row>
        <row r="8705">
          <cell r="A8705" t="str">
            <v>Barnwell20203FMRMax</v>
          </cell>
          <cell r="B8705">
            <v>2020</v>
          </cell>
          <cell r="C8705" t="str">
            <v>FMR</v>
          </cell>
          <cell r="D8705" t="str">
            <v>Barnwell</v>
          </cell>
          <cell r="E8705">
            <v>3</v>
          </cell>
          <cell r="F8705">
            <v>851</v>
          </cell>
          <cell r="G8705" t="str">
            <v>Max</v>
          </cell>
        </row>
        <row r="8706">
          <cell r="A8706" t="str">
            <v>Beaufort20203FMRMax</v>
          </cell>
          <cell r="B8706">
            <v>2020</v>
          </cell>
          <cell r="C8706" t="str">
            <v>FMR</v>
          </cell>
          <cell r="D8706" t="str">
            <v>Beaufort</v>
          </cell>
          <cell r="E8706">
            <v>3</v>
          </cell>
          <cell r="F8706">
            <v>1355</v>
          </cell>
          <cell r="G8706" t="str">
            <v>Max</v>
          </cell>
        </row>
        <row r="8707">
          <cell r="A8707" t="str">
            <v>Berkeley20203FMRMax</v>
          </cell>
          <cell r="B8707">
            <v>2020</v>
          </cell>
          <cell r="C8707" t="str">
            <v>FMR</v>
          </cell>
          <cell r="D8707" t="str">
            <v>Berkeley</v>
          </cell>
          <cell r="E8707">
            <v>3</v>
          </cell>
          <cell r="F8707">
            <v>1535</v>
          </cell>
          <cell r="G8707" t="str">
            <v>Max</v>
          </cell>
        </row>
        <row r="8708">
          <cell r="A8708" t="str">
            <v>Calhoun20203FMRMax</v>
          </cell>
          <cell r="B8708">
            <v>2020</v>
          </cell>
          <cell r="C8708" t="str">
            <v>FMR</v>
          </cell>
          <cell r="D8708" t="str">
            <v>Calhoun</v>
          </cell>
          <cell r="E8708">
            <v>3</v>
          </cell>
          <cell r="F8708">
            <v>1204</v>
          </cell>
          <cell r="G8708" t="str">
            <v>Max</v>
          </cell>
        </row>
        <row r="8709">
          <cell r="A8709" t="str">
            <v>Charleston20203FMRMax</v>
          </cell>
          <cell r="B8709">
            <v>2020</v>
          </cell>
          <cell r="C8709" t="str">
            <v>FMR</v>
          </cell>
          <cell r="D8709" t="str">
            <v>Charleston</v>
          </cell>
          <cell r="E8709">
            <v>3</v>
          </cell>
          <cell r="F8709">
            <v>1535</v>
          </cell>
          <cell r="G8709" t="str">
            <v>Max</v>
          </cell>
        </row>
        <row r="8710">
          <cell r="A8710" t="str">
            <v>Cherokee20203FMRMax</v>
          </cell>
          <cell r="B8710">
            <v>2020</v>
          </cell>
          <cell r="C8710" t="str">
            <v>FMR</v>
          </cell>
          <cell r="D8710" t="str">
            <v>Cherokee</v>
          </cell>
          <cell r="E8710">
            <v>3</v>
          </cell>
          <cell r="F8710">
            <v>836</v>
          </cell>
          <cell r="G8710" t="str">
            <v>Max</v>
          </cell>
        </row>
        <row r="8711">
          <cell r="A8711" t="str">
            <v>Chester20203FMRMax</v>
          </cell>
          <cell r="B8711">
            <v>2020</v>
          </cell>
          <cell r="C8711" t="str">
            <v>FMR</v>
          </cell>
          <cell r="D8711" t="str">
            <v>Chester</v>
          </cell>
          <cell r="E8711">
            <v>3</v>
          </cell>
          <cell r="F8711">
            <v>911</v>
          </cell>
          <cell r="G8711" t="str">
            <v>Max</v>
          </cell>
        </row>
        <row r="8712">
          <cell r="A8712" t="str">
            <v>Chesterfield20203FMRMax</v>
          </cell>
          <cell r="B8712">
            <v>2020</v>
          </cell>
          <cell r="C8712" t="str">
            <v>FMR</v>
          </cell>
          <cell r="D8712" t="str">
            <v>Chesterfield</v>
          </cell>
          <cell r="E8712">
            <v>3</v>
          </cell>
          <cell r="F8712">
            <v>890</v>
          </cell>
          <cell r="G8712" t="str">
            <v>Max</v>
          </cell>
        </row>
        <row r="8713">
          <cell r="A8713" t="str">
            <v>Clarendon20203FMRMax</v>
          </cell>
          <cell r="B8713">
            <v>2020</v>
          </cell>
          <cell r="C8713" t="str">
            <v>FMR</v>
          </cell>
          <cell r="D8713" t="str">
            <v>Clarendon</v>
          </cell>
          <cell r="E8713">
            <v>3</v>
          </cell>
          <cell r="F8713">
            <v>878</v>
          </cell>
          <cell r="G8713" t="str">
            <v>Max</v>
          </cell>
        </row>
        <row r="8714">
          <cell r="A8714" t="str">
            <v>Colleton20203FMRMax</v>
          </cell>
          <cell r="B8714">
            <v>2020</v>
          </cell>
          <cell r="C8714" t="str">
            <v>FMR</v>
          </cell>
          <cell r="D8714" t="str">
            <v>Colleton</v>
          </cell>
          <cell r="E8714">
            <v>3</v>
          </cell>
          <cell r="F8714">
            <v>883</v>
          </cell>
          <cell r="G8714" t="str">
            <v>Max</v>
          </cell>
        </row>
        <row r="8715">
          <cell r="A8715" t="str">
            <v>Darlington20203FMRMax</v>
          </cell>
          <cell r="B8715">
            <v>2020</v>
          </cell>
          <cell r="C8715" t="str">
            <v>FMR</v>
          </cell>
          <cell r="D8715" t="str">
            <v>Darlington</v>
          </cell>
          <cell r="E8715">
            <v>3</v>
          </cell>
          <cell r="F8715">
            <v>912</v>
          </cell>
          <cell r="G8715" t="str">
            <v>Max</v>
          </cell>
        </row>
        <row r="8716">
          <cell r="A8716" t="str">
            <v>Dillon20203FMRMax</v>
          </cell>
          <cell r="B8716">
            <v>2020</v>
          </cell>
          <cell r="C8716" t="str">
            <v>FMR</v>
          </cell>
          <cell r="D8716" t="str">
            <v>Dillon</v>
          </cell>
          <cell r="E8716">
            <v>3</v>
          </cell>
          <cell r="F8716">
            <v>833</v>
          </cell>
          <cell r="G8716" t="str">
            <v>Max</v>
          </cell>
        </row>
        <row r="8717">
          <cell r="A8717" t="str">
            <v>Dorchester20203FMRMax</v>
          </cell>
          <cell r="B8717">
            <v>2020</v>
          </cell>
          <cell r="C8717" t="str">
            <v>FMR</v>
          </cell>
          <cell r="D8717" t="str">
            <v>Dorchester</v>
          </cell>
          <cell r="E8717">
            <v>3</v>
          </cell>
          <cell r="F8717">
            <v>1535</v>
          </cell>
          <cell r="G8717" t="str">
            <v>Max</v>
          </cell>
        </row>
        <row r="8718">
          <cell r="A8718" t="str">
            <v>Edgefield20203FMRMax</v>
          </cell>
          <cell r="B8718">
            <v>2020</v>
          </cell>
          <cell r="C8718" t="str">
            <v>FMR</v>
          </cell>
          <cell r="D8718" t="str">
            <v>Edgefield</v>
          </cell>
          <cell r="E8718">
            <v>3</v>
          </cell>
          <cell r="F8718">
            <v>1156</v>
          </cell>
          <cell r="G8718" t="str">
            <v>Max</v>
          </cell>
        </row>
        <row r="8719">
          <cell r="A8719" t="str">
            <v>Fairfield20203FMRMax</v>
          </cell>
          <cell r="B8719">
            <v>2020</v>
          </cell>
          <cell r="C8719" t="str">
            <v>FMR</v>
          </cell>
          <cell r="D8719" t="str">
            <v>Fairfield</v>
          </cell>
          <cell r="E8719">
            <v>3</v>
          </cell>
          <cell r="F8719">
            <v>1204</v>
          </cell>
          <cell r="G8719" t="str">
            <v>Max</v>
          </cell>
        </row>
        <row r="8720">
          <cell r="A8720" t="str">
            <v>Florence20203FMRMax</v>
          </cell>
          <cell r="B8720">
            <v>2020</v>
          </cell>
          <cell r="C8720" t="str">
            <v>FMR</v>
          </cell>
          <cell r="D8720" t="str">
            <v>Florence</v>
          </cell>
          <cell r="E8720">
            <v>3</v>
          </cell>
          <cell r="F8720">
            <v>991</v>
          </cell>
          <cell r="G8720" t="str">
            <v>Max</v>
          </cell>
        </row>
        <row r="8721">
          <cell r="A8721" t="str">
            <v>Georgetown20203FMRMax</v>
          </cell>
          <cell r="B8721">
            <v>2020</v>
          </cell>
          <cell r="C8721" t="str">
            <v>FMR</v>
          </cell>
          <cell r="D8721" t="str">
            <v>Georgetown</v>
          </cell>
          <cell r="E8721">
            <v>3</v>
          </cell>
          <cell r="F8721">
            <v>1079</v>
          </cell>
          <cell r="G8721" t="str">
            <v>Max</v>
          </cell>
        </row>
        <row r="8722">
          <cell r="A8722" t="str">
            <v>Greenville20203FMRMax</v>
          </cell>
          <cell r="B8722">
            <v>2020</v>
          </cell>
          <cell r="C8722" t="str">
            <v>FMR</v>
          </cell>
          <cell r="D8722" t="str">
            <v>Greenville</v>
          </cell>
          <cell r="E8722">
            <v>3</v>
          </cell>
          <cell r="F8722">
            <v>1127</v>
          </cell>
          <cell r="G8722" t="str">
            <v>Max</v>
          </cell>
        </row>
        <row r="8723">
          <cell r="A8723" t="str">
            <v>Greenwood20203FMRMax</v>
          </cell>
          <cell r="B8723">
            <v>2020</v>
          </cell>
          <cell r="C8723" t="str">
            <v>FMR</v>
          </cell>
          <cell r="D8723" t="str">
            <v>Greenwood</v>
          </cell>
          <cell r="E8723">
            <v>3</v>
          </cell>
          <cell r="F8723">
            <v>879</v>
          </cell>
          <cell r="G8723" t="str">
            <v>Max</v>
          </cell>
        </row>
        <row r="8724">
          <cell r="A8724" t="str">
            <v>Hampton20203FMRMax</v>
          </cell>
          <cell r="B8724">
            <v>2020</v>
          </cell>
          <cell r="C8724" t="str">
            <v>FMR</v>
          </cell>
          <cell r="D8724" t="str">
            <v>Hampton</v>
          </cell>
          <cell r="E8724">
            <v>3</v>
          </cell>
          <cell r="F8724">
            <v>884</v>
          </cell>
          <cell r="G8724" t="str">
            <v>Max</v>
          </cell>
        </row>
        <row r="8725">
          <cell r="A8725" t="str">
            <v>Horry20203FMRMax</v>
          </cell>
          <cell r="B8725">
            <v>2020</v>
          </cell>
          <cell r="C8725" t="str">
            <v>FMR</v>
          </cell>
          <cell r="D8725" t="str">
            <v>Horry</v>
          </cell>
          <cell r="E8725">
            <v>3</v>
          </cell>
          <cell r="F8725">
            <v>1288</v>
          </cell>
          <cell r="G8725" t="str">
            <v>Max</v>
          </cell>
        </row>
        <row r="8726">
          <cell r="A8726" t="str">
            <v>Jasper20203FMRMax</v>
          </cell>
          <cell r="B8726">
            <v>2020</v>
          </cell>
          <cell r="C8726" t="str">
            <v>FMR</v>
          </cell>
          <cell r="D8726" t="str">
            <v>Jasper</v>
          </cell>
          <cell r="E8726">
            <v>3</v>
          </cell>
          <cell r="F8726">
            <v>1035</v>
          </cell>
          <cell r="G8726" t="str">
            <v>Max</v>
          </cell>
        </row>
        <row r="8727">
          <cell r="A8727" t="str">
            <v>Kershaw20203FMRMax</v>
          </cell>
          <cell r="B8727">
            <v>2020</v>
          </cell>
          <cell r="C8727" t="str">
            <v>FMR</v>
          </cell>
          <cell r="D8727" t="str">
            <v>Kershaw</v>
          </cell>
          <cell r="E8727">
            <v>3</v>
          </cell>
          <cell r="F8727">
            <v>1021</v>
          </cell>
          <cell r="G8727" t="str">
            <v>Max</v>
          </cell>
        </row>
        <row r="8728">
          <cell r="A8728" t="str">
            <v>Lancaster20203FMRMax</v>
          </cell>
          <cell r="B8728">
            <v>2020</v>
          </cell>
          <cell r="C8728" t="str">
            <v>FMR</v>
          </cell>
          <cell r="D8728" t="str">
            <v>Lancaster</v>
          </cell>
          <cell r="E8728">
            <v>3</v>
          </cell>
          <cell r="F8728">
            <v>1038</v>
          </cell>
          <cell r="G8728" t="str">
            <v>Max</v>
          </cell>
        </row>
        <row r="8729">
          <cell r="A8729" t="str">
            <v>Laurens20203FMRMax</v>
          </cell>
          <cell r="B8729">
            <v>2020</v>
          </cell>
          <cell r="C8729" t="str">
            <v>FMR</v>
          </cell>
          <cell r="D8729" t="str">
            <v>Laurens</v>
          </cell>
          <cell r="E8729">
            <v>3</v>
          </cell>
          <cell r="F8729">
            <v>949</v>
          </cell>
          <cell r="G8729" t="str">
            <v>Max</v>
          </cell>
        </row>
        <row r="8730">
          <cell r="A8730" t="str">
            <v>Lee20203FMRMax</v>
          </cell>
          <cell r="B8730">
            <v>2020</v>
          </cell>
          <cell r="C8730" t="str">
            <v>FMR</v>
          </cell>
          <cell r="D8730" t="str">
            <v>Lee</v>
          </cell>
          <cell r="E8730">
            <v>3</v>
          </cell>
          <cell r="F8730">
            <v>818</v>
          </cell>
          <cell r="G8730" t="str">
            <v>Max</v>
          </cell>
        </row>
        <row r="8731">
          <cell r="A8731" t="str">
            <v>Lexington20203FMRMax</v>
          </cell>
          <cell r="B8731">
            <v>2020</v>
          </cell>
          <cell r="C8731" t="str">
            <v>FMR</v>
          </cell>
          <cell r="D8731" t="str">
            <v>Lexington</v>
          </cell>
          <cell r="E8731">
            <v>3</v>
          </cell>
          <cell r="F8731">
            <v>1204</v>
          </cell>
          <cell r="G8731" t="str">
            <v>Max</v>
          </cell>
        </row>
        <row r="8732">
          <cell r="A8732" t="str">
            <v>Marion20203FMRMax</v>
          </cell>
          <cell r="B8732">
            <v>2020</v>
          </cell>
          <cell r="C8732" t="str">
            <v>FMR</v>
          </cell>
          <cell r="D8732" t="str">
            <v>Marion</v>
          </cell>
          <cell r="E8732">
            <v>3</v>
          </cell>
          <cell r="F8732">
            <v>879</v>
          </cell>
          <cell r="G8732" t="str">
            <v>Max</v>
          </cell>
        </row>
        <row r="8733">
          <cell r="A8733" t="str">
            <v>Marlboro20203FMRMax</v>
          </cell>
          <cell r="B8733">
            <v>2020</v>
          </cell>
          <cell r="C8733" t="str">
            <v>FMR</v>
          </cell>
          <cell r="D8733" t="str">
            <v>Marlboro</v>
          </cell>
          <cell r="E8733">
            <v>3</v>
          </cell>
          <cell r="F8733">
            <v>896</v>
          </cell>
          <cell r="G8733" t="str">
            <v>Max</v>
          </cell>
        </row>
        <row r="8734">
          <cell r="A8734" t="str">
            <v>McCormick20203FMRMax</v>
          </cell>
          <cell r="B8734">
            <v>2020</v>
          </cell>
          <cell r="C8734" t="str">
            <v>FMR</v>
          </cell>
          <cell r="D8734" t="str">
            <v>McCormick</v>
          </cell>
          <cell r="E8734">
            <v>3</v>
          </cell>
          <cell r="F8734">
            <v>882</v>
          </cell>
          <cell r="G8734" t="str">
            <v>Max</v>
          </cell>
        </row>
        <row r="8735">
          <cell r="A8735" t="str">
            <v>Newberry20203FMRMax</v>
          </cell>
          <cell r="B8735">
            <v>2020</v>
          </cell>
          <cell r="C8735" t="str">
            <v>FMR</v>
          </cell>
          <cell r="D8735" t="str">
            <v>Newberry</v>
          </cell>
          <cell r="E8735">
            <v>3</v>
          </cell>
          <cell r="F8735">
            <v>999</v>
          </cell>
          <cell r="G8735" t="str">
            <v>Max</v>
          </cell>
        </row>
        <row r="8736">
          <cell r="A8736" t="str">
            <v>Oconee20203FMRMax</v>
          </cell>
          <cell r="B8736">
            <v>2020</v>
          </cell>
          <cell r="C8736" t="str">
            <v>FMR</v>
          </cell>
          <cell r="D8736" t="str">
            <v>Oconee</v>
          </cell>
          <cell r="E8736">
            <v>3</v>
          </cell>
          <cell r="F8736">
            <v>943</v>
          </cell>
          <cell r="G8736" t="str">
            <v>Max</v>
          </cell>
        </row>
        <row r="8737">
          <cell r="A8737" t="str">
            <v>Orangeburg20203FMRMax</v>
          </cell>
          <cell r="B8737">
            <v>2020</v>
          </cell>
          <cell r="C8737" t="str">
            <v>FMR</v>
          </cell>
          <cell r="D8737" t="str">
            <v>Orangeburg</v>
          </cell>
          <cell r="E8737">
            <v>3</v>
          </cell>
          <cell r="F8737">
            <v>830</v>
          </cell>
          <cell r="G8737" t="str">
            <v>Max</v>
          </cell>
        </row>
        <row r="8738">
          <cell r="A8738" t="str">
            <v>Pickens20203FMRMax</v>
          </cell>
          <cell r="B8738">
            <v>2020</v>
          </cell>
          <cell r="C8738" t="str">
            <v>FMR</v>
          </cell>
          <cell r="D8738" t="str">
            <v>Pickens</v>
          </cell>
          <cell r="E8738">
            <v>3</v>
          </cell>
          <cell r="F8738">
            <v>1127</v>
          </cell>
          <cell r="G8738" t="str">
            <v>Max</v>
          </cell>
        </row>
        <row r="8739">
          <cell r="A8739" t="str">
            <v>Richland20203FMRMax</v>
          </cell>
          <cell r="B8739">
            <v>2020</v>
          </cell>
          <cell r="C8739" t="str">
            <v>FMR</v>
          </cell>
          <cell r="D8739" t="str">
            <v>Richland</v>
          </cell>
          <cell r="E8739">
            <v>3</v>
          </cell>
          <cell r="F8739">
            <v>1204</v>
          </cell>
          <cell r="G8739" t="str">
            <v>Max</v>
          </cell>
        </row>
        <row r="8740">
          <cell r="A8740" t="str">
            <v>Saluda20203FMRMax</v>
          </cell>
          <cell r="B8740">
            <v>2020</v>
          </cell>
          <cell r="C8740" t="str">
            <v>FMR</v>
          </cell>
          <cell r="D8740" t="str">
            <v>Saluda</v>
          </cell>
          <cell r="E8740">
            <v>3</v>
          </cell>
          <cell r="F8740">
            <v>1204</v>
          </cell>
          <cell r="G8740" t="str">
            <v>Max</v>
          </cell>
        </row>
        <row r="8741">
          <cell r="A8741" t="str">
            <v>Spartanburg20203FMRMax</v>
          </cell>
          <cell r="B8741">
            <v>2020</v>
          </cell>
          <cell r="C8741" t="str">
            <v>FMR</v>
          </cell>
          <cell r="D8741" t="str">
            <v>Spartanburg</v>
          </cell>
          <cell r="E8741">
            <v>3</v>
          </cell>
          <cell r="F8741">
            <v>1057</v>
          </cell>
          <cell r="G8741" t="str">
            <v>Max</v>
          </cell>
        </row>
        <row r="8742">
          <cell r="A8742" t="str">
            <v>Sumter20203FMRMax</v>
          </cell>
          <cell r="B8742">
            <v>2020</v>
          </cell>
          <cell r="C8742" t="str">
            <v>FMR</v>
          </cell>
          <cell r="D8742" t="str">
            <v>Sumter</v>
          </cell>
          <cell r="E8742">
            <v>3</v>
          </cell>
          <cell r="F8742">
            <v>1068</v>
          </cell>
          <cell r="G8742" t="str">
            <v>Max</v>
          </cell>
        </row>
        <row r="8743">
          <cell r="A8743" t="str">
            <v>Union20203FMRMax</v>
          </cell>
          <cell r="B8743">
            <v>2020</v>
          </cell>
          <cell r="C8743" t="str">
            <v>FMR</v>
          </cell>
          <cell r="D8743" t="str">
            <v>Union</v>
          </cell>
          <cell r="E8743">
            <v>3</v>
          </cell>
          <cell r="F8743">
            <v>944</v>
          </cell>
          <cell r="G8743" t="str">
            <v>Max</v>
          </cell>
        </row>
        <row r="8744">
          <cell r="A8744" t="str">
            <v>Williamsburg20203FMRMax</v>
          </cell>
          <cell r="B8744">
            <v>2020</v>
          </cell>
          <cell r="C8744" t="str">
            <v>FMR</v>
          </cell>
          <cell r="D8744" t="str">
            <v>Williamsburg</v>
          </cell>
          <cell r="E8744">
            <v>3</v>
          </cell>
          <cell r="F8744">
            <v>862</v>
          </cell>
          <cell r="G8744" t="str">
            <v>Max</v>
          </cell>
        </row>
        <row r="8745">
          <cell r="A8745" t="str">
            <v>York20203FMRMax</v>
          </cell>
          <cell r="B8745">
            <v>2020</v>
          </cell>
          <cell r="C8745" t="str">
            <v>FMR</v>
          </cell>
          <cell r="D8745" t="str">
            <v>York</v>
          </cell>
          <cell r="E8745">
            <v>3</v>
          </cell>
          <cell r="F8745">
            <v>1423</v>
          </cell>
          <cell r="G8745" t="str">
            <v>Max</v>
          </cell>
        </row>
        <row r="8746">
          <cell r="A8746" t="str">
            <v>Abbeville20204FMRMax</v>
          </cell>
          <cell r="B8746">
            <v>2020</v>
          </cell>
          <cell r="C8746" t="str">
            <v>FMR</v>
          </cell>
          <cell r="D8746" t="str">
            <v>Abbeville</v>
          </cell>
          <cell r="E8746">
            <v>4</v>
          </cell>
          <cell r="F8746">
            <v>1143</v>
          </cell>
          <cell r="G8746" t="str">
            <v>Max</v>
          </cell>
        </row>
        <row r="8747">
          <cell r="A8747" t="str">
            <v>Aiken20204FMRMax</v>
          </cell>
          <cell r="B8747">
            <v>2020</v>
          </cell>
          <cell r="C8747" t="str">
            <v>FMR</v>
          </cell>
          <cell r="D8747" t="str">
            <v>Aiken</v>
          </cell>
          <cell r="E8747">
            <v>4</v>
          </cell>
          <cell r="F8747">
            <v>1489</v>
          </cell>
          <cell r="G8747" t="str">
            <v>Max</v>
          </cell>
        </row>
        <row r="8748">
          <cell r="A8748" t="str">
            <v>Allendale20204FMRMax</v>
          </cell>
          <cell r="B8748">
            <v>2020</v>
          </cell>
          <cell r="C8748" t="str">
            <v>FMR</v>
          </cell>
          <cell r="D8748" t="str">
            <v>Allendale</v>
          </cell>
          <cell r="E8748">
            <v>4</v>
          </cell>
          <cell r="F8748">
            <v>882</v>
          </cell>
          <cell r="G8748" t="str">
            <v>Max</v>
          </cell>
        </row>
        <row r="8749">
          <cell r="A8749" t="str">
            <v>Anderson20204FMRMax</v>
          </cell>
          <cell r="B8749">
            <v>2020</v>
          </cell>
          <cell r="C8749" t="str">
            <v>FMR</v>
          </cell>
          <cell r="D8749" t="str">
            <v>Anderson</v>
          </cell>
          <cell r="E8749">
            <v>4</v>
          </cell>
          <cell r="F8749">
            <v>1244</v>
          </cell>
          <cell r="G8749" t="str">
            <v>Max</v>
          </cell>
        </row>
        <row r="8750">
          <cell r="A8750" t="str">
            <v>Bamberg20204FMRMax</v>
          </cell>
          <cell r="B8750">
            <v>2020</v>
          </cell>
          <cell r="C8750" t="str">
            <v>FMR</v>
          </cell>
          <cell r="D8750" t="str">
            <v>Bamberg</v>
          </cell>
          <cell r="E8750">
            <v>4</v>
          </cell>
          <cell r="F8750">
            <v>949</v>
          </cell>
          <cell r="G8750" t="str">
            <v>Max</v>
          </cell>
        </row>
        <row r="8751">
          <cell r="A8751" t="str">
            <v>Barnwell20204FMRMax</v>
          </cell>
          <cell r="B8751">
            <v>2020</v>
          </cell>
          <cell r="C8751" t="str">
            <v>FMR</v>
          </cell>
          <cell r="D8751" t="str">
            <v>Barnwell</v>
          </cell>
          <cell r="E8751">
            <v>4</v>
          </cell>
          <cell r="F8751">
            <v>1019</v>
          </cell>
          <cell r="G8751" t="str">
            <v>Max</v>
          </cell>
        </row>
        <row r="8752">
          <cell r="A8752" t="str">
            <v>Beaufort20204FMRMax</v>
          </cell>
          <cell r="B8752">
            <v>2020</v>
          </cell>
          <cell r="C8752" t="str">
            <v>FMR</v>
          </cell>
          <cell r="D8752" t="str">
            <v>Beaufort</v>
          </cell>
          <cell r="E8752">
            <v>4</v>
          </cell>
          <cell r="F8752">
            <v>1806</v>
          </cell>
          <cell r="G8752" t="str">
            <v>Max</v>
          </cell>
        </row>
        <row r="8753">
          <cell r="A8753" t="str">
            <v>Berkeley20204FMRMax</v>
          </cell>
          <cell r="B8753">
            <v>2020</v>
          </cell>
          <cell r="C8753" t="str">
            <v>FMR</v>
          </cell>
          <cell r="D8753" t="str">
            <v>Berkeley</v>
          </cell>
          <cell r="E8753">
            <v>4</v>
          </cell>
          <cell r="F8753">
            <v>2012</v>
          </cell>
          <cell r="G8753" t="str">
            <v>Max</v>
          </cell>
        </row>
        <row r="8754">
          <cell r="A8754" t="str">
            <v>Calhoun20204FMRMax</v>
          </cell>
          <cell r="B8754">
            <v>2020</v>
          </cell>
          <cell r="C8754" t="str">
            <v>FMR</v>
          </cell>
          <cell r="D8754" t="str">
            <v>Calhoun</v>
          </cell>
          <cell r="E8754">
            <v>4</v>
          </cell>
          <cell r="F8754">
            <v>1491</v>
          </cell>
          <cell r="G8754" t="str">
            <v>Max</v>
          </cell>
        </row>
        <row r="8755">
          <cell r="A8755" t="str">
            <v>Charleston20204FMRMax</v>
          </cell>
          <cell r="B8755">
            <v>2020</v>
          </cell>
          <cell r="C8755" t="str">
            <v>FMR</v>
          </cell>
          <cell r="D8755" t="str">
            <v>Charleston</v>
          </cell>
          <cell r="E8755">
            <v>4</v>
          </cell>
          <cell r="F8755">
            <v>2012</v>
          </cell>
          <cell r="G8755" t="str">
            <v>Max</v>
          </cell>
        </row>
        <row r="8756">
          <cell r="A8756" t="str">
            <v>Cherokee20204FMRMax</v>
          </cell>
          <cell r="B8756">
            <v>2020</v>
          </cell>
          <cell r="C8756" t="str">
            <v>FMR</v>
          </cell>
          <cell r="D8756" t="str">
            <v>Cherokee</v>
          </cell>
          <cell r="E8756">
            <v>4</v>
          </cell>
          <cell r="F8756">
            <v>1073</v>
          </cell>
          <cell r="G8756" t="str">
            <v>Max</v>
          </cell>
        </row>
        <row r="8757">
          <cell r="A8757" t="str">
            <v>Chester20204FMRMax</v>
          </cell>
          <cell r="B8757">
            <v>2020</v>
          </cell>
          <cell r="C8757" t="str">
            <v>FMR</v>
          </cell>
          <cell r="D8757" t="str">
            <v>Chester</v>
          </cell>
          <cell r="E8757">
            <v>4</v>
          </cell>
          <cell r="F8757">
            <v>1044</v>
          </cell>
          <cell r="G8757" t="str">
            <v>Max</v>
          </cell>
        </row>
        <row r="8758">
          <cell r="A8758" t="str">
            <v>Chesterfield20204FMRMax</v>
          </cell>
          <cell r="B8758">
            <v>2020</v>
          </cell>
          <cell r="C8758" t="str">
            <v>FMR</v>
          </cell>
          <cell r="D8758" t="str">
            <v>Chesterfield</v>
          </cell>
          <cell r="E8758">
            <v>4</v>
          </cell>
          <cell r="F8758">
            <v>958</v>
          </cell>
          <cell r="G8758" t="str">
            <v>Max</v>
          </cell>
        </row>
        <row r="8759">
          <cell r="A8759" t="str">
            <v>Clarendon20204FMRMax</v>
          </cell>
          <cell r="B8759">
            <v>2020</v>
          </cell>
          <cell r="C8759" t="str">
            <v>FMR</v>
          </cell>
          <cell r="D8759" t="str">
            <v>Clarendon</v>
          </cell>
          <cell r="E8759">
            <v>4</v>
          </cell>
          <cell r="F8759">
            <v>996</v>
          </cell>
          <cell r="G8759" t="str">
            <v>Max</v>
          </cell>
        </row>
        <row r="8760">
          <cell r="A8760" t="str">
            <v>Colleton20204FMRMax</v>
          </cell>
          <cell r="B8760">
            <v>2020</v>
          </cell>
          <cell r="C8760" t="str">
            <v>FMR</v>
          </cell>
          <cell r="D8760" t="str">
            <v>Colleton</v>
          </cell>
          <cell r="E8760">
            <v>4</v>
          </cell>
          <cell r="F8760">
            <v>921</v>
          </cell>
          <cell r="G8760" t="str">
            <v>Max</v>
          </cell>
        </row>
        <row r="8761">
          <cell r="A8761" t="str">
            <v>Darlington20204FMRMax</v>
          </cell>
          <cell r="B8761">
            <v>2020</v>
          </cell>
          <cell r="C8761" t="str">
            <v>FMR</v>
          </cell>
          <cell r="D8761" t="str">
            <v>Darlington</v>
          </cell>
          <cell r="E8761">
            <v>4</v>
          </cell>
          <cell r="F8761">
            <v>942</v>
          </cell>
          <cell r="G8761" t="str">
            <v>Max</v>
          </cell>
        </row>
        <row r="8762">
          <cell r="A8762" t="str">
            <v>Dillon20204FMRMax</v>
          </cell>
          <cell r="B8762">
            <v>2020</v>
          </cell>
          <cell r="C8762" t="str">
            <v>FMR</v>
          </cell>
          <cell r="D8762" t="str">
            <v>Dillon</v>
          </cell>
          <cell r="E8762">
            <v>4</v>
          </cell>
          <cell r="F8762">
            <v>937</v>
          </cell>
          <cell r="G8762" t="str">
            <v>Max</v>
          </cell>
        </row>
        <row r="8763">
          <cell r="A8763" t="str">
            <v>Dorchester20204FMRMax</v>
          </cell>
          <cell r="B8763">
            <v>2020</v>
          </cell>
          <cell r="C8763" t="str">
            <v>FMR</v>
          </cell>
          <cell r="D8763" t="str">
            <v>Dorchester</v>
          </cell>
          <cell r="E8763">
            <v>4</v>
          </cell>
          <cell r="F8763">
            <v>2012</v>
          </cell>
          <cell r="G8763" t="str">
            <v>Max</v>
          </cell>
        </row>
        <row r="8764">
          <cell r="A8764" t="str">
            <v>Edgefield20204FMRMax</v>
          </cell>
          <cell r="B8764">
            <v>2020</v>
          </cell>
          <cell r="C8764" t="str">
            <v>FMR</v>
          </cell>
          <cell r="D8764" t="str">
            <v>Edgefield</v>
          </cell>
          <cell r="E8764">
            <v>4</v>
          </cell>
          <cell r="F8764">
            <v>1489</v>
          </cell>
          <cell r="G8764" t="str">
            <v>Max</v>
          </cell>
        </row>
        <row r="8765">
          <cell r="A8765" t="str">
            <v>Fairfield20204FMRMax</v>
          </cell>
          <cell r="B8765">
            <v>2020</v>
          </cell>
          <cell r="C8765" t="str">
            <v>FMR</v>
          </cell>
          <cell r="D8765" t="str">
            <v>Fairfield</v>
          </cell>
          <cell r="E8765">
            <v>4</v>
          </cell>
          <cell r="F8765">
            <v>1491</v>
          </cell>
          <cell r="G8765" t="str">
            <v>Max</v>
          </cell>
        </row>
        <row r="8766">
          <cell r="A8766" t="str">
            <v>Florence20204FMRMax</v>
          </cell>
          <cell r="B8766">
            <v>2020</v>
          </cell>
          <cell r="C8766" t="str">
            <v>FMR</v>
          </cell>
          <cell r="D8766" t="str">
            <v>Florence</v>
          </cell>
          <cell r="E8766">
            <v>4</v>
          </cell>
          <cell r="F8766">
            <v>1219</v>
          </cell>
          <cell r="G8766" t="str">
            <v>Max</v>
          </cell>
        </row>
        <row r="8767">
          <cell r="A8767" t="str">
            <v>Georgetown20204FMRMax</v>
          </cell>
          <cell r="B8767">
            <v>2020</v>
          </cell>
          <cell r="C8767" t="str">
            <v>FMR</v>
          </cell>
          <cell r="D8767" t="str">
            <v>Georgetown</v>
          </cell>
          <cell r="E8767">
            <v>4</v>
          </cell>
          <cell r="F8767">
            <v>1081</v>
          </cell>
          <cell r="G8767" t="str">
            <v>Max</v>
          </cell>
        </row>
        <row r="8768">
          <cell r="A8768" t="str">
            <v>Greenville20204FMRMax</v>
          </cell>
          <cell r="B8768">
            <v>2020</v>
          </cell>
          <cell r="C8768" t="str">
            <v>FMR</v>
          </cell>
          <cell r="D8768" t="str">
            <v>Greenville</v>
          </cell>
          <cell r="E8768">
            <v>4</v>
          </cell>
          <cell r="F8768">
            <v>1362</v>
          </cell>
          <cell r="G8768" t="str">
            <v>Max</v>
          </cell>
        </row>
        <row r="8769">
          <cell r="A8769" t="str">
            <v>Greenwood20204FMRMax</v>
          </cell>
          <cell r="B8769">
            <v>2020</v>
          </cell>
          <cell r="C8769" t="str">
            <v>FMR</v>
          </cell>
          <cell r="D8769" t="str">
            <v>Greenwood</v>
          </cell>
          <cell r="E8769">
            <v>4</v>
          </cell>
          <cell r="F8769">
            <v>882</v>
          </cell>
          <cell r="G8769" t="str">
            <v>Max</v>
          </cell>
        </row>
        <row r="8770">
          <cell r="A8770" t="str">
            <v>Hampton20204FMRMax</v>
          </cell>
          <cell r="B8770">
            <v>2020</v>
          </cell>
          <cell r="C8770" t="str">
            <v>FMR</v>
          </cell>
          <cell r="D8770" t="str">
            <v>Hampton</v>
          </cell>
          <cell r="E8770">
            <v>4</v>
          </cell>
          <cell r="F8770">
            <v>1113</v>
          </cell>
          <cell r="G8770" t="str">
            <v>Max</v>
          </cell>
        </row>
        <row r="8771">
          <cell r="A8771" t="str">
            <v>Horry20204FMRMax</v>
          </cell>
          <cell r="B8771">
            <v>2020</v>
          </cell>
          <cell r="C8771" t="str">
            <v>FMR</v>
          </cell>
          <cell r="D8771" t="str">
            <v>Horry</v>
          </cell>
          <cell r="E8771">
            <v>4</v>
          </cell>
          <cell r="F8771">
            <v>1460</v>
          </cell>
          <cell r="G8771" t="str">
            <v>Max</v>
          </cell>
        </row>
        <row r="8772">
          <cell r="A8772" t="str">
            <v>Jasper20204FMRMax</v>
          </cell>
          <cell r="B8772">
            <v>2020</v>
          </cell>
          <cell r="C8772" t="str">
            <v>FMR</v>
          </cell>
          <cell r="D8772" t="str">
            <v>Jasper</v>
          </cell>
          <cell r="E8772">
            <v>4</v>
          </cell>
          <cell r="F8772">
            <v>1231</v>
          </cell>
          <cell r="G8772" t="str">
            <v>Max</v>
          </cell>
        </row>
        <row r="8773">
          <cell r="A8773" t="str">
            <v>Kershaw20204FMRMax</v>
          </cell>
          <cell r="B8773">
            <v>2020</v>
          </cell>
          <cell r="C8773" t="str">
            <v>FMR</v>
          </cell>
          <cell r="D8773" t="str">
            <v>Kershaw</v>
          </cell>
          <cell r="E8773">
            <v>4</v>
          </cell>
          <cell r="F8773">
            <v>1262</v>
          </cell>
          <cell r="G8773" t="str">
            <v>Max</v>
          </cell>
        </row>
        <row r="8774">
          <cell r="A8774" t="str">
            <v>Lancaster20204FMRMax</v>
          </cell>
          <cell r="B8774">
            <v>2020</v>
          </cell>
          <cell r="C8774" t="str">
            <v>FMR</v>
          </cell>
          <cell r="D8774" t="str">
            <v>Lancaster</v>
          </cell>
          <cell r="E8774">
            <v>4</v>
          </cell>
          <cell r="F8774">
            <v>1084</v>
          </cell>
          <cell r="G8774" t="str">
            <v>Max</v>
          </cell>
        </row>
        <row r="8775">
          <cell r="A8775" t="str">
            <v>Laurens20204FMRMax</v>
          </cell>
          <cell r="B8775">
            <v>2020</v>
          </cell>
          <cell r="C8775" t="str">
            <v>FMR</v>
          </cell>
          <cell r="D8775" t="str">
            <v>Laurens</v>
          </cell>
          <cell r="E8775">
            <v>4</v>
          </cell>
          <cell r="F8775">
            <v>1017</v>
          </cell>
          <cell r="G8775" t="str">
            <v>Max</v>
          </cell>
        </row>
        <row r="8776">
          <cell r="A8776" t="str">
            <v>Lee20204FMRMax</v>
          </cell>
          <cell r="B8776">
            <v>2020</v>
          </cell>
          <cell r="C8776" t="str">
            <v>FMR</v>
          </cell>
          <cell r="D8776" t="str">
            <v>Lee</v>
          </cell>
          <cell r="E8776">
            <v>4</v>
          </cell>
          <cell r="F8776">
            <v>935</v>
          </cell>
          <cell r="G8776" t="str">
            <v>Max</v>
          </cell>
        </row>
        <row r="8777">
          <cell r="A8777" t="str">
            <v>Lexington20204FMRMax</v>
          </cell>
          <cell r="B8777">
            <v>2020</v>
          </cell>
          <cell r="C8777" t="str">
            <v>FMR</v>
          </cell>
          <cell r="D8777" t="str">
            <v>Lexington</v>
          </cell>
          <cell r="E8777">
            <v>4</v>
          </cell>
          <cell r="F8777">
            <v>1491</v>
          </cell>
          <cell r="G8777" t="str">
            <v>Max</v>
          </cell>
        </row>
        <row r="8778">
          <cell r="A8778" t="str">
            <v>Marion20204FMRMax</v>
          </cell>
          <cell r="B8778">
            <v>2020</v>
          </cell>
          <cell r="C8778" t="str">
            <v>FMR</v>
          </cell>
          <cell r="D8778" t="str">
            <v>Marion</v>
          </cell>
          <cell r="E8778">
            <v>4</v>
          </cell>
          <cell r="F8778">
            <v>882</v>
          </cell>
          <cell r="G8778" t="str">
            <v>Max</v>
          </cell>
        </row>
        <row r="8779">
          <cell r="A8779" t="str">
            <v>Marlboro20204FMRMax</v>
          </cell>
          <cell r="B8779">
            <v>2020</v>
          </cell>
          <cell r="C8779" t="str">
            <v>FMR</v>
          </cell>
          <cell r="D8779" t="str">
            <v>Marlboro</v>
          </cell>
          <cell r="E8779">
            <v>4</v>
          </cell>
          <cell r="F8779">
            <v>986</v>
          </cell>
          <cell r="G8779" t="str">
            <v>Max</v>
          </cell>
        </row>
        <row r="8780">
          <cell r="A8780" t="str">
            <v>McCormick20204FMRMax</v>
          </cell>
          <cell r="B8780">
            <v>2020</v>
          </cell>
          <cell r="C8780" t="str">
            <v>FMR</v>
          </cell>
          <cell r="D8780" t="str">
            <v>McCormick</v>
          </cell>
          <cell r="E8780">
            <v>4</v>
          </cell>
          <cell r="F8780">
            <v>937</v>
          </cell>
          <cell r="G8780" t="str">
            <v>Max</v>
          </cell>
        </row>
        <row r="8781">
          <cell r="A8781" t="str">
            <v>Newberry20204FMRMax</v>
          </cell>
          <cell r="B8781">
            <v>2020</v>
          </cell>
          <cell r="C8781" t="str">
            <v>FMR</v>
          </cell>
          <cell r="D8781" t="str">
            <v>Newberry</v>
          </cell>
          <cell r="E8781">
            <v>4</v>
          </cell>
          <cell r="F8781">
            <v>1137</v>
          </cell>
          <cell r="G8781" t="str">
            <v>Max</v>
          </cell>
        </row>
        <row r="8782">
          <cell r="A8782" t="str">
            <v>Oconee20204FMRMax</v>
          </cell>
          <cell r="B8782">
            <v>2020</v>
          </cell>
          <cell r="C8782" t="str">
            <v>FMR</v>
          </cell>
          <cell r="D8782" t="str">
            <v>Oconee</v>
          </cell>
          <cell r="E8782">
            <v>4</v>
          </cell>
          <cell r="F8782">
            <v>1114</v>
          </cell>
          <cell r="G8782" t="str">
            <v>Max</v>
          </cell>
        </row>
        <row r="8783">
          <cell r="A8783" t="str">
            <v>Orangeburg20204FMRMax</v>
          </cell>
          <cell r="B8783">
            <v>2020</v>
          </cell>
          <cell r="C8783" t="str">
            <v>FMR</v>
          </cell>
          <cell r="D8783" t="str">
            <v>Orangeburg</v>
          </cell>
          <cell r="E8783">
            <v>4</v>
          </cell>
          <cell r="F8783">
            <v>1059</v>
          </cell>
          <cell r="G8783" t="str">
            <v>Max</v>
          </cell>
        </row>
        <row r="8784">
          <cell r="A8784" t="str">
            <v>Pickens20204FMRMax</v>
          </cell>
          <cell r="B8784">
            <v>2020</v>
          </cell>
          <cell r="C8784" t="str">
            <v>FMR</v>
          </cell>
          <cell r="D8784" t="str">
            <v>Pickens</v>
          </cell>
          <cell r="E8784">
            <v>4</v>
          </cell>
          <cell r="F8784">
            <v>1362</v>
          </cell>
          <cell r="G8784" t="str">
            <v>Max</v>
          </cell>
        </row>
        <row r="8785">
          <cell r="A8785" t="str">
            <v>Richland20204FMRMax</v>
          </cell>
          <cell r="B8785">
            <v>2020</v>
          </cell>
          <cell r="C8785" t="str">
            <v>FMR</v>
          </cell>
          <cell r="D8785" t="str">
            <v>Richland</v>
          </cell>
          <cell r="E8785">
            <v>4</v>
          </cell>
          <cell r="F8785">
            <v>1491</v>
          </cell>
          <cell r="G8785" t="str">
            <v>Max</v>
          </cell>
        </row>
        <row r="8786">
          <cell r="A8786" t="str">
            <v>Saluda20204FMRMax</v>
          </cell>
          <cell r="B8786">
            <v>2020</v>
          </cell>
          <cell r="C8786" t="str">
            <v>FMR</v>
          </cell>
          <cell r="D8786" t="str">
            <v>Saluda</v>
          </cell>
          <cell r="E8786">
            <v>4</v>
          </cell>
          <cell r="F8786">
            <v>1491</v>
          </cell>
          <cell r="G8786" t="str">
            <v>Max</v>
          </cell>
        </row>
        <row r="8787">
          <cell r="A8787" t="str">
            <v>Spartanburg20204FMRMax</v>
          </cell>
          <cell r="B8787">
            <v>2020</v>
          </cell>
          <cell r="C8787" t="str">
            <v>FMR</v>
          </cell>
          <cell r="D8787" t="str">
            <v>Spartanburg</v>
          </cell>
          <cell r="E8787">
            <v>4</v>
          </cell>
          <cell r="F8787">
            <v>1151</v>
          </cell>
          <cell r="G8787" t="str">
            <v>Max</v>
          </cell>
        </row>
        <row r="8788">
          <cell r="A8788" t="str">
            <v>Sumter20204FMRMax</v>
          </cell>
          <cell r="B8788">
            <v>2020</v>
          </cell>
          <cell r="C8788" t="str">
            <v>FMR</v>
          </cell>
          <cell r="D8788" t="str">
            <v>Sumter</v>
          </cell>
          <cell r="E8788">
            <v>4</v>
          </cell>
          <cell r="F8788">
            <v>1194</v>
          </cell>
          <cell r="G8788" t="str">
            <v>Max</v>
          </cell>
        </row>
        <row r="8789">
          <cell r="A8789" t="str">
            <v>Union20204FMRMax</v>
          </cell>
          <cell r="B8789">
            <v>2020</v>
          </cell>
          <cell r="C8789" t="str">
            <v>FMR</v>
          </cell>
          <cell r="D8789" t="str">
            <v>Union</v>
          </cell>
          <cell r="E8789">
            <v>4</v>
          </cell>
          <cell r="F8789">
            <v>996</v>
          </cell>
          <cell r="G8789" t="str">
            <v>Max</v>
          </cell>
        </row>
        <row r="8790">
          <cell r="A8790" t="str">
            <v>Williamsburg20204FMRMax</v>
          </cell>
          <cell r="B8790">
            <v>2020</v>
          </cell>
          <cell r="C8790" t="str">
            <v>FMR</v>
          </cell>
          <cell r="D8790" t="str">
            <v>Williamsburg</v>
          </cell>
          <cell r="E8790">
            <v>4</v>
          </cell>
          <cell r="F8790">
            <v>947</v>
          </cell>
          <cell r="G8790" t="str">
            <v>Max</v>
          </cell>
        </row>
        <row r="8791">
          <cell r="A8791" t="str">
            <v>York20204FMRMax</v>
          </cell>
          <cell r="B8791">
            <v>2020</v>
          </cell>
          <cell r="C8791" t="str">
            <v>FMR</v>
          </cell>
          <cell r="D8791" t="str">
            <v>York</v>
          </cell>
          <cell r="E8791">
            <v>4</v>
          </cell>
          <cell r="F8791">
            <v>1828</v>
          </cell>
          <cell r="G8791" t="str">
            <v>Max</v>
          </cell>
        </row>
        <row r="8792">
          <cell r="A8792" t="str">
            <v>Abbeville202000.30.3</v>
          </cell>
          <cell r="B8792">
            <v>2020</v>
          </cell>
          <cell r="C8792">
            <v>0.3</v>
          </cell>
          <cell r="D8792" t="str">
            <v>Abbeville</v>
          </cell>
          <cell r="E8792">
            <v>0</v>
          </cell>
          <cell r="F8792">
            <v>275</v>
          </cell>
          <cell r="G8792">
            <v>0.3</v>
          </cell>
        </row>
        <row r="8793">
          <cell r="A8793" t="str">
            <v>Aiken202000.30.3</v>
          </cell>
          <cell r="B8793">
            <v>2020</v>
          </cell>
          <cell r="C8793">
            <v>0.3</v>
          </cell>
          <cell r="D8793" t="str">
            <v>Aiken</v>
          </cell>
          <cell r="E8793">
            <v>0</v>
          </cell>
          <cell r="F8793">
            <v>346</v>
          </cell>
          <cell r="G8793">
            <v>0.3</v>
          </cell>
        </row>
        <row r="8794">
          <cell r="A8794" t="str">
            <v>Allendale202000.30.3</v>
          </cell>
          <cell r="B8794">
            <v>2020</v>
          </cell>
          <cell r="C8794">
            <v>0.3</v>
          </cell>
          <cell r="D8794" t="str">
            <v>Allendale</v>
          </cell>
          <cell r="E8794">
            <v>0</v>
          </cell>
          <cell r="F8794">
            <v>275</v>
          </cell>
          <cell r="G8794">
            <v>0.3</v>
          </cell>
        </row>
        <row r="8795">
          <cell r="A8795" t="str">
            <v>Anderson202000.30.3</v>
          </cell>
          <cell r="B8795">
            <v>2020</v>
          </cell>
          <cell r="C8795">
            <v>0.3</v>
          </cell>
          <cell r="D8795" t="str">
            <v>Anderson</v>
          </cell>
          <cell r="E8795">
            <v>0</v>
          </cell>
          <cell r="F8795">
            <v>341</v>
          </cell>
          <cell r="G8795">
            <v>0.3</v>
          </cell>
        </row>
        <row r="8796">
          <cell r="A8796" t="str">
            <v>Bamberg202000.30.3</v>
          </cell>
          <cell r="B8796">
            <v>2020</v>
          </cell>
          <cell r="C8796">
            <v>0.3</v>
          </cell>
          <cell r="D8796" t="str">
            <v>Bamberg</v>
          </cell>
          <cell r="E8796">
            <v>0</v>
          </cell>
          <cell r="F8796">
            <v>275</v>
          </cell>
          <cell r="G8796">
            <v>0.3</v>
          </cell>
        </row>
        <row r="8797">
          <cell r="A8797" t="str">
            <v>Barnwell202000.30.3</v>
          </cell>
          <cell r="B8797">
            <v>2020</v>
          </cell>
          <cell r="C8797">
            <v>0.3</v>
          </cell>
          <cell r="D8797" t="str">
            <v>Barnwell</v>
          </cell>
          <cell r="E8797">
            <v>0</v>
          </cell>
          <cell r="F8797">
            <v>275</v>
          </cell>
          <cell r="G8797">
            <v>0.3</v>
          </cell>
        </row>
        <row r="8798">
          <cell r="A8798" t="str">
            <v>Beaufort202000.30.3</v>
          </cell>
          <cell r="B8798">
            <v>2020</v>
          </cell>
          <cell r="C8798">
            <v>0.3</v>
          </cell>
          <cell r="D8798" t="str">
            <v>Beaufort</v>
          </cell>
          <cell r="E8798">
            <v>0</v>
          </cell>
          <cell r="F8798">
            <v>428</v>
          </cell>
          <cell r="G8798">
            <v>0.3</v>
          </cell>
        </row>
        <row r="8799">
          <cell r="A8799" t="str">
            <v>Berkeley202000.30.3</v>
          </cell>
          <cell r="B8799">
            <v>2020</v>
          </cell>
          <cell r="C8799">
            <v>0.3</v>
          </cell>
          <cell r="D8799" t="str">
            <v>Berkeley</v>
          </cell>
          <cell r="E8799">
            <v>0</v>
          </cell>
          <cell r="F8799">
            <v>426</v>
          </cell>
          <cell r="G8799">
            <v>0.3</v>
          </cell>
        </row>
        <row r="8800">
          <cell r="A8800" t="str">
            <v>Calhoun202000.30.3</v>
          </cell>
          <cell r="B8800">
            <v>2020</v>
          </cell>
          <cell r="C8800">
            <v>0.3</v>
          </cell>
          <cell r="D8800" t="str">
            <v>Calhoun</v>
          </cell>
          <cell r="E8800">
            <v>0</v>
          </cell>
          <cell r="F8800">
            <v>382</v>
          </cell>
          <cell r="G8800">
            <v>0.3</v>
          </cell>
        </row>
        <row r="8801">
          <cell r="A8801" t="str">
            <v>Charleston202000.30.3</v>
          </cell>
          <cell r="B8801">
            <v>2020</v>
          </cell>
          <cell r="C8801">
            <v>0.3</v>
          </cell>
          <cell r="D8801" t="str">
            <v>Charleston</v>
          </cell>
          <cell r="E8801">
            <v>0</v>
          </cell>
          <cell r="F8801">
            <v>426</v>
          </cell>
          <cell r="G8801">
            <v>0.3</v>
          </cell>
        </row>
        <row r="8802">
          <cell r="A8802" t="str">
            <v>Cherokee202000.30.3</v>
          </cell>
          <cell r="B8802">
            <v>2020</v>
          </cell>
          <cell r="C8802">
            <v>0.3</v>
          </cell>
          <cell r="D8802" t="str">
            <v>Cherokee</v>
          </cell>
          <cell r="E8802">
            <v>0</v>
          </cell>
          <cell r="F8802">
            <v>275</v>
          </cell>
          <cell r="G8802">
            <v>0.3</v>
          </cell>
        </row>
        <row r="8803">
          <cell r="A8803" t="str">
            <v>Chester202000.30.3</v>
          </cell>
          <cell r="B8803">
            <v>2020</v>
          </cell>
          <cell r="C8803">
            <v>0.3</v>
          </cell>
          <cell r="D8803" t="str">
            <v>Chester</v>
          </cell>
          <cell r="E8803">
            <v>0</v>
          </cell>
          <cell r="F8803">
            <v>285</v>
          </cell>
          <cell r="G8803">
            <v>0.3</v>
          </cell>
        </row>
        <row r="8804">
          <cell r="A8804" t="str">
            <v>Chesterfield202000.30.3</v>
          </cell>
          <cell r="B8804">
            <v>2020</v>
          </cell>
          <cell r="C8804">
            <v>0.3</v>
          </cell>
          <cell r="D8804" t="str">
            <v>Chesterfield</v>
          </cell>
          <cell r="E8804">
            <v>0</v>
          </cell>
          <cell r="F8804">
            <v>275</v>
          </cell>
          <cell r="G8804">
            <v>0.3</v>
          </cell>
        </row>
        <row r="8805">
          <cell r="A8805" t="str">
            <v>Clarendon202000.30.3</v>
          </cell>
          <cell r="B8805">
            <v>2020</v>
          </cell>
          <cell r="C8805">
            <v>0.3</v>
          </cell>
          <cell r="D8805" t="str">
            <v>Clarendon</v>
          </cell>
          <cell r="E8805">
            <v>0</v>
          </cell>
          <cell r="F8805">
            <v>275</v>
          </cell>
          <cell r="G8805">
            <v>0.3</v>
          </cell>
        </row>
        <row r="8806">
          <cell r="A8806" t="str">
            <v>Colleton202000.30.3</v>
          </cell>
          <cell r="B8806">
            <v>2020</v>
          </cell>
          <cell r="C8806">
            <v>0.3</v>
          </cell>
          <cell r="D8806" t="str">
            <v>Colleton</v>
          </cell>
          <cell r="E8806">
            <v>0</v>
          </cell>
          <cell r="F8806">
            <v>275</v>
          </cell>
          <cell r="G8806">
            <v>0.3</v>
          </cell>
        </row>
        <row r="8807">
          <cell r="A8807" t="str">
            <v>Darlington202000.30.3</v>
          </cell>
          <cell r="B8807">
            <v>2020</v>
          </cell>
          <cell r="C8807">
            <v>0.3</v>
          </cell>
          <cell r="D8807" t="str">
            <v>Darlington</v>
          </cell>
          <cell r="E8807">
            <v>0</v>
          </cell>
          <cell r="F8807">
            <v>275</v>
          </cell>
          <cell r="G8807">
            <v>0.3</v>
          </cell>
        </row>
        <row r="8808">
          <cell r="A8808" t="str">
            <v>Dillon202000.30.3</v>
          </cell>
          <cell r="B8808">
            <v>2020</v>
          </cell>
          <cell r="C8808">
            <v>0.3</v>
          </cell>
          <cell r="D8808" t="str">
            <v>Dillon</v>
          </cell>
          <cell r="E8808">
            <v>0</v>
          </cell>
          <cell r="F8808">
            <v>275</v>
          </cell>
          <cell r="G8808">
            <v>0.3</v>
          </cell>
        </row>
        <row r="8809">
          <cell r="A8809" t="str">
            <v>Dorchester202000.30.3</v>
          </cell>
          <cell r="B8809">
            <v>2020</v>
          </cell>
          <cell r="C8809">
            <v>0.3</v>
          </cell>
          <cell r="D8809" t="str">
            <v>Dorchester</v>
          </cell>
          <cell r="E8809">
            <v>0</v>
          </cell>
          <cell r="F8809">
            <v>426</v>
          </cell>
          <cell r="G8809">
            <v>0.3</v>
          </cell>
        </row>
        <row r="8810">
          <cell r="A8810" t="str">
            <v>Edgefield202000.30.3</v>
          </cell>
          <cell r="B8810">
            <v>2020</v>
          </cell>
          <cell r="C8810">
            <v>0.3</v>
          </cell>
          <cell r="D8810" t="str">
            <v>Edgefield</v>
          </cell>
          <cell r="E8810">
            <v>0</v>
          </cell>
          <cell r="F8810">
            <v>346</v>
          </cell>
          <cell r="G8810">
            <v>0.3</v>
          </cell>
        </row>
        <row r="8811">
          <cell r="A8811" t="str">
            <v>Fairfield202000.30.3</v>
          </cell>
          <cell r="B8811">
            <v>2020</v>
          </cell>
          <cell r="C8811">
            <v>0.3</v>
          </cell>
          <cell r="D8811" t="str">
            <v>Fairfield</v>
          </cell>
          <cell r="E8811">
            <v>0</v>
          </cell>
          <cell r="F8811">
            <v>382</v>
          </cell>
          <cell r="G8811">
            <v>0.3</v>
          </cell>
        </row>
        <row r="8812">
          <cell r="A8812" t="str">
            <v>Florence202000.30.3</v>
          </cell>
          <cell r="B8812">
            <v>2020</v>
          </cell>
          <cell r="C8812">
            <v>0.3</v>
          </cell>
          <cell r="D8812" t="str">
            <v>Florence</v>
          </cell>
          <cell r="E8812">
            <v>0</v>
          </cell>
          <cell r="F8812">
            <v>303</v>
          </cell>
          <cell r="G8812">
            <v>0.3</v>
          </cell>
        </row>
        <row r="8813">
          <cell r="A8813" t="str">
            <v>Georgetown202000.30.3</v>
          </cell>
          <cell r="B8813">
            <v>2020</v>
          </cell>
          <cell r="C8813">
            <v>0.3</v>
          </cell>
          <cell r="D8813" t="str">
            <v>Georgetown</v>
          </cell>
          <cell r="E8813">
            <v>0</v>
          </cell>
          <cell r="F8813">
            <v>328</v>
          </cell>
          <cell r="G8813">
            <v>0.3</v>
          </cell>
        </row>
        <row r="8814">
          <cell r="A8814" t="str">
            <v>Greenville202000.30.3</v>
          </cell>
          <cell r="B8814">
            <v>2020</v>
          </cell>
          <cell r="C8814">
            <v>0.3</v>
          </cell>
          <cell r="D8814" t="str">
            <v>Greenville</v>
          </cell>
          <cell r="E8814">
            <v>0</v>
          </cell>
          <cell r="F8814">
            <v>393</v>
          </cell>
          <cell r="G8814">
            <v>0.3</v>
          </cell>
        </row>
        <row r="8815">
          <cell r="A8815" t="str">
            <v>Greenwood202000.30.3</v>
          </cell>
          <cell r="B8815">
            <v>2020</v>
          </cell>
          <cell r="C8815">
            <v>0.3</v>
          </cell>
          <cell r="D8815" t="str">
            <v>Greenwood</v>
          </cell>
          <cell r="E8815">
            <v>0</v>
          </cell>
          <cell r="F8815">
            <v>296</v>
          </cell>
          <cell r="G8815">
            <v>0.3</v>
          </cell>
        </row>
        <row r="8816">
          <cell r="A8816" t="str">
            <v>Hampton202000.30.3</v>
          </cell>
          <cell r="B8816">
            <v>2020</v>
          </cell>
          <cell r="C8816">
            <v>0.3</v>
          </cell>
          <cell r="D8816" t="str">
            <v>Hampton</v>
          </cell>
          <cell r="E8816">
            <v>0</v>
          </cell>
          <cell r="F8816">
            <v>275</v>
          </cell>
          <cell r="G8816">
            <v>0.3</v>
          </cell>
        </row>
        <row r="8817">
          <cell r="A8817" t="str">
            <v>Horry202000.30.3</v>
          </cell>
          <cell r="B8817">
            <v>2020</v>
          </cell>
          <cell r="C8817">
            <v>0.3</v>
          </cell>
          <cell r="D8817" t="str">
            <v>Horry</v>
          </cell>
          <cell r="E8817">
            <v>0</v>
          </cell>
          <cell r="F8817">
            <v>306</v>
          </cell>
          <cell r="G8817">
            <v>0.3</v>
          </cell>
        </row>
        <row r="8818">
          <cell r="A8818" t="str">
            <v>Jasper202000.30.3</v>
          </cell>
          <cell r="B8818">
            <v>2020</v>
          </cell>
          <cell r="C8818">
            <v>0.3</v>
          </cell>
          <cell r="D8818" t="str">
            <v>Jasper</v>
          </cell>
          <cell r="E8818">
            <v>0</v>
          </cell>
          <cell r="F8818">
            <v>275</v>
          </cell>
          <cell r="G8818">
            <v>0.3</v>
          </cell>
        </row>
        <row r="8819">
          <cell r="A8819" t="str">
            <v>Kershaw202000.30.3</v>
          </cell>
          <cell r="B8819">
            <v>2020</v>
          </cell>
          <cell r="C8819">
            <v>0.3</v>
          </cell>
          <cell r="D8819" t="str">
            <v>Kershaw</v>
          </cell>
          <cell r="E8819">
            <v>0</v>
          </cell>
          <cell r="F8819">
            <v>337</v>
          </cell>
          <cell r="G8819">
            <v>0.3</v>
          </cell>
        </row>
        <row r="8820">
          <cell r="A8820" t="str">
            <v>Lancaster202000.30.3</v>
          </cell>
          <cell r="B8820">
            <v>2020</v>
          </cell>
          <cell r="C8820">
            <v>0.3</v>
          </cell>
          <cell r="D8820" t="str">
            <v>Lancaster</v>
          </cell>
          <cell r="E8820">
            <v>0</v>
          </cell>
          <cell r="F8820">
            <v>353</v>
          </cell>
          <cell r="G8820">
            <v>0.3</v>
          </cell>
        </row>
        <row r="8821">
          <cell r="A8821" t="str">
            <v>Laurens202000.30.3</v>
          </cell>
          <cell r="B8821">
            <v>2020</v>
          </cell>
          <cell r="C8821">
            <v>0.3</v>
          </cell>
          <cell r="D8821" t="str">
            <v>Laurens</v>
          </cell>
          <cell r="E8821">
            <v>0</v>
          </cell>
          <cell r="F8821">
            <v>277</v>
          </cell>
          <cell r="G8821">
            <v>0.3</v>
          </cell>
        </row>
        <row r="8822">
          <cell r="A8822" t="str">
            <v>Lee202000.30.3</v>
          </cell>
          <cell r="B8822">
            <v>2020</v>
          </cell>
          <cell r="C8822">
            <v>0.3</v>
          </cell>
          <cell r="D8822" t="str">
            <v>Lee</v>
          </cell>
          <cell r="E8822">
            <v>0</v>
          </cell>
          <cell r="F8822">
            <v>275</v>
          </cell>
          <cell r="G8822">
            <v>0.3</v>
          </cell>
        </row>
        <row r="8823">
          <cell r="A8823" t="str">
            <v>Lexington202000.30.3</v>
          </cell>
          <cell r="B8823">
            <v>2020</v>
          </cell>
          <cell r="C8823">
            <v>0.3</v>
          </cell>
          <cell r="D8823" t="str">
            <v>Lexington</v>
          </cell>
          <cell r="E8823">
            <v>0</v>
          </cell>
          <cell r="F8823">
            <v>382</v>
          </cell>
          <cell r="G8823">
            <v>0.3</v>
          </cell>
        </row>
        <row r="8824">
          <cell r="A8824" t="str">
            <v>Marion202000.30.3</v>
          </cell>
          <cell r="B8824">
            <v>2020</v>
          </cell>
          <cell r="C8824">
            <v>0.3</v>
          </cell>
          <cell r="D8824" t="str">
            <v>Marion</v>
          </cell>
          <cell r="E8824">
            <v>0</v>
          </cell>
          <cell r="F8824">
            <v>275</v>
          </cell>
          <cell r="G8824">
            <v>0.3</v>
          </cell>
        </row>
        <row r="8825">
          <cell r="A8825" t="str">
            <v>Marlboro202000.30.3</v>
          </cell>
          <cell r="B8825">
            <v>2020</v>
          </cell>
          <cell r="C8825">
            <v>0.3</v>
          </cell>
          <cell r="D8825" t="str">
            <v>Marlboro</v>
          </cell>
          <cell r="E8825">
            <v>0</v>
          </cell>
          <cell r="F8825">
            <v>275</v>
          </cell>
          <cell r="G8825">
            <v>0.3</v>
          </cell>
        </row>
        <row r="8826">
          <cell r="A8826" t="str">
            <v>McCormick202000.30.3</v>
          </cell>
          <cell r="B8826">
            <v>2020</v>
          </cell>
          <cell r="C8826">
            <v>0.3</v>
          </cell>
          <cell r="D8826" t="str">
            <v>McCormick</v>
          </cell>
          <cell r="E8826">
            <v>0</v>
          </cell>
          <cell r="F8826">
            <v>288</v>
          </cell>
          <cell r="G8826">
            <v>0.3</v>
          </cell>
        </row>
        <row r="8827">
          <cell r="A8827" t="str">
            <v>Newberry202000.30.3</v>
          </cell>
          <cell r="B8827">
            <v>2020</v>
          </cell>
          <cell r="C8827">
            <v>0.3</v>
          </cell>
          <cell r="D8827" t="str">
            <v>Newberry</v>
          </cell>
          <cell r="E8827">
            <v>0</v>
          </cell>
          <cell r="F8827">
            <v>275</v>
          </cell>
          <cell r="G8827">
            <v>0.3</v>
          </cell>
        </row>
        <row r="8828">
          <cell r="A8828" t="str">
            <v>Oconee202000.30.3</v>
          </cell>
          <cell r="B8828">
            <v>2020</v>
          </cell>
          <cell r="C8828">
            <v>0.3</v>
          </cell>
          <cell r="D8828" t="str">
            <v>Oconee</v>
          </cell>
          <cell r="E8828">
            <v>0</v>
          </cell>
          <cell r="F8828">
            <v>330</v>
          </cell>
          <cell r="G8828">
            <v>0.3</v>
          </cell>
        </row>
        <row r="8829">
          <cell r="A8829" t="str">
            <v>Orangeburg202000.30.3</v>
          </cell>
          <cell r="B8829">
            <v>2020</v>
          </cell>
          <cell r="C8829">
            <v>0.3</v>
          </cell>
          <cell r="D8829" t="str">
            <v>Orangeburg</v>
          </cell>
          <cell r="E8829">
            <v>0</v>
          </cell>
          <cell r="F8829">
            <v>275</v>
          </cell>
          <cell r="G8829">
            <v>0.3</v>
          </cell>
        </row>
        <row r="8830">
          <cell r="A8830" t="str">
            <v>Pickens202000.30.3</v>
          </cell>
          <cell r="B8830">
            <v>2020</v>
          </cell>
          <cell r="C8830">
            <v>0.3</v>
          </cell>
          <cell r="D8830" t="str">
            <v>Pickens</v>
          </cell>
          <cell r="E8830">
            <v>0</v>
          </cell>
          <cell r="F8830">
            <v>393</v>
          </cell>
          <cell r="G8830">
            <v>0.3</v>
          </cell>
        </row>
        <row r="8831">
          <cell r="A8831" t="str">
            <v>Richland202000.30.3</v>
          </cell>
          <cell r="B8831">
            <v>2020</v>
          </cell>
          <cell r="C8831">
            <v>0.3</v>
          </cell>
          <cell r="D8831" t="str">
            <v>Richland</v>
          </cell>
          <cell r="E8831">
            <v>0</v>
          </cell>
          <cell r="F8831">
            <v>382</v>
          </cell>
          <cell r="G8831">
            <v>0.3</v>
          </cell>
        </row>
        <row r="8832">
          <cell r="A8832" t="str">
            <v>Saluda202000.30.3</v>
          </cell>
          <cell r="B8832">
            <v>2020</v>
          </cell>
          <cell r="C8832">
            <v>0.3</v>
          </cell>
          <cell r="D8832" t="str">
            <v>Saluda</v>
          </cell>
          <cell r="E8832">
            <v>0</v>
          </cell>
          <cell r="F8832">
            <v>382</v>
          </cell>
          <cell r="G8832">
            <v>0.3</v>
          </cell>
        </row>
        <row r="8833">
          <cell r="A8833" t="str">
            <v>Spartanburg202000.30.3</v>
          </cell>
          <cell r="B8833">
            <v>2020</v>
          </cell>
          <cell r="C8833">
            <v>0.3</v>
          </cell>
          <cell r="D8833" t="str">
            <v>Spartanburg</v>
          </cell>
          <cell r="E8833">
            <v>0</v>
          </cell>
          <cell r="F8833">
            <v>340</v>
          </cell>
          <cell r="G8833">
            <v>0.3</v>
          </cell>
        </row>
        <row r="8834">
          <cell r="A8834" t="str">
            <v>Sumter202000.30.3</v>
          </cell>
          <cell r="B8834">
            <v>2020</v>
          </cell>
          <cell r="C8834">
            <v>0.3</v>
          </cell>
          <cell r="D8834" t="str">
            <v>Sumter</v>
          </cell>
          <cell r="E8834">
            <v>0</v>
          </cell>
          <cell r="F8834">
            <v>287</v>
          </cell>
          <cell r="G8834">
            <v>0.3</v>
          </cell>
        </row>
        <row r="8835">
          <cell r="A8835" t="str">
            <v>Union202000.30.3</v>
          </cell>
          <cell r="B8835">
            <v>2020</v>
          </cell>
          <cell r="C8835">
            <v>0.3</v>
          </cell>
          <cell r="D8835" t="str">
            <v>Union</v>
          </cell>
          <cell r="E8835">
            <v>0</v>
          </cell>
          <cell r="F8835">
            <v>275</v>
          </cell>
          <cell r="G8835">
            <v>0.3</v>
          </cell>
        </row>
        <row r="8836">
          <cell r="A8836" t="str">
            <v>Williamsburg202000.30.3</v>
          </cell>
          <cell r="B8836">
            <v>2020</v>
          </cell>
          <cell r="C8836">
            <v>0.3</v>
          </cell>
          <cell r="D8836" t="str">
            <v>Williamsburg</v>
          </cell>
          <cell r="E8836">
            <v>0</v>
          </cell>
          <cell r="F8836">
            <v>275</v>
          </cell>
          <cell r="G8836">
            <v>0.3</v>
          </cell>
        </row>
        <row r="8837">
          <cell r="A8837" t="str">
            <v>York202000.30.3</v>
          </cell>
          <cell r="B8837">
            <v>2020</v>
          </cell>
          <cell r="C8837">
            <v>0.3</v>
          </cell>
          <cell r="D8837" t="str">
            <v>York</v>
          </cell>
          <cell r="E8837">
            <v>0</v>
          </cell>
          <cell r="F8837">
            <v>438</v>
          </cell>
          <cell r="G8837">
            <v>0.3</v>
          </cell>
        </row>
        <row r="8838">
          <cell r="A8838" t="str">
            <v>Abbeville202010.30.3</v>
          </cell>
          <cell r="B8838">
            <v>2020</v>
          </cell>
          <cell r="C8838">
            <v>0.3</v>
          </cell>
          <cell r="D8838" t="str">
            <v>Abbeville</v>
          </cell>
          <cell r="E8838">
            <v>1</v>
          </cell>
          <cell r="F8838">
            <v>295</v>
          </cell>
          <cell r="G8838">
            <v>0.3</v>
          </cell>
        </row>
        <row r="8839">
          <cell r="A8839" t="str">
            <v>Aiken202010.30.3</v>
          </cell>
          <cell r="B8839">
            <v>2020</v>
          </cell>
          <cell r="C8839">
            <v>0.3</v>
          </cell>
          <cell r="D8839" t="str">
            <v>Aiken</v>
          </cell>
          <cell r="E8839">
            <v>1</v>
          </cell>
          <cell r="F8839">
            <v>370</v>
          </cell>
          <cell r="G8839">
            <v>0.3</v>
          </cell>
        </row>
        <row r="8840">
          <cell r="A8840" t="str">
            <v>Allendale202010.30.3</v>
          </cell>
          <cell r="B8840">
            <v>2020</v>
          </cell>
          <cell r="C8840">
            <v>0.3</v>
          </cell>
          <cell r="D8840" t="str">
            <v>Allendale</v>
          </cell>
          <cell r="E8840">
            <v>1</v>
          </cell>
          <cell r="F8840">
            <v>295</v>
          </cell>
          <cell r="G8840">
            <v>0.3</v>
          </cell>
        </row>
        <row r="8841">
          <cell r="A8841" t="str">
            <v>Anderson202010.30.3</v>
          </cell>
          <cell r="B8841">
            <v>2020</v>
          </cell>
          <cell r="C8841">
            <v>0.3</v>
          </cell>
          <cell r="D8841" t="str">
            <v>Anderson</v>
          </cell>
          <cell r="E8841">
            <v>1</v>
          </cell>
          <cell r="F8841">
            <v>365</v>
          </cell>
          <cell r="G8841">
            <v>0.3</v>
          </cell>
        </row>
        <row r="8842">
          <cell r="A8842" t="str">
            <v>Bamberg202010.30.3</v>
          </cell>
          <cell r="B8842">
            <v>2020</v>
          </cell>
          <cell r="C8842">
            <v>0.3</v>
          </cell>
          <cell r="D8842" t="str">
            <v>Bamberg</v>
          </cell>
          <cell r="E8842">
            <v>1</v>
          </cell>
          <cell r="F8842">
            <v>295</v>
          </cell>
          <cell r="G8842">
            <v>0.3</v>
          </cell>
        </row>
        <row r="8843">
          <cell r="A8843" t="str">
            <v>Barnwell202010.30.3</v>
          </cell>
          <cell r="B8843">
            <v>2020</v>
          </cell>
          <cell r="C8843">
            <v>0.3</v>
          </cell>
          <cell r="D8843" t="str">
            <v>Barnwell</v>
          </cell>
          <cell r="E8843">
            <v>1</v>
          </cell>
          <cell r="F8843">
            <v>295</v>
          </cell>
          <cell r="G8843">
            <v>0.3</v>
          </cell>
        </row>
        <row r="8844">
          <cell r="A8844" t="str">
            <v>Beaufort202010.30.3</v>
          </cell>
          <cell r="B8844">
            <v>2020</v>
          </cell>
          <cell r="C8844">
            <v>0.3</v>
          </cell>
          <cell r="D8844" t="str">
            <v>Beaufort</v>
          </cell>
          <cell r="E8844">
            <v>1</v>
          </cell>
          <cell r="F8844">
            <v>459</v>
          </cell>
          <cell r="G8844">
            <v>0.3</v>
          </cell>
        </row>
        <row r="8845">
          <cell r="A8845" t="str">
            <v>Berkeley202010.30.3</v>
          </cell>
          <cell r="B8845">
            <v>2020</v>
          </cell>
          <cell r="C8845">
            <v>0.3</v>
          </cell>
          <cell r="D8845" t="str">
            <v>Berkeley</v>
          </cell>
          <cell r="E8845">
            <v>1</v>
          </cell>
          <cell r="F8845">
            <v>456</v>
          </cell>
          <cell r="G8845">
            <v>0.3</v>
          </cell>
        </row>
        <row r="8846">
          <cell r="A8846" t="str">
            <v>Calhoun202010.30.3</v>
          </cell>
          <cell r="B8846">
            <v>2020</v>
          </cell>
          <cell r="C8846">
            <v>0.3</v>
          </cell>
          <cell r="D8846" t="str">
            <v>Calhoun</v>
          </cell>
          <cell r="E8846">
            <v>1</v>
          </cell>
          <cell r="F8846">
            <v>409</v>
          </cell>
          <cell r="G8846">
            <v>0.3</v>
          </cell>
        </row>
        <row r="8847">
          <cell r="A8847" t="str">
            <v>Charleston202010.30.3</v>
          </cell>
          <cell r="B8847">
            <v>2020</v>
          </cell>
          <cell r="C8847">
            <v>0.3</v>
          </cell>
          <cell r="D8847" t="str">
            <v>Charleston</v>
          </cell>
          <cell r="E8847">
            <v>1</v>
          </cell>
          <cell r="F8847">
            <v>456</v>
          </cell>
          <cell r="G8847">
            <v>0.3</v>
          </cell>
        </row>
        <row r="8848">
          <cell r="A8848" t="str">
            <v>Cherokee202010.30.3</v>
          </cell>
          <cell r="B8848">
            <v>2020</v>
          </cell>
          <cell r="C8848">
            <v>0.3</v>
          </cell>
          <cell r="D8848" t="str">
            <v>Cherokee</v>
          </cell>
          <cell r="E8848">
            <v>1</v>
          </cell>
          <cell r="F8848">
            <v>295</v>
          </cell>
          <cell r="G8848">
            <v>0.3</v>
          </cell>
        </row>
        <row r="8849">
          <cell r="A8849" t="str">
            <v>Chester202010.30.3</v>
          </cell>
          <cell r="B8849">
            <v>2020</v>
          </cell>
          <cell r="C8849">
            <v>0.3</v>
          </cell>
          <cell r="D8849" t="str">
            <v>Chester</v>
          </cell>
          <cell r="E8849">
            <v>1</v>
          </cell>
          <cell r="F8849">
            <v>305</v>
          </cell>
          <cell r="G8849">
            <v>0.3</v>
          </cell>
        </row>
        <row r="8850">
          <cell r="A8850" t="str">
            <v>Chesterfield202010.30.3</v>
          </cell>
          <cell r="B8850">
            <v>2020</v>
          </cell>
          <cell r="C8850">
            <v>0.3</v>
          </cell>
          <cell r="D8850" t="str">
            <v>Chesterfield</v>
          </cell>
          <cell r="E8850">
            <v>1</v>
          </cell>
          <cell r="F8850">
            <v>295</v>
          </cell>
          <cell r="G8850">
            <v>0.3</v>
          </cell>
        </row>
        <row r="8851">
          <cell r="A8851" t="str">
            <v>Clarendon202010.30.3</v>
          </cell>
          <cell r="B8851">
            <v>2020</v>
          </cell>
          <cell r="C8851">
            <v>0.3</v>
          </cell>
          <cell r="D8851" t="str">
            <v>Clarendon</v>
          </cell>
          <cell r="E8851">
            <v>1</v>
          </cell>
          <cell r="F8851">
            <v>295</v>
          </cell>
          <cell r="G8851">
            <v>0.3</v>
          </cell>
        </row>
        <row r="8852">
          <cell r="A8852" t="str">
            <v>Colleton202010.30.3</v>
          </cell>
          <cell r="B8852">
            <v>2020</v>
          </cell>
          <cell r="C8852">
            <v>0.3</v>
          </cell>
          <cell r="D8852" t="str">
            <v>Colleton</v>
          </cell>
          <cell r="E8852">
            <v>1</v>
          </cell>
          <cell r="F8852">
            <v>295</v>
          </cell>
          <cell r="G8852">
            <v>0.3</v>
          </cell>
        </row>
        <row r="8853">
          <cell r="A8853" t="str">
            <v>Darlington202010.30.3</v>
          </cell>
          <cell r="B8853">
            <v>2020</v>
          </cell>
          <cell r="C8853">
            <v>0.3</v>
          </cell>
          <cell r="D8853" t="str">
            <v>Darlington</v>
          </cell>
          <cell r="E8853">
            <v>1</v>
          </cell>
          <cell r="F8853">
            <v>295</v>
          </cell>
          <cell r="G8853">
            <v>0.3</v>
          </cell>
        </row>
        <row r="8854">
          <cell r="A8854" t="str">
            <v>Dillon202010.30.3</v>
          </cell>
          <cell r="B8854">
            <v>2020</v>
          </cell>
          <cell r="C8854">
            <v>0.3</v>
          </cell>
          <cell r="D8854" t="str">
            <v>Dillon</v>
          </cell>
          <cell r="E8854">
            <v>1</v>
          </cell>
          <cell r="F8854">
            <v>295</v>
          </cell>
          <cell r="G8854">
            <v>0.3</v>
          </cell>
        </row>
        <row r="8855">
          <cell r="A8855" t="str">
            <v>Dorchester202010.30.3</v>
          </cell>
          <cell r="B8855">
            <v>2020</v>
          </cell>
          <cell r="C8855">
            <v>0.3</v>
          </cell>
          <cell r="D8855" t="str">
            <v>Dorchester</v>
          </cell>
          <cell r="E8855">
            <v>1</v>
          </cell>
          <cell r="F8855">
            <v>456</v>
          </cell>
          <cell r="G8855">
            <v>0.3</v>
          </cell>
        </row>
        <row r="8856">
          <cell r="A8856" t="str">
            <v>Edgefield202010.30.3</v>
          </cell>
          <cell r="B8856">
            <v>2020</v>
          </cell>
          <cell r="C8856">
            <v>0.3</v>
          </cell>
          <cell r="D8856" t="str">
            <v>Edgefield</v>
          </cell>
          <cell r="E8856">
            <v>1</v>
          </cell>
          <cell r="F8856">
            <v>370</v>
          </cell>
          <cell r="G8856">
            <v>0.3</v>
          </cell>
        </row>
        <row r="8857">
          <cell r="A8857" t="str">
            <v>Fairfield202010.30.3</v>
          </cell>
          <cell r="B8857">
            <v>2020</v>
          </cell>
          <cell r="C8857">
            <v>0.3</v>
          </cell>
          <cell r="D8857" t="str">
            <v>Fairfield</v>
          </cell>
          <cell r="E8857">
            <v>1</v>
          </cell>
          <cell r="F8857">
            <v>409</v>
          </cell>
          <cell r="G8857">
            <v>0.3</v>
          </cell>
        </row>
        <row r="8858">
          <cell r="A8858" t="str">
            <v>Florence202010.30.3</v>
          </cell>
          <cell r="B8858">
            <v>2020</v>
          </cell>
          <cell r="C8858">
            <v>0.3</v>
          </cell>
          <cell r="D8858" t="str">
            <v>Florence</v>
          </cell>
          <cell r="E8858">
            <v>1</v>
          </cell>
          <cell r="F8858">
            <v>325</v>
          </cell>
          <cell r="G8858">
            <v>0.3</v>
          </cell>
        </row>
        <row r="8859">
          <cell r="A8859" t="str">
            <v>Georgetown202010.30.3</v>
          </cell>
          <cell r="B8859">
            <v>2020</v>
          </cell>
          <cell r="C8859">
            <v>0.3</v>
          </cell>
          <cell r="D8859" t="str">
            <v>Georgetown</v>
          </cell>
          <cell r="E8859">
            <v>1</v>
          </cell>
          <cell r="F8859">
            <v>351</v>
          </cell>
          <cell r="G8859">
            <v>0.3</v>
          </cell>
        </row>
        <row r="8860">
          <cell r="A8860" t="str">
            <v>Greenville202010.30.3</v>
          </cell>
          <cell r="B8860">
            <v>2020</v>
          </cell>
          <cell r="C8860">
            <v>0.3</v>
          </cell>
          <cell r="D8860" t="str">
            <v>Greenville</v>
          </cell>
          <cell r="E8860">
            <v>1</v>
          </cell>
          <cell r="F8860">
            <v>421</v>
          </cell>
          <cell r="G8860">
            <v>0.3</v>
          </cell>
        </row>
        <row r="8861">
          <cell r="A8861" t="str">
            <v>Greenwood202010.30.3</v>
          </cell>
          <cell r="B8861">
            <v>2020</v>
          </cell>
          <cell r="C8861">
            <v>0.3</v>
          </cell>
          <cell r="D8861" t="str">
            <v>Greenwood</v>
          </cell>
          <cell r="E8861">
            <v>1</v>
          </cell>
          <cell r="F8861">
            <v>317</v>
          </cell>
          <cell r="G8861">
            <v>0.3</v>
          </cell>
        </row>
        <row r="8862">
          <cell r="A8862" t="str">
            <v>Hampton202010.30.3</v>
          </cell>
          <cell r="B8862">
            <v>2020</v>
          </cell>
          <cell r="C8862">
            <v>0.3</v>
          </cell>
          <cell r="D8862" t="str">
            <v>Hampton</v>
          </cell>
          <cell r="E8862">
            <v>1</v>
          </cell>
          <cell r="F8862">
            <v>295</v>
          </cell>
          <cell r="G8862">
            <v>0.3</v>
          </cell>
        </row>
        <row r="8863">
          <cell r="A8863" t="str">
            <v>Horry202010.30.3</v>
          </cell>
          <cell r="B8863">
            <v>2020</v>
          </cell>
          <cell r="C8863">
            <v>0.3</v>
          </cell>
          <cell r="D8863" t="str">
            <v>Horry</v>
          </cell>
          <cell r="E8863">
            <v>1</v>
          </cell>
          <cell r="F8863">
            <v>328</v>
          </cell>
          <cell r="G8863">
            <v>0.3</v>
          </cell>
        </row>
        <row r="8864">
          <cell r="A8864" t="str">
            <v>Jasper202010.30.3</v>
          </cell>
          <cell r="B8864">
            <v>2020</v>
          </cell>
          <cell r="C8864">
            <v>0.3</v>
          </cell>
          <cell r="D8864" t="str">
            <v>Jasper</v>
          </cell>
          <cell r="E8864">
            <v>1</v>
          </cell>
          <cell r="F8864">
            <v>295</v>
          </cell>
          <cell r="G8864">
            <v>0.3</v>
          </cell>
        </row>
        <row r="8865">
          <cell r="A8865" t="str">
            <v>Kershaw202010.30.3</v>
          </cell>
          <cell r="B8865">
            <v>2020</v>
          </cell>
          <cell r="C8865">
            <v>0.3</v>
          </cell>
          <cell r="D8865" t="str">
            <v>Kershaw</v>
          </cell>
          <cell r="E8865">
            <v>1</v>
          </cell>
          <cell r="F8865">
            <v>361</v>
          </cell>
          <cell r="G8865">
            <v>0.3</v>
          </cell>
        </row>
        <row r="8866">
          <cell r="A8866" t="str">
            <v>Lancaster202010.30.3</v>
          </cell>
          <cell r="B8866">
            <v>2020</v>
          </cell>
          <cell r="C8866">
            <v>0.3</v>
          </cell>
          <cell r="D8866" t="str">
            <v>Lancaster</v>
          </cell>
          <cell r="E8866">
            <v>1</v>
          </cell>
          <cell r="F8866">
            <v>379</v>
          </cell>
          <cell r="G8866">
            <v>0.3</v>
          </cell>
        </row>
        <row r="8867">
          <cell r="A8867" t="str">
            <v>Laurens202010.30.3</v>
          </cell>
          <cell r="B8867">
            <v>2020</v>
          </cell>
          <cell r="C8867">
            <v>0.3</v>
          </cell>
          <cell r="D8867" t="str">
            <v>Laurens</v>
          </cell>
          <cell r="E8867">
            <v>1</v>
          </cell>
          <cell r="F8867">
            <v>297</v>
          </cell>
          <cell r="G8867">
            <v>0.3</v>
          </cell>
        </row>
        <row r="8868">
          <cell r="A8868" t="str">
            <v>Lee202010.30.3</v>
          </cell>
          <cell r="B8868">
            <v>2020</v>
          </cell>
          <cell r="C8868">
            <v>0.3</v>
          </cell>
          <cell r="D8868" t="str">
            <v>Lee</v>
          </cell>
          <cell r="E8868">
            <v>1</v>
          </cell>
          <cell r="F8868">
            <v>295</v>
          </cell>
          <cell r="G8868">
            <v>0.3</v>
          </cell>
        </row>
        <row r="8869">
          <cell r="A8869" t="str">
            <v>Lexington202010.30.3</v>
          </cell>
          <cell r="B8869">
            <v>2020</v>
          </cell>
          <cell r="C8869">
            <v>0.3</v>
          </cell>
          <cell r="D8869" t="str">
            <v>Lexington</v>
          </cell>
          <cell r="E8869">
            <v>1</v>
          </cell>
          <cell r="F8869">
            <v>409</v>
          </cell>
          <cell r="G8869">
            <v>0.3</v>
          </cell>
        </row>
        <row r="8870">
          <cell r="A8870" t="str">
            <v>Marion202010.30.3</v>
          </cell>
          <cell r="B8870">
            <v>2020</v>
          </cell>
          <cell r="C8870">
            <v>0.3</v>
          </cell>
          <cell r="D8870" t="str">
            <v>Marion</v>
          </cell>
          <cell r="E8870">
            <v>1</v>
          </cell>
          <cell r="F8870">
            <v>295</v>
          </cell>
          <cell r="G8870">
            <v>0.3</v>
          </cell>
        </row>
        <row r="8871">
          <cell r="A8871" t="str">
            <v>Marlboro202010.30.3</v>
          </cell>
          <cell r="B8871">
            <v>2020</v>
          </cell>
          <cell r="C8871">
            <v>0.3</v>
          </cell>
          <cell r="D8871" t="str">
            <v>Marlboro</v>
          </cell>
          <cell r="E8871">
            <v>1</v>
          </cell>
          <cell r="F8871">
            <v>295</v>
          </cell>
          <cell r="G8871">
            <v>0.3</v>
          </cell>
        </row>
        <row r="8872">
          <cell r="A8872" t="str">
            <v>McCormick202010.30.3</v>
          </cell>
          <cell r="B8872">
            <v>2020</v>
          </cell>
          <cell r="C8872">
            <v>0.3</v>
          </cell>
          <cell r="D8872" t="str">
            <v>McCormick</v>
          </cell>
          <cell r="E8872">
            <v>1</v>
          </cell>
          <cell r="F8872">
            <v>309</v>
          </cell>
          <cell r="G8872">
            <v>0.3</v>
          </cell>
        </row>
        <row r="8873">
          <cell r="A8873" t="str">
            <v>Newberry202010.30.3</v>
          </cell>
          <cell r="B8873">
            <v>2020</v>
          </cell>
          <cell r="C8873">
            <v>0.3</v>
          </cell>
          <cell r="D8873" t="str">
            <v>Newberry</v>
          </cell>
          <cell r="E8873">
            <v>1</v>
          </cell>
          <cell r="F8873">
            <v>295</v>
          </cell>
          <cell r="G8873">
            <v>0.3</v>
          </cell>
        </row>
        <row r="8874">
          <cell r="A8874" t="str">
            <v>Oconee202010.30.3</v>
          </cell>
          <cell r="B8874">
            <v>2020</v>
          </cell>
          <cell r="C8874">
            <v>0.3</v>
          </cell>
          <cell r="D8874" t="str">
            <v>Oconee</v>
          </cell>
          <cell r="E8874">
            <v>1</v>
          </cell>
          <cell r="F8874">
            <v>353</v>
          </cell>
          <cell r="G8874">
            <v>0.3</v>
          </cell>
        </row>
        <row r="8875">
          <cell r="A8875" t="str">
            <v>Orangeburg202010.30.3</v>
          </cell>
          <cell r="B8875">
            <v>2020</v>
          </cell>
          <cell r="C8875">
            <v>0.3</v>
          </cell>
          <cell r="D8875" t="str">
            <v>Orangeburg</v>
          </cell>
          <cell r="E8875">
            <v>1</v>
          </cell>
          <cell r="F8875">
            <v>295</v>
          </cell>
          <cell r="G8875">
            <v>0.3</v>
          </cell>
        </row>
        <row r="8876">
          <cell r="A8876" t="str">
            <v>Pickens202010.30.3</v>
          </cell>
          <cell r="B8876">
            <v>2020</v>
          </cell>
          <cell r="C8876">
            <v>0.3</v>
          </cell>
          <cell r="D8876" t="str">
            <v>Pickens</v>
          </cell>
          <cell r="E8876">
            <v>1</v>
          </cell>
          <cell r="F8876">
            <v>421</v>
          </cell>
          <cell r="G8876">
            <v>0.3</v>
          </cell>
        </row>
        <row r="8877">
          <cell r="A8877" t="str">
            <v>Richland202010.30.3</v>
          </cell>
          <cell r="B8877">
            <v>2020</v>
          </cell>
          <cell r="C8877">
            <v>0.3</v>
          </cell>
          <cell r="D8877" t="str">
            <v>Richland</v>
          </cell>
          <cell r="E8877">
            <v>1</v>
          </cell>
          <cell r="F8877">
            <v>409</v>
          </cell>
          <cell r="G8877">
            <v>0.3</v>
          </cell>
        </row>
        <row r="8878">
          <cell r="A8878" t="str">
            <v>Saluda202010.30.3</v>
          </cell>
          <cell r="B8878">
            <v>2020</v>
          </cell>
          <cell r="C8878">
            <v>0.3</v>
          </cell>
          <cell r="D8878" t="str">
            <v>Saluda</v>
          </cell>
          <cell r="E8878">
            <v>1</v>
          </cell>
          <cell r="F8878">
            <v>409</v>
          </cell>
          <cell r="G8878">
            <v>0.3</v>
          </cell>
        </row>
        <row r="8879">
          <cell r="A8879" t="str">
            <v>Spartanburg202010.30.3</v>
          </cell>
          <cell r="B8879">
            <v>2020</v>
          </cell>
          <cell r="C8879">
            <v>0.3</v>
          </cell>
          <cell r="D8879" t="str">
            <v>Spartanburg</v>
          </cell>
          <cell r="E8879">
            <v>1</v>
          </cell>
          <cell r="F8879">
            <v>364</v>
          </cell>
          <cell r="G8879">
            <v>0.3</v>
          </cell>
        </row>
        <row r="8880">
          <cell r="A8880" t="str">
            <v>Sumter202010.30.3</v>
          </cell>
          <cell r="B8880">
            <v>2020</v>
          </cell>
          <cell r="C8880">
            <v>0.3</v>
          </cell>
          <cell r="D8880" t="str">
            <v>Sumter</v>
          </cell>
          <cell r="E8880">
            <v>1</v>
          </cell>
          <cell r="F8880">
            <v>308</v>
          </cell>
          <cell r="G8880">
            <v>0.3</v>
          </cell>
        </row>
        <row r="8881">
          <cell r="A8881" t="str">
            <v>Union202010.30.3</v>
          </cell>
          <cell r="B8881">
            <v>2020</v>
          </cell>
          <cell r="C8881">
            <v>0.3</v>
          </cell>
          <cell r="D8881" t="str">
            <v>Union</v>
          </cell>
          <cell r="E8881">
            <v>1</v>
          </cell>
          <cell r="F8881">
            <v>295</v>
          </cell>
          <cell r="G8881">
            <v>0.3</v>
          </cell>
        </row>
        <row r="8882">
          <cell r="A8882" t="str">
            <v>Williamsburg202010.30.3</v>
          </cell>
          <cell r="B8882">
            <v>2020</v>
          </cell>
          <cell r="C8882">
            <v>0.3</v>
          </cell>
          <cell r="D8882" t="str">
            <v>Williamsburg</v>
          </cell>
          <cell r="E8882">
            <v>1</v>
          </cell>
          <cell r="F8882">
            <v>295</v>
          </cell>
          <cell r="G8882">
            <v>0.3</v>
          </cell>
        </row>
        <row r="8883">
          <cell r="A8883" t="str">
            <v>York202010.30.3</v>
          </cell>
          <cell r="B8883">
            <v>2020</v>
          </cell>
          <cell r="C8883">
            <v>0.3</v>
          </cell>
          <cell r="D8883" t="str">
            <v>York</v>
          </cell>
          <cell r="E8883">
            <v>1</v>
          </cell>
          <cell r="F8883">
            <v>470</v>
          </cell>
          <cell r="G8883">
            <v>0.3</v>
          </cell>
        </row>
        <row r="8884">
          <cell r="A8884" t="str">
            <v>Abbeville202020.30.3</v>
          </cell>
          <cell r="B8884">
            <v>2020</v>
          </cell>
          <cell r="C8884">
            <v>0.3</v>
          </cell>
          <cell r="D8884" t="str">
            <v>Abbeville</v>
          </cell>
          <cell r="E8884">
            <v>2</v>
          </cell>
          <cell r="F8884">
            <v>353</v>
          </cell>
          <cell r="G8884">
            <v>0.3</v>
          </cell>
        </row>
        <row r="8885">
          <cell r="A8885" t="str">
            <v>Aiken202020.30.3</v>
          </cell>
          <cell r="B8885">
            <v>2020</v>
          </cell>
          <cell r="C8885">
            <v>0.3</v>
          </cell>
          <cell r="D8885" t="str">
            <v>Aiken</v>
          </cell>
          <cell r="E8885">
            <v>2</v>
          </cell>
          <cell r="F8885">
            <v>445</v>
          </cell>
          <cell r="G8885">
            <v>0.3</v>
          </cell>
        </row>
        <row r="8886">
          <cell r="A8886" t="str">
            <v>Allendale202020.30.3</v>
          </cell>
          <cell r="B8886">
            <v>2020</v>
          </cell>
          <cell r="C8886">
            <v>0.3</v>
          </cell>
          <cell r="D8886" t="str">
            <v>Allendale</v>
          </cell>
          <cell r="E8886">
            <v>2</v>
          </cell>
          <cell r="F8886">
            <v>353</v>
          </cell>
          <cell r="G8886">
            <v>0.3</v>
          </cell>
        </row>
        <row r="8887">
          <cell r="A8887" t="str">
            <v>Anderson202020.30.3</v>
          </cell>
          <cell r="B8887">
            <v>2020</v>
          </cell>
          <cell r="C8887">
            <v>0.3</v>
          </cell>
          <cell r="D8887" t="str">
            <v>Anderson</v>
          </cell>
          <cell r="E8887">
            <v>2</v>
          </cell>
          <cell r="F8887">
            <v>438</v>
          </cell>
          <cell r="G8887">
            <v>0.3</v>
          </cell>
        </row>
        <row r="8888">
          <cell r="A8888" t="str">
            <v>Bamberg202020.30.3</v>
          </cell>
          <cell r="B8888">
            <v>2020</v>
          </cell>
          <cell r="C8888">
            <v>0.3</v>
          </cell>
          <cell r="D8888" t="str">
            <v>Bamberg</v>
          </cell>
          <cell r="E8888">
            <v>2</v>
          </cell>
          <cell r="F8888">
            <v>353</v>
          </cell>
          <cell r="G8888">
            <v>0.3</v>
          </cell>
        </row>
        <row r="8889">
          <cell r="A8889" t="str">
            <v>Barnwell202020.30.3</v>
          </cell>
          <cell r="B8889">
            <v>2020</v>
          </cell>
          <cell r="C8889">
            <v>0.3</v>
          </cell>
          <cell r="D8889" t="str">
            <v>Barnwell</v>
          </cell>
          <cell r="E8889">
            <v>2</v>
          </cell>
          <cell r="F8889">
            <v>353</v>
          </cell>
          <cell r="G8889">
            <v>0.3</v>
          </cell>
        </row>
        <row r="8890">
          <cell r="A8890" t="str">
            <v>Beaufort202020.30.3</v>
          </cell>
          <cell r="B8890">
            <v>2020</v>
          </cell>
          <cell r="C8890">
            <v>0.3</v>
          </cell>
          <cell r="D8890" t="str">
            <v>Beaufort</v>
          </cell>
          <cell r="E8890">
            <v>2</v>
          </cell>
          <cell r="F8890">
            <v>551</v>
          </cell>
          <cell r="G8890">
            <v>0.3</v>
          </cell>
        </row>
        <row r="8891">
          <cell r="A8891" t="str">
            <v>Berkeley202020.30.3</v>
          </cell>
          <cell r="B8891">
            <v>2020</v>
          </cell>
          <cell r="C8891">
            <v>0.3</v>
          </cell>
          <cell r="D8891" t="str">
            <v>Berkeley</v>
          </cell>
          <cell r="E8891">
            <v>2</v>
          </cell>
          <cell r="F8891">
            <v>547</v>
          </cell>
          <cell r="G8891">
            <v>0.3</v>
          </cell>
        </row>
        <row r="8892">
          <cell r="A8892" t="str">
            <v>Calhoun202020.30.3</v>
          </cell>
          <cell r="B8892">
            <v>2020</v>
          </cell>
          <cell r="C8892">
            <v>0.3</v>
          </cell>
          <cell r="D8892" t="str">
            <v>Calhoun</v>
          </cell>
          <cell r="E8892">
            <v>2</v>
          </cell>
          <cell r="F8892">
            <v>491</v>
          </cell>
          <cell r="G8892">
            <v>0.3</v>
          </cell>
        </row>
        <row r="8893">
          <cell r="A8893" t="str">
            <v>Charleston202020.30.3</v>
          </cell>
          <cell r="B8893">
            <v>2020</v>
          </cell>
          <cell r="C8893">
            <v>0.3</v>
          </cell>
          <cell r="D8893" t="str">
            <v>Charleston</v>
          </cell>
          <cell r="E8893">
            <v>2</v>
          </cell>
          <cell r="F8893">
            <v>547</v>
          </cell>
          <cell r="G8893">
            <v>0.3</v>
          </cell>
        </row>
        <row r="8894">
          <cell r="A8894" t="str">
            <v>Cherokee202020.30.3</v>
          </cell>
          <cell r="B8894">
            <v>2020</v>
          </cell>
          <cell r="C8894">
            <v>0.3</v>
          </cell>
          <cell r="D8894" t="str">
            <v>Cherokee</v>
          </cell>
          <cell r="E8894">
            <v>2</v>
          </cell>
          <cell r="F8894">
            <v>353</v>
          </cell>
          <cell r="G8894">
            <v>0.3</v>
          </cell>
        </row>
        <row r="8895">
          <cell r="A8895" t="str">
            <v>Chester202020.30.3</v>
          </cell>
          <cell r="B8895">
            <v>2020</v>
          </cell>
          <cell r="C8895">
            <v>0.3</v>
          </cell>
          <cell r="D8895" t="str">
            <v>Chester</v>
          </cell>
          <cell r="E8895">
            <v>2</v>
          </cell>
          <cell r="F8895">
            <v>366</v>
          </cell>
          <cell r="G8895">
            <v>0.3</v>
          </cell>
        </row>
        <row r="8896">
          <cell r="A8896" t="str">
            <v>Chesterfield202020.30.3</v>
          </cell>
          <cell r="B8896">
            <v>2020</v>
          </cell>
          <cell r="C8896">
            <v>0.3</v>
          </cell>
          <cell r="D8896" t="str">
            <v>Chesterfield</v>
          </cell>
          <cell r="E8896">
            <v>2</v>
          </cell>
          <cell r="F8896">
            <v>353</v>
          </cell>
          <cell r="G8896">
            <v>0.3</v>
          </cell>
        </row>
        <row r="8897">
          <cell r="A8897" t="str">
            <v>Clarendon202020.30.3</v>
          </cell>
          <cell r="B8897">
            <v>2020</v>
          </cell>
          <cell r="C8897">
            <v>0.3</v>
          </cell>
          <cell r="D8897" t="str">
            <v>Clarendon</v>
          </cell>
          <cell r="E8897">
            <v>2</v>
          </cell>
          <cell r="F8897">
            <v>353</v>
          </cell>
          <cell r="G8897">
            <v>0.3</v>
          </cell>
        </row>
        <row r="8898">
          <cell r="A8898" t="str">
            <v>Colleton202020.30.3</v>
          </cell>
          <cell r="B8898">
            <v>2020</v>
          </cell>
          <cell r="C8898">
            <v>0.3</v>
          </cell>
          <cell r="D8898" t="str">
            <v>Colleton</v>
          </cell>
          <cell r="E8898">
            <v>2</v>
          </cell>
          <cell r="F8898">
            <v>353</v>
          </cell>
          <cell r="G8898">
            <v>0.3</v>
          </cell>
        </row>
        <row r="8899">
          <cell r="A8899" t="str">
            <v>Darlington202020.30.3</v>
          </cell>
          <cell r="B8899">
            <v>2020</v>
          </cell>
          <cell r="C8899">
            <v>0.3</v>
          </cell>
          <cell r="D8899" t="str">
            <v>Darlington</v>
          </cell>
          <cell r="E8899">
            <v>2</v>
          </cell>
          <cell r="F8899">
            <v>353</v>
          </cell>
          <cell r="G8899">
            <v>0.3</v>
          </cell>
        </row>
        <row r="8900">
          <cell r="A8900" t="str">
            <v>Dillon202020.30.3</v>
          </cell>
          <cell r="B8900">
            <v>2020</v>
          </cell>
          <cell r="C8900">
            <v>0.3</v>
          </cell>
          <cell r="D8900" t="str">
            <v>Dillon</v>
          </cell>
          <cell r="E8900">
            <v>2</v>
          </cell>
          <cell r="F8900">
            <v>353</v>
          </cell>
          <cell r="G8900">
            <v>0.3</v>
          </cell>
        </row>
        <row r="8901">
          <cell r="A8901" t="str">
            <v>Dorchester202020.30.3</v>
          </cell>
          <cell r="B8901">
            <v>2020</v>
          </cell>
          <cell r="C8901">
            <v>0.3</v>
          </cell>
          <cell r="D8901" t="str">
            <v>Dorchester</v>
          </cell>
          <cell r="E8901">
            <v>2</v>
          </cell>
          <cell r="F8901">
            <v>547</v>
          </cell>
          <cell r="G8901">
            <v>0.3</v>
          </cell>
        </row>
        <row r="8902">
          <cell r="A8902" t="str">
            <v>Edgefield202020.30.3</v>
          </cell>
          <cell r="B8902">
            <v>2020</v>
          </cell>
          <cell r="C8902">
            <v>0.3</v>
          </cell>
          <cell r="D8902" t="str">
            <v>Edgefield</v>
          </cell>
          <cell r="E8902">
            <v>2</v>
          </cell>
          <cell r="F8902">
            <v>445</v>
          </cell>
          <cell r="G8902">
            <v>0.3</v>
          </cell>
        </row>
        <row r="8903">
          <cell r="A8903" t="str">
            <v>Fairfield202020.30.3</v>
          </cell>
          <cell r="B8903">
            <v>2020</v>
          </cell>
          <cell r="C8903">
            <v>0.3</v>
          </cell>
          <cell r="D8903" t="str">
            <v>Fairfield</v>
          </cell>
          <cell r="E8903">
            <v>2</v>
          </cell>
          <cell r="F8903">
            <v>491</v>
          </cell>
          <cell r="G8903">
            <v>0.3</v>
          </cell>
        </row>
        <row r="8904">
          <cell r="A8904" t="str">
            <v>Florence202020.30.3</v>
          </cell>
          <cell r="B8904">
            <v>2020</v>
          </cell>
          <cell r="C8904">
            <v>0.3</v>
          </cell>
          <cell r="D8904" t="str">
            <v>Florence</v>
          </cell>
          <cell r="E8904">
            <v>2</v>
          </cell>
          <cell r="F8904">
            <v>390</v>
          </cell>
          <cell r="G8904">
            <v>0.3</v>
          </cell>
        </row>
        <row r="8905">
          <cell r="A8905" t="str">
            <v>Georgetown202020.30.3</v>
          </cell>
          <cell r="B8905">
            <v>2020</v>
          </cell>
          <cell r="C8905">
            <v>0.3</v>
          </cell>
          <cell r="D8905" t="str">
            <v>Georgetown</v>
          </cell>
          <cell r="E8905">
            <v>2</v>
          </cell>
          <cell r="F8905">
            <v>422</v>
          </cell>
          <cell r="G8905">
            <v>0.3</v>
          </cell>
        </row>
        <row r="8906">
          <cell r="A8906" t="str">
            <v>Greenville202020.30.3</v>
          </cell>
          <cell r="B8906">
            <v>2020</v>
          </cell>
          <cell r="C8906">
            <v>0.3</v>
          </cell>
          <cell r="D8906" t="str">
            <v>Greenville</v>
          </cell>
          <cell r="E8906">
            <v>2</v>
          </cell>
          <cell r="F8906">
            <v>506</v>
          </cell>
          <cell r="G8906">
            <v>0.3</v>
          </cell>
        </row>
        <row r="8907">
          <cell r="A8907" t="str">
            <v>Greenwood202020.30.3</v>
          </cell>
          <cell r="B8907">
            <v>2020</v>
          </cell>
          <cell r="C8907">
            <v>0.3</v>
          </cell>
          <cell r="D8907" t="str">
            <v>Greenwood</v>
          </cell>
          <cell r="E8907">
            <v>2</v>
          </cell>
          <cell r="F8907">
            <v>381</v>
          </cell>
          <cell r="G8907">
            <v>0.3</v>
          </cell>
        </row>
        <row r="8908">
          <cell r="A8908" t="str">
            <v>Hampton202020.30.3</v>
          </cell>
          <cell r="B8908">
            <v>2020</v>
          </cell>
          <cell r="C8908">
            <v>0.3</v>
          </cell>
          <cell r="D8908" t="str">
            <v>Hampton</v>
          </cell>
          <cell r="E8908">
            <v>2</v>
          </cell>
          <cell r="F8908">
            <v>353</v>
          </cell>
          <cell r="G8908">
            <v>0.3</v>
          </cell>
        </row>
        <row r="8909">
          <cell r="A8909" t="str">
            <v>Horry202020.30.3</v>
          </cell>
          <cell r="B8909">
            <v>2020</v>
          </cell>
          <cell r="C8909">
            <v>0.3</v>
          </cell>
          <cell r="D8909" t="str">
            <v>Horry</v>
          </cell>
          <cell r="E8909">
            <v>2</v>
          </cell>
          <cell r="F8909">
            <v>393</v>
          </cell>
          <cell r="G8909">
            <v>0.3</v>
          </cell>
        </row>
        <row r="8910">
          <cell r="A8910" t="str">
            <v>Jasper202020.30.3</v>
          </cell>
          <cell r="B8910">
            <v>2020</v>
          </cell>
          <cell r="C8910">
            <v>0.3</v>
          </cell>
          <cell r="D8910" t="str">
            <v>Jasper</v>
          </cell>
          <cell r="E8910">
            <v>2</v>
          </cell>
          <cell r="F8910">
            <v>353</v>
          </cell>
          <cell r="G8910">
            <v>0.3</v>
          </cell>
        </row>
        <row r="8911">
          <cell r="A8911" t="str">
            <v>Kershaw202020.30.3</v>
          </cell>
          <cell r="B8911">
            <v>2020</v>
          </cell>
          <cell r="C8911">
            <v>0.3</v>
          </cell>
          <cell r="D8911" t="str">
            <v>Kershaw</v>
          </cell>
          <cell r="E8911">
            <v>2</v>
          </cell>
          <cell r="F8911">
            <v>433</v>
          </cell>
          <cell r="G8911">
            <v>0.3</v>
          </cell>
        </row>
        <row r="8912">
          <cell r="A8912" t="str">
            <v>Lancaster202020.30.3</v>
          </cell>
          <cell r="B8912">
            <v>2020</v>
          </cell>
          <cell r="C8912">
            <v>0.3</v>
          </cell>
          <cell r="D8912" t="str">
            <v>Lancaster</v>
          </cell>
          <cell r="E8912">
            <v>2</v>
          </cell>
          <cell r="F8912">
            <v>455</v>
          </cell>
          <cell r="G8912">
            <v>0.3</v>
          </cell>
        </row>
        <row r="8913">
          <cell r="A8913" t="str">
            <v>Laurens202020.30.3</v>
          </cell>
          <cell r="B8913">
            <v>2020</v>
          </cell>
          <cell r="C8913">
            <v>0.3</v>
          </cell>
          <cell r="D8913" t="str">
            <v>Laurens</v>
          </cell>
          <cell r="E8913">
            <v>2</v>
          </cell>
          <cell r="F8913">
            <v>357</v>
          </cell>
          <cell r="G8913">
            <v>0.3</v>
          </cell>
        </row>
        <row r="8914">
          <cell r="A8914" t="str">
            <v>Lee202020.30.3</v>
          </cell>
          <cell r="B8914">
            <v>2020</v>
          </cell>
          <cell r="C8914">
            <v>0.3</v>
          </cell>
          <cell r="D8914" t="str">
            <v>Lee</v>
          </cell>
          <cell r="E8914">
            <v>2</v>
          </cell>
          <cell r="F8914">
            <v>353</v>
          </cell>
          <cell r="G8914">
            <v>0.3</v>
          </cell>
        </row>
        <row r="8915">
          <cell r="A8915" t="str">
            <v>Lexington202020.30.3</v>
          </cell>
          <cell r="B8915">
            <v>2020</v>
          </cell>
          <cell r="C8915">
            <v>0.3</v>
          </cell>
          <cell r="D8915" t="str">
            <v>Lexington</v>
          </cell>
          <cell r="E8915">
            <v>2</v>
          </cell>
          <cell r="F8915">
            <v>491</v>
          </cell>
          <cell r="G8915">
            <v>0.3</v>
          </cell>
        </row>
        <row r="8916">
          <cell r="A8916" t="str">
            <v>Marion202020.30.3</v>
          </cell>
          <cell r="B8916">
            <v>2020</v>
          </cell>
          <cell r="C8916">
            <v>0.3</v>
          </cell>
          <cell r="D8916" t="str">
            <v>Marion</v>
          </cell>
          <cell r="E8916">
            <v>2</v>
          </cell>
          <cell r="F8916">
            <v>353</v>
          </cell>
          <cell r="G8916">
            <v>0.3</v>
          </cell>
        </row>
        <row r="8917">
          <cell r="A8917" t="str">
            <v>Marlboro202020.30.3</v>
          </cell>
          <cell r="B8917">
            <v>2020</v>
          </cell>
          <cell r="C8917">
            <v>0.3</v>
          </cell>
          <cell r="D8917" t="str">
            <v>Marlboro</v>
          </cell>
          <cell r="E8917">
            <v>2</v>
          </cell>
          <cell r="F8917">
            <v>353</v>
          </cell>
          <cell r="G8917">
            <v>0.3</v>
          </cell>
        </row>
        <row r="8918">
          <cell r="A8918" t="str">
            <v>McCormick202020.30.3</v>
          </cell>
          <cell r="B8918">
            <v>2020</v>
          </cell>
          <cell r="C8918">
            <v>0.3</v>
          </cell>
          <cell r="D8918" t="str">
            <v>McCormick</v>
          </cell>
          <cell r="E8918">
            <v>2</v>
          </cell>
          <cell r="F8918">
            <v>371</v>
          </cell>
          <cell r="G8918">
            <v>0.3</v>
          </cell>
        </row>
        <row r="8919">
          <cell r="A8919" t="str">
            <v>Newberry202020.30.3</v>
          </cell>
          <cell r="B8919">
            <v>2020</v>
          </cell>
          <cell r="C8919">
            <v>0.3</v>
          </cell>
          <cell r="D8919" t="str">
            <v>Newberry</v>
          </cell>
          <cell r="E8919">
            <v>2</v>
          </cell>
          <cell r="F8919">
            <v>353</v>
          </cell>
          <cell r="G8919">
            <v>0.3</v>
          </cell>
        </row>
        <row r="8920">
          <cell r="A8920" t="str">
            <v>Oconee202020.30.3</v>
          </cell>
          <cell r="B8920">
            <v>2020</v>
          </cell>
          <cell r="C8920">
            <v>0.3</v>
          </cell>
          <cell r="D8920" t="str">
            <v>Oconee</v>
          </cell>
          <cell r="E8920">
            <v>2</v>
          </cell>
          <cell r="F8920">
            <v>425</v>
          </cell>
          <cell r="G8920">
            <v>0.3</v>
          </cell>
        </row>
        <row r="8921">
          <cell r="A8921" t="str">
            <v>Orangeburg202020.30.3</v>
          </cell>
          <cell r="B8921">
            <v>2020</v>
          </cell>
          <cell r="C8921">
            <v>0.3</v>
          </cell>
          <cell r="D8921" t="str">
            <v>Orangeburg</v>
          </cell>
          <cell r="E8921">
            <v>2</v>
          </cell>
          <cell r="F8921">
            <v>353</v>
          </cell>
          <cell r="G8921">
            <v>0.3</v>
          </cell>
        </row>
        <row r="8922">
          <cell r="A8922" t="str">
            <v>Pickens202020.30.3</v>
          </cell>
          <cell r="B8922">
            <v>2020</v>
          </cell>
          <cell r="C8922">
            <v>0.3</v>
          </cell>
          <cell r="D8922" t="str">
            <v>Pickens</v>
          </cell>
          <cell r="E8922">
            <v>2</v>
          </cell>
          <cell r="F8922">
            <v>506</v>
          </cell>
          <cell r="G8922">
            <v>0.3</v>
          </cell>
        </row>
        <row r="8923">
          <cell r="A8923" t="str">
            <v>Richland202020.30.3</v>
          </cell>
          <cell r="B8923">
            <v>2020</v>
          </cell>
          <cell r="C8923">
            <v>0.3</v>
          </cell>
          <cell r="D8923" t="str">
            <v>Richland</v>
          </cell>
          <cell r="E8923">
            <v>2</v>
          </cell>
          <cell r="F8923">
            <v>491</v>
          </cell>
          <cell r="G8923">
            <v>0.3</v>
          </cell>
        </row>
        <row r="8924">
          <cell r="A8924" t="str">
            <v>Saluda202020.30.3</v>
          </cell>
          <cell r="B8924">
            <v>2020</v>
          </cell>
          <cell r="C8924">
            <v>0.3</v>
          </cell>
          <cell r="D8924" t="str">
            <v>Saluda</v>
          </cell>
          <cell r="E8924">
            <v>2</v>
          </cell>
          <cell r="F8924">
            <v>491</v>
          </cell>
          <cell r="G8924">
            <v>0.3</v>
          </cell>
        </row>
        <row r="8925">
          <cell r="A8925" t="str">
            <v>Spartanburg202020.30.3</v>
          </cell>
          <cell r="B8925">
            <v>2020</v>
          </cell>
          <cell r="C8925">
            <v>0.3</v>
          </cell>
          <cell r="D8925" t="str">
            <v>Spartanburg</v>
          </cell>
          <cell r="E8925">
            <v>2</v>
          </cell>
          <cell r="F8925">
            <v>437</v>
          </cell>
          <cell r="G8925">
            <v>0.3</v>
          </cell>
        </row>
        <row r="8926">
          <cell r="A8926" t="str">
            <v>Sumter202020.30.3</v>
          </cell>
          <cell r="B8926">
            <v>2020</v>
          </cell>
          <cell r="C8926">
            <v>0.3</v>
          </cell>
          <cell r="D8926" t="str">
            <v>Sumter</v>
          </cell>
          <cell r="E8926">
            <v>2</v>
          </cell>
          <cell r="F8926">
            <v>370</v>
          </cell>
          <cell r="G8926">
            <v>0.3</v>
          </cell>
        </row>
        <row r="8927">
          <cell r="A8927" t="str">
            <v>Union202020.30.3</v>
          </cell>
          <cell r="B8927">
            <v>2020</v>
          </cell>
          <cell r="C8927">
            <v>0.3</v>
          </cell>
          <cell r="D8927" t="str">
            <v>Union</v>
          </cell>
          <cell r="E8927">
            <v>2</v>
          </cell>
          <cell r="F8927">
            <v>353</v>
          </cell>
          <cell r="G8927">
            <v>0.3</v>
          </cell>
        </row>
        <row r="8928">
          <cell r="A8928" t="str">
            <v>Williamsburg202020.30.3</v>
          </cell>
          <cell r="B8928">
            <v>2020</v>
          </cell>
          <cell r="C8928">
            <v>0.3</v>
          </cell>
          <cell r="D8928" t="str">
            <v>Williamsburg</v>
          </cell>
          <cell r="E8928">
            <v>2</v>
          </cell>
          <cell r="F8928">
            <v>353</v>
          </cell>
          <cell r="G8928">
            <v>0.3</v>
          </cell>
        </row>
        <row r="8929">
          <cell r="A8929" t="str">
            <v>York202020.30.3</v>
          </cell>
          <cell r="B8929">
            <v>2020</v>
          </cell>
          <cell r="C8929">
            <v>0.3</v>
          </cell>
          <cell r="D8929" t="str">
            <v>York</v>
          </cell>
          <cell r="E8929">
            <v>2</v>
          </cell>
          <cell r="F8929">
            <v>563</v>
          </cell>
          <cell r="G8929">
            <v>0.3</v>
          </cell>
        </row>
        <row r="8930">
          <cell r="A8930" t="str">
            <v>Abbeville202030.30.3</v>
          </cell>
          <cell r="B8930">
            <v>2020</v>
          </cell>
          <cell r="C8930">
            <v>0.3</v>
          </cell>
          <cell r="D8930" t="str">
            <v>Abbeville</v>
          </cell>
          <cell r="E8930">
            <v>3</v>
          </cell>
          <cell r="F8930">
            <v>408</v>
          </cell>
          <cell r="G8930">
            <v>0.3</v>
          </cell>
        </row>
        <row r="8931">
          <cell r="A8931" t="str">
            <v>Aiken202030.30.3</v>
          </cell>
          <cell r="B8931">
            <v>2020</v>
          </cell>
          <cell r="C8931">
            <v>0.3</v>
          </cell>
          <cell r="D8931" t="str">
            <v>Aiken</v>
          </cell>
          <cell r="E8931">
            <v>3</v>
          </cell>
          <cell r="F8931">
            <v>513</v>
          </cell>
          <cell r="G8931">
            <v>0.3</v>
          </cell>
        </row>
        <row r="8932">
          <cell r="A8932" t="str">
            <v>Allendale202030.30.3</v>
          </cell>
          <cell r="B8932">
            <v>2020</v>
          </cell>
          <cell r="C8932">
            <v>0.3</v>
          </cell>
          <cell r="D8932" t="str">
            <v>Allendale</v>
          </cell>
          <cell r="E8932">
            <v>3</v>
          </cell>
          <cell r="F8932">
            <v>408</v>
          </cell>
          <cell r="G8932">
            <v>0.3</v>
          </cell>
        </row>
        <row r="8933">
          <cell r="A8933" t="str">
            <v>Anderson202030.30.3</v>
          </cell>
          <cell r="B8933">
            <v>2020</v>
          </cell>
          <cell r="C8933">
            <v>0.3</v>
          </cell>
          <cell r="D8933" t="str">
            <v>Anderson</v>
          </cell>
          <cell r="E8933">
            <v>3</v>
          </cell>
          <cell r="F8933">
            <v>507</v>
          </cell>
          <cell r="G8933">
            <v>0.3</v>
          </cell>
        </row>
        <row r="8934">
          <cell r="A8934" t="str">
            <v>Bamberg202030.30.3</v>
          </cell>
          <cell r="B8934">
            <v>2020</v>
          </cell>
          <cell r="C8934">
            <v>0.3</v>
          </cell>
          <cell r="D8934" t="str">
            <v>Bamberg</v>
          </cell>
          <cell r="E8934">
            <v>3</v>
          </cell>
          <cell r="F8934">
            <v>408</v>
          </cell>
          <cell r="G8934">
            <v>0.3</v>
          </cell>
        </row>
        <row r="8935">
          <cell r="A8935" t="str">
            <v>Barnwell202030.30.3</v>
          </cell>
          <cell r="B8935">
            <v>2020</v>
          </cell>
          <cell r="C8935">
            <v>0.3</v>
          </cell>
          <cell r="D8935" t="str">
            <v>Barnwell</v>
          </cell>
          <cell r="E8935">
            <v>3</v>
          </cell>
          <cell r="F8935">
            <v>408</v>
          </cell>
          <cell r="G8935">
            <v>0.3</v>
          </cell>
        </row>
        <row r="8936">
          <cell r="A8936" t="str">
            <v>Beaufort202030.30.3</v>
          </cell>
          <cell r="B8936">
            <v>2020</v>
          </cell>
          <cell r="C8936">
            <v>0.3</v>
          </cell>
          <cell r="D8936" t="str">
            <v>Beaufort</v>
          </cell>
          <cell r="E8936">
            <v>3</v>
          </cell>
          <cell r="F8936">
            <v>636</v>
          </cell>
          <cell r="G8936">
            <v>0.3</v>
          </cell>
        </row>
        <row r="8937">
          <cell r="A8937" t="str">
            <v>Berkeley202030.30.3</v>
          </cell>
          <cell r="B8937">
            <v>2020</v>
          </cell>
          <cell r="C8937">
            <v>0.3</v>
          </cell>
          <cell r="D8937" t="str">
            <v>Berkeley</v>
          </cell>
          <cell r="E8937">
            <v>3</v>
          </cell>
          <cell r="F8937">
            <v>631</v>
          </cell>
          <cell r="G8937">
            <v>0.3</v>
          </cell>
        </row>
        <row r="8938">
          <cell r="A8938" t="str">
            <v>Calhoun202030.30.3</v>
          </cell>
          <cell r="B8938">
            <v>2020</v>
          </cell>
          <cell r="C8938">
            <v>0.3</v>
          </cell>
          <cell r="D8938" t="str">
            <v>Calhoun</v>
          </cell>
          <cell r="E8938">
            <v>3</v>
          </cell>
          <cell r="F8938">
            <v>566</v>
          </cell>
          <cell r="G8938">
            <v>0.3</v>
          </cell>
        </row>
        <row r="8939">
          <cell r="A8939" t="str">
            <v>Charleston202030.30.3</v>
          </cell>
          <cell r="B8939">
            <v>2020</v>
          </cell>
          <cell r="C8939">
            <v>0.3</v>
          </cell>
          <cell r="D8939" t="str">
            <v>Charleston</v>
          </cell>
          <cell r="E8939">
            <v>3</v>
          </cell>
          <cell r="F8939">
            <v>631</v>
          </cell>
          <cell r="G8939">
            <v>0.3</v>
          </cell>
        </row>
        <row r="8940">
          <cell r="A8940" t="str">
            <v>Cherokee202030.30.3</v>
          </cell>
          <cell r="B8940">
            <v>2020</v>
          </cell>
          <cell r="C8940">
            <v>0.3</v>
          </cell>
          <cell r="D8940" t="str">
            <v>Cherokee</v>
          </cell>
          <cell r="E8940">
            <v>3</v>
          </cell>
          <cell r="F8940">
            <v>408</v>
          </cell>
          <cell r="G8940">
            <v>0.3</v>
          </cell>
        </row>
        <row r="8941">
          <cell r="A8941" t="str">
            <v>Chester202030.30.3</v>
          </cell>
          <cell r="B8941">
            <v>2020</v>
          </cell>
          <cell r="C8941">
            <v>0.3</v>
          </cell>
          <cell r="D8941" t="str">
            <v>Chester</v>
          </cell>
          <cell r="E8941">
            <v>3</v>
          </cell>
          <cell r="F8941">
            <v>422</v>
          </cell>
          <cell r="G8941">
            <v>0.3</v>
          </cell>
        </row>
        <row r="8942">
          <cell r="A8942" t="str">
            <v>Chesterfield202030.30.3</v>
          </cell>
          <cell r="B8942">
            <v>2020</v>
          </cell>
          <cell r="C8942">
            <v>0.3</v>
          </cell>
          <cell r="D8942" t="str">
            <v>Chesterfield</v>
          </cell>
          <cell r="E8942">
            <v>3</v>
          </cell>
          <cell r="F8942">
            <v>408</v>
          </cell>
          <cell r="G8942">
            <v>0.3</v>
          </cell>
        </row>
        <row r="8943">
          <cell r="A8943" t="str">
            <v>Clarendon202030.30.3</v>
          </cell>
          <cell r="B8943">
            <v>2020</v>
          </cell>
          <cell r="C8943">
            <v>0.3</v>
          </cell>
          <cell r="D8943" t="str">
            <v>Clarendon</v>
          </cell>
          <cell r="E8943">
            <v>3</v>
          </cell>
          <cell r="F8943">
            <v>408</v>
          </cell>
          <cell r="G8943">
            <v>0.3</v>
          </cell>
        </row>
        <row r="8944">
          <cell r="A8944" t="str">
            <v>Colleton202030.30.3</v>
          </cell>
          <cell r="B8944">
            <v>2020</v>
          </cell>
          <cell r="C8944">
            <v>0.3</v>
          </cell>
          <cell r="D8944" t="str">
            <v>Colleton</v>
          </cell>
          <cell r="E8944">
            <v>3</v>
          </cell>
          <cell r="F8944">
            <v>408</v>
          </cell>
          <cell r="G8944">
            <v>0.3</v>
          </cell>
        </row>
        <row r="8945">
          <cell r="A8945" t="str">
            <v>Darlington202030.30.3</v>
          </cell>
          <cell r="B8945">
            <v>2020</v>
          </cell>
          <cell r="C8945">
            <v>0.3</v>
          </cell>
          <cell r="D8945" t="str">
            <v>Darlington</v>
          </cell>
          <cell r="E8945">
            <v>3</v>
          </cell>
          <cell r="F8945">
            <v>408</v>
          </cell>
          <cell r="G8945">
            <v>0.3</v>
          </cell>
        </row>
        <row r="8946">
          <cell r="A8946" t="str">
            <v>Dillon202030.30.3</v>
          </cell>
          <cell r="B8946">
            <v>2020</v>
          </cell>
          <cell r="C8946">
            <v>0.3</v>
          </cell>
          <cell r="D8946" t="str">
            <v>Dillon</v>
          </cell>
          <cell r="E8946">
            <v>3</v>
          </cell>
          <cell r="F8946">
            <v>408</v>
          </cell>
          <cell r="G8946">
            <v>0.3</v>
          </cell>
        </row>
        <row r="8947">
          <cell r="A8947" t="str">
            <v>Dorchester202030.30.3</v>
          </cell>
          <cell r="B8947">
            <v>2020</v>
          </cell>
          <cell r="C8947">
            <v>0.3</v>
          </cell>
          <cell r="D8947" t="str">
            <v>Dorchester</v>
          </cell>
          <cell r="E8947">
            <v>3</v>
          </cell>
          <cell r="F8947">
            <v>631</v>
          </cell>
          <cell r="G8947">
            <v>0.3</v>
          </cell>
        </row>
        <row r="8948">
          <cell r="A8948" t="str">
            <v>Edgefield202030.30.3</v>
          </cell>
          <cell r="B8948">
            <v>2020</v>
          </cell>
          <cell r="C8948">
            <v>0.3</v>
          </cell>
          <cell r="D8948" t="str">
            <v>Edgefield</v>
          </cell>
          <cell r="E8948">
            <v>3</v>
          </cell>
          <cell r="F8948">
            <v>513</v>
          </cell>
          <cell r="G8948">
            <v>0.3</v>
          </cell>
        </row>
        <row r="8949">
          <cell r="A8949" t="str">
            <v>Fairfield202030.30.3</v>
          </cell>
          <cell r="B8949">
            <v>2020</v>
          </cell>
          <cell r="C8949">
            <v>0.3</v>
          </cell>
          <cell r="D8949" t="str">
            <v>Fairfield</v>
          </cell>
          <cell r="E8949">
            <v>3</v>
          </cell>
          <cell r="F8949">
            <v>566</v>
          </cell>
          <cell r="G8949">
            <v>0.3</v>
          </cell>
        </row>
        <row r="8950">
          <cell r="A8950" t="str">
            <v>Florence202030.30.3</v>
          </cell>
          <cell r="B8950">
            <v>2020</v>
          </cell>
          <cell r="C8950">
            <v>0.3</v>
          </cell>
          <cell r="D8950" t="str">
            <v>Florence</v>
          </cell>
          <cell r="E8950">
            <v>3</v>
          </cell>
          <cell r="F8950">
            <v>450</v>
          </cell>
          <cell r="G8950">
            <v>0.3</v>
          </cell>
        </row>
        <row r="8951">
          <cell r="A8951" t="str">
            <v>Georgetown202030.30.3</v>
          </cell>
          <cell r="B8951">
            <v>2020</v>
          </cell>
          <cell r="C8951">
            <v>0.3</v>
          </cell>
          <cell r="D8951" t="str">
            <v>Georgetown</v>
          </cell>
          <cell r="E8951">
            <v>3</v>
          </cell>
          <cell r="F8951">
            <v>487</v>
          </cell>
          <cell r="G8951">
            <v>0.3</v>
          </cell>
        </row>
        <row r="8952">
          <cell r="A8952" t="str">
            <v>Greenville202030.30.3</v>
          </cell>
          <cell r="B8952">
            <v>2020</v>
          </cell>
          <cell r="C8952">
            <v>0.3</v>
          </cell>
          <cell r="D8952" t="str">
            <v>Greenville</v>
          </cell>
          <cell r="E8952">
            <v>3</v>
          </cell>
          <cell r="F8952">
            <v>583</v>
          </cell>
          <cell r="G8952">
            <v>0.3</v>
          </cell>
        </row>
        <row r="8953">
          <cell r="A8953" t="str">
            <v>Greenwood202030.30.3</v>
          </cell>
          <cell r="B8953">
            <v>2020</v>
          </cell>
          <cell r="C8953">
            <v>0.3</v>
          </cell>
          <cell r="D8953" t="str">
            <v>Greenwood</v>
          </cell>
          <cell r="E8953">
            <v>3</v>
          </cell>
          <cell r="F8953">
            <v>440</v>
          </cell>
          <cell r="G8953">
            <v>0.3</v>
          </cell>
        </row>
        <row r="8954">
          <cell r="A8954" t="str">
            <v>Hampton202030.30.3</v>
          </cell>
          <cell r="B8954">
            <v>2020</v>
          </cell>
          <cell r="C8954">
            <v>0.3</v>
          </cell>
          <cell r="D8954" t="str">
            <v>Hampton</v>
          </cell>
          <cell r="E8954">
            <v>3</v>
          </cell>
          <cell r="F8954">
            <v>408</v>
          </cell>
          <cell r="G8954">
            <v>0.3</v>
          </cell>
        </row>
        <row r="8955">
          <cell r="A8955" t="str">
            <v>Horry202030.30.3</v>
          </cell>
          <cell r="B8955">
            <v>2020</v>
          </cell>
          <cell r="C8955">
            <v>0.3</v>
          </cell>
          <cell r="D8955" t="str">
            <v>Horry</v>
          </cell>
          <cell r="E8955">
            <v>3</v>
          </cell>
          <cell r="F8955">
            <v>453</v>
          </cell>
          <cell r="G8955">
            <v>0.3</v>
          </cell>
        </row>
        <row r="8956">
          <cell r="A8956" t="str">
            <v>Jasper202030.30.3</v>
          </cell>
          <cell r="B8956">
            <v>2020</v>
          </cell>
          <cell r="C8956">
            <v>0.3</v>
          </cell>
          <cell r="D8956" t="str">
            <v>Jasper</v>
          </cell>
          <cell r="E8956">
            <v>3</v>
          </cell>
          <cell r="F8956">
            <v>408</v>
          </cell>
          <cell r="G8956">
            <v>0.3</v>
          </cell>
        </row>
        <row r="8957">
          <cell r="A8957" t="str">
            <v>Kershaw202030.30.3</v>
          </cell>
          <cell r="B8957">
            <v>2020</v>
          </cell>
          <cell r="C8957">
            <v>0.3</v>
          </cell>
          <cell r="D8957" t="str">
            <v>Kershaw</v>
          </cell>
          <cell r="E8957">
            <v>3</v>
          </cell>
          <cell r="F8957">
            <v>500</v>
          </cell>
          <cell r="G8957">
            <v>0.3</v>
          </cell>
        </row>
        <row r="8958">
          <cell r="A8958" t="str">
            <v>Lancaster202030.30.3</v>
          </cell>
          <cell r="B8958">
            <v>2020</v>
          </cell>
          <cell r="C8958">
            <v>0.3</v>
          </cell>
          <cell r="D8958" t="str">
            <v>Lancaster</v>
          </cell>
          <cell r="E8958">
            <v>3</v>
          </cell>
          <cell r="F8958">
            <v>525</v>
          </cell>
          <cell r="G8958">
            <v>0.3</v>
          </cell>
        </row>
        <row r="8959">
          <cell r="A8959" t="str">
            <v>Laurens202030.30.3</v>
          </cell>
          <cell r="B8959">
            <v>2020</v>
          </cell>
          <cell r="C8959">
            <v>0.3</v>
          </cell>
          <cell r="D8959" t="str">
            <v>Laurens</v>
          </cell>
          <cell r="E8959">
            <v>3</v>
          </cell>
          <cell r="F8959">
            <v>412</v>
          </cell>
          <cell r="G8959">
            <v>0.3</v>
          </cell>
        </row>
        <row r="8960">
          <cell r="A8960" t="str">
            <v>Lee202030.30.3</v>
          </cell>
          <cell r="B8960">
            <v>2020</v>
          </cell>
          <cell r="C8960">
            <v>0.3</v>
          </cell>
          <cell r="D8960" t="str">
            <v>Lee</v>
          </cell>
          <cell r="E8960">
            <v>3</v>
          </cell>
          <cell r="F8960">
            <v>408</v>
          </cell>
          <cell r="G8960">
            <v>0.3</v>
          </cell>
        </row>
        <row r="8961">
          <cell r="A8961" t="str">
            <v>Lexington202030.30.3</v>
          </cell>
          <cell r="B8961">
            <v>2020</v>
          </cell>
          <cell r="C8961">
            <v>0.3</v>
          </cell>
          <cell r="D8961" t="str">
            <v>Lexington</v>
          </cell>
          <cell r="E8961">
            <v>3</v>
          </cell>
          <cell r="F8961">
            <v>566</v>
          </cell>
          <cell r="G8961">
            <v>0.3</v>
          </cell>
        </row>
        <row r="8962">
          <cell r="A8962" t="str">
            <v>Marion202030.30.3</v>
          </cell>
          <cell r="B8962">
            <v>2020</v>
          </cell>
          <cell r="C8962">
            <v>0.3</v>
          </cell>
          <cell r="D8962" t="str">
            <v>Marion</v>
          </cell>
          <cell r="E8962">
            <v>3</v>
          </cell>
          <cell r="F8962">
            <v>408</v>
          </cell>
          <cell r="G8962">
            <v>0.3</v>
          </cell>
        </row>
        <row r="8963">
          <cell r="A8963" t="str">
            <v>Marlboro202030.30.3</v>
          </cell>
          <cell r="B8963">
            <v>2020</v>
          </cell>
          <cell r="C8963">
            <v>0.3</v>
          </cell>
          <cell r="D8963" t="str">
            <v>Marlboro</v>
          </cell>
          <cell r="E8963">
            <v>3</v>
          </cell>
          <cell r="F8963">
            <v>408</v>
          </cell>
          <cell r="G8963">
            <v>0.3</v>
          </cell>
        </row>
        <row r="8964">
          <cell r="A8964" t="str">
            <v>McCormick202030.30.3</v>
          </cell>
          <cell r="B8964">
            <v>2020</v>
          </cell>
          <cell r="C8964">
            <v>0.3</v>
          </cell>
          <cell r="D8964" t="str">
            <v>McCormick</v>
          </cell>
          <cell r="E8964">
            <v>3</v>
          </cell>
          <cell r="F8964">
            <v>428</v>
          </cell>
          <cell r="G8964">
            <v>0.3</v>
          </cell>
        </row>
        <row r="8965">
          <cell r="A8965" t="str">
            <v>Newberry202030.30.3</v>
          </cell>
          <cell r="B8965">
            <v>2020</v>
          </cell>
          <cell r="C8965">
            <v>0.3</v>
          </cell>
          <cell r="D8965" t="str">
            <v>Newberry</v>
          </cell>
          <cell r="E8965">
            <v>3</v>
          </cell>
          <cell r="F8965">
            <v>408</v>
          </cell>
          <cell r="G8965">
            <v>0.3</v>
          </cell>
        </row>
        <row r="8966">
          <cell r="A8966" t="str">
            <v>Oconee202030.30.3</v>
          </cell>
          <cell r="B8966">
            <v>2020</v>
          </cell>
          <cell r="C8966">
            <v>0.3</v>
          </cell>
          <cell r="D8966" t="str">
            <v>Oconee</v>
          </cell>
          <cell r="E8966">
            <v>3</v>
          </cell>
          <cell r="F8966">
            <v>490</v>
          </cell>
          <cell r="G8966">
            <v>0.3</v>
          </cell>
        </row>
        <row r="8967">
          <cell r="A8967" t="str">
            <v>Orangeburg202030.30.3</v>
          </cell>
          <cell r="B8967">
            <v>2020</v>
          </cell>
          <cell r="C8967">
            <v>0.3</v>
          </cell>
          <cell r="D8967" t="str">
            <v>Orangeburg</v>
          </cell>
          <cell r="E8967">
            <v>3</v>
          </cell>
          <cell r="F8967">
            <v>408</v>
          </cell>
          <cell r="G8967">
            <v>0.3</v>
          </cell>
        </row>
        <row r="8968">
          <cell r="A8968" t="str">
            <v>Pickens202030.30.3</v>
          </cell>
          <cell r="B8968">
            <v>2020</v>
          </cell>
          <cell r="C8968">
            <v>0.3</v>
          </cell>
          <cell r="D8968" t="str">
            <v>Pickens</v>
          </cell>
          <cell r="E8968">
            <v>3</v>
          </cell>
          <cell r="F8968">
            <v>583</v>
          </cell>
          <cell r="G8968">
            <v>0.3</v>
          </cell>
        </row>
        <row r="8969">
          <cell r="A8969" t="str">
            <v>Richland202030.30.3</v>
          </cell>
          <cell r="B8969">
            <v>2020</v>
          </cell>
          <cell r="C8969">
            <v>0.3</v>
          </cell>
          <cell r="D8969" t="str">
            <v>Richland</v>
          </cell>
          <cell r="E8969">
            <v>3</v>
          </cell>
          <cell r="F8969">
            <v>566</v>
          </cell>
          <cell r="G8969">
            <v>0.3</v>
          </cell>
        </row>
        <row r="8970">
          <cell r="A8970" t="str">
            <v>Saluda202030.30.3</v>
          </cell>
          <cell r="B8970">
            <v>2020</v>
          </cell>
          <cell r="C8970">
            <v>0.3</v>
          </cell>
          <cell r="D8970" t="str">
            <v>Saluda</v>
          </cell>
          <cell r="E8970">
            <v>3</v>
          </cell>
          <cell r="F8970">
            <v>566</v>
          </cell>
          <cell r="G8970">
            <v>0.3</v>
          </cell>
        </row>
        <row r="8971">
          <cell r="A8971" t="str">
            <v>Spartanburg202030.30.3</v>
          </cell>
          <cell r="B8971">
            <v>2020</v>
          </cell>
          <cell r="C8971">
            <v>0.3</v>
          </cell>
          <cell r="D8971" t="str">
            <v>Spartanburg</v>
          </cell>
          <cell r="E8971">
            <v>3</v>
          </cell>
          <cell r="F8971">
            <v>505</v>
          </cell>
          <cell r="G8971">
            <v>0.3</v>
          </cell>
        </row>
        <row r="8972">
          <cell r="A8972" t="str">
            <v>Sumter202030.30.3</v>
          </cell>
          <cell r="B8972">
            <v>2020</v>
          </cell>
          <cell r="C8972">
            <v>0.3</v>
          </cell>
          <cell r="D8972" t="str">
            <v>Sumter</v>
          </cell>
          <cell r="E8972">
            <v>3</v>
          </cell>
          <cell r="F8972">
            <v>426</v>
          </cell>
          <cell r="G8972">
            <v>0.3</v>
          </cell>
        </row>
        <row r="8973">
          <cell r="A8973" t="str">
            <v>Union202030.30.3</v>
          </cell>
          <cell r="B8973">
            <v>2020</v>
          </cell>
          <cell r="C8973">
            <v>0.3</v>
          </cell>
          <cell r="D8973" t="str">
            <v>Union</v>
          </cell>
          <cell r="E8973">
            <v>3</v>
          </cell>
          <cell r="F8973">
            <v>408</v>
          </cell>
          <cell r="G8973">
            <v>0.3</v>
          </cell>
        </row>
        <row r="8974">
          <cell r="A8974" t="str">
            <v>Williamsburg202030.30.3</v>
          </cell>
          <cell r="B8974">
            <v>2020</v>
          </cell>
          <cell r="C8974">
            <v>0.3</v>
          </cell>
          <cell r="D8974" t="str">
            <v>Williamsburg</v>
          </cell>
          <cell r="E8974">
            <v>3</v>
          </cell>
          <cell r="F8974">
            <v>408</v>
          </cell>
          <cell r="G8974">
            <v>0.3</v>
          </cell>
        </row>
        <row r="8975">
          <cell r="A8975" t="str">
            <v>York202030.30.3</v>
          </cell>
          <cell r="B8975">
            <v>2020</v>
          </cell>
          <cell r="C8975">
            <v>0.3</v>
          </cell>
          <cell r="D8975" t="str">
            <v>York</v>
          </cell>
          <cell r="E8975">
            <v>3</v>
          </cell>
          <cell r="F8975">
            <v>651</v>
          </cell>
          <cell r="G8975">
            <v>0.3</v>
          </cell>
        </row>
        <row r="8976">
          <cell r="A8976" t="str">
            <v>Abbeville202040.30.3</v>
          </cell>
          <cell r="B8976">
            <v>2020</v>
          </cell>
          <cell r="C8976">
            <v>0.3</v>
          </cell>
          <cell r="D8976" t="str">
            <v>Abbeville</v>
          </cell>
          <cell r="E8976">
            <v>4</v>
          </cell>
          <cell r="F8976">
            <v>456</v>
          </cell>
          <cell r="G8976">
            <v>0.3</v>
          </cell>
        </row>
        <row r="8977">
          <cell r="A8977" t="str">
            <v>Aiken202040.30.3</v>
          </cell>
          <cell r="B8977">
            <v>2020</v>
          </cell>
          <cell r="C8977">
            <v>0.3</v>
          </cell>
          <cell r="D8977" t="str">
            <v>Aiken</v>
          </cell>
          <cell r="E8977">
            <v>4</v>
          </cell>
          <cell r="F8977">
            <v>573</v>
          </cell>
          <cell r="G8977">
            <v>0.3</v>
          </cell>
        </row>
        <row r="8978">
          <cell r="A8978" t="str">
            <v>Allendale202040.30.3</v>
          </cell>
          <cell r="B8978">
            <v>2020</v>
          </cell>
          <cell r="C8978">
            <v>0.3</v>
          </cell>
          <cell r="D8978" t="str">
            <v>Allendale</v>
          </cell>
          <cell r="E8978">
            <v>4</v>
          </cell>
          <cell r="F8978">
            <v>456</v>
          </cell>
          <cell r="G8978">
            <v>0.3</v>
          </cell>
        </row>
        <row r="8979">
          <cell r="A8979" t="str">
            <v>Anderson202040.30.3</v>
          </cell>
          <cell r="B8979">
            <v>2020</v>
          </cell>
          <cell r="C8979">
            <v>0.3</v>
          </cell>
          <cell r="D8979" t="str">
            <v>Anderson</v>
          </cell>
          <cell r="E8979">
            <v>4</v>
          </cell>
          <cell r="F8979">
            <v>566</v>
          </cell>
          <cell r="G8979">
            <v>0.3</v>
          </cell>
        </row>
        <row r="8980">
          <cell r="A8980" t="str">
            <v>Bamberg202040.30.3</v>
          </cell>
          <cell r="B8980">
            <v>2020</v>
          </cell>
          <cell r="C8980">
            <v>0.3</v>
          </cell>
          <cell r="D8980" t="str">
            <v>Bamberg</v>
          </cell>
          <cell r="E8980">
            <v>4</v>
          </cell>
          <cell r="F8980">
            <v>456</v>
          </cell>
          <cell r="G8980">
            <v>0.3</v>
          </cell>
        </row>
        <row r="8981">
          <cell r="A8981" t="str">
            <v>Barnwell202040.30.3</v>
          </cell>
          <cell r="B8981">
            <v>2020</v>
          </cell>
          <cell r="C8981">
            <v>0.3</v>
          </cell>
          <cell r="D8981" t="str">
            <v>Barnwell</v>
          </cell>
          <cell r="E8981">
            <v>4</v>
          </cell>
          <cell r="F8981">
            <v>456</v>
          </cell>
          <cell r="G8981">
            <v>0.3</v>
          </cell>
        </row>
        <row r="8982">
          <cell r="A8982" t="str">
            <v>Beaufort202040.30.3</v>
          </cell>
          <cell r="B8982">
            <v>2020</v>
          </cell>
          <cell r="C8982">
            <v>0.3</v>
          </cell>
          <cell r="D8982" t="str">
            <v>Beaufort</v>
          </cell>
          <cell r="E8982">
            <v>4</v>
          </cell>
          <cell r="F8982">
            <v>710</v>
          </cell>
          <cell r="G8982">
            <v>0.3</v>
          </cell>
        </row>
        <row r="8983">
          <cell r="A8983" t="str">
            <v>Berkeley202040.30.3</v>
          </cell>
          <cell r="B8983">
            <v>2020</v>
          </cell>
          <cell r="C8983">
            <v>0.3</v>
          </cell>
          <cell r="D8983" t="str">
            <v>Berkeley</v>
          </cell>
          <cell r="E8983">
            <v>4</v>
          </cell>
          <cell r="F8983">
            <v>705</v>
          </cell>
          <cell r="G8983">
            <v>0.3</v>
          </cell>
        </row>
        <row r="8984">
          <cell r="A8984" t="str">
            <v>Calhoun202040.30.3</v>
          </cell>
          <cell r="B8984">
            <v>2020</v>
          </cell>
          <cell r="C8984">
            <v>0.3</v>
          </cell>
          <cell r="D8984" t="str">
            <v>Calhoun</v>
          </cell>
          <cell r="E8984">
            <v>4</v>
          </cell>
          <cell r="F8984">
            <v>632</v>
          </cell>
          <cell r="G8984">
            <v>0.3</v>
          </cell>
        </row>
        <row r="8985">
          <cell r="A8985" t="str">
            <v>Charleston202040.30.3</v>
          </cell>
          <cell r="B8985">
            <v>2020</v>
          </cell>
          <cell r="C8985">
            <v>0.3</v>
          </cell>
          <cell r="D8985" t="str">
            <v>Charleston</v>
          </cell>
          <cell r="E8985">
            <v>4</v>
          </cell>
          <cell r="F8985">
            <v>705</v>
          </cell>
          <cell r="G8985">
            <v>0.3</v>
          </cell>
        </row>
        <row r="8986">
          <cell r="A8986" t="str">
            <v>Cherokee202040.30.3</v>
          </cell>
          <cell r="B8986">
            <v>2020</v>
          </cell>
          <cell r="C8986">
            <v>0.3</v>
          </cell>
          <cell r="D8986" t="str">
            <v>Cherokee</v>
          </cell>
          <cell r="E8986">
            <v>4</v>
          </cell>
          <cell r="F8986">
            <v>456</v>
          </cell>
          <cell r="G8986">
            <v>0.3</v>
          </cell>
        </row>
        <row r="8987">
          <cell r="A8987" t="str">
            <v>Chester202040.30.3</v>
          </cell>
          <cell r="B8987">
            <v>2020</v>
          </cell>
          <cell r="C8987">
            <v>0.3</v>
          </cell>
          <cell r="D8987" t="str">
            <v>Chester</v>
          </cell>
          <cell r="E8987">
            <v>4</v>
          </cell>
          <cell r="F8987">
            <v>471</v>
          </cell>
          <cell r="G8987">
            <v>0.3</v>
          </cell>
        </row>
        <row r="8988">
          <cell r="A8988" t="str">
            <v>Chesterfield202040.30.3</v>
          </cell>
          <cell r="B8988">
            <v>2020</v>
          </cell>
          <cell r="C8988">
            <v>0.3</v>
          </cell>
          <cell r="D8988" t="str">
            <v>Chesterfield</v>
          </cell>
          <cell r="E8988">
            <v>4</v>
          </cell>
          <cell r="F8988">
            <v>456</v>
          </cell>
          <cell r="G8988">
            <v>0.3</v>
          </cell>
        </row>
        <row r="8989">
          <cell r="A8989" t="str">
            <v>Clarendon202040.30.3</v>
          </cell>
          <cell r="B8989">
            <v>2020</v>
          </cell>
          <cell r="C8989">
            <v>0.3</v>
          </cell>
          <cell r="D8989" t="str">
            <v>Clarendon</v>
          </cell>
          <cell r="E8989">
            <v>4</v>
          </cell>
          <cell r="F8989">
            <v>456</v>
          </cell>
          <cell r="G8989">
            <v>0.3</v>
          </cell>
        </row>
        <row r="8990">
          <cell r="A8990" t="str">
            <v>Colleton202040.30.3</v>
          </cell>
          <cell r="B8990">
            <v>2020</v>
          </cell>
          <cell r="C8990">
            <v>0.3</v>
          </cell>
          <cell r="D8990" t="str">
            <v>Colleton</v>
          </cell>
          <cell r="E8990">
            <v>4</v>
          </cell>
          <cell r="F8990">
            <v>456</v>
          </cell>
          <cell r="G8990">
            <v>0.3</v>
          </cell>
        </row>
        <row r="8991">
          <cell r="A8991" t="str">
            <v>Darlington202040.30.3</v>
          </cell>
          <cell r="B8991">
            <v>2020</v>
          </cell>
          <cell r="C8991">
            <v>0.3</v>
          </cell>
          <cell r="D8991" t="str">
            <v>Darlington</v>
          </cell>
          <cell r="E8991">
            <v>4</v>
          </cell>
          <cell r="F8991">
            <v>456</v>
          </cell>
          <cell r="G8991">
            <v>0.3</v>
          </cell>
        </row>
        <row r="8992">
          <cell r="A8992" t="str">
            <v>Dillon202040.30.3</v>
          </cell>
          <cell r="B8992">
            <v>2020</v>
          </cell>
          <cell r="C8992">
            <v>0.3</v>
          </cell>
          <cell r="D8992" t="str">
            <v>Dillon</v>
          </cell>
          <cell r="E8992">
            <v>4</v>
          </cell>
          <cell r="F8992">
            <v>456</v>
          </cell>
          <cell r="G8992">
            <v>0.3</v>
          </cell>
        </row>
        <row r="8993">
          <cell r="A8993" t="str">
            <v>Dorchester202040.30.3</v>
          </cell>
          <cell r="B8993">
            <v>2020</v>
          </cell>
          <cell r="C8993">
            <v>0.3</v>
          </cell>
          <cell r="D8993" t="str">
            <v>Dorchester</v>
          </cell>
          <cell r="E8993">
            <v>4</v>
          </cell>
          <cell r="F8993">
            <v>705</v>
          </cell>
          <cell r="G8993">
            <v>0.3</v>
          </cell>
        </row>
        <row r="8994">
          <cell r="A8994" t="str">
            <v>Edgefield202040.30.3</v>
          </cell>
          <cell r="B8994">
            <v>2020</v>
          </cell>
          <cell r="C8994">
            <v>0.3</v>
          </cell>
          <cell r="D8994" t="str">
            <v>Edgefield</v>
          </cell>
          <cell r="E8994">
            <v>4</v>
          </cell>
          <cell r="F8994">
            <v>573</v>
          </cell>
          <cell r="G8994">
            <v>0.3</v>
          </cell>
        </row>
        <row r="8995">
          <cell r="A8995" t="str">
            <v>Fairfield202040.30.3</v>
          </cell>
          <cell r="B8995">
            <v>2020</v>
          </cell>
          <cell r="C8995">
            <v>0.3</v>
          </cell>
          <cell r="D8995" t="str">
            <v>Fairfield</v>
          </cell>
          <cell r="E8995">
            <v>4</v>
          </cell>
          <cell r="F8995">
            <v>632</v>
          </cell>
          <cell r="G8995">
            <v>0.3</v>
          </cell>
        </row>
        <row r="8996">
          <cell r="A8996" t="str">
            <v>Florence202040.30.3</v>
          </cell>
          <cell r="B8996">
            <v>2020</v>
          </cell>
          <cell r="C8996">
            <v>0.3</v>
          </cell>
          <cell r="D8996" t="str">
            <v>Florence</v>
          </cell>
          <cell r="E8996">
            <v>4</v>
          </cell>
          <cell r="F8996">
            <v>502</v>
          </cell>
          <cell r="G8996">
            <v>0.3</v>
          </cell>
        </row>
        <row r="8997">
          <cell r="A8997" t="str">
            <v>Georgetown202040.30.3</v>
          </cell>
          <cell r="B8997">
            <v>2020</v>
          </cell>
          <cell r="C8997">
            <v>0.3</v>
          </cell>
          <cell r="D8997" t="str">
            <v>Georgetown</v>
          </cell>
          <cell r="E8997">
            <v>4</v>
          </cell>
          <cell r="F8997">
            <v>543</v>
          </cell>
          <cell r="G8997">
            <v>0.3</v>
          </cell>
        </row>
        <row r="8998">
          <cell r="A8998" t="str">
            <v>Greenville202040.30.3</v>
          </cell>
          <cell r="B8998">
            <v>2020</v>
          </cell>
          <cell r="C8998">
            <v>0.3</v>
          </cell>
          <cell r="D8998" t="str">
            <v>Greenville</v>
          </cell>
          <cell r="E8998">
            <v>4</v>
          </cell>
          <cell r="F8998">
            <v>651</v>
          </cell>
          <cell r="G8998">
            <v>0.3</v>
          </cell>
        </row>
        <row r="8999">
          <cell r="A8999" t="str">
            <v>Greenwood202040.30.3</v>
          </cell>
          <cell r="B8999">
            <v>2020</v>
          </cell>
          <cell r="C8999">
            <v>0.3</v>
          </cell>
          <cell r="D8999" t="str">
            <v>Greenwood</v>
          </cell>
          <cell r="E8999">
            <v>4</v>
          </cell>
          <cell r="F8999">
            <v>491</v>
          </cell>
          <cell r="G8999">
            <v>0.3</v>
          </cell>
        </row>
        <row r="9000">
          <cell r="A9000" t="str">
            <v>Hampton202040.30.3</v>
          </cell>
          <cell r="B9000">
            <v>2020</v>
          </cell>
          <cell r="C9000">
            <v>0.3</v>
          </cell>
          <cell r="D9000" t="str">
            <v>Hampton</v>
          </cell>
          <cell r="E9000">
            <v>4</v>
          </cell>
          <cell r="F9000">
            <v>456</v>
          </cell>
          <cell r="G9000">
            <v>0.3</v>
          </cell>
        </row>
        <row r="9001">
          <cell r="A9001" t="str">
            <v>Horry202040.30.3</v>
          </cell>
          <cell r="B9001">
            <v>2020</v>
          </cell>
          <cell r="C9001">
            <v>0.3</v>
          </cell>
          <cell r="D9001" t="str">
            <v>Horry</v>
          </cell>
          <cell r="E9001">
            <v>4</v>
          </cell>
          <cell r="F9001">
            <v>506</v>
          </cell>
          <cell r="G9001">
            <v>0.3</v>
          </cell>
        </row>
        <row r="9002">
          <cell r="A9002" t="str">
            <v>Jasper202040.30.3</v>
          </cell>
          <cell r="B9002">
            <v>2020</v>
          </cell>
          <cell r="C9002">
            <v>0.3</v>
          </cell>
          <cell r="D9002" t="str">
            <v>Jasper</v>
          </cell>
          <cell r="E9002">
            <v>4</v>
          </cell>
          <cell r="F9002">
            <v>456</v>
          </cell>
          <cell r="G9002">
            <v>0.3</v>
          </cell>
        </row>
        <row r="9003">
          <cell r="A9003" t="str">
            <v>Kershaw202040.30.3</v>
          </cell>
          <cell r="B9003">
            <v>2020</v>
          </cell>
          <cell r="C9003">
            <v>0.3</v>
          </cell>
          <cell r="D9003" t="str">
            <v>Kershaw</v>
          </cell>
          <cell r="E9003">
            <v>4</v>
          </cell>
          <cell r="F9003">
            <v>558</v>
          </cell>
          <cell r="G9003">
            <v>0.3</v>
          </cell>
        </row>
        <row r="9004">
          <cell r="A9004" t="str">
            <v>Lancaster202040.30.3</v>
          </cell>
          <cell r="B9004">
            <v>2020</v>
          </cell>
          <cell r="C9004">
            <v>0.3</v>
          </cell>
          <cell r="D9004" t="str">
            <v>Lancaster</v>
          </cell>
          <cell r="E9004">
            <v>4</v>
          </cell>
          <cell r="F9004">
            <v>586</v>
          </cell>
          <cell r="G9004">
            <v>0.3</v>
          </cell>
        </row>
        <row r="9005">
          <cell r="A9005" t="str">
            <v>Laurens202040.30.3</v>
          </cell>
          <cell r="B9005">
            <v>2020</v>
          </cell>
          <cell r="C9005">
            <v>0.3</v>
          </cell>
          <cell r="D9005" t="str">
            <v>Laurens</v>
          </cell>
          <cell r="E9005">
            <v>4</v>
          </cell>
          <cell r="F9005">
            <v>460</v>
          </cell>
          <cell r="G9005">
            <v>0.3</v>
          </cell>
        </row>
        <row r="9006">
          <cell r="A9006" t="str">
            <v>Lee202040.30.3</v>
          </cell>
          <cell r="B9006">
            <v>2020</v>
          </cell>
          <cell r="C9006">
            <v>0.3</v>
          </cell>
          <cell r="D9006" t="str">
            <v>Lee</v>
          </cell>
          <cell r="E9006">
            <v>4</v>
          </cell>
          <cell r="F9006">
            <v>456</v>
          </cell>
          <cell r="G9006">
            <v>0.3</v>
          </cell>
        </row>
        <row r="9007">
          <cell r="A9007" t="str">
            <v>Lexington202040.30.3</v>
          </cell>
          <cell r="B9007">
            <v>2020</v>
          </cell>
          <cell r="C9007">
            <v>0.3</v>
          </cell>
          <cell r="D9007" t="str">
            <v>Lexington</v>
          </cell>
          <cell r="E9007">
            <v>4</v>
          </cell>
          <cell r="F9007">
            <v>632</v>
          </cell>
          <cell r="G9007">
            <v>0.3</v>
          </cell>
        </row>
        <row r="9008">
          <cell r="A9008" t="str">
            <v>Marion202040.30.3</v>
          </cell>
          <cell r="B9008">
            <v>2020</v>
          </cell>
          <cell r="C9008">
            <v>0.3</v>
          </cell>
          <cell r="D9008" t="str">
            <v>Marion</v>
          </cell>
          <cell r="E9008">
            <v>4</v>
          </cell>
          <cell r="F9008">
            <v>456</v>
          </cell>
          <cell r="G9008">
            <v>0.3</v>
          </cell>
        </row>
        <row r="9009">
          <cell r="A9009" t="str">
            <v>Marlboro202040.30.3</v>
          </cell>
          <cell r="B9009">
            <v>2020</v>
          </cell>
          <cell r="C9009">
            <v>0.3</v>
          </cell>
          <cell r="D9009" t="str">
            <v>Marlboro</v>
          </cell>
          <cell r="E9009">
            <v>4</v>
          </cell>
          <cell r="F9009">
            <v>456</v>
          </cell>
          <cell r="G9009">
            <v>0.3</v>
          </cell>
        </row>
        <row r="9010">
          <cell r="A9010" t="str">
            <v>McCormick202040.30.3</v>
          </cell>
          <cell r="B9010">
            <v>2020</v>
          </cell>
          <cell r="C9010">
            <v>0.3</v>
          </cell>
          <cell r="D9010" t="str">
            <v>McCormick</v>
          </cell>
          <cell r="E9010">
            <v>4</v>
          </cell>
          <cell r="F9010">
            <v>477</v>
          </cell>
          <cell r="G9010">
            <v>0.3</v>
          </cell>
        </row>
        <row r="9011">
          <cell r="A9011" t="str">
            <v>Newberry202040.30.3</v>
          </cell>
          <cell r="B9011">
            <v>2020</v>
          </cell>
          <cell r="C9011">
            <v>0.3</v>
          </cell>
          <cell r="D9011" t="str">
            <v>Newberry</v>
          </cell>
          <cell r="E9011">
            <v>4</v>
          </cell>
          <cell r="F9011">
            <v>456</v>
          </cell>
          <cell r="G9011">
            <v>0.3</v>
          </cell>
        </row>
        <row r="9012">
          <cell r="A9012" t="str">
            <v>Oconee202040.30.3</v>
          </cell>
          <cell r="B9012">
            <v>2020</v>
          </cell>
          <cell r="C9012">
            <v>0.3</v>
          </cell>
          <cell r="D9012" t="str">
            <v>Oconee</v>
          </cell>
          <cell r="E9012">
            <v>4</v>
          </cell>
          <cell r="F9012">
            <v>547</v>
          </cell>
          <cell r="G9012">
            <v>0.3</v>
          </cell>
        </row>
        <row r="9013">
          <cell r="A9013" t="str">
            <v>Orangeburg202040.30.3</v>
          </cell>
          <cell r="B9013">
            <v>2020</v>
          </cell>
          <cell r="C9013">
            <v>0.3</v>
          </cell>
          <cell r="D9013" t="str">
            <v>Orangeburg</v>
          </cell>
          <cell r="E9013">
            <v>4</v>
          </cell>
          <cell r="F9013">
            <v>456</v>
          </cell>
          <cell r="G9013">
            <v>0.3</v>
          </cell>
        </row>
        <row r="9014">
          <cell r="A9014" t="str">
            <v>Pickens202040.30.3</v>
          </cell>
          <cell r="B9014">
            <v>2020</v>
          </cell>
          <cell r="C9014">
            <v>0.3</v>
          </cell>
          <cell r="D9014" t="str">
            <v>Pickens</v>
          </cell>
          <cell r="E9014">
            <v>4</v>
          </cell>
          <cell r="F9014">
            <v>651</v>
          </cell>
          <cell r="G9014">
            <v>0.3</v>
          </cell>
        </row>
        <row r="9015">
          <cell r="A9015" t="str">
            <v>Richland202040.30.3</v>
          </cell>
          <cell r="B9015">
            <v>2020</v>
          </cell>
          <cell r="C9015">
            <v>0.3</v>
          </cell>
          <cell r="D9015" t="str">
            <v>Richland</v>
          </cell>
          <cell r="E9015">
            <v>4</v>
          </cell>
          <cell r="F9015">
            <v>632</v>
          </cell>
          <cell r="G9015">
            <v>0.3</v>
          </cell>
        </row>
        <row r="9016">
          <cell r="A9016" t="str">
            <v>Saluda202040.30.3</v>
          </cell>
          <cell r="B9016">
            <v>2020</v>
          </cell>
          <cell r="C9016">
            <v>0.3</v>
          </cell>
          <cell r="D9016" t="str">
            <v>Saluda</v>
          </cell>
          <cell r="E9016">
            <v>4</v>
          </cell>
          <cell r="F9016">
            <v>632</v>
          </cell>
          <cell r="G9016">
            <v>0.3</v>
          </cell>
        </row>
        <row r="9017">
          <cell r="A9017" t="str">
            <v>Spartanburg202040.30.3</v>
          </cell>
          <cell r="B9017">
            <v>2020</v>
          </cell>
          <cell r="C9017">
            <v>0.3</v>
          </cell>
          <cell r="D9017" t="str">
            <v>Spartanburg</v>
          </cell>
          <cell r="E9017">
            <v>4</v>
          </cell>
          <cell r="F9017">
            <v>563</v>
          </cell>
          <cell r="G9017">
            <v>0.3</v>
          </cell>
        </row>
        <row r="9018">
          <cell r="A9018" t="str">
            <v>Sumter202040.30.3</v>
          </cell>
          <cell r="B9018">
            <v>2020</v>
          </cell>
          <cell r="C9018">
            <v>0.3</v>
          </cell>
          <cell r="D9018" t="str">
            <v>Sumter</v>
          </cell>
          <cell r="E9018">
            <v>4</v>
          </cell>
          <cell r="F9018">
            <v>476</v>
          </cell>
          <cell r="G9018">
            <v>0.3</v>
          </cell>
        </row>
        <row r="9019">
          <cell r="A9019" t="str">
            <v>Union202040.30.3</v>
          </cell>
          <cell r="B9019">
            <v>2020</v>
          </cell>
          <cell r="C9019">
            <v>0.3</v>
          </cell>
          <cell r="D9019" t="str">
            <v>Union</v>
          </cell>
          <cell r="E9019">
            <v>4</v>
          </cell>
          <cell r="F9019">
            <v>456</v>
          </cell>
          <cell r="G9019">
            <v>0.3</v>
          </cell>
        </row>
        <row r="9020">
          <cell r="A9020" t="str">
            <v>Williamsburg202040.30.3</v>
          </cell>
          <cell r="B9020">
            <v>2020</v>
          </cell>
          <cell r="C9020">
            <v>0.3</v>
          </cell>
          <cell r="D9020" t="str">
            <v>Williamsburg</v>
          </cell>
          <cell r="E9020">
            <v>4</v>
          </cell>
          <cell r="F9020">
            <v>456</v>
          </cell>
          <cell r="G9020">
            <v>0.3</v>
          </cell>
        </row>
        <row r="9021">
          <cell r="A9021" t="str">
            <v>York202040.30.3</v>
          </cell>
          <cell r="B9021">
            <v>2020</v>
          </cell>
          <cell r="C9021">
            <v>0.3</v>
          </cell>
          <cell r="D9021" t="str">
            <v>York</v>
          </cell>
          <cell r="E9021">
            <v>4</v>
          </cell>
          <cell r="F9021">
            <v>727</v>
          </cell>
          <cell r="G9021">
            <v>0.3</v>
          </cell>
        </row>
        <row r="9022">
          <cell r="A9022" t="str">
            <v>Abbeville202000.3NHTF</v>
          </cell>
          <cell r="B9022">
            <v>2020</v>
          </cell>
          <cell r="C9022">
            <v>0.3</v>
          </cell>
          <cell r="D9022" t="str">
            <v>Abbeville</v>
          </cell>
          <cell r="E9022">
            <v>0</v>
          </cell>
          <cell r="F9022">
            <v>319</v>
          </cell>
          <cell r="G9022" t="str">
            <v>NHTF</v>
          </cell>
        </row>
        <row r="9023">
          <cell r="A9023" t="str">
            <v>Aiken202000.3NHTF</v>
          </cell>
          <cell r="B9023">
            <v>2020</v>
          </cell>
          <cell r="C9023">
            <v>0.3</v>
          </cell>
          <cell r="D9023" t="str">
            <v>Aiken</v>
          </cell>
          <cell r="E9023">
            <v>0</v>
          </cell>
          <cell r="F9023">
            <v>346</v>
          </cell>
          <cell r="G9023" t="str">
            <v>NHTF</v>
          </cell>
        </row>
        <row r="9024">
          <cell r="A9024" t="str">
            <v>Allendale202000.3NHTF</v>
          </cell>
          <cell r="B9024">
            <v>2020</v>
          </cell>
          <cell r="C9024">
            <v>0.3</v>
          </cell>
          <cell r="D9024" t="str">
            <v>Allendale</v>
          </cell>
          <cell r="E9024">
            <v>0</v>
          </cell>
          <cell r="F9024">
            <v>319</v>
          </cell>
          <cell r="G9024" t="str">
            <v>NHTF</v>
          </cell>
        </row>
        <row r="9025">
          <cell r="A9025" t="str">
            <v>Anderson202000.3NHTF</v>
          </cell>
          <cell r="B9025">
            <v>2020</v>
          </cell>
          <cell r="C9025">
            <v>0.3</v>
          </cell>
          <cell r="D9025" t="str">
            <v>Anderson</v>
          </cell>
          <cell r="E9025">
            <v>0</v>
          </cell>
          <cell r="F9025">
            <v>341</v>
          </cell>
          <cell r="G9025" t="str">
            <v>NHTF</v>
          </cell>
        </row>
        <row r="9026">
          <cell r="A9026" t="str">
            <v>Bamberg202000.3NHTF</v>
          </cell>
          <cell r="B9026">
            <v>2020</v>
          </cell>
          <cell r="C9026">
            <v>0.3</v>
          </cell>
          <cell r="D9026" t="str">
            <v>Bamberg</v>
          </cell>
          <cell r="E9026">
            <v>0</v>
          </cell>
          <cell r="F9026">
            <v>319</v>
          </cell>
          <cell r="G9026" t="str">
            <v>NHTF</v>
          </cell>
        </row>
        <row r="9027">
          <cell r="A9027" t="str">
            <v>Barnwell202000.3NHTF</v>
          </cell>
          <cell r="B9027">
            <v>2020</v>
          </cell>
          <cell r="C9027">
            <v>0.3</v>
          </cell>
          <cell r="D9027" t="str">
            <v>Barnwell</v>
          </cell>
          <cell r="E9027">
            <v>0</v>
          </cell>
          <cell r="F9027">
            <v>319</v>
          </cell>
          <cell r="G9027" t="str">
            <v>NHTF</v>
          </cell>
        </row>
        <row r="9028">
          <cell r="A9028" t="str">
            <v>Beaufort202000.3NHTF</v>
          </cell>
          <cell r="B9028">
            <v>2020</v>
          </cell>
          <cell r="C9028">
            <v>0.3</v>
          </cell>
          <cell r="D9028" t="str">
            <v>Beaufort</v>
          </cell>
          <cell r="E9028">
            <v>0</v>
          </cell>
          <cell r="F9028">
            <v>428</v>
          </cell>
          <cell r="G9028" t="str">
            <v>NHTF</v>
          </cell>
        </row>
        <row r="9029">
          <cell r="A9029" t="str">
            <v>Berkeley202000.3NHTF</v>
          </cell>
          <cell r="B9029">
            <v>2020</v>
          </cell>
          <cell r="C9029">
            <v>0.3</v>
          </cell>
          <cell r="D9029" t="str">
            <v>Berkeley</v>
          </cell>
          <cell r="E9029">
            <v>0</v>
          </cell>
          <cell r="F9029">
            <v>426</v>
          </cell>
          <cell r="G9029" t="str">
            <v>NHTF</v>
          </cell>
        </row>
        <row r="9030">
          <cell r="A9030" t="str">
            <v>Calhoun202000.3NHTF</v>
          </cell>
          <cell r="B9030">
            <v>2020</v>
          </cell>
          <cell r="C9030">
            <v>0.3</v>
          </cell>
          <cell r="D9030" t="str">
            <v>Calhoun</v>
          </cell>
          <cell r="E9030">
            <v>0</v>
          </cell>
          <cell r="F9030">
            <v>382</v>
          </cell>
          <cell r="G9030" t="str">
            <v>NHTF</v>
          </cell>
        </row>
        <row r="9031">
          <cell r="A9031" t="str">
            <v>Charleston202000.3NHTF</v>
          </cell>
          <cell r="B9031">
            <v>2020</v>
          </cell>
          <cell r="C9031">
            <v>0.3</v>
          </cell>
          <cell r="D9031" t="str">
            <v>Charleston</v>
          </cell>
          <cell r="E9031">
            <v>0</v>
          </cell>
          <cell r="F9031">
            <v>426</v>
          </cell>
          <cell r="G9031" t="str">
            <v>NHTF</v>
          </cell>
        </row>
        <row r="9032">
          <cell r="A9032" t="str">
            <v>Cherokee202000.3NHTF</v>
          </cell>
          <cell r="B9032">
            <v>2020</v>
          </cell>
          <cell r="C9032">
            <v>0.3</v>
          </cell>
          <cell r="D9032" t="str">
            <v>Cherokee</v>
          </cell>
          <cell r="E9032">
            <v>0</v>
          </cell>
          <cell r="F9032">
            <v>319</v>
          </cell>
          <cell r="G9032" t="str">
            <v>NHTF</v>
          </cell>
        </row>
        <row r="9033">
          <cell r="A9033" t="str">
            <v>Chester202000.3NHTF</v>
          </cell>
          <cell r="B9033">
            <v>2020</v>
          </cell>
          <cell r="C9033">
            <v>0.3</v>
          </cell>
          <cell r="D9033" t="str">
            <v>Chester</v>
          </cell>
          <cell r="E9033">
            <v>0</v>
          </cell>
          <cell r="F9033">
            <v>319</v>
          </cell>
          <cell r="G9033" t="str">
            <v>NHTF</v>
          </cell>
        </row>
        <row r="9034">
          <cell r="A9034" t="str">
            <v>Chesterfield202000.3NHTF</v>
          </cell>
          <cell r="B9034">
            <v>2020</v>
          </cell>
          <cell r="C9034">
            <v>0.3</v>
          </cell>
          <cell r="D9034" t="str">
            <v>Chesterfield</v>
          </cell>
          <cell r="E9034">
            <v>0</v>
          </cell>
          <cell r="F9034">
            <v>319</v>
          </cell>
          <cell r="G9034" t="str">
            <v>NHTF</v>
          </cell>
        </row>
        <row r="9035">
          <cell r="A9035" t="str">
            <v>Clarendon202000.3NHTF</v>
          </cell>
          <cell r="B9035">
            <v>2020</v>
          </cell>
          <cell r="C9035">
            <v>0.3</v>
          </cell>
          <cell r="D9035" t="str">
            <v>Clarendon</v>
          </cell>
          <cell r="E9035">
            <v>0</v>
          </cell>
          <cell r="F9035">
            <v>319</v>
          </cell>
          <cell r="G9035" t="str">
            <v>NHTF</v>
          </cell>
        </row>
        <row r="9036">
          <cell r="A9036" t="str">
            <v>Colleton202000.3NHTF</v>
          </cell>
          <cell r="B9036">
            <v>2020</v>
          </cell>
          <cell r="C9036">
            <v>0.3</v>
          </cell>
          <cell r="D9036" t="str">
            <v>Colleton</v>
          </cell>
          <cell r="E9036">
            <v>0</v>
          </cell>
          <cell r="F9036">
            <v>319</v>
          </cell>
          <cell r="G9036" t="str">
            <v>NHTF</v>
          </cell>
        </row>
        <row r="9037">
          <cell r="A9037" t="str">
            <v>Darlington202000.3NHTF</v>
          </cell>
          <cell r="B9037">
            <v>2020</v>
          </cell>
          <cell r="C9037">
            <v>0.3</v>
          </cell>
          <cell r="D9037" t="str">
            <v>Darlington</v>
          </cell>
          <cell r="E9037">
            <v>0</v>
          </cell>
          <cell r="F9037">
            <v>319</v>
          </cell>
          <cell r="G9037" t="str">
            <v>NHTF</v>
          </cell>
        </row>
        <row r="9038">
          <cell r="A9038" t="str">
            <v>Dillon202000.3NHTF</v>
          </cell>
          <cell r="B9038">
            <v>2020</v>
          </cell>
          <cell r="C9038">
            <v>0.3</v>
          </cell>
          <cell r="D9038" t="str">
            <v>Dillon</v>
          </cell>
          <cell r="E9038">
            <v>0</v>
          </cell>
          <cell r="F9038">
            <v>319</v>
          </cell>
          <cell r="G9038" t="str">
            <v>NHTF</v>
          </cell>
        </row>
        <row r="9039">
          <cell r="A9039" t="str">
            <v>Dorchester202000.3NHTF</v>
          </cell>
          <cell r="B9039">
            <v>2020</v>
          </cell>
          <cell r="C9039">
            <v>0.3</v>
          </cell>
          <cell r="D9039" t="str">
            <v>Dorchester</v>
          </cell>
          <cell r="E9039">
            <v>0</v>
          </cell>
          <cell r="F9039">
            <v>426</v>
          </cell>
          <cell r="G9039" t="str">
            <v>NHTF</v>
          </cell>
        </row>
        <row r="9040">
          <cell r="A9040" t="str">
            <v>Edgefield202000.3NHTF</v>
          </cell>
          <cell r="B9040">
            <v>2020</v>
          </cell>
          <cell r="C9040">
            <v>0.3</v>
          </cell>
          <cell r="D9040" t="str">
            <v>Edgefield</v>
          </cell>
          <cell r="E9040">
            <v>0</v>
          </cell>
          <cell r="F9040">
            <v>346</v>
          </cell>
          <cell r="G9040" t="str">
            <v>NHTF</v>
          </cell>
        </row>
        <row r="9041">
          <cell r="A9041" t="str">
            <v>Fairfield202000.3NHTF</v>
          </cell>
          <cell r="B9041">
            <v>2020</v>
          </cell>
          <cell r="C9041">
            <v>0.3</v>
          </cell>
          <cell r="D9041" t="str">
            <v>Fairfield</v>
          </cell>
          <cell r="E9041">
            <v>0</v>
          </cell>
          <cell r="F9041">
            <v>382</v>
          </cell>
          <cell r="G9041" t="str">
            <v>NHTF</v>
          </cell>
        </row>
        <row r="9042">
          <cell r="A9042" t="str">
            <v>Florence202000.3NHTF</v>
          </cell>
          <cell r="B9042">
            <v>2020</v>
          </cell>
          <cell r="C9042">
            <v>0.3</v>
          </cell>
          <cell r="D9042" t="str">
            <v>Florence</v>
          </cell>
          <cell r="E9042">
            <v>0</v>
          </cell>
          <cell r="F9042">
            <v>319</v>
          </cell>
          <cell r="G9042" t="str">
            <v>NHTF</v>
          </cell>
        </row>
        <row r="9043">
          <cell r="A9043" t="str">
            <v>Georgetown202000.3NHTF</v>
          </cell>
          <cell r="B9043">
            <v>2020</v>
          </cell>
          <cell r="C9043">
            <v>0.3</v>
          </cell>
          <cell r="D9043" t="str">
            <v>Georgetown</v>
          </cell>
          <cell r="E9043">
            <v>0</v>
          </cell>
          <cell r="F9043">
            <v>328</v>
          </cell>
          <cell r="G9043" t="str">
            <v>NHTF</v>
          </cell>
        </row>
        <row r="9044">
          <cell r="A9044" t="str">
            <v>Greenville202000.3NHTF</v>
          </cell>
          <cell r="B9044">
            <v>2020</v>
          </cell>
          <cell r="C9044">
            <v>0.3</v>
          </cell>
          <cell r="D9044" t="str">
            <v>Greenville</v>
          </cell>
          <cell r="E9044">
            <v>0</v>
          </cell>
          <cell r="F9044">
            <v>393</v>
          </cell>
          <cell r="G9044" t="str">
            <v>NHTF</v>
          </cell>
        </row>
        <row r="9045">
          <cell r="A9045" t="str">
            <v>Greenwood202000.3NHTF</v>
          </cell>
          <cell r="B9045">
            <v>2020</v>
          </cell>
          <cell r="C9045">
            <v>0.3</v>
          </cell>
          <cell r="D9045" t="str">
            <v>Greenwood</v>
          </cell>
          <cell r="E9045">
            <v>0</v>
          </cell>
          <cell r="F9045">
            <v>319</v>
          </cell>
          <cell r="G9045" t="str">
            <v>NHTF</v>
          </cell>
        </row>
        <row r="9046">
          <cell r="A9046" t="str">
            <v>Hampton202000.3NHTF</v>
          </cell>
          <cell r="B9046">
            <v>2020</v>
          </cell>
          <cell r="C9046">
            <v>0.3</v>
          </cell>
          <cell r="D9046" t="str">
            <v>Hampton</v>
          </cell>
          <cell r="E9046">
            <v>0</v>
          </cell>
          <cell r="F9046">
            <v>319</v>
          </cell>
          <cell r="G9046" t="str">
            <v>NHTF</v>
          </cell>
        </row>
        <row r="9047">
          <cell r="A9047" t="str">
            <v>Horry202000.3NHTF</v>
          </cell>
          <cell r="B9047">
            <v>2020</v>
          </cell>
          <cell r="C9047">
            <v>0.3</v>
          </cell>
          <cell r="D9047" t="str">
            <v>Horry</v>
          </cell>
          <cell r="E9047">
            <v>0</v>
          </cell>
          <cell r="F9047">
            <v>319</v>
          </cell>
          <cell r="G9047" t="str">
            <v>NHTF</v>
          </cell>
        </row>
        <row r="9048">
          <cell r="A9048" t="str">
            <v>Jasper202000.3NHTF</v>
          </cell>
          <cell r="B9048">
            <v>2020</v>
          </cell>
          <cell r="C9048">
            <v>0.3</v>
          </cell>
          <cell r="D9048" t="str">
            <v>Jasper</v>
          </cell>
          <cell r="E9048">
            <v>0</v>
          </cell>
          <cell r="F9048">
            <v>319</v>
          </cell>
          <cell r="G9048" t="str">
            <v>NHTF</v>
          </cell>
        </row>
        <row r="9049">
          <cell r="A9049" t="str">
            <v>Kershaw202000.3NHTF</v>
          </cell>
          <cell r="B9049">
            <v>2020</v>
          </cell>
          <cell r="C9049">
            <v>0.3</v>
          </cell>
          <cell r="D9049" t="str">
            <v>Kershaw</v>
          </cell>
          <cell r="E9049">
            <v>0</v>
          </cell>
          <cell r="F9049">
            <v>337</v>
          </cell>
          <cell r="G9049" t="str">
            <v>NHTF</v>
          </cell>
        </row>
        <row r="9050">
          <cell r="A9050" t="str">
            <v>Lancaster202000.3NHTF</v>
          </cell>
          <cell r="B9050">
            <v>2020</v>
          </cell>
          <cell r="C9050">
            <v>0.3</v>
          </cell>
          <cell r="D9050" t="str">
            <v>Lancaster</v>
          </cell>
          <cell r="E9050">
            <v>0</v>
          </cell>
          <cell r="F9050">
            <v>353</v>
          </cell>
          <cell r="G9050" t="str">
            <v>NHTF</v>
          </cell>
        </row>
        <row r="9051">
          <cell r="A9051" t="str">
            <v>Laurens202000.3NHTF</v>
          </cell>
          <cell r="B9051">
            <v>2020</v>
          </cell>
          <cell r="C9051">
            <v>0.3</v>
          </cell>
          <cell r="D9051" t="str">
            <v>Laurens</v>
          </cell>
          <cell r="E9051">
            <v>0</v>
          </cell>
          <cell r="F9051">
            <v>319</v>
          </cell>
          <cell r="G9051" t="str">
            <v>NHTF</v>
          </cell>
        </row>
        <row r="9052">
          <cell r="A9052" t="str">
            <v>Lee202000.3NHTF</v>
          </cell>
          <cell r="B9052">
            <v>2020</v>
          </cell>
          <cell r="C9052">
            <v>0.3</v>
          </cell>
          <cell r="D9052" t="str">
            <v>Lee</v>
          </cell>
          <cell r="E9052">
            <v>0</v>
          </cell>
          <cell r="F9052">
            <v>319</v>
          </cell>
          <cell r="G9052" t="str">
            <v>NHTF</v>
          </cell>
        </row>
        <row r="9053">
          <cell r="A9053" t="str">
            <v>Lexington202000.3NHTF</v>
          </cell>
          <cell r="B9053">
            <v>2020</v>
          </cell>
          <cell r="C9053">
            <v>0.3</v>
          </cell>
          <cell r="D9053" t="str">
            <v>Lexington</v>
          </cell>
          <cell r="E9053">
            <v>0</v>
          </cell>
          <cell r="F9053">
            <v>382</v>
          </cell>
          <cell r="G9053" t="str">
            <v>NHTF</v>
          </cell>
        </row>
        <row r="9054">
          <cell r="A9054" t="str">
            <v>Marion202000.3NHTF</v>
          </cell>
          <cell r="B9054">
            <v>2020</v>
          </cell>
          <cell r="C9054">
            <v>0.3</v>
          </cell>
          <cell r="D9054" t="str">
            <v>Marion</v>
          </cell>
          <cell r="E9054">
            <v>0</v>
          </cell>
          <cell r="F9054">
            <v>319</v>
          </cell>
          <cell r="G9054" t="str">
            <v>NHTF</v>
          </cell>
        </row>
        <row r="9055">
          <cell r="A9055" t="str">
            <v>Marlboro202000.3NHTF</v>
          </cell>
          <cell r="B9055">
            <v>2020</v>
          </cell>
          <cell r="C9055">
            <v>0.3</v>
          </cell>
          <cell r="D9055" t="str">
            <v>Marlboro</v>
          </cell>
          <cell r="E9055">
            <v>0</v>
          </cell>
          <cell r="F9055">
            <v>319</v>
          </cell>
          <cell r="G9055" t="str">
            <v>NHTF</v>
          </cell>
        </row>
        <row r="9056">
          <cell r="A9056" t="str">
            <v>McCormick202000.3NHTF</v>
          </cell>
          <cell r="B9056">
            <v>2020</v>
          </cell>
          <cell r="C9056">
            <v>0.3</v>
          </cell>
          <cell r="D9056" t="str">
            <v>McCormick</v>
          </cell>
          <cell r="E9056">
            <v>0</v>
          </cell>
          <cell r="F9056">
            <v>319</v>
          </cell>
          <cell r="G9056" t="str">
            <v>NHTF</v>
          </cell>
        </row>
        <row r="9057">
          <cell r="A9057" t="str">
            <v>Newberry202000.3NHTF</v>
          </cell>
          <cell r="B9057">
            <v>2020</v>
          </cell>
          <cell r="C9057">
            <v>0.3</v>
          </cell>
          <cell r="D9057" t="str">
            <v>Newberry</v>
          </cell>
          <cell r="E9057">
            <v>0</v>
          </cell>
          <cell r="F9057">
            <v>319</v>
          </cell>
          <cell r="G9057" t="str">
            <v>NHTF</v>
          </cell>
        </row>
        <row r="9058">
          <cell r="A9058" t="str">
            <v>Oconee202000.3NHTF</v>
          </cell>
          <cell r="B9058">
            <v>2020</v>
          </cell>
          <cell r="C9058">
            <v>0.3</v>
          </cell>
          <cell r="D9058" t="str">
            <v>Oconee</v>
          </cell>
          <cell r="E9058">
            <v>0</v>
          </cell>
          <cell r="F9058">
            <v>330</v>
          </cell>
          <cell r="G9058" t="str">
            <v>NHTF</v>
          </cell>
        </row>
        <row r="9059">
          <cell r="A9059" t="str">
            <v>Orangeburg202000.3NHTF</v>
          </cell>
          <cell r="B9059">
            <v>2020</v>
          </cell>
          <cell r="C9059">
            <v>0.3</v>
          </cell>
          <cell r="D9059" t="str">
            <v>Orangeburg</v>
          </cell>
          <cell r="E9059">
            <v>0</v>
          </cell>
          <cell r="F9059">
            <v>319</v>
          </cell>
          <cell r="G9059" t="str">
            <v>NHTF</v>
          </cell>
        </row>
        <row r="9060">
          <cell r="A9060" t="str">
            <v>Pickens202000.3NHTF</v>
          </cell>
          <cell r="B9060">
            <v>2020</v>
          </cell>
          <cell r="C9060">
            <v>0.3</v>
          </cell>
          <cell r="D9060" t="str">
            <v>Pickens</v>
          </cell>
          <cell r="E9060">
            <v>0</v>
          </cell>
          <cell r="F9060">
            <v>393</v>
          </cell>
          <cell r="G9060" t="str">
            <v>NHTF</v>
          </cell>
        </row>
        <row r="9061">
          <cell r="A9061" t="str">
            <v>Richland202000.3NHTF</v>
          </cell>
          <cell r="B9061">
            <v>2020</v>
          </cell>
          <cell r="C9061">
            <v>0.3</v>
          </cell>
          <cell r="D9061" t="str">
            <v>Richland</v>
          </cell>
          <cell r="E9061">
            <v>0</v>
          </cell>
          <cell r="F9061">
            <v>382</v>
          </cell>
          <cell r="G9061" t="str">
            <v>NHTF</v>
          </cell>
        </row>
        <row r="9062">
          <cell r="A9062" t="str">
            <v>Saluda202000.3NHTF</v>
          </cell>
          <cell r="B9062">
            <v>2020</v>
          </cell>
          <cell r="C9062">
            <v>0.3</v>
          </cell>
          <cell r="D9062" t="str">
            <v>Saluda</v>
          </cell>
          <cell r="E9062">
            <v>0</v>
          </cell>
          <cell r="F9062">
            <v>382</v>
          </cell>
          <cell r="G9062" t="str">
            <v>NHTF</v>
          </cell>
        </row>
        <row r="9063">
          <cell r="A9063" t="str">
            <v>Spartanburg202000.3NHTF</v>
          </cell>
          <cell r="B9063">
            <v>2020</v>
          </cell>
          <cell r="C9063">
            <v>0.3</v>
          </cell>
          <cell r="D9063" t="str">
            <v>Spartanburg</v>
          </cell>
          <cell r="E9063">
            <v>0</v>
          </cell>
          <cell r="F9063">
            <v>340</v>
          </cell>
          <cell r="G9063" t="str">
            <v>NHTF</v>
          </cell>
        </row>
        <row r="9064">
          <cell r="A9064" t="str">
            <v>Sumter202000.3NHTF</v>
          </cell>
          <cell r="B9064">
            <v>2020</v>
          </cell>
          <cell r="C9064">
            <v>0.3</v>
          </cell>
          <cell r="D9064" t="str">
            <v>Sumter</v>
          </cell>
          <cell r="E9064">
            <v>0</v>
          </cell>
          <cell r="F9064">
            <v>319</v>
          </cell>
          <cell r="G9064" t="str">
            <v>NHTF</v>
          </cell>
        </row>
        <row r="9065">
          <cell r="A9065" t="str">
            <v>Union202000.3NHTF</v>
          </cell>
          <cell r="B9065">
            <v>2020</v>
          </cell>
          <cell r="C9065">
            <v>0.3</v>
          </cell>
          <cell r="D9065" t="str">
            <v>Union</v>
          </cell>
          <cell r="E9065">
            <v>0</v>
          </cell>
          <cell r="F9065">
            <v>319</v>
          </cell>
          <cell r="G9065" t="str">
            <v>NHTF</v>
          </cell>
        </row>
        <row r="9066">
          <cell r="A9066" t="str">
            <v>Williamsburg202000.3NHTF</v>
          </cell>
          <cell r="B9066">
            <v>2020</v>
          </cell>
          <cell r="C9066">
            <v>0.3</v>
          </cell>
          <cell r="D9066" t="str">
            <v>Williamsburg</v>
          </cell>
          <cell r="E9066">
            <v>0</v>
          </cell>
          <cell r="F9066">
            <v>319</v>
          </cell>
          <cell r="G9066" t="str">
            <v>NHTF</v>
          </cell>
        </row>
        <row r="9067">
          <cell r="A9067" t="str">
            <v>York202000.3NHTF</v>
          </cell>
          <cell r="B9067">
            <v>2020</v>
          </cell>
          <cell r="C9067">
            <v>0.3</v>
          </cell>
          <cell r="D9067" t="str">
            <v>York</v>
          </cell>
          <cell r="E9067">
            <v>0</v>
          </cell>
          <cell r="F9067">
            <v>438</v>
          </cell>
          <cell r="G9067" t="str">
            <v>NHTF</v>
          </cell>
        </row>
        <row r="9068">
          <cell r="A9068" t="str">
            <v>Abbeville202010.3NHTF</v>
          </cell>
          <cell r="B9068">
            <v>2020</v>
          </cell>
          <cell r="C9068">
            <v>0.3</v>
          </cell>
          <cell r="D9068" t="str">
            <v>Abbeville</v>
          </cell>
          <cell r="E9068">
            <v>1</v>
          </cell>
          <cell r="F9068">
            <v>375</v>
          </cell>
          <cell r="G9068" t="str">
            <v>NHTF</v>
          </cell>
        </row>
        <row r="9069">
          <cell r="A9069" t="str">
            <v>Aiken202010.3NHTF</v>
          </cell>
          <cell r="B9069">
            <v>2020</v>
          </cell>
          <cell r="C9069">
            <v>0.3</v>
          </cell>
          <cell r="D9069" t="str">
            <v>Aiken</v>
          </cell>
          <cell r="E9069">
            <v>1</v>
          </cell>
          <cell r="F9069">
            <v>375</v>
          </cell>
          <cell r="G9069" t="str">
            <v>NHTF</v>
          </cell>
        </row>
        <row r="9070">
          <cell r="A9070" t="str">
            <v>Allendale202010.3NHTF</v>
          </cell>
          <cell r="B9070">
            <v>2020</v>
          </cell>
          <cell r="C9070">
            <v>0.3</v>
          </cell>
          <cell r="D9070" t="str">
            <v>Allendale</v>
          </cell>
          <cell r="E9070">
            <v>1</v>
          </cell>
          <cell r="F9070">
            <v>375</v>
          </cell>
          <cell r="G9070" t="str">
            <v>NHTF</v>
          </cell>
        </row>
        <row r="9071">
          <cell r="A9071" t="str">
            <v>Anderson202010.3NHTF</v>
          </cell>
          <cell r="B9071">
            <v>2020</v>
          </cell>
          <cell r="C9071">
            <v>0.3</v>
          </cell>
          <cell r="D9071" t="str">
            <v>Anderson</v>
          </cell>
          <cell r="E9071">
            <v>1</v>
          </cell>
          <cell r="F9071">
            <v>375</v>
          </cell>
          <cell r="G9071" t="str">
            <v>NHTF</v>
          </cell>
        </row>
        <row r="9072">
          <cell r="A9072" t="str">
            <v>Bamberg202010.3NHTF</v>
          </cell>
          <cell r="B9072">
            <v>2020</v>
          </cell>
          <cell r="C9072">
            <v>0.3</v>
          </cell>
          <cell r="D9072" t="str">
            <v>Bamberg</v>
          </cell>
          <cell r="E9072">
            <v>1</v>
          </cell>
          <cell r="F9072">
            <v>375</v>
          </cell>
          <cell r="G9072" t="str">
            <v>NHTF</v>
          </cell>
        </row>
        <row r="9073">
          <cell r="A9073" t="str">
            <v>Barnwell202010.3NHTF</v>
          </cell>
          <cell r="B9073">
            <v>2020</v>
          </cell>
          <cell r="C9073">
            <v>0.3</v>
          </cell>
          <cell r="D9073" t="str">
            <v>Barnwell</v>
          </cell>
          <cell r="E9073">
            <v>1</v>
          </cell>
          <cell r="F9073">
            <v>375</v>
          </cell>
          <cell r="G9073" t="str">
            <v>NHTF</v>
          </cell>
        </row>
        <row r="9074">
          <cell r="A9074" t="str">
            <v>Beaufort202010.3NHTF</v>
          </cell>
          <cell r="B9074">
            <v>2020</v>
          </cell>
          <cell r="C9074">
            <v>0.3</v>
          </cell>
          <cell r="D9074" t="str">
            <v>Beaufort</v>
          </cell>
          <cell r="E9074">
            <v>1</v>
          </cell>
          <cell r="F9074">
            <v>459</v>
          </cell>
          <cell r="G9074" t="str">
            <v>NHTF</v>
          </cell>
        </row>
        <row r="9075">
          <cell r="A9075" t="str">
            <v>Berkeley202010.3NHTF</v>
          </cell>
          <cell r="B9075">
            <v>2020</v>
          </cell>
          <cell r="C9075">
            <v>0.3</v>
          </cell>
          <cell r="D9075" t="str">
            <v>Berkeley</v>
          </cell>
          <cell r="E9075">
            <v>1</v>
          </cell>
          <cell r="F9075">
            <v>456</v>
          </cell>
          <cell r="G9075" t="str">
            <v>NHTF</v>
          </cell>
        </row>
        <row r="9076">
          <cell r="A9076" t="str">
            <v>Calhoun202010.3NHTF</v>
          </cell>
          <cell r="B9076">
            <v>2020</v>
          </cell>
          <cell r="C9076">
            <v>0.3</v>
          </cell>
          <cell r="D9076" t="str">
            <v>Calhoun</v>
          </cell>
          <cell r="E9076">
            <v>1</v>
          </cell>
          <cell r="F9076">
            <v>409</v>
          </cell>
          <cell r="G9076" t="str">
            <v>NHTF</v>
          </cell>
        </row>
        <row r="9077">
          <cell r="A9077" t="str">
            <v>Charleston202010.3NHTF</v>
          </cell>
          <cell r="B9077">
            <v>2020</v>
          </cell>
          <cell r="C9077">
            <v>0.3</v>
          </cell>
          <cell r="D9077" t="str">
            <v>Charleston</v>
          </cell>
          <cell r="E9077">
            <v>1</v>
          </cell>
          <cell r="F9077">
            <v>456</v>
          </cell>
          <cell r="G9077" t="str">
            <v>NHTF</v>
          </cell>
        </row>
        <row r="9078">
          <cell r="A9078" t="str">
            <v>Cherokee202010.3NHTF</v>
          </cell>
          <cell r="B9078">
            <v>2020</v>
          </cell>
          <cell r="C9078">
            <v>0.3</v>
          </cell>
          <cell r="D9078" t="str">
            <v>Cherokee</v>
          </cell>
          <cell r="E9078">
            <v>1</v>
          </cell>
          <cell r="F9078">
            <v>375</v>
          </cell>
          <cell r="G9078" t="str">
            <v>NHTF</v>
          </cell>
        </row>
        <row r="9079">
          <cell r="A9079" t="str">
            <v>Chester202010.3NHTF</v>
          </cell>
          <cell r="B9079">
            <v>2020</v>
          </cell>
          <cell r="C9079">
            <v>0.3</v>
          </cell>
          <cell r="D9079" t="str">
            <v>Chester</v>
          </cell>
          <cell r="E9079">
            <v>1</v>
          </cell>
          <cell r="F9079">
            <v>375</v>
          </cell>
          <cell r="G9079" t="str">
            <v>NHTF</v>
          </cell>
        </row>
        <row r="9080">
          <cell r="A9080" t="str">
            <v>Chesterfield202010.3NHTF</v>
          </cell>
          <cell r="B9080">
            <v>2020</v>
          </cell>
          <cell r="C9080">
            <v>0.3</v>
          </cell>
          <cell r="D9080" t="str">
            <v>Chesterfield</v>
          </cell>
          <cell r="E9080">
            <v>1</v>
          </cell>
          <cell r="F9080">
            <v>375</v>
          </cell>
          <cell r="G9080" t="str">
            <v>NHTF</v>
          </cell>
        </row>
        <row r="9081">
          <cell r="A9081" t="str">
            <v>Clarendon202010.3NHTF</v>
          </cell>
          <cell r="B9081">
            <v>2020</v>
          </cell>
          <cell r="C9081">
            <v>0.3</v>
          </cell>
          <cell r="D9081" t="str">
            <v>Clarendon</v>
          </cell>
          <cell r="E9081">
            <v>1</v>
          </cell>
          <cell r="F9081">
            <v>375</v>
          </cell>
          <cell r="G9081" t="str">
            <v>NHTF</v>
          </cell>
        </row>
        <row r="9082">
          <cell r="A9082" t="str">
            <v>Colleton202010.3NHTF</v>
          </cell>
          <cell r="B9082">
            <v>2020</v>
          </cell>
          <cell r="C9082">
            <v>0.3</v>
          </cell>
          <cell r="D9082" t="str">
            <v>Colleton</v>
          </cell>
          <cell r="E9082">
            <v>1</v>
          </cell>
          <cell r="F9082">
            <v>375</v>
          </cell>
          <cell r="G9082" t="str">
            <v>NHTF</v>
          </cell>
        </row>
        <row r="9083">
          <cell r="A9083" t="str">
            <v>Darlington202010.3NHTF</v>
          </cell>
          <cell r="B9083">
            <v>2020</v>
          </cell>
          <cell r="C9083">
            <v>0.3</v>
          </cell>
          <cell r="D9083" t="str">
            <v>Darlington</v>
          </cell>
          <cell r="E9083">
            <v>1</v>
          </cell>
          <cell r="F9083">
            <v>375</v>
          </cell>
          <cell r="G9083" t="str">
            <v>NHTF</v>
          </cell>
        </row>
        <row r="9084">
          <cell r="A9084" t="str">
            <v>Dillon202010.3NHTF</v>
          </cell>
          <cell r="B9084">
            <v>2020</v>
          </cell>
          <cell r="C9084">
            <v>0.3</v>
          </cell>
          <cell r="D9084" t="str">
            <v>Dillon</v>
          </cell>
          <cell r="E9084">
            <v>1</v>
          </cell>
          <cell r="F9084">
            <v>375</v>
          </cell>
          <cell r="G9084" t="str">
            <v>NHTF</v>
          </cell>
        </row>
        <row r="9085">
          <cell r="A9085" t="str">
            <v>Dorchester202010.3NHTF</v>
          </cell>
          <cell r="B9085">
            <v>2020</v>
          </cell>
          <cell r="C9085">
            <v>0.3</v>
          </cell>
          <cell r="D9085" t="str">
            <v>Dorchester</v>
          </cell>
          <cell r="E9085">
            <v>1</v>
          </cell>
          <cell r="F9085">
            <v>456</v>
          </cell>
          <cell r="G9085" t="str">
            <v>NHTF</v>
          </cell>
        </row>
        <row r="9086">
          <cell r="A9086" t="str">
            <v>Edgefield202010.3NHTF</v>
          </cell>
          <cell r="B9086">
            <v>2020</v>
          </cell>
          <cell r="C9086">
            <v>0.3</v>
          </cell>
          <cell r="D9086" t="str">
            <v>Edgefield</v>
          </cell>
          <cell r="E9086">
            <v>1</v>
          </cell>
          <cell r="F9086">
            <v>375</v>
          </cell>
          <cell r="G9086" t="str">
            <v>NHTF</v>
          </cell>
        </row>
        <row r="9087">
          <cell r="A9087" t="str">
            <v>Fairfield202010.3NHTF</v>
          </cell>
          <cell r="B9087">
            <v>2020</v>
          </cell>
          <cell r="C9087">
            <v>0.3</v>
          </cell>
          <cell r="D9087" t="str">
            <v>Fairfield</v>
          </cell>
          <cell r="E9087">
            <v>1</v>
          </cell>
          <cell r="F9087">
            <v>409</v>
          </cell>
          <cell r="G9087" t="str">
            <v>NHTF</v>
          </cell>
        </row>
        <row r="9088">
          <cell r="A9088" t="str">
            <v>Florence202010.3NHTF</v>
          </cell>
          <cell r="B9088">
            <v>2020</v>
          </cell>
          <cell r="C9088">
            <v>0.3</v>
          </cell>
          <cell r="D9088" t="str">
            <v>Florence</v>
          </cell>
          <cell r="E9088">
            <v>1</v>
          </cell>
          <cell r="F9088">
            <v>375</v>
          </cell>
          <cell r="G9088" t="str">
            <v>NHTF</v>
          </cell>
        </row>
        <row r="9089">
          <cell r="A9089" t="str">
            <v>Georgetown202010.3NHTF</v>
          </cell>
          <cell r="B9089">
            <v>2020</v>
          </cell>
          <cell r="C9089">
            <v>0.3</v>
          </cell>
          <cell r="D9089" t="str">
            <v>Georgetown</v>
          </cell>
          <cell r="E9089">
            <v>1</v>
          </cell>
          <cell r="F9089">
            <v>375</v>
          </cell>
          <cell r="G9089" t="str">
            <v>NHTF</v>
          </cell>
        </row>
        <row r="9090">
          <cell r="A9090" t="str">
            <v>Greenville202010.3NHTF</v>
          </cell>
          <cell r="B9090">
            <v>2020</v>
          </cell>
          <cell r="C9090">
            <v>0.3</v>
          </cell>
          <cell r="D9090" t="str">
            <v>Greenville</v>
          </cell>
          <cell r="E9090">
            <v>1</v>
          </cell>
          <cell r="F9090">
            <v>421</v>
          </cell>
          <cell r="G9090" t="str">
            <v>NHTF</v>
          </cell>
        </row>
        <row r="9091">
          <cell r="A9091" t="str">
            <v>Greenwood202010.3NHTF</v>
          </cell>
          <cell r="B9091">
            <v>2020</v>
          </cell>
          <cell r="C9091">
            <v>0.3</v>
          </cell>
          <cell r="D9091" t="str">
            <v>Greenwood</v>
          </cell>
          <cell r="E9091">
            <v>1</v>
          </cell>
          <cell r="F9091">
            <v>375</v>
          </cell>
          <cell r="G9091" t="str">
            <v>NHTF</v>
          </cell>
        </row>
        <row r="9092">
          <cell r="A9092" t="str">
            <v>Hampton202010.3NHTF</v>
          </cell>
          <cell r="B9092">
            <v>2020</v>
          </cell>
          <cell r="C9092">
            <v>0.3</v>
          </cell>
          <cell r="D9092" t="str">
            <v>Hampton</v>
          </cell>
          <cell r="E9092">
            <v>1</v>
          </cell>
          <cell r="F9092">
            <v>375</v>
          </cell>
          <cell r="G9092" t="str">
            <v>NHTF</v>
          </cell>
        </row>
        <row r="9093">
          <cell r="A9093" t="str">
            <v>Horry202010.3NHTF</v>
          </cell>
          <cell r="B9093">
            <v>2020</v>
          </cell>
          <cell r="C9093">
            <v>0.3</v>
          </cell>
          <cell r="D9093" t="str">
            <v>Horry</v>
          </cell>
          <cell r="E9093">
            <v>1</v>
          </cell>
          <cell r="F9093">
            <v>375</v>
          </cell>
          <cell r="G9093" t="str">
            <v>NHTF</v>
          </cell>
        </row>
        <row r="9094">
          <cell r="A9094" t="str">
            <v>Jasper202010.3NHTF</v>
          </cell>
          <cell r="B9094">
            <v>2020</v>
          </cell>
          <cell r="C9094">
            <v>0.3</v>
          </cell>
          <cell r="D9094" t="str">
            <v>Jasper</v>
          </cell>
          <cell r="E9094">
            <v>1</v>
          </cell>
          <cell r="F9094">
            <v>375</v>
          </cell>
          <cell r="G9094" t="str">
            <v>NHTF</v>
          </cell>
        </row>
        <row r="9095">
          <cell r="A9095" t="str">
            <v>Kershaw202010.3NHTF</v>
          </cell>
          <cell r="B9095">
            <v>2020</v>
          </cell>
          <cell r="C9095">
            <v>0.3</v>
          </cell>
          <cell r="D9095" t="str">
            <v>Kershaw</v>
          </cell>
          <cell r="E9095">
            <v>1</v>
          </cell>
          <cell r="F9095">
            <v>375</v>
          </cell>
          <cell r="G9095" t="str">
            <v>NHTF</v>
          </cell>
        </row>
        <row r="9096">
          <cell r="A9096" t="str">
            <v>Lancaster202010.3NHTF</v>
          </cell>
          <cell r="B9096">
            <v>2020</v>
          </cell>
          <cell r="C9096">
            <v>0.3</v>
          </cell>
          <cell r="D9096" t="str">
            <v>Lancaster</v>
          </cell>
          <cell r="E9096">
            <v>1</v>
          </cell>
          <cell r="F9096">
            <v>379</v>
          </cell>
          <cell r="G9096" t="str">
            <v>NHTF</v>
          </cell>
        </row>
        <row r="9097">
          <cell r="A9097" t="str">
            <v>Laurens202010.3NHTF</v>
          </cell>
          <cell r="B9097">
            <v>2020</v>
          </cell>
          <cell r="C9097">
            <v>0.3</v>
          </cell>
          <cell r="D9097" t="str">
            <v>Laurens</v>
          </cell>
          <cell r="E9097">
            <v>1</v>
          </cell>
          <cell r="F9097">
            <v>375</v>
          </cell>
          <cell r="G9097" t="str">
            <v>NHTF</v>
          </cell>
        </row>
        <row r="9098">
          <cell r="A9098" t="str">
            <v>Lee202010.3NHTF</v>
          </cell>
          <cell r="B9098">
            <v>2020</v>
          </cell>
          <cell r="C9098">
            <v>0.3</v>
          </cell>
          <cell r="D9098" t="str">
            <v>Lee</v>
          </cell>
          <cell r="E9098">
            <v>1</v>
          </cell>
          <cell r="F9098">
            <v>375</v>
          </cell>
          <cell r="G9098" t="str">
            <v>NHTF</v>
          </cell>
        </row>
        <row r="9099">
          <cell r="A9099" t="str">
            <v>Lexington202010.3NHTF</v>
          </cell>
          <cell r="B9099">
            <v>2020</v>
          </cell>
          <cell r="C9099">
            <v>0.3</v>
          </cell>
          <cell r="D9099" t="str">
            <v>Lexington</v>
          </cell>
          <cell r="E9099">
            <v>1</v>
          </cell>
          <cell r="F9099">
            <v>409</v>
          </cell>
          <cell r="G9099" t="str">
            <v>NHTF</v>
          </cell>
        </row>
        <row r="9100">
          <cell r="A9100" t="str">
            <v>Marion202010.3NHTF</v>
          </cell>
          <cell r="B9100">
            <v>2020</v>
          </cell>
          <cell r="C9100">
            <v>0.3</v>
          </cell>
          <cell r="D9100" t="str">
            <v>Marion</v>
          </cell>
          <cell r="E9100">
            <v>1</v>
          </cell>
          <cell r="F9100">
            <v>375</v>
          </cell>
          <cell r="G9100" t="str">
            <v>NHTF</v>
          </cell>
        </row>
        <row r="9101">
          <cell r="A9101" t="str">
            <v>Marlboro202010.3NHTF</v>
          </cell>
          <cell r="B9101">
            <v>2020</v>
          </cell>
          <cell r="C9101">
            <v>0.3</v>
          </cell>
          <cell r="D9101" t="str">
            <v>Marlboro</v>
          </cell>
          <cell r="E9101">
            <v>1</v>
          </cell>
          <cell r="F9101">
            <v>375</v>
          </cell>
          <cell r="G9101" t="str">
            <v>NHTF</v>
          </cell>
        </row>
        <row r="9102">
          <cell r="A9102" t="str">
            <v>McCormick202010.3NHTF</v>
          </cell>
          <cell r="B9102">
            <v>2020</v>
          </cell>
          <cell r="C9102">
            <v>0.3</v>
          </cell>
          <cell r="D9102" t="str">
            <v>McCormick</v>
          </cell>
          <cell r="E9102">
            <v>1</v>
          </cell>
          <cell r="F9102">
            <v>375</v>
          </cell>
          <cell r="G9102" t="str">
            <v>NHTF</v>
          </cell>
        </row>
        <row r="9103">
          <cell r="A9103" t="str">
            <v>Newberry202010.3NHTF</v>
          </cell>
          <cell r="B9103">
            <v>2020</v>
          </cell>
          <cell r="C9103">
            <v>0.3</v>
          </cell>
          <cell r="D9103" t="str">
            <v>Newberry</v>
          </cell>
          <cell r="E9103">
            <v>1</v>
          </cell>
          <cell r="F9103">
            <v>375</v>
          </cell>
          <cell r="G9103" t="str">
            <v>NHTF</v>
          </cell>
        </row>
        <row r="9104">
          <cell r="A9104" t="str">
            <v>Oconee202010.3NHTF</v>
          </cell>
          <cell r="B9104">
            <v>2020</v>
          </cell>
          <cell r="C9104">
            <v>0.3</v>
          </cell>
          <cell r="D9104" t="str">
            <v>Oconee</v>
          </cell>
          <cell r="E9104">
            <v>1</v>
          </cell>
          <cell r="F9104">
            <v>375</v>
          </cell>
          <cell r="G9104" t="str">
            <v>NHTF</v>
          </cell>
        </row>
        <row r="9105">
          <cell r="A9105" t="str">
            <v>Orangeburg202010.3NHTF</v>
          </cell>
          <cell r="B9105">
            <v>2020</v>
          </cell>
          <cell r="C9105">
            <v>0.3</v>
          </cell>
          <cell r="D9105" t="str">
            <v>Orangeburg</v>
          </cell>
          <cell r="E9105">
            <v>1</v>
          </cell>
          <cell r="F9105">
            <v>375</v>
          </cell>
          <cell r="G9105" t="str">
            <v>NHTF</v>
          </cell>
        </row>
        <row r="9106">
          <cell r="A9106" t="str">
            <v>Pickens202010.3NHTF</v>
          </cell>
          <cell r="B9106">
            <v>2020</v>
          </cell>
          <cell r="C9106">
            <v>0.3</v>
          </cell>
          <cell r="D9106" t="str">
            <v>Pickens</v>
          </cell>
          <cell r="E9106">
            <v>1</v>
          </cell>
          <cell r="F9106">
            <v>421</v>
          </cell>
          <cell r="G9106" t="str">
            <v>NHTF</v>
          </cell>
        </row>
        <row r="9107">
          <cell r="A9107" t="str">
            <v>Richland202010.3NHTF</v>
          </cell>
          <cell r="B9107">
            <v>2020</v>
          </cell>
          <cell r="C9107">
            <v>0.3</v>
          </cell>
          <cell r="D9107" t="str">
            <v>Richland</v>
          </cell>
          <cell r="E9107">
            <v>1</v>
          </cell>
          <cell r="F9107">
            <v>409</v>
          </cell>
          <cell r="G9107" t="str">
            <v>NHTF</v>
          </cell>
        </row>
        <row r="9108">
          <cell r="A9108" t="str">
            <v>Saluda202010.3NHTF</v>
          </cell>
          <cell r="B9108">
            <v>2020</v>
          </cell>
          <cell r="C9108">
            <v>0.3</v>
          </cell>
          <cell r="D9108" t="str">
            <v>Saluda</v>
          </cell>
          <cell r="E9108">
            <v>1</v>
          </cell>
          <cell r="F9108">
            <v>409</v>
          </cell>
          <cell r="G9108" t="str">
            <v>NHTF</v>
          </cell>
        </row>
        <row r="9109">
          <cell r="A9109" t="str">
            <v>Spartanburg202010.3NHTF</v>
          </cell>
          <cell r="B9109">
            <v>2020</v>
          </cell>
          <cell r="C9109">
            <v>0.3</v>
          </cell>
          <cell r="D9109" t="str">
            <v>Spartanburg</v>
          </cell>
          <cell r="E9109">
            <v>1</v>
          </cell>
          <cell r="F9109">
            <v>375</v>
          </cell>
          <cell r="G9109" t="str">
            <v>NHTF</v>
          </cell>
        </row>
        <row r="9110">
          <cell r="A9110" t="str">
            <v>Sumter202010.3NHTF</v>
          </cell>
          <cell r="B9110">
            <v>2020</v>
          </cell>
          <cell r="C9110">
            <v>0.3</v>
          </cell>
          <cell r="D9110" t="str">
            <v>Sumter</v>
          </cell>
          <cell r="E9110">
            <v>1</v>
          </cell>
          <cell r="F9110">
            <v>375</v>
          </cell>
          <cell r="G9110" t="str">
            <v>NHTF</v>
          </cell>
        </row>
        <row r="9111">
          <cell r="A9111" t="str">
            <v>Union202010.3NHTF</v>
          </cell>
          <cell r="B9111">
            <v>2020</v>
          </cell>
          <cell r="C9111">
            <v>0.3</v>
          </cell>
          <cell r="D9111" t="str">
            <v>Union</v>
          </cell>
          <cell r="E9111">
            <v>1</v>
          </cell>
          <cell r="F9111">
            <v>375</v>
          </cell>
          <cell r="G9111" t="str">
            <v>NHTF</v>
          </cell>
        </row>
        <row r="9112">
          <cell r="A9112" t="str">
            <v>Williamsburg202010.3NHTF</v>
          </cell>
          <cell r="B9112">
            <v>2020</v>
          </cell>
          <cell r="C9112">
            <v>0.3</v>
          </cell>
          <cell r="D9112" t="str">
            <v>Williamsburg</v>
          </cell>
          <cell r="E9112">
            <v>1</v>
          </cell>
          <cell r="F9112">
            <v>375</v>
          </cell>
          <cell r="G9112" t="str">
            <v>NHTF</v>
          </cell>
        </row>
        <row r="9113">
          <cell r="A9113" t="str">
            <v>York202010.3NHTF</v>
          </cell>
          <cell r="B9113">
            <v>2020</v>
          </cell>
          <cell r="C9113">
            <v>0.3</v>
          </cell>
          <cell r="D9113" t="str">
            <v>York</v>
          </cell>
          <cell r="E9113">
            <v>1</v>
          </cell>
          <cell r="F9113">
            <v>470</v>
          </cell>
          <cell r="G9113" t="str">
            <v>NHTF</v>
          </cell>
        </row>
        <row r="9114">
          <cell r="A9114" t="str">
            <v>Abbeville202020.3NHTF</v>
          </cell>
          <cell r="B9114">
            <v>2020</v>
          </cell>
          <cell r="C9114">
            <v>0.3</v>
          </cell>
          <cell r="D9114" t="str">
            <v>Abbeville</v>
          </cell>
          <cell r="E9114">
            <v>2</v>
          </cell>
          <cell r="F9114">
            <v>543</v>
          </cell>
          <cell r="G9114" t="str">
            <v>NHTF</v>
          </cell>
        </row>
        <row r="9115">
          <cell r="A9115" t="str">
            <v>Aiken202020.3NHTF</v>
          </cell>
          <cell r="B9115">
            <v>2020</v>
          </cell>
          <cell r="C9115">
            <v>0.3</v>
          </cell>
          <cell r="D9115" t="str">
            <v>Aiken</v>
          </cell>
          <cell r="E9115">
            <v>2</v>
          </cell>
          <cell r="F9115">
            <v>543</v>
          </cell>
          <cell r="G9115" t="str">
            <v>NHTF</v>
          </cell>
        </row>
        <row r="9116">
          <cell r="A9116" t="str">
            <v>Allendale202020.3NHTF</v>
          </cell>
          <cell r="B9116">
            <v>2020</v>
          </cell>
          <cell r="C9116">
            <v>0.3</v>
          </cell>
          <cell r="D9116" t="str">
            <v>Allendale</v>
          </cell>
          <cell r="E9116">
            <v>2</v>
          </cell>
          <cell r="F9116">
            <v>543</v>
          </cell>
          <cell r="G9116" t="str">
            <v>NHTF</v>
          </cell>
        </row>
        <row r="9117">
          <cell r="A9117" t="str">
            <v>Anderson202020.3NHTF</v>
          </cell>
          <cell r="B9117">
            <v>2020</v>
          </cell>
          <cell r="C9117">
            <v>0.3</v>
          </cell>
          <cell r="D9117" t="str">
            <v>Anderson</v>
          </cell>
          <cell r="E9117">
            <v>2</v>
          </cell>
          <cell r="F9117">
            <v>543</v>
          </cell>
          <cell r="G9117" t="str">
            <v>NHTF</v>
          </cell>
        </row>
        <row r="9118">
          <cell r="A9118" t="str">
            <v>Bamberg202020.3NHTF</v>
          </cell>
          <cell r="B9118">
            <v>2020</v>
          </cell>
          <cell r="C9118">
            <v>0.3</v>
          </cell>
          <cell r="D9118" t="str">
            <v>Bamberg</v>
          </cell>
          <cell r="E9118">
            <v>2</v>
          </cell>
          <cell r="F9118">
            <v>543</v>
          </cell>
          <cell r="G9118" t="str">
            <v>NHTF</v>
          </cell>
        </row>
        <row r="9119">
          <cell r="A9119" t="str">
            <v>Barnwell202020.3NHTF</v>
          </cell>
          <cell r="B9119">
            <v>2020</v>
          </cell>
          <cell r="C9119">
            <v>0.3</v>
          </cell>
          <cell r="D9119" t="str">
            <v>Barnwell</v>
          </cell>
          <cell r="E9119">
            <v>2</v>
          </cell>
          <cell r="F9119">
            <v>543</v>
          </cell>
          <cell r="G9119" t="str">
            <v>NHTF</v>
          </cell>
        </row>
        <row r="9120">
          <cell r="A9120" t="str">
            <v>Beaufort202020.3NHTF</v>
          </cell>
          <cell r="B9120">
            <v>2020</v>
          </cell>
          <cell r="C9120">
            <v>0.3</v>
          </cell>
          <cell r="D9120" t="str">
            <v>Beaufort</v>
          </cell>
          <cell r="E9120">
            <v>2</v>
          </cell>
          <cell r="F9120">
            <v>551</v>
          </cell>
          <cell r="G9120" t="str">
            <v>NHTF</v>
          </cell>
        </row>
        <row r="9121">
          <cell r="A9121" t="str">
            <v>Berkeley202020.3NHTF</v>
          </cell>
          <cell r="B9121">
            <v>2020</v>
          </cell>
          <cell r="C9121">
            <v>0.3</v>
          </cell>
          <cell r="D9121" t="str">
            <v>Berkeley</v>
          </cell>
          <cell r="E9121">
            <v>2</v>
          </cell>
          <cell r="F9121">
            <v>547</v>
          </cell>
          <cell r="G9121" t="str">
            <v>NHTF</v>
          </cell>
        </row>
        <row r="9122">
          <cell r="A9122" t="str">
            <v>Calhoun202020.3NHTF</v>
          </cell>
          <cell r="B9122">
            <v>2020</v>
          </cell>
          <cell r="C9122">
            <v>0.3</v>
          </cell>
          <cell r="D9122" t="str">
            <v>Calhoun</v>
          </cell>
          <cell r="E9122">
            <v>2</v>
          </cell>
          <cell r="F9122">
            <v>543</v>
          </cell>
          <cell r="G9122" t="str">
            <v>NHTF</v>
          </cell>
        </row>
        <row r="9123">
          <cell r="A9123" t="str">
            <v>Charleston202020.3NHTF</v>
          </cell>
          <cell r="B9123">
            <v>2020</v>
          </cell>
          <cell r="C9123">
            <v>0.3</v>
          </cell>
          <cell r="D9123" t="str">
            <v>Charleston</v>
          </cell>
          <cell r="E9123">
            <v>2</v>
          </cell>
          <cell r="F9123">
            <v>547</v>
          </cell>
          <cell r="G9123" t="str">
            <v>NHTF</v>
          </cell>
        </row>
        <row r="9124">
          <cell r="A9124" t="str">
            <v>Cherokee202020.3NHTF</v>
          </cell>
          <cell r="B9124">
            <v>2020</v>
          </cell>
          <cell r="C9124">
            <v>0.3</v>
          </cell>
          <cell r="D9124" t="str">
            <v>Cherokee</v>
          </cell>
          <cell r="E9124">
            <v>2</v>
          </cell>
          <cell r="F9124">
            <v>543</v>
          </cell>
          <cell r="G9124" t="str">
            <v>NHTF</v>
          </cell>
        </row>
        <row r="9125">
          <cell r="A9125" t="str">
            <v>Chester202020.3NHTF</v>
          </cell>
          <cell r="B9125">
            <v>2020</v>
          </cell>
          <cell r="C9125">
            <v>0.3</v>
          </cell>
          <cell r="D9125" t="str">
            <v>Chester</v>
          </cell>
          <cell r="E9125">
            <v>2</v>
          </cell>
          <cell r="F9125">
            <v>543</v>
          </cell>
          <cell r="G9125" t="str">
            <v>NHTF</v>
          </cell>
        </row>
        <row r="9126">
          <cell r="A9126" t="str">
            <v>Chesterfield202020.3NHTF</v>
          </cell>
          <cell r="B9126">
            <v>2020</v>
          </cell>
          <cell r="C9126">
            <v>0.3</v>
          </cell>
          <cell r="D9126" t="str">
            <v>Chesterfield</v>
          </cell>
          <cell r="E9126">
            <v>2</v>
          </cell>
          <cell r="F9126">
            <v>543</v>
          </cell>
          <cell r="G9126" t="str">
            <v>NHTF</v>
          </cell>
        </row>
        <row r="9127">
          <cell r="A9127" t="str">
            <v>Clarendon202020.3NHTF</v>
          </cell>
          <cell r="B9127">
            <v>2020</v>
          </cell>
          <cell r="C9127">
            <v>0.3</v>
          </cell>
          <cell r="D9127" t="str">
            <v>Clarendon</v>
          </cell>
          <cell r="E9127">
            <v>2</v>
          </cell>
          <cell r="F9127">
            <v>543</v>
          </cell>
          <cell r="G9127" t="str">
            <v>NHTF</v>
          </cell>
        </row>
        <row r="9128">
          <cell r="A9128" t="str">
            <v>Colleton202020.3NHTF</v>
          </cell>
          <cell r="B9128">
            <v>2020</v>
          </cell>
          <cell r="C9128">
            <v>0.3</v>
          </cell>
          <cell r="D9128" t="str">
            <v>Colleton</v>
          </cell>
          <cell r="E9128">
            <v>2</v>
          </cell>
          <cell r="F9128">
            <v>543</v>
          </cell>
          <cell r="G9128" t="str">
            <v>NHTF</v>
          </cell>
        </row>
        <row r="9129">
          <cell r="A9129" t="str">
            <v>Darlington202020.3NHTF</v>
          </cell>
          <cell r="B9129">
            <v>2020</v>
          </cell>
          <cell r="C9129">
            <v>0.3</v>
          </cell>
          <cell r="D9129" t="str">
            <v>Darlington</v>
          </cell>
          <cell r="E9129">
            <v>2</v>
          </cell>
          <cell r="F9129">
            <v>543</v>
          </cell>
          <cell r="G9129" t="str">
            <v>NHTF</v>
          </cell>
        </row>
        <row r="9130">
          <cell r="A9130" t="str">
            <v>Dillon202020.3NHTF</v>
          </cell>
          <cell r="B9130">
            <v>2020</v>
          </cell>
          <cell r="C9130">
            <v>0.3</v>
          </cell>
          <cell r="D9130" t="str">
            <v>Dillon</v>
          </cell>
          <cell r="E9130">
            <v>2</v>
          </cell>
          <cell r="F9130">
            <v>543</v>
          </cell>
          <cell r="G9130" t="str">
            <v>NHTF</v>
          </cell>
        </row>
        <row r="9131">
          <cell r="A9131" t="str">
            <v>Dorchester202020.3NHTF</v>
          </cell>
          <cell r="B9131">
            <v>2020</v>
          </cell>
          <cell r="C9131">
            <v>0.3</v>
          </cell>
          <cell r="D9131" t="str">
            <v>Dorchester</v>
          </cell>
          <cell r="E9131">
            <v>2</v>
          </cell>
          <cell r="F9131">
            <v>547</v>
          </cell>
          <cell r="G9131" t="str">
            <v>NHTF</v>
          </cell>
        </row>
        <row r="9132">
          <cell r="A9132" t="str">
            <v>Edgefield202020.3NHTF</v>
          </cell>
          <cell r="B9132">
            <v>2020</v>
          </cell>
          <cell r="C9132">
            <v>0.3</v>
          </cell>
          <cell r="D9132" t="str">
            <v>Edgefield</v>
          </cell>
          <cell r="E9132">
            <v>2</v>
          </cell>
          <cell r="F9132">
            <v>543</v>
          </cell>
          <cell r="G9132" t="str">
            <v>NHTF</v>
          </cell>
        </row>
        <row r="9133">
          <cell r="A9133" t="str">
            <v>Fairfield202020.3NHTF</v>
          </cell>
          <cell r="B9133">
            <v>2020</v>
          </cell>
          <cell r="C9133">
            <v>0.3</v>
          </cell>
          <cell r="D9133" t="str">
            <v>Fairfield</v>
          </cell>
          <cell r="E9133">
            <v>2</v>
          </cell>
          <cell r="F9133">
            <v>543</v>
          </cell>
          <cell r="G9133" t="str">
            <v>NHTF</v>
          </cell>
        </row>
        <row r="9134">
          <cell r="A9134" t="str">
            <v>Florence202020.3NHTF</v>
          </cell>
          <cell r="B9134">
            <v>2020</v>
          </cell>
          <cell r="C9134">
            <v>0.3</v>
          </cell>
          <cell r="D9134" t="str">
            <v>Florence</v>
          </cell>
          <cell r="E9134">
            <v>2</v>
          </cell>
          <cell r="F9134">
            <v>543</v>
          </cell>
          <cell r="G9134" t="str">
            <v>NHTF</v>
          </cell>
        </row>
        <row r="9135">
          <cell r="A9135" t="str">
            <v>Georgetown202020.3NHTF</v>
          </cell>
          <cell r="B9135">
            <v>2020</v>
          </cell>
          <cell r="C9135">
            <v>0.3</v>
          </cell>
          <cell r="D9135" t="str">
            <v>Georgetown</v>
          </cell>
          <cell r="E9135">
            <v>2</v>
          </cell>
          <cell r="F9135">
            <v>543</v>
          </cell>
          <cell r="G9135" t="str">
            <v>NHTF</v>
          </cell>
        </row>
        <row r="9136">
          <cell r="A9136" t="str">
            <v>Greenville202020.3NHTF</v>
          </cell>
          <cell r="B9136">
            <v>2020</v>
          </cell>
          <cell r="C9136">
            <v>0.3</v>
          </cell>
          <cell r="D9136" t="str">
            <v>Greenville</v>
          </cell>
          <cell r="E9136">
            <v>2</v>
          </cell>
          <cell r="F9136">
            <v>543</v>
          </cell>
          <cell r="G9136" t="str">
            <v>NHTF</v>
          </cell>
        </row>
        <row r="9137">
          <cell r="A9137" t="str">
            <v>Greenwood202020.3NHTF</v>
          </cell>
          <cell r="B9137">
            <v>2020</v>
          </cell>
          <cell r="C9137">
            <v>0.3</v>
          </cell>
          <cell r="D9137" t="str">
            <v>Greenwood</v>
          </cell>
          <cell r="E9137">
            <v>2</v>
          </cell>
          <cell r="F9137">
            <v>543</v>
          </cell>
          <cell r="G9137" t="str">
            <v>NHTF</v>
          </cell>
        </row>
        <row r="9138">
          <cell r="A9138" t="str">
            <v>Hampton202020.3NHTF</v>
          </cell>
          <cell r="B9138">
            <v>2020</v>
          </cell>
          <cell r="C9138">
            <v>0.3</v>
          </cell>
          <cell r="D9138" t="str">
            <v>Hampton</v>
          </cell>
          <cell r="E9138">
            <v>2</v>
          </cell>
          <cell r="F9138">
            <v>543</v>
          </cell>
          <cell r="G9138" t="str">
            <v>NHTF</v>
          </cell>
        </row>
        <row r="9139">
          <cell r="A9139" t="str">
            <v>Horry202020.3NHTF</v>
          </cell>
          <cell r="B9139">
            <v>2020</v>
          </cell>
          <cell r="C9139">
            <v>0.3</v>
          </cell>
          <cell r="D9139" t="str">
            <v>Horry</v>
          </cell>
          <cell r="E9139">
            <v>2</v>
          </cell>
          <cell r="F9139">
            <v>543</v>
          </cell>
          <cell r="G9139" t="str">
            <v>NHTF</v>
          </cell>
        </row>
        <row r="9140">
          <cell r="A9140" t="str">
            <v>Jasper202020.3NHTF</v>
          </cell>
          <cell r="B9140">
            <v>2020</v>
          </cell>
          <cell r="C9140">
            <v>0.3</v>
          </cell>
          <cell r="D9140" t="str">
            <v>Jasper</v>
          </cell>
          <cell r="E9140">
            <v>2</v>
          </cell>
          <cell r="F9140">
            <v>543</v>
          </cell>
          <cell r="G9140" t="str">
            <v>NHTF</v>
          </cell>
        </row>
        <row r="9141">
          <cell r="A9141" t="str">
            <v>Kershaw202020.3NHTF</v>
          </cell>
          <cell r="B9141">
            <v>2020</v>
          </cell>
          <cell r="C9141">
            <v>0.3</v>
          </cell>
          <cell r="D9141" t="str">
            <v>Kershaw</v>
          </cell>
          <cell r="E9141">
            <v>2</v>
          </cell>
          <cell r="F9141">
            <v>543</v>
          </cell>
          <cell r="G9141" t="str">
            <v>NHTF</v>
          </cell>
        </row>
        <row r="9142">
          <cell r="A9142" t="str">
            <v>Lancaster202020.3NHTF</v>
          </cell>
          <cell r="B9142">
            <v>2020</v>
          </cell>
          <cell r="C9142">
            <v>0.3</v>
          </cell>
          <cell r="D9142" t="str">
            <v>Lancaster</v>
          </cell>
          <cell r="E9142">
            <v>2</v>
          </cell>
          <cell r="F9142">
            <v>543</v>
          </cell>
          <cell r="G9142" t="str">
            <v>NHTF</v>
          </cell>
        </row>
        <row r="9143">
          <cell r="A9143" t="str">
            <v>Laurens202020.3NHTF</v>
          </cell>
          <cell r="B9143">
            <v>2020</v>
          </cell>
          <cell r="C9143">
            <v>0.3</v>
          </cell>
          <cell r="D9143" t="str">
            <v>Laurens</v>
          </cell>
          <cell r="E9143">
            <v>2</v>
          </cell>
          <cell r="F9143">
            <v>543</v>
          </cell>
          <cell r="G9143" t="str">
            <v>NHTF</v>
          </cell>
        </row>
        <row r="9144">
          <cell r="A9144" t="str">
            <v>Lee202020.3NHTF</v>
          </cell>
          <cell r="B9144">
            <v>2020</v>
          </cell>
          <cell r="C9144">
            <v>0.3</v>
          </cell>
          <cell r="D9144" t="str">
            <v>Lee</v>
          </cell>
          <cell r="E9144">
            <v>2</v>
          </cell>
          <cell r="F9144">
            <v>543</v>
          </cell>
          <cell r="G9144" t="str">
            <v>NHTF</v>
          </cell>
        </row>
        <row r="9145">
          <cell r="A9145" t="str">
            <v>Lexington202020.3NHTF</v>
          </cell>
          <cell r="B9145">
            <v>2020</v>
          </cell>
          <cell r="C9145">
            <v>0.3</v>
          </cell>
          <cell r="D9145" t="str">
            <v>Lexington</v>
          </cell>
          <cell r="E9145">
            <v>2</v>
          </cell>
          <cell r="F9145">
            <v>543</v>
          </cell>
          <cell r="G9145" t="str">
            <v>NHTF</v>
          </cell>
        </row>
        <row r="9146">
          <cell r="A9146" t="str">
            <v>Marion202020.3NHTF</v>
          </cell>
          <cell r="B9146">
            <v>2020</v>
          </cell>
          <cell r="C9146">
            <v>0.3</v>
          </cell>
          <cell r="D9146" t="str">
            <v>Marion</v>
          </cell>
          <cell r="E9146">
            <v>2</v>
          </cell>
          <cell r="F9146">
            <v>543</v>
          </cell>
          <cell r="G9146" t="str">
            <v>NHTF</v>
          </cell>
        </row>
        <row r="9147">
          <cell r="A9147" t="str">
            <v>Marlboro202020.3NHTF</v>
          </cell>
          <cell r="B9147">
            <v>2020</v>
          </cell>
          <cell r="C9147">
            <v>0.3</v>
          </cell>
          <cell r="D9147" t="str">
            <v>Marlboro</v>
          </cell>
          <cell r="E9147">
            <v>2</v>
          </cell>
          <cell r="F9147">
            <v>543</v>
          </cell>
          <cell r="G9147" t="str">
            <v>NHTF</v>
          </cell>
        </row>
        <row r="9148">
          <cell r="A9148" t="str">
            <v>McCormick202020.3NHTF</v>
          </cell>
          <cell r="B9148">
            <v>2020</v>
          </cell>
          <cell r="C9148">
            <v>0.3</v>
          </cell>
          <cell r="D9148" t="str">
            <v>McCormick</v>
          </cell>
          <cell r="E9148">
            <v>2</v>
          </cell>
          <cell r="F9148">
            <v>543</v>
          </cell>
          <cell r="G9148" t="str">
            <v>NHTF</v>
          </cell>
        </row>
        <row r="9149">
          <cell r="A9149" t="str">
            <v>Newberry202020.3NHTF</v>
          </cell>
          <cell r="B9149">
            <v>2020</v>
          </cell>
          <cell r="C9149">
            <v>0.3</v>
          </cell>
          <cell r="D9149" t="str">
            <v>Newberry</v>
          </cell>
          <cell r="E9149">
            <v>2</v>
          </cell>
          <cell r="F9149">
            <v>543</v>
          </cell>
          <cell r="G9149" t="str">
            <v>NHTF</v>
          </cell>
        </row>
        <row r="9150">
          <cell r="A9150" t="str">
            <v>Oconee202020.3NHTF</v>
          </cell>
          <cell r="B9150">
            <v>2020</v>
          </cell>
          <cell r="C9150">
            <v>0.3</v>
          </cell>
          <cell r="D9150" t="str">
            <v>Oconee</v>
          </cell>
          <cell r="E9150">
            <v>2</v>
          </cell>
          <cell r="F9150">
            <v>543</v>
          </cell>
          <cell r="G9150" t="str">
            <v>NHTF</v>
          </cell>
        </row>
        <row r="9151">
          <cell r="A9151" t="str">
            <v>Orangeburg202020.3NHTF</v>
          </cell>
          <cell r="B9151">
            <v>2020</v>
          </cell>
          <cell r="C9151">
            <v>0.3</v>
          </cell>
          <cell r="D9151" t="str">
            <v>Orangeburg</v>
          </cell>
          <cell r="E9151">
            <v>2</v>
          </cell>
          <cell r="F9151">
            <v>543</v>
          </cell>
          <cell r="G9151" t="str">
            <v>NHTF</v>
          </cell>
        </row>
        <row r="9152">
          <cell r="A9152" t="str">
            <v>Pickens202020.3NHTF</v>
          </cell>
          <cell r="B9152">
            <v>2020</v>
          </cell>
          <cell r="C9152">
            <v>0.3</v>
          </cell>
          <cell r="D9152" t="str">
            <v>Pickens</v>
          </cell>
          <cell r="E9152">
            <v>2</v>
          </cell>
          <cell r="F9152">
            <v>543</v>
          </cell>
          <cell r="G9152" t="str">
            <v>NHTF</v>
          </cell>
        </row>
        <row r="9153">
          <cell r="A9153" t="str">
            <v>Richland202020.3NHTF</v>
          </cell>
          <cell r="B9153">
            <v>2020</v>
          </cell>
          <cell r="C9153">
            <v>0.3</v>
          </cell>
          <cell r="D9153" t="str">
            <v>Richland</v>
          </cell>
          <cell r="E9153">
            <v>2</v>
          </cell>
          <cell r="F9153">
            <v>543</v>
          </cell>
          <cell r="G9153" t="str">
            <v>NHTF</v>
          </cell>
        </row>
        <row r="9154">
          <cell r="A9154" t="str">
            <v>Saluda202020.3NHTF</v>
          </cell>
          <cell r="B9154">
            <v>2020</v>
          </cell>
          <cell r="C9154">
            <v>0.3</v>
          </cell>
          <cell r="D9154" t="str">
            <v>Saluda</v>
          </cell>
          <cell r="E9154">
            <v>2</v>
          </cell>
          <cell r="F9154">
            <v>543</v>
          </cell>
          <cell r="G9154" t="str">
            <v>NHTF</v>
          </cell>
        </row>
        <row r="9155">
          <cell r="A9155" t="str">
            <v>Spartanburg202020.3NHTF</v>
          </cell>
          <cell r="B9155">
            <v>2020</v>
          </cell>
          <cell r="C9155">
            <v>0.3</v>
          </cell>
          <cell r="D9155" t="str">
            <v>Spartanburg</v>
          </cell>
          <cell r="E9155">
            <v>2</v>
          </cell>
          <cell r="F9155">
            <v>543</v>
          </cell>
          <cell r="G9155" t="str">
            <v>NHTF</v>
          </cell>
        </row>
        <row r="9156">
          <cell r="A9156" t="str">
            <v>Sumter202020.3NHTF</v>
          </cell>
          <cell r="B9156">
            <v>2020</v>
          </cell>
          <cell r="C9156">
            <v>0.3</v>
          </cell>
          <cell r="D9156" t="str">
            <v>Sumter</v>
          </cell>
          <cell r="E9156">
            <v>2</v>
          </cell>
          <cell r="F9156">
            <v>543</v>
          </cell>
          <cell r="G9156" t="str">
            <v>NHTF</v>
          </cell>
        </row>
        <row r="9157">
          <cell r="A9157" t="str">
            <v>Union202020.3NHTF</v>
          </cell>
          <cell r="B9157">
            <v>2020</v>
          </cell>
          <cell r="C9157">
            <v>0.3</v>
          </cell>
          <cell r="D9157" t="str">
            <v>Union</v>
          </cell>
          <cell r="E9157">
            <v>2</v>
          </cell>
          <cell r="F9157">
            <v>543</v>
          </cell>
          <cell r="G9157" t="str">
            <v>NHTF</v>
          </cell>
        </row>
        <row r="9158">
          <cell r="A9158" t="str">
            <v>Williamsburg202020.3NHTF</v>
          </cell>
          <cell r="B9158">
            <v>2020</v>
          </cell>
          <cell r="C9158">
            <v>0.3</v>
          </cell>
          <cell r="D9158" t="str">
            <v>Williamsburg</v>
          </cell>
          <cell r="E9158">
            <v>2</v>
          </cell>
          <cell r="F9158">
            <v>543</v>
          </cell>
          <cell r="G9158" t="str">
            <v>NHTF</v>
          </cell>
        </row>
        <row r="9159">
          <cell r="A9159" t="str">
            <v>York202020.3NHTF</v>
          </cell>
          <cell r="B9159">
            <v>2020</v>
          </cell>
          <cell r="C9159">
            <v>0.3</v>
          </cell>
          <cell r="D9159" t="str">
            <v>York</v>
          </cell>
          <cell r="E9159">
            <v>2</v>
          </cell>
          <cell r="F9159">
            <v>563</v>
          </cell>
          <cell r="G9159" t="str">
            <v>NHTF</v>
          </cell>
        </row>
        <row r="9160">
          <cell r="A9160" t="str">
            <v>Abbeville202030.3NHTF</v>
          </cell>
          <cell r="B9160">
            <v>2020</v>
          </cell>
          <cell r="C9160">
            <v>0.3</v>
          </cell>
          <cell r="D9160" t="str">
            <v>Abbeville</v>
          </cell>
          <cell r="E9160">
            <v>3</v>
          </cell>
          <cell r="F9160">
            <v>711</v>
          </cell>
          <cell r="G9160" t="str">
            <v>NHTF</v>
          </cell>
        </row>
        <row r="9161">
          <cell r="A9161" t="str">
            <v>Aiken202030.3NHTF</v>
          </cell>
          <cell r="B9161">
            <v>2020</v>
          </cell>
          <cell r="C9161">
            <v>0.3</v>
          </cell>
          <cell r="D9161" t="str">
            <v>Aiken</v>
          </cell>
          <cell r="E9161">
            <v>3</v>
          </cell>
          <cell r="F9161">
            <v>711</v>
          </cell>
          <cell r="G9161" t="str">
            <v>NHTF</v>
          </cell>
        </row>
        <row r="9162">
          <cell r="A9162" t="str">
            <v>Allendale202030.3NHTF</v>
          </cell>
          <cell r="B9162">
            <v>2020</v>
          </cell>
          <cell r="C9162">
            <v>0.3</v>
          </cell>
          <cell r="D9162" t="str">
            <v>Allendale</v>
          </cell>
          <cell r="E9162">
            <v>3</v>
          </cell>
          <cell r="F9162">
            <v>711</v>
          </cell>
          <cell r="G9162" t="str">
            <v>NHTF</v>
          </cell>
        </row>
        <row r="9163">
          <cell r="A9163" t="str">
            <v>Anderson202030.3NHTF</v>
          </cell>
          <cell r="B9163">
            <v>2020</v>
          </cell>
          <cell r="C9163">
            <v>0.3</v>
          </cell>
          <cell r="D9163" t="str">
            <v>Anderson</v>
          </cell>
          <cell r="E9163">
            <v>3</v>
          </cell>
          <cell r="F9163">
            <v>711</v>
          </cell>
          <cell r="G9163" t="str">
            <v>NHTF</v>
          </cell>
        </row>
        <row r="9164">
          <cell r="A9164" t="str">
            <v>Bamberg202030.3NHTF</v>
          </cell>
          <cell r="B9164">
            <v>2020</v>
          </cell>
          <cell r="C9164">
            <v>0.3</v>
          </cell>
          <cell r="D9164" t="str">
            <v>Bamberg</v>
          </cell>
          <cell r="E9164">
            <v>3</v>
          </cell>
          <cell r="F9164">
            <v>711</v>
          </cell>
          <cell r="G9164" t="str">
            <v>NHTF</v>
          </cell>
        </row>
        <row r="9165">
          <cell r="A9165" t="str">
            <v>Barnwell202030.3NHTF</v>
          </cell>
          <cell r="B9165">
            <v>2020</v>
          </cell>
          <cell r="C9165">
            <v>0.3</v>
          </cell>
          <cell r="D9165" t="str">
            <v>Barnwell</v>
          </cell>
          <cell r="E9165">
            <v>3</v>
          </cell>
          <cell r="F9165">
            <v>711</v>
          </cell>
          <cell r="G9165" t="str">
            <v>NHTF</v>
          </cell>
        </row>
        <row r="9166">
          <cell r="A9166" t="str">
            <v>Beaufort202030.3NHTF</v>
          </cell>
          <cell r="B9166">
            <v>2020</v>
          </cell>
          <cell r="C9166">
            <v>0.3</v>
          </cell>
          <cell r="D9166" t="str">
            <v>Beaufort</v>
          </cell>
          <cell r="E9166">
            <v>3</v>
          </cell>
          <cell r="F9166">
            <v>711</v>
          </cell>
          <cell r="G9166" t="str">
            <v>NHTF</v>
          </cell>
        </row>
        <row r="9167">
          <cell r="A9167" t="str">
            <v>Berkeley202030.3NHTF</v>
          </cell>
          <cell r="B9167">
            <v>2020</v>
          </cell>
          <cell r="C9167">
            <v>0.3</v>
          </cell>
          <cell r="D9167" t="str">
            <v>Berkeley</v>
          </cell>
          <cell r="E9167">
            <v>3</v>
          </cell>
          <cell r="F9167">
            <v>711</v>
          </cell>
          <cell r="G9167" t="str">
            <v>NHTF</v>
          </cell>
        </row>
        <row r="9168">
          <cell r="A9168" t="str">
            <v>Calhoun202030.3NHTF</v>
          </cell>
          <cell r="B9168">
            <v>2020</v>
          </cell>
          <cell r="C9168">
            <v>0.3</v>
          </cell>
          <cell r="D9168" t="str">
            <v>Calhoun</v>
          </cell>
          <cell r="E9168">
            <v>3</v>
          </cell>
          <cell r="F9168">
            <v>711</v>
          </cell>
          <cell r="G9168" t="str">
            <v>NHTF</v>
          </cell>
        </row>
        <row r="9169">
          <cell r="A9169" t="str">
            <v>Charleston202030.3NHTF</v>
          </cell>
          <cell r="B9169">
            <v>2020</v>
          </cell>
          <cell r="C9169">
            <v>0.3</v>
          </cell>
          <cell r="D9169" t="str">
            <v>Charleston</v>
          </cell>
          <cell r="E9169">
            <v>3</v>
          </cell>
          <cell r="F9169">
            <v>711</v>
          </cell>
          <cell r="G9169" t="str">
            <v>NHTF</v>
          </cell>
        </row>
        <row r="9170">
          <cell r="A9170" t="str">
            <v>Cherokee202030.3NHTF</v>
          </cell>
          <cell r="B9170">
            <v>2020</v>
          </cell>
          <cell r="C9170">
            <v>0.3</v>
          </cell>
          <cell r="D9170" t="str">
            <v>Cherokee</v>
          </cell>
          <cell r="E9170">
            <v>3</v>
          </cell>
          <cell r="F9170">
            <v>711</v>
          </cell>
          <cell r="G9170" t="str">
            <v>NHTF</v>
          </cell>
        </row>
        <row r="9171">
          <cell r="A9171" t="str">
            <v>Chester202030.3NHTF</v>
          </cell>
          <cell r="B9171">
            <v>2020</v>
          </cell>
          <cell r="C9171">
            <v>0.3</v>
          </cell>
          <cell r="D9171" t="str">
            <v>Chester</v>
          </cell>
          <cell r="E9171">
            <v>3</v>
          </cell>
          <cell r="F9171">
            <v>711</v>
          </cell>
          <cell r="G9171" t="str">
            <v>NHTF</v>
          </cell>
        </row>
        <row r="9172">
          <cell r="A9172" t="str">
            <v>Chesterfield202030.3NHTF</v>
          </cell>
          <cell r="B9172">
            <v>2020</v>
          </cell>
          <cell r="C9172">
            <v>0.3</v>
          </cell>
          <cell r="D9172" t="str">
            <v>Chesterfield</v>
          </cell>
          <cell r="E9172">
            <v>3</v>
          </cell>
          <cell r="F9172">
            <v>711</v>
          </cell>
          <cell r="G9172" t="str">
            <v>NHTF</v>
          </cell>
        </row>
        <row r="9173">
          <cell r="A9173" t="str">
            <v>Clarendon202030.3NHTF</v>
          </cell>
          <cell r="B9173">
            <v>2020</v>
          </cell>
          <cell r="C9173">
            <v>0.3</v>
          </cell>
          <cell r="D9173" t="str">
            <v>Clarendon</v>
          </cell>
          <cell r="E9173">
            <v>3</v>
          </cell>
          <cell r="F9173">
            <v>711</v>
          </cell>
          <cell r="G9173" t="str">
            <v>NHTF</v>
          </cell>
        </row>
        <row r="9174">
          <cell r="A9174" t="str">
            <v>Colleton202030.3NHTF</v>
          </cell>
          <cell r="B9174">
            <v>2020</v>
          </cell>
          <cell r="C9174">
            <v>0.3</v>
          </cell>
          <cell r="D9174" t="str">
            <v>Colleton</v>
          </cell>
          <cell r="E9174">
            <v>3</v>
          </cell>
          <cell r="F9174">
            <v>711</v>
          </cell>
          <cell r="G9174" t="str">
            <v>NHTF</v>
          </cell>
        </row>
        <row r="9175">
          <cell r="A9175" t="str">
            <v>Darlington202030.3NHTF</v>
          </cell>
          <cell r="B9175">
            <v>2020</v>
          </cell>
          <cell r="C9175">
            <v>0.3</v>
          </cell>
          <cell r="D9175" t="str">
            <v>Darlington</v>
          </cell>
          <cell r="E9175">
            <v>3</v>
          </cell>
          <cell r="F9175">
            <v>711</v>
          </cell>
          <cell r="G9175" t="str">
            <v>NHTF</v>
          </cell>
        </row>
        <row r="9176">
          <cell r="A9176" t="str">
            <v>Dillon202030.3NHTF</v>
          </cell>
          <cell r="B9176">
            <v>2020</v>
          </cell>
          <cell r="C9176">
            <v>0.3</v>
          </cell>
          <cell r="D9176" t="str">
            <v>Dillon</v>
          </cell>
          <cell r="E9176">
            <v>3</v>
          </cell>
          <cell r="F9176">
            <v>711</v>
          </cell>
          <cell r="G9176" t="str">
            <v>NHTF</v>
          </cell>
        </row>
        <row r="9177">
          <cell r="A9177" t="str">
            <v>Dorchester202030.3NHTF</v>
          </cell>
          <cell r="B9177">
            <v>2020</v>
          </cell>
          <cell r="C9177">
            <v>0.3</v>
          </cell>
          <cell r="D9177" t="str">
            <v>Dorchester</v>
          </cell>
          <cell r="E9177">
            <v>3</v>
          </cell>
          <cell r="F9177">
            <v>711</v>
          </cell>
          <cell r="G9177" t="str">
            <v>NHTF</v>
          </cell>
        </row>
        <row r="9178">
          <cell r="A9178" t="str">
            <v>Edgefield202030.3NHTF</v>
          </cell>
          <cell r="B9178">
            <v>2020</v>
          </cell>
          <cell r="C9178">
            <v>0.3</v>
          </cell>
          <cell r="D9178" t="str">
            <v>Edgefield</v>
          </cell>
          <cell r="E9178">
            <v>3</v>
          </cell>
          <cell r="F9178">
            <v>711</v>
          </cell>
          <cell r="G9178" t="str">
            <v>NHTF</v>
          </cell>
        </row>
        <row r="9179">
          <cell r="A9179" t="str">
            <v>Fairfield202030.3NHTF</v>
          </cell>
          <cell r="B9179">
            <v>2020</v>
          </cell>
          <cell r="C9179">
            <v>0.3</v>
          </cell>
          <cell r="D9179" t="str">
            <v>Fairfield</v>
          </cell>
          <cell r="E9179">
            <v>3</v>
          </cell>
          <cell r="F9179">
            <v>711</v>
          </cell>
          <cell r="G9179" t="str">
            <v>NHTF</v>
          </cell>
        </row>
        <row r="9180">
          <cell r="A9180" t="str">
            <v>Florence202030.3NHTF</v>
          </cell>
          <cell r="B9180">
            <v>2020</v>
          </cell>
          <cell r="C9180">
            <v>0.3</v>
          </cell>
          <cell r="D9180" t="str">
            <v>Florence</v>
          </cell>
          <cell r="E9180">
            <v>3</v>
          </cell>
          <cell r="F9180">
            <v>711</v>
          </cell>
          <cell r="G9180" t="str">
            <v>NHTF</v>
          </cell>
        </row>
        <row r="9181">
          <cell r="A9181" t="str">
            <v>Georgetown202030.3NHTF</v>
          </cell>
          <cell r="B9181">
            <v>2020</v>
          </cell>
          <cell r="C9181">
            <v>0.3</v>
          </cell>
          <cell r="D9181" t="str">
            <v>Georgetown</v>
          </cell>
          <cell r="E9181">
            <v>3</v>
          </cell>
          <cell r="F9181">
            <v>711</v>
          </cell>
          <cell r="G9181" t="str">
            <v>NHTF</v>
          </cell>
        </row>
        <row r="9182">
          <cell r="A9182" t="str">
            <v>Greenville202030.3NHTF</v>
          </cell>
          <cell r="B9182">
            <v>2020</v>
          </cell>
          <cell r="C9182">
            <v>0.3</v>
          </cell>
          <cell r="D9182" t="str">
            <v>Greenville</v>
          </cell>
          <cell r="E9182">
            <v>3</v>
          </cell>
          <cell r="F9182">
            <v>711</v>
          </cell>
          <cell r="G9182" t="str">
            <v>NHTF</v>
          </cell>
        </row>
        <row r="9183">
          <cell r="A9183" t="str">
            <v>Greenwood202030.3NHTF</v>
          </cell>
          <cell r="B9183">
            <v>2020</v>
          </cell>
          <cell r="C9183">
            <v>0.3</v>
          </cell>
          <cell r="D9183" t="str">
            <v>Greenwood</v>
          </cell>
          <cell r="E9183">
            <v>3</v>
          </cell>
          <cell r="F9183">
            <v>711</v>
          </cell>
          <cell r="G9183" t="str">
            <v>NHTF</v>
          </cell>
        </row>
        <row r="9184">
          <cell r="A9184" t="str">
            <v>Hampton202030.3NHTF</v>
          </cell>
          <cell r="B9184">
            <v>2020</v>
          </cell>
          <cell r="C9184">
            <v>0.3</v>
          </cell>
          <cell r="D9184" t="str">
            <v>Hampton</v>
          </cell>
          <cell r="E9184">
            <v>3</v>
          </cell>
          <cell r="F9184">
            <v>711</v>
          </cell>
          <cell r="G9184" t="str">
            <v>NHTF</v>
          </cell>
        </row>
        <row r="9185">
          <cell r="A9185" t="str">
            <v>Horry202030.3NHTF</v>
          </cell>
          <cell r="B9185">
            <v>2020</v>
          </cell>
          <cell r="C9185">
            <v>0.3</v>
          </cell>
          <cell r="D9185" t="str">
            <v>Horry</v>
          </cell>
          <cell r="E9185">
            <v>3</v>
          </cell>
          <cell r="F9185">
            <v>711</v>
          </cell>
          <cell r="G9185" t="str">
            <v>NHTF</v>
          </cell>
        </row>
        <row r="9186">
          <cell r="A9186" t="str">
            <v>Jasper202030.3NHTF</v>
          </cell>
          <cell r="B9186">
            <v>2020</v>
          </cell>
          <cell r="C9186">
            <v>0.3</v>
          </cell>
          <cell r="D9186" t="str">
            <v>Jasper</v>
          </cell>
          <cell r="E9186">
            <v>3</v>
          </cell>
          <cell r="F9186">
            <v>711</v>
          </cell>
          <cell r="G9186" t="str">
            <v>NHTF</v>
          </cell>
        </row>
        <row r="9187">
          <cell r="A9187" t="str">
            <v>Kershaw202030.3NHTF</v>
          </cell>
          <cell r="B9187">
            <v>2020</v>
          </cell>
          <cell r="C9187">
            <v>0.3</v>
          </cell>
          <cell r="D9187" t="str">
            <v>Kershaw</v>
          </cell>
          <cell r="E9187">
            <v>3</v>
          </cell>
          <cell r="F9187">
            <v>711</v>
          </cell>
          <cell r="G9187" t="str">
            <v>NHTF</v>
          </cell>
        </row>
        <row r="9188">
          <cell r="A9188" t="str">
            <v>Lancaster202030.3NHTF</v>
          </cell>
          <cell r="B9188">
            <v>2020</v>
          </cell>
          <cell r="C9188">
            <v>0.3</v>
          </cell>
          <cell r="D9188" t="str">
            <v>Lancaster</v>
          </cell>
          <cell r="E9188">
            <v>3</v>
          </cell>
          <cell r="F9188">
            <v>711</v>
          </cell>
          <cell r="G9188" t="str">
            <v>NHTF</v>
          </cell>
        </row>
        <row r="9189">
          <cell r="A9189" t="str">
            <v>Laurens202030.3NHTF</v>
          </cell>
          <cell r="B9189">
            <v>2020</v>
          </cell>
          <cell r="C9189">
            <v>0.3</v>
          </cell>
          <cell r="D9189" t="str">
            <v>Laurens</v>
          </cell>
          <cell r="E9189">
            <v>3</v>
          </cell>
          <cell r="F9189">
            <v>711</v>
          </cell>
          <cell r="G9189" t="str">
            <v>NHTF</v>
          </cell>
        </row>
        <row r="9190">
          <cell r="A9190" t="str">
            <v>Lee202030.3NHTF</v>
          </cell>
          <cell r="B9190">
            <v>2020</v>
          </cell>
          <cell r="C9190">
            <v>0.3</v>
          </cell>
          <cell r="D9190" t="str">
            <v>Lee</v>
          </cell>
          <cell r="E9190">
            <v>3</v>
          </cell>
          <cell r="F9190">
            <v>711</v>
          </cell>
          <cell r="G9190" t="str">
            <v>NHTF</v>
          </cell>
        </row>
        <row r="9191">
          <cell r="A9191" t="str">
            <v>Lexington202030.3NHTF</v>
          </cell>
          <cell r="B9191">
            <v>2020</v>
          </cell>
          <cell r="C9191">
            <v>0.3</v>
          </cell>
          <cell r="D9191" t="str">
            <v>Lexington</v>
          </cell>
          <cell r="E9191">
            <v>3</v>
          </cell>
          <cell r="F9191">
            <v>711</v>
          </cell>
          <cell r="G9191" t="str">
            <v>NHTF</v>
          </cell>
        </row>
        <row r="9192">
          <cell r="A9192" t="str">
            <v>Marion202030.3NHTF</v>
          </cell>
          <cell r="B9192">
            <v>2020</v>
          </cell>
          <cell r="C9192">
            <v>0.3</v>
          </cell>
          <cell r="D9192" t="str">
            <v>Marion</v>
          </cell>
          <cell r="E9192">
            <v>3</v>
          </cell>
          <cell r="F9192">
            <v>711</v>
          </cell>
          <cell r="G9192" t="str">
            <v>NHTF</v>
          </cell>
        </row>
        <row r="9193">
          <cell r="A9193" t="str">
            <v>Marlboro202030.3NHTF</v>
          </cell>
          <cell r="B9193">
            <v>2020</v>
          </cell>
          <cell r="C9193">
            <v>0.3</v>
          </cell>
          <cell r="D9193" t="str">
            <v>Marlboro</v>
          </cell>
          <cell r="E9193">
            <v>3</v>
          </cell>
          <cell r="F9193">
            <v>711</v>
          </cell>
          <cell r="G9193" t="str">
            <v>NHTF</v>
          </cell>
        </row>
        <row r="9194">
          <cell r="A9194" t="str">
            <v>McCormick202030.3NHTF</v>
          </cell>
          <cell r="B9194">
            <v>2020</v>
          </cell>
          <cell r="C9194">
            <v>0.3</v>
          </cell>
          <cell r="D9194" t="str">
            <v>McCormick</v>
          </cell>
          <cell r="E9194">
            <v>3</v>
          </cell>
          <cell r="F9194">
            <v>711</v>
          </cell>
          <cell r="G9194" t="str">
            <v>NHTF</v>
          </cell>
        </row>
        <row r="9195">
          <cell r="A9195" t="str">
            <v>Newberry202030.3NHTF</v>
          </cell>
          <cell r="B9195">
            <v>2020</v>
          </cell>
          <cell r="C9195">
            <v>0.3</v>
          </cell>
          <cell r="D9195" t="str">
            <v>Newberry</v>
          </cell>
          <cell r="E9195">
            <v>3</v>
          </cell>
          <cell r="F9195">
            <v>711</v>
          </cell>
          <cell r="G9195" t="str">
            <v>NHTF</v>
          </cell>
        </row>
        <row r="9196">
          <cell r="A9196" t="str">
            <v>Oconee202030.3NHTF</v>
          </cell>
          <cell r="B9196">
            <v>2020</v>
          </cell>
          <cell r="C9196">
            <v>0.3</v>
          </cell>
          <cell r="D9196" t="str">
            <v>Oconee</v>
          </cell>
          <cell r="E9196">
            <v>3</v>
          </cell>
          <cell r="F9196">
            <v>711</v>
          </cell>
          <cell r="G9196" t="str">
            <v>NHTF</v>
          </cell>
        </row>
        <row r="9197">
          <cell r="A9197" t="str">
            <v>Orangeburg202030.3NHTF</v>
          </cell>
          <cell r="B9197">
            <v>2020</v>
          </cell>
          <cell r="C9197">
            <v>0.3</v>
          </cell>
          <cell r="D9197" t="str">
            <v>Orangeburg</v>
          </cell>
          <cell r="E9197">
            <v>3</v>
          </cell>
          <cell r="F9197">
            <v>711</v>
          </cell>
          <cell r="G9197" t="str">
            <v>NHTF</v>
          </cell>
        </row>
        <row r="9198">
          <cell r="A9198" t="str">
            <v>Pickens202030.3NHTF</v>
          </cell>
          <cell r="B9198">
            <v>2020</v>
          </cell>
          <cell r="C9198">
            <v>0.3</v>
          </cell>
          <cell r="D9198" t="str">
            <v>Pickens</v>
          </cell>
          <cell r="E9198">
            <v>3</v>
          </cell>
          <cell r="F9198">
            <v>711</v>
          </cell>
          <cell r="G9198" t="str">
            <v>NHTF</v>
          </cell>
        </row>
        <row r="9199">
          <cell r="A9199" t="str">
            <v>Richland202030.3NHTF</v>
          </cell>
          <cell r="B9199">
            <v>2020</v>
          </cell>
          <cell r="C9199">
            <v>0.3</v>
          </cell>
          <cell r="D9199" t="str">
            <v>Richland</v>
          </cell>
          <cell r="E9199">
            <v>3</v>
          </cell>
          <cell r="F9199">
            <v>711</v>
          </cell>
          <cell r="G9199" t="str">
            <v>NHTF</v>
          </cell>
        </row>
        <row r="9200">
          <cell r="A9200" t="str">
            <v>Saluda202030.3NHTF</v>
          </cell>
          <cell r="B9200">
            <v>2020</v>
          </cell>
          <cell r="C9200">
            <v>0.3</v>
          </cell>
          <cell r="D9200" t="str">
            <v>Saluda</v>
          </cell>
          <cell r="E9200">
            <v>3</v>
          </cell>
          <cell r="F9200">
            <v>711</v>
          </cell>
          <cell r="G9200" t="str">
            <v>NHTF</v>
          </cell>
        </row>
        <row r="9201">
          <cell r="A9201" t="str">
            <v>Spartanburg202030.3NHTF</v>
          </cell>
          <cell r="B9201">
            <v>2020</v>
          </cell>
          <cell r="C9201">
            <v>0.3</v>
          </cell>
          <cell r="D9201" t="str">
            <v>Spartanburg</v>
          </cell>
          <cell r="E9201">
            <v>3</v>
          </cell>
          <cell r="F9201">
            <v>711</v>
          </cell>
          <cell r="G9201" t="str">
            <v>NHTF</v>
          </cell>
        </row>
        <row r="9202">
          <cell r="A9202" t="str">
            <v>Sumter202030.3NHTF</v>
          </cell>
          <cell r="B9202">
            <v>2020</v>
          </cell>
          <cell r="C9202">
            <v>0.3</v>
          </cell>
          <cell r="D9202" t="str">
            <v>Sumter</v>
          </cell>
          <cell r="E9202">
            <v>3</v>
          </cell>
          <cell r="F9202">
            <v>711</v>
          </cell>
          <cell r="G9202" t="str">
            <v>NHTF</v>
          </cell>
        </row>
        <row r="9203">
          <cell r="A9203" t="str">
            <v>Union202030.3NHTF</v>
          </cell>
          <cell r="B9203">
            <v>2020</v>
          </cell>
          <cell r="C9203">
            <v>0.3</v>
          </cell>
          <cell r="D9203" t="str">
            <v>Union</v>
          </cell>
          <cell r="E9203">
            <v>3</v>
          </cell>
          <cell r="F9203">
            <v>711</v>
          </cell>
          <cell r="G9203" t="str">
            <v>NHTF</v>
          </cell>
        </row>
        <row r="9204">
          <cell r="A9204" t="str">
            <v>Williamsburg202030.3NHTF</v>
          </cell>
          <cell r="B9204">
            <v>2020</v>
          </cell>
          <cell r="C9204">
            <v>0.3</v>
          </cell>
          <cell r="D9204" t="str">
            <v>Williamsburg</v>
          </cell>
          <cell r="E9204">
            <v>3</v>
          </cell>
          <cell r="F9204">
            <v>711</v>
          </cell>
          <cell r="G9204" t="str">
            <v>NHTF</v>
          </cell>
        </row>
        <row r="9205">
          <cell r="A9205" t="str">
            <v>York202030.3NHTF</v>
          </cell>
          <cell r="B9205">
            <v>2020</v>
          </cell>
          <cell r="C9205">
            <v>0.3</v>
          </cell>
          <cell r="D9205" t="str">
            <v>York</v>
          </cell>
          <cell r="E9205">
            <v>3</v>
          </cell>
          <cell r="F9205">
            <v>711</v>
          </cell>
          <cell r="G9205" t="str">
            <v>NHTF</v>
          </cell>
        </row>
        <row r="9206">
          <cell r="A9206" t="str">
            <v>Abbeville202040.3NHTF</v>
          </cell>
          <cell r="B9206">
            <v>2020</v>
          </cell>
          <cell r="C9206">
            <v>0.3</v>
          </cell>
          <cell r="D9206" t="str">
            <v>Abbeville</v>
          </cell>
          <cell r="E9206">
            <v>4</v>
          </cell>
          <cell r="F9206">
            <v>879</v>
          </cell>
          <cell r="G9206" t="str">
            <v>NHTF</v>
          </cell>
        </row>
        <row r="9207">
          <cell r="A9207" t="str">
            <v>Aiken202040.3NHTF</v>
          </cell>
          <cell r="B9207">
            <v>2020</v>
          </cell>
          <cell r="C9207">
            <v>0.3</v>
          </cell>
          <cell r="D9207" t="str">
            <v>Aiken</v>
          </cell>
          <cell r="E9207">
            <v>4</v>
          </cell>
          <cell r="F9207">
            <v>879</v>
          </cell>
          <cell r="G9207" t="str">
            <v>NHTF</v>
          </cell>
        </row>
        <row r="9208">
          <cell r="A9208" t="str">
            <v>Allendale202040.3NHTF</v>
          </cell>
          <cell r="B9208">
            <v>2020</v>
          </cell>
          <cell r="C9208">
            <v>0.3</v>
          </cell>
          <cell r="D9208" t="str">
            <v>Allendale</v>
          </cell>
          <cell r="E9208">
            <v>4</v>
          </cell>
          <cell r="F9208">
            <v>879</v>
          </cell>
          <cell r="G9208" t="str">
            <v>NHTF</v>
          </cell>
        </row>
        <row r="9209">
          <cell r="A9209" t="str">
            <v>Anderson202040.3NHTF</v>
          </cell>
          <cell r="B9209">
            <v>2020</v>
          </cell>
          <cell r="C9209">
            <v>0.3</v>
          </cell>
          <cell r="D9209" t="str">
            <v>Anderson</v>
          </cell>
          <cell r="E9209">
            <v>4</v>
          </cell>
          <cell r="F9209">
            <v>879</v>
          </cell>
          <cell r="G9209" t="str">
            <v>NHTF</v>
          </cell>
        </row>
        <row r="9210">
          <cell r="A9210" t="str">
            <v>Bamberg202040.3NHTF</v>
          </cell>
          <cell r="B9210">
            <v>2020</v>
          </cell>
          <cell r="C9210">
            <v>0.3</v>
          </cell>
          <cell r="D9210" t="str">
            <v>Bamberg</v>
          </cell>
          <cell r="E9210">
            <v>4</v>
          </cell>
          <cell r="F9210">
            <v>879</v>
          </cell>
          <cell r="G9210" t="str">
            <v>NHTF</v>
          </cell>
        </row>
        <row r="9211">
          <cell r="A9211" t="str">
            <v>Barnwell202040.3NHTF</v>
          </cell>
          <cell r="B9211">
            <v>2020</v>
          </cell>
          <cell r="C9211">
            <v>0.3</v>
          </cell>
          <cell r="D9211" t="str">
            <v>Barnwell</v>
          </cell>
          <cell r="E9211">
            <v>4</v>
          </cell>
          <cell r="F9211">
            <v>879</v>
          </cell>
          <cell r="G9211" t="str">
            <v>NHTF</v>
          </cell>
        </row>
        <row r="9212">
          <cell r="A9212" t="str">
            <v>Beaufort202040.3NHTF</v>
          </cell>
          <cell r="B9212">
            <v>2020</v>
          </cell>
          <cell r="C9212">
            <v>0.3</v>
          </cell>
          <cell r="D9212" t="str">
            <v>Beaufort</v>
          </cell>
          <cell r="E9212">
            <v>4</v>
          </cell>
          <cell r="F9212">
            <v>879</v>
          </cell>
          <cell r="G9212" t="str">
            <v>NHTF</v>
          </cell>
        </row>
        <row r="9213">
          <cell r="A9213" t="str">
            <v>Berkeley202040.3NHTF</v>
          </cell>
          <cell r="B9213">
            <v>2020</v>
          </cell>
          <cell r="C9213">
            <v>0.3</v>
          </cell>
          <cell r="D9213" t="str">
            <v>Berkeley</v>
          </cell>
          <cell r="E9213">
            <v>4</v>
          </cell>
          <cell r="F9213">
            <v>879</v>
          </cell>
          <cell r="G9213" t="str">
            <v>NHTF</v>
          </cell>
        </row>
        <row r="9214">
          <cell r="A9214" t="str">
            <v>Calhoun202040.3NHTF</v>
          </cell>
          <cell r="B9214">
            <v>2020</v>
          </cell>
          <cell r="C9214">
            <v>0.3</v>
          </cell>
          <cell r="D9214" t="str">
            <v>Calhoun</v>
          </cell>
          <cell r="E9214">
            <v>4</v>
          </cell>
          <cell r="F9214">
            <v>879</v>
          </cell>
          <cell r="G9214" t="str">
            <v>NHTF</v>
          </cell>
        </row>
        <row r="9215">
          <cell r="A9215" t="str">
            <v>Charleston202040.3NHTF</v>
          </cell>
          <cell r="B9215">
            <v>2020</v>
          </cell>
          <cell r="C9215">
            <v>0.3</v>
          </cell>
          <cell r="D9215" t="str">
            <v>Charleston</v>
          </cell>
          <cell r="E9215">
            <v>4</v>
          </cell>
          <cell r="F9215">
            <v>879</v>
          </cell>
          <cell r="G9215" t="str">
            <v>NHTF</v>
          </cell>
        </row>
        <row r="9216">
          <cell r="A9216" t="str">
            <v>Cherokee202040.3NHTF</v>
          </cell>
          <cell r="B9216">
            <v>2020</v>
          </cell>
          <cell r="C9216">
            <v>0.3</v>
          </cell>
          <cell r="D9216" t="str">
            <v>Cherokee</v>
          </cell>
          <cell r="E9216">
            <v>4</v>
          </cell>
          <cell r="F9216">
            <v>879</v>
          </cell>
          <cell r="G9216" t="str">
            <v>NHTF</v>
          </cell>
        </row>
        <row r="9217">
          <cell r="A9217" t="str">
            <v>Chester202040.3NHTF</v>
          </cell>
          <cell r="B9217">
            <v>2020</v>
          </cell>
          <cell r="C9217">
            <v>0.3</v>
          </cell>
          <cell r="D9217" t="str">
            <v>Chester</v>
          </cell>
          <cell r="E9217">
            <v>4</v>
          </cell>
          <cell r="F9217">
            <v>879</v>
          </cell>
          <cell r="G9217" t="str">
            <v>NHTF</v>
          </cell>
        </row>
        <row r="9218">
          <cell r="A9218" t="str">
            <v>Chesterfield202040.3NHTF</v>
          </cell>
          <cell r="B9218">
            <v>2020</v>
          </cell>
          <cell r="C9218">
            <v>0.3</v>
          </cell>
          <cell r="D9218" t="str">
            <v>Chesterfield</v>
          </cell>
          <cell r="E9218">
            <v>4</v>
          </cell>
          <cell r="F9218">
            <v>879</v>
          </cell>
          <cell r="G9218" t="str">
            <v>NHTF</v>
          </cell>
        </row>
        <row r="9219">
          <cell r="A9219" t="str">
            <v>Clarendon202040.3NHTF</v>
          </cell>
          <cell r="B9219">
            <v>2020</v>
          </cell>
          <cell r="C9219">
            <v>0.3</v>
          </cell>
          <cell r="D9219" t="str">
            <v>Clarendon</v>
          </cell>
          <cell r="E9219">
            <v>4</v>
          </cell>
          <cell r="F9219">
            <v>879</v>
          </cell>
          <cell r="G9219" t="str">
            <v>NHTF</v>
          </cell>
        </row>
        <row r="9220">
          <cell r="A9220" t="str">
            <v>Colleton202040.3NHTF</v>
          </cell>
          <cell r="B9220">
            <v>2020</v>
          </cell>
          <cell r="C9220">
            <v>0.3</v>
          </cell>
          <cell r="D9220" t="str">
            <v>Colleton</v>
          </cell>
          <cell r="E9220">
            <v>4</v>
          </cell>
          <cell r="F9220">
            <v>879</v>
          </cell>
          <cell r="G9220" t="str">
            <v>NHTF</v>
          </cell>
        </row>
        <row r="9221">
          <cell r="A9221" t="str">
            <v>Darlington202040.3NHTF</v>
          </cell>
          <cell r="B9221">
            <v>2020</v>
          </cell>
          <cell r="C9221">
            <v>0.3</v>
          </cell>
          <cell r="D9221" t="str">
            <v>Darlington</v>
          </cell>
          <cell r="E9221">
            <v>4</v>
          </cell>
          <cell r="F9221">
            <v>879</v>
          </cell>
          <cell r="G9221" t="str">
            <v>NHTF</v>
          </cell>
        </row>
        <row r="9222">
          <cell r="A9222" t="str">
            <v>Dillon202040.3NHTF</v>
          </cell>
          <cell r="B9222">
            <v>2020</v>
          </cell>
          <cell r="C9222">
            <v>0.3</v>
          </cell>
          <cell r="D9222" t="str">
            <v>Dillon</v>
          </cell>
          <cell r="E9222">
            <v>4</v>
          </cell>
          <cell r="F9222">
            <v>879</v>
          </cell>
          <cell r="G9222" t="str">
            <v>NHTF</v>
          </cell>
        </row>
        <row r="9223">
          <cell r="A9223" t="str">
            <v>Dorchester202040.3NHTF</v>
          </cell>
          <cell r="B9223">
            <v>2020</v>
          </cell>
          <cell r="C9223">
            <v>0.3</v>
          </cell>
          <cell r="D9223" t="str">
            <v>Dorchester</v>
          </cell>
          <cell r="E9223">
            <v>4</v>
          </cell>
          <cell r="F9223">
            <v>879</v>
          </cell>
          <cell r="G9223" t="str">
            <v>NHTF</v>
          </cell>
        </row>
        <row r="9224">
          <cell r="A9224" t="str">
            <v>Edgefield202040.3NHTF</v>
          </cell>
          <cell r="B9224">
            <v>2020</v>
          </cell>
          <cell r="C9224">
            <v>0.3</v>
          </cell>
          <cell r="D9224" t="str">
            <v>Edgefield</v>
          </cell>
          <cell r="E9224">
            <v>4</v>
          </cell>
          <cell r="F9224">
            <v>879</v>
          </cell>
          <cell r="G9224" t="str">
            <v>NHTF</v>
          </cell>
        </row>
        <row r="9225">
          <cell r="A9225" t="str">
            <v>Fairfield202040.3NHTF</v>
          </cell>
          <cell r="B9225">
            <v>2020</v>
          </cell>
          <cell r="C9225">
            <v>0.3</v>
          </cell>
          <cell r="D9225" t="str">
            <v>Fairfield</v>
          </cell>
          <cell r="E9225">
            <v>4</v>
          </cell>
          <cell r="F9225">
            <v>879</v>
          </cell>
          <cell r="G9225" t="str">
            <v>NHTF</v>
          </cell>
        </row>
        <row r="9226">
          <cell r="A9226" t="str">
            <v>Florence202040.3NHTF</v>
          </cell>
          <cell r="B9226">
            <v>2020</v>
          </cell>
          <cell r="C9226">
            <v>0.3</v>
          </cell>
          <cell r="D9226" t="str">
            <v>Florence</v>
          </cell>
          <cell r="E9226">
            <v>4</v>
          </cell>
          <cell r="F9226">
            <v>879</v>
          </cell>
          <cell r="G9226" t="str">
            <v>NHTF</v>
          </cell>
        </row>
        <row r="9227">
          <cell r="A9227" t="str">
            <v>Georgetown202040.3NHTF</v>
          </cell>
          <cell r="B9227">
            <v>2020</v>
          </cell>
          <cell r="C9227">
            <v>0.3</v>
          </cell>
          <cell r="D9227" t="str">
            <v>Georgetown</v>
          </cell>
          <cell r="E9227">
            <v>4</v>
          </cell>
          <cell r="F9227">
            <v>879</v>
          </cell>
          <cell r="G9227" t="str">
            <v>NHTF</v>
          </cell>
        </row>
        <row r="9228">
          <cell r="A9228" t="str">
            <v>Greenville202040.3NHTF</v>
          </cell>
          <cell r="B9228">
            <v>2020</v>
          </cell>
          <cell r="C9228">
            <v>0.3</v>
          </cell>
          <cell r="D9228" t="str">
            <v>Greenville</v>
          </cell>
          <cell r="E9228">
            <v>4</v>
          </cell>
          <cell r="F9228">
            <v>879</v>
          </cell>
          <cell r="G9228" t="str">
            <v>NHTF</v>
          </cell>
        </row>
        <row r="9229">
          <cell r="A9229" t="str">
            <v>Greenwood202040.3NHTF</v>
          </cell>
          <cell r="B9229">
            <v>2020</v>
          </cell>
          <cell r="C9229">
            <v>0.3</v>
          </cell>
          <cell r="D9229" t="str">
            <v>Greenwood</v>
          </cell>
          <cell r="E9229">
            <v>4</v>
          </cell>
          <cell r="F9229">
            <v>879</v>
          </cell>
          <cell r="G9229" t="str">
            <v>NHTF</v>
          </cell>
        </row>
        <row r="9230">
          <cell r="A9230" t="str">
            <v>Hampton202040.3NHTF</v>
          </cell>
          <cell r="B9230">
            <v>2020</v>
          </cell>
          <cell r="C9230">
            <v>0.3</v>
          </cell>
          <cell r="D9230" t="str">
            <v>Hampton</v>
          </cell>
          <cell r="E9230">
            <v>4</v>
          </cell>
          <cell r="F9230">
            <v>879</v>
          </cell>
          <cell r="G9230" t="str">
            <v>NHTF</v>
          </cell>
        </row>
        <row r="9231">
          <cell r="A9231" t="str">
            <v>Horry202040.3NHTF</v>
          </cell>
          <cell r="B9231">
            <v>2020</v>
          </cell>
          <cell r="C9231">
            <v>0.3</v>
          </cell>
          <cell r="D9231" t="str">
            <v>Horry</v>
          </cell>
          <cell r="E9231">
            <v>4</v>
          </cell>
          <cell r="F9231">
            <v>879</v>
          </cell>
          <cell r="G9231" t="str">
            <v>NHTF</v>
          </cell>
        </row>
        <row r="9232">
          <cell r="A9232" t="str">
            <v>Jasper202040.3NHTF</v>
          </cell>
          <cell r="B9232">
            <v>2020</v>
          </cell>
          <cell r="C9232">
            <v>0.3</v>
          </cell>
          <cell r="D9232" t="str">
            <v>Jasper</v>
          </cell>
          <cell r="E9232">
            <v>4</v>
          </cell>
          <cell r="F9232">
            <v>879</v>
          </cell>
          <cell r="G9232" t="str">
            <v>NHTF</v>
          </cell>
        </row>
        <row r="9233">
          <cell r="A9233" t="str">
            <v>Kershaw202040.3NHTF</v>
          </cell>
          <cell r="B9233">
            <v>2020</v>
          </cell>
          <cell r="C9233">
            <v>0.3</v>
          </cell>
          <cell r="D9233" t="str">
            <v>Kershaw</v>
          </cell>
          <cell r="E9233">
            <v>4</v>
          </cell>
          <cell r="F9233">
            <v>879</v>
          </cell>
          <cell r="G9233" t="str">
            <v>NHTF</v>
          </cell>
        </row>
        <row r="9234">
          <cell r="A9234" t="str">
            <v>Lancaster202040.3NHTF</v>
          </cell>
          <cell r="B9234">
            <v>2020</v>
          </cell>
          <cell r="C9234">
            <v>0.3</v>
          </cell>
          <cell r="D9234" t="str">
            <v>Lancaster</v>
          </cell>
          <cell r="E9234">
            <v>4</v>
          </cell>
          <cell r="F9234">
            <v>879</v>
          </cell>
          <cell r="G9234" t="str">
            <v>NHTF</v>
          </cell>
        </row>
        <row r="9235">
          <cell r="A9235" t="str">
            <v>Laurens202040.3NHTF</v>
          </cell>
          <cell r="B9235">
            <v>2020</v>
          </cell>
          <cell r="C9235">
            <v>0.3</v>
          </cell>
          <cell r="D9235" t="str">
            <v>Laurens</v>
          </cell>
          <cell r="E9235">
            <v>4</v>
          </cell>
          <cell r="F9235">
            <v>879</v>
          </cell>
          <cell r="G9235" t="str">
            <v>NHTF</v>
          </cell>
        </row>
        <row r="9236">
          <cell r="A9236" t="str">
            <v>Lee202040.3NHTF</v>
          </cell>
          <cell r="B9236">
            <v>2020</v>
          </cell>
          <cell r="C9236">
            <v>0.3</v>
          </cell>
          <cell r="D9236" t="str">
            <v>Lee</v>
          </cell>
          <cell r="E9236">
            <v>4</v>
          </cell>
          <cell r="F9236">
            <v>879</v>
          </cell>
          <cell r="G9236" t="str">
            <v>NHTF</v>
          </cell>
        </row>
        <row r="9237">
          <cell r="A9237" t="str">
            <v>Lexington202040.3NHTF</v>
          </cell>
          <cell r="B9237">
            <v>2020</v>
          </cell>
          <cell r="C9237">
            <v>0.3</v>
          </cell>
          <cell r="D9237" t="str">
            <v>Lexington</v>
          </cell>
          <cell r="E9237">
            <v>4</v>
          </cell>
          <cell r="F9237">
            <v>879</v>
          </cell>
          <cell r="G9237" t="str">
            <v>NHTF</v>
          </cell>
        </row>
        <row r="9238">
          <cell r="A9238" t="str">
            <v>Marion202040.3NHTF</v>
          </cell>
          <cell r="B9238">
            <v>2020</v>
          </cell>
          <cell r="C9238">
            <v>0.3</v>
          </cell>
          <cell r="D9238" t="str">
            <v>Marion</v>
          </cell>
          <cell r="E9238">
            <v>4</v>
          </cell>
          <cell r="F9238">
            <v>879</v>
          </cell>
          <cell r="G9238" t="str">
            <v>NHTF</v>
          </cell>
        </row>
        <row r="9239">
          <cell r="A9239" t="str">
            <v>Marlboro202040.3NHTF</v>
          </cell>
          <cell r="B9239">
            <v>2020</v>
          </cell>
          <cell r="C9239">
            <v>0.3</v>
          </cell>
          <cell r="D9239" t="str">
            <v>Marlboro</v>
          </cell>
          <cell r="E9239">
            <v>4</v>
          </cell>
          <cell r="F9239">
            <v>879</v>
          </cell>
          <cell r="G9239" t="str">
            <v>NHTF</v>
          </cell>
        </row>
        <row r="9240">
          <cell r="A9240" t="str">
            <v>McCormick202040.3NHTF</v>
          </cell>
          <cell r="B9240">
            <v>2020</v>
          </cell>
          <cell r="C9240">
            <v>0.3</v>
          </cell>
          <cell r="D9240" t="str">
            <v>McCormick</v>
          </cell>
          <cell r="E9240">
            <v>4</v>
          </cell>
          <cell r="F9240">
            <v>879</v>
          </cell>
          <cell r="G9240" t="str">
            <v>NHTF</v>
          </cell>
        </row>
        <row r="9241">
          <cell r="A9241" t="str">
            <v>Newberry202040.3NHTF</v>
          </cell>
          <cell r="B9241">
            <v>2020</v>
          </cell>
          <cell r="C9241">
            <v>0.3</v>
          </cell>
          <cell r="D9241" t="str">
            <v>Newberry</v>
          </cell>
          <cell r="E9241">
            <v>4</v>
          </cell>
          <cell r="F9241">
            <v>879</v>
          </cell>
          <cell r="G9241" t="str">
            <v>NHTF</v>
          </cell>
        </row>
        <row r="9242">
          <cell r="A9242" t="str">
            <v>Oconee202040.3NHTF</v>
          </cell>
          <cell r="B9242">
            <v>2020</v>
          </cell>
          <cell r="C9242">
            <v>0.3</v>
          </cell>
          <cell r="D9242" t="str">
            <v>Oconee</v>
          </cell>
          <cell r="E9242">
            <v>4</v>
          </cell>
          <cell r="F9242">
            <v>879</v>
          </cell>
          <cell r="G9242" t="str">
            <v>NHTF</v>
          </cell>
        </row>
        <row r="9243">
          <cell r="A9243" t="str">
            <v>Orangeburg202040.3NHTF</v>
          </cell>
          <cell r="B9243">
            <v>2020</v>
          </cell>
          <cell r="C9243">
            <v>0.3</v>
          </cell>
          <cell r="D9243" t="str">
            <v>Orangeburg</v>
          </cell>
          <cell r="E9243">
            <v>4</v>
          </cell>
          <cell r="F9243">
            <v>879</v>
          </cell>
          <cell r="G9243" t="str">
            <v>NHTF</v>
          </cell>
        </row>
        <row r="9244">
          <cell r="A9244" t="str">
            <v>Pickens202040.3NHTF</v>
          </cell>
          <cell r="B9244">
            <v>2020</v>
          </cell>
          <cell r="C9244">
            <v>0.3</v>
          </cell>
          <cell r="D9244" t="str">
            <v>Pickens</v>
          </cell>
          <cell r="E9244">
            <v>4</v>
          </cell>
          <cell r="F9244">
            <v>879</v>
          </cell>
          <cell r="G9244" t="str">
            <v>NHTF</v>
          </cell>
        </row>
        <row r="9245">
          <cell r="A9245" t="str">
            <v>Richland202040.3NHTF</v>
          </cell>
          <cell r="B9245">
            <v>2020</v>
          </cell>
          <cell r="C9245">
            <v>0.3</v>
          </cell>
          <cell r="D9245" t="str">
            <v>Richland</v>
          </cell>
          <cell r="E9245">
            <v>4</v>
          </cell>
          <cell r="F9245">
            <v>879</v>
          </cell>
          <cell r="G9245" t="str">
            <v>NHTF</v>
          </cell>
        </row>
        <row r="9246">
          <cell r="A9246" t="str">
            <v>Saluda202040.3NHTF</v>
          </cell>
          <cell r="B9246">
            <v>2020</v>
          </cell>
          <cell r="C9246">
            <v>0.3</v>
          </cell>
          <cell r="D9246" t="str">
            <v>Saluda</v>
          </cell>
          <cell r="E9246">
            <v>4</v>
          </cell>
          <cell r="F9246">
            <v>879</v>
          </cell>
          <cell r="G9246" t="str">
            <v>NHTF</v>
          </cell>
        </row>
        <row r="9247">
          <cell r="A9247" t="str">
            <v>Spartanburg202040.3NHTF</v>
          </cell>
          <cell r="B9247">
            <v>2020</v>
          </cell>
          <cell r="C9247">
            <v>0.3</v>
          </cell>
          <cell r="D9247" t="str">
            <v>Spartanburg</v>
          </cell>
          <cell r="E9247">
            <v>4</v>
          </cell>
          <cell r="F9247">
            <v>879</v>
          </cell>
          <cell r="G9247" t="str">
            <v>NHTF</v>
          </cell>
        </row>
        <row r="9248">
          <cell r="A9248" t="str">
            <v>Sumter202040.3NHTF</v>
          </cell>
          <cell r="B9248">
            <v>2020</v>
          </cell>
          <cell r="C9248">
            <v>0.3</v>
          </cell>
          <cell r="D9248" t="str">
            <v>Sumter</v>
          </cell>
          <cell r="E9248">
            <v>4</v>
          </cell>
          <cell r="F9248">
            <v>879</v>
          </cell>
          <cell r="G9248" t="str">
            <v>NHTF</v>
          </cell>
        </row>
        <row r="9249">
          <cell r="A9249" t="str">
            <v>Union202040.3NHTF</v>
          </cell>
          <cell r="B9249">
            <v>2020</v>
          </cell>
          <cell r="C9249">
            <v>0.3</v>
          </cell>
          <cell r="D9249" t="str">
            <v>Union</v>
          </cell>
          <cell r="E9249">
            <v>4</v>
          </cell>
          <cell r="F9249">
            <v>879</v>
          </cell>
          <cell r="G9249" t="str">
            <v>NHTF</v>
          </cell>
        </row>
        <row r="9250">
          <cell r="A9250" t="str">
            <v>Williamsburg202040.3NHTF</v>
          </cell>
          <cell r="B9250">
            <v>2020</v>
          </cell>
          <cell r="C9250">
            <v>0.3</v>
          </cell>
          <cell r="D9250" t="str">
            <v>Williamsburg</v>
          </cell>
          <cell r="E9250">
            <v>4</v>
          </cell>
          <cell r="F9250">
            <v>879</v>
          </cell>
          <cell r="G9250" t="str">
            <v>NHTF</v>
          </cell>
        </row>
        <row r="9251">
          <cell r="A9251" t="str">
            <v>York202040.3NHTF</v>
          </cell>
          <cell r="B9251">
            <v>2020</v>
          </cell>
          <cell r="C9251">
            <v>0.3</v>
          </cell>
          <cell r="D9251" t="str">
            <v>York</v>
          </cell>
          <cell r="E9251">
            <v>4</v>
          </cell>
          <cell r="F9251">
            <v>879</v>
          </cell>
          <cell r="G9251" t="str">
            <v>NHTF</v>
          </cell>
        </row>
        <row r="9252">
          <cell r="A9252" t="str">
            <v>Abbeville202000.5HOME</v>
          </cell>
          <cell r="B9252">
            <v>2020</v>
          </cell>
          <cell r="C9252">
            <v>0.5</v>
          </cell>
          <cell r="D9252" t="str">
            <v>Abbeville</v>
          </cell>
          <cell r="E9252">
            <v>0</v>
          </cell>
          <cell r="F9252">
            <v>458</v>
          </cell>
          <cell r="G9252" t="str">
            <v>HOME</v>
          </cell>
        </row>
        <row r="9253">
          <cell r="A9253" t="str">
            <v>Aiken202000.5HOME</v>
          </cell>
          <cell r="B9253">
            <v>2020</v>
          </cell>
          <cell r="C9253">
            <v>0.5</v>
          </cell>
          <cell r="D9253" t="str">
            <v>Aiken</v>
          </cell>
          <cell r="E9253">
            <v>0</v>
          </cell>
          <cell r="F9253">
            <v>577</v>
          </cell>
          <cell r="G9253" t="str">
            <v>HOME</v>
          </cell>
        </row>
        <row r="9254">
          <cell r="A9254" t="str">
            <v>Allendale202000.5HOME</v>
          </cell>
          <cell r="B9254">
            <v>2020</v>
          </cell>
          <cell r="C9254">
            <v>0.5</v>
          </cell>
          <cell r="D9254" t="str">
            <v>Allendale</v>
          </cell>
          <cell r="E9254">
            <v>0</v>
          </cell>
          <cell r="F9254">
            <v>458</v>
          </cell>
          <cell r="G9254" t="str">
            <v>HOME</v>
          </cell>
        </row>
        <row r="9255">
          <cell r="A9255" t="str">
            <v>Anderson202000.5HOME</v>
          </cell>
          <cell r="B9255">
            <v>2020</v>
          </cell>
          <cell r="C9255">
            <v>0.5</v>
          </cell>
          <cell r="D9255" t="str">
            <v>Anderson</v>
          </cell>
          <cell r="E9255">
            <v>0</v>
          </cell>
          <cell r="F9255">
            <v>568</v>
          </cell>
          <cell r="G9255" t="str">
            <v>HOME</v>
          </cell>
        </row>
        <row r="9256">
          <cell r="A9256" t="str">
            <v>Bamberg202000.5HOME</v>
          </cell>
          <cell r="B9256">
            <v>2020</v>
          </cell>
          <cell r="C9256">
            <v>0.5</v>
          </cell>
          <cell r="D9256" t="str">
            <v>Bamberg</v>
          </cell>
          <cell r="E9256">
            <v>0</v>
          </cell>
          <cell r="F9256">
            <v>458</v>
          </cell>
          <cell r="G9256" t="str">
            <v>HOME</v>
          </cell>
        </row>
        <row r="9257">
          <cell r="A9257" t="str">
            <v>Barnwell202000.5HOME</v>
          </cell>
          <cell r="B9257">
            <v>2020</v>
          </cell>
          <cell r="C9257">
            <v>0.5</v>
          </cell>
          <cell r="D9257" t="str">
            <v>Barnwell</v>
          </cell>
          <cell r="E9257">
            <v>0</v>
          </cell>
          <cell r="F9257">
            <v>458</v>
          </cell>
          <cell r="G9257" t="str">
            <v>HOME</v>
          </cell>
        </row>
        <row r="9258">
          <cell r="A9258" t="str">
            <v>Beaufort202000.5HOME</v>
          </cell>
          <cell r="B9258">
            <v>2020</v>
          </cell>
          <cell r="C9258">
            <v>0.5</v>
          </cell>
          <cell r="D9258" t="str">
            <v>Beaufort</v>
          </cell>
          <cell r="E9258">
            <v>0</v>
          </cell>
          <cell r="F9258">
            <v>713</v>
          </cell>
          <cell r="G9258" t="str">
            <v>HOME</v>
          </cell>
        </row>
        <row r="9259">
          <cell r="A9259" t="str">
            <v>Berkeley202000.5HOME</v>
          </cell>
          <cell r="B9259">
            <v>2020</v>
          </cell>
          <cell r="C9259">
            <v>0.5</v>
          </cell>
          <cell r="D9259" t="str">
            <v>Berkeley</v>
          </cell>
          <cell r="E9259">
            <v>0</v>
          </cell>
          <cell r="F9259">
            <v>708</v>
          </cell>
          <cell r="G9259" t="str">
            <v>HOME</v>
          </cell>
        </row>
        <row r="9260">
          <cell r="A9260" t="str">
            <v>Calhoun202000.5HOME</v>
          </cell>
          <cell r="B9260">
            <v>2020</v>
          </cell>
          <cell r="C9260">
            <v>0.5</v>
          </cell>
          <cell r="D9260" t="str">
            <v>Calhoun</v>
          </cell>
          <cell r="E9260">
            <v>0</v>
          </cell>
          <cell r="F9260">
            <v>636</v>
          </cell>
          <cell r="G9260" t="str">
            <v>HOME</v>
          </cell>
        </row>
        <row r="9261">
          <cell r="A9261" t="str">
            <v>Charleston202000.5HOME</v>
          </cell>
          <cell r="B9261">
            <v>2020</v>
          </cell>
          <cell r="C9261">
            <v>0.5</v>
          </cell>
          <cell r="D9261" t="str">
            <v>Charleston</v>
          </cell>
          <cell r="E9261">
            <v>0</v>
          </cell>
          <cell r="F9261">
            <v>708</v>
          </cell>
          <cell r="G9261" t="str">
            <v>HOME</v>
          </cell>
        </row>
        <row r="9262">
          <cell r="A9262" t="str">
            <v>Cherokee202000.5HOME</v>
          </cell>
          <cell r="B9262">
            <v>2020</v>
          </cell>
          <cell r="C9262">
            <v>0.5</v>
          </cell>
          <cell r="D9262" t="str">
            <v>Cherokee</v>
          </cell>
          <cell r="E9262">
            <v>0</v>
          </cell>
          <cell r="F9262">
            <v>429</v>
          </cell>
          <cell r="G9262" t="str">
            <v>HOME</v>
          </cell>
        </row>
        <row r="9263">
          <cell r="A9263" t="str">
            <v>Chester202000.5HOME</v>
          </cell>
          <cell r="B9263">
            <v>2020</v>
          </cell>
          <cell r="C9263">
            <v>0.5</v>
          </cell>
          <cell r="D9263" t="str">
            <v>Chester</v>
          </cell>
          <cell r="E9263">
            <v>0</v>
          </cell>
          <cell r="F9263">
            <v>473</v>
          </cell>
          <cell r="G9263" t="str">
            <v>HOME</v>
          </cell>
        </row>
        <row r="9264">
          <cell r="A9264" t="str">
            <v>Chesterfield202000.5HOME</v>
          </cell>
          <cell r="B9264">
            <v>2020</v>
          </cell>
          <cell r="C9264">
            <v>0.5</v>
          </cell>
          <cell r="D9264" t="str">
            <v>Chesterfield</v>
          </cell>
          <cell r="E9264">
            <v>0</v>
          </cell>
          <cell r="F9264">
            <v>458</v>
          </cell>
          <cell r="G9264" t="str">
            <v>HOME</v>
          </cell>
        </row>
        <row r="9265">
          <cell r="A9265" t="str">
            <v>Clarendon202000.5HOME</v>
          </cell>
          <cell r="B9265">
            <v>2020</v>
          </cell>
          <cell r="C9265">
            <v>0.5</v>
          </cell>
          <cell r="D9265" t="str">
            <v>Clarendon</v>
          </cell>
          <cell r="E9265">
            <v>0</v>
          </cell>
          <cell r="F9265">
            <v>458</v>
          </cell>
          <cell r="G9265" t="str">
            <v>HOME</v>
          </cell>
        </row>
        <row r="9266">
          <cell r="A9266" t="str">
            <v>Colleton202000.5HOME</v>
          </cell>
          <cell r="B9266">
            <v>2020</v>
          </cell>
          <cell r="C9266">
            <v>0.5</v>
          </cell>
          <cell r="D9266" t="str">
            <v>Colleton</v>
          </cell>
          <cell r="E9266">
            <v>0</v>
          </cell>
          <cell r="F9266">
            <v>458</v>
          </cell>
          <cell r="G9266" t="str">
            <v>HOME</v>
          </cell>
        </row>
        <row r="9267">
          <cell r="A9267" t="str">
            <v>Darlington202000.5HOME</v>
          </cell>
          <cell r="B9267">
            <v>2020</v>
          </cell>
          <cell r="C9267">
            <v>0.5</v>
          </cell>
          <cell r="D9267" t="str">
            <v>Darlington</v>
          </cell>
          <cell r="E9267">
            <v>0</v>
          </cell>
          <cell r="F9267">
            <v>472</v>
          </cell>
          <cell r="G9267" t="str">
            <v>HOME</v>
          </cell>
        </row>
        <row r="9268">
          <cell r="A9268" t="str">
            <v>Dillon202000.5HOME</v>
          </cell>
          <cell r="B9268">
            <v>2020</v>
          </cell>
          <cell r="C9268">
            <v>0.5</v>
          </cell>
          <cell r="D9268" t="str">
            <v>Dillon</v>
          </cell>
          <cell r="E9268">
            <v>0</v>
          </cell>
          <cell r="F9268">
            <v>458</v>
          </cell>
          <cell r="G9268" t="str">
            <v>HOME</v>
          </cell>
        </row>
        <row r="9269">
          <cell r="A9269" t="str">
            <v>Dorchester202000.5HOME</v>
          </cell>
          <cell r="B9269">
            <v>2020</v>
          </cell>
          <cell r="C9269">
            <v>0.5</v>
          </cell>
          <cell r="D9269" t="str">
            <v>Dorchester</v>
          </cell>
          <cell r="E9269">
            <v>0</v>
          </cell>
          <cell r="F9269">
            <v>708</v>
          </cell>
          <cell r="G9269" t="str">
            <v>HOME</v>
          </cell>
        </row>
        <row r="9270">
          <cell r="A9270" t="str">
            <v>Edgefield202000.5HOME</v>
          </cell>
          <cell r="B9270">
            <v>2020</v>
          </cell>
          <cell r="C9270">
            <v>0.5</v>
          </cell>
          <cell r="D9270" t="str">
            <v>Edgefield</v>
          </cell>
          <cell r="E9270">
            <v>0</v>
          </cell>
          <cell r="F9270">
            <v>577</v>
          </cell>
          <cell r="G9270" t="str">
            <v>HOME</v>
          </cell>
        </row>
        <row r="9271">
          <cell r="A9271" t="str">
            <v>Fairfield202000.5HOME</v>
          </cell>
          <cell r="B9271">
            <v>2020</v>
          </cell>
          <cell r="C9271">
            <v>0.5</v>
          </cell>
          <cell r="D9271" t="str">
            <v>Fairfield</v>
          </cell>
          <cell r="E9271">
            <v>0</v>
          </cell>
          <cell r="F9271">
            <v>636</v>
          </cell>
          <cell r="G9271" t="str">
            <v>HOME</v>
          </cell>
        </row>
        <row r="9272">
          <cell r="A9272" t="str">
            <v>Florence202000.5HOME</v>
          </cell>
          <cell r="B9272">
            <v>2020</v>
          </cell>
          <cell r="C9272">
            <v>0.5</v>
          </cell>
          <cell r="D9272" t="str">
            <v>Florence</v>
          </cell>
          <cell r="E9272">
            <v>0</v>
          </cell>
          <cell r="F9272">
            <v>531</v>
          </cell>
          <cell r="G9272" t="str">
            <v>HOME</v>
          </cell>
        </row>
        <row r="9273">
          <cell r="A9273" t="str">
            <v>Georgetown202000.5HOME</v>
          </cell>
          <cell r="B9273">
            <v>2020</v>
          </cell>
          <cell r="C9273">
            <v>0.5</v>
          </cell>
          <cell r="D9273" t="str">
            <v>Georgetown</v>
          </cell>
          <cell r="E9273">
            <v>0</v>
          </cell>
          <cell r="F9273">
            <v>547</v>
          </cell>
          <cell r="G9273" t="str">
            <v>HOME</v>
          </cell>
        </row>
        <row r="9274">
          <cell r="A9274" t="str">
            <v>Greenville202000.5HOME</v>
          </cell>
          <cell r="B9274">
            <v>2020</v>
          </cell>
          <cell r="C9274">
            <v>0.5</v>
          </cell>
          <cell r="D9274" t="str">
            <v>Greenville</v>
          </cell>
          <cell r="E9274">
            <v>0</v>
          </cell>
          <cell r="F9274">
            <v>628</v>
          </cell>
          <cell r="G9274" t="str">
            <v>HOME</v>
          </cell>
        </row>
        <row r="9275">
          <cell r="A9275" t="str">
            <v>Greenwood202000.5HOME</v>
          </cell>
          <cell r="B9275">
            <v>2020</v>
          </cell>
          <cell r="C9275">
            <v>0.5</v>
          </cell>
          <cell r="D9275" t="str">
            <v>Greenwood</v>
          </cell>
          <cell r="E9275">
            <v>0</v>
          </cell>
          <cell r="F9275">
            <v>493</v>
          </cell>
          <cell r="G9275" t="str">
            <v>HOME</v>
          </cell>
        </row>
        <row r="9276">
          <cell r="A9276" t="str">
            <v>Hampton202000.5HOME</v>
          </cell>
          <cell r="B9276">
            <v>2020</v>
          </cell>
          <cell r="C9276">
            <v>0.5</v>
          </cell>
          <cell r="D9276" t="str">
            <v>Hampton</v>
          </cell>
          <cell r="E9276">
            <v>0</v>
          </cell>
          <cell r="F9276">
            <v>458</v>
          </cell>
          <cell r="G9276" t="str">
            <v>HOME</v>
          </cell>
        </row>
        <row r="9277">
          <cell r="A9277" t="str">
            <v>Horry202000.5HOME</v>
          </cell>
          <cell r="B9277">
            <v>2020</v>
          </cell>
          <cell r="C9277">
            <v>0.5</v>
          </cell>
          <cell r="D9277" t="str">
            <v>Horry</v>
          </cell>
          <cell r="E9277">
            <v>0</v>
          </cell>
          <cell r="F9277">
            <v>536</v>
          </cell>
          <cell r="G9277" t="str">
            <v>HOME</v>
          </cell>
        </row>
        <row r="9278">
          <cell r="A9278" t="str">
            <v>Jasper202000.5HOME</v>
          </cell>
          <cell r="B9278">
            <v>2020</v>
          </cell>
          <cell r="C9278">
            <v>0.5</v>
          </cell>
          <cell r="D9278" t="str">
            <v>Jasper</v>
          </cell>
          <cell r="E9278">
            <v>0</v>
          </cell>
          <cell r="F9278">
            <v>467</v>
          </cell>
          <cell r="G9278" t="str">
            <v>HOME</v>
          </cell>
        </row>
        <row r="9279">
          <cell r="A9279" t="str">
            <v>Kershaw202000.5HOME</v>
          </cell>
          <cell r="B9279">
            <v>2020</v>
          </cell>
          <cell r="C9279">
            <v>0.5</v>
          </cell>
          <cell r="D9279" t="str">
            <v>Kershaw</v>
          </cell>
          <cell r="E9279">
            <v>0</v>
          </cell>
          <cell r="F9279">
            <v>561</v>
          </cell>
          <cell r="G9279" t="str">
            <v>HOME</v>
          </cell>
        </row>
        <row r="9280">
          <cell r="A9280" t="str">
            <v>Lancaster202000.5HOME</v>
          </cell>
          <cell r="B9280">
            <v>2020</v>
          </cell>
          <cell r="C9280">
            <v>0.5</v>
          </cell>
          <cell r="D9280" t="str">
            <v>Lancaster</v>
          </cell>
          <cell r="E9280">
            <v>0</v>
          </cell>
          <cell r="F9280">
            <v>521</v>
          </cell>
          <cell r="G9280" t="str">
            <v>HOME</v>
          </cell>
        </row>
        <row r="9281">
          <cell r="A9281" t="str">
            <v>Laurens202000.5HOME</v>
          </cell>
          <cell r="B9281">
            <v>2020</v>
          </cell>
          <cell r="C9281">
            <v>0.5</v>
          </cell>
          <cell r="D9281" t="str">
            <v>Laurens</v>
          </cell>
          <cell r="E9281">
            <v>0</v>
          </cell>
          <cell r="F9281">
            <v>486</v>
          </cell>
          <cell r="G9281" t="str">
            <v>HOME</v>
          </cell>
        </row>
        <row r="9282">
          <cell r="A9282" t="str">
            <v>Lee202000.5HOME</v>
          </cell>
          <cell r="B9282">
            <v>2020</v>
          </cell>
          <cell r="C9282">
            <v>0.5</v>
          </cell>
          <cell r="D9282" t="str">
            <v>Lee</v>
          </cell>
          <cell r="E9282">
            <v>0</v>
          </cell>
          <cell r="F9282">
            <v>458</v>
          </cell>
          <cell r="G9282" t="str">
            <v>HOME</v>
          </cell>
        </row>
        <row r="9283">
          <cell r="A9283" t="str">
            <v>Lexington202000.5HOME</v>
          </cell>
          <cell r="B9283">
            <v>2020</v>
          </cell>
          <cell r="C9283">
            <v>0.5</v>
          </cell>
          <cell r="D9283" t="str">
            <v>Lexington</v>
          </cell>
          <cell r="E9283">
            <v>0</v>
          </cell>
          <cell r="F9283">
            <v>636</v>
          </cell>
          <cell r="G9283" t="str">
            <v>HOME</v>
          </cell>
        </row>
        <row r="9284">
          <cell r="A9284" t="str">
            <v>Marion202000.5HOME</v>
          </cell>
          <cell r="B9284">
            <v>2020</v>
          </cell>
          <cell r="C9284">
            <v>0.5</v>
          </cell>
          <cell r="D9284" t="str">
            <v>Marion</v>
          </cell>
          <cell r="E9284">
            <v>0</v>
          </cell>
          <cell r="F9284">
            <v>458</v>
          </cell>
          <cell r="G9284" t="str">
            <v>HOME</v>
          </cell>
        </row>
        <row r="9285">
          <cell r="A9285" t="str">
            <v>Marlboro202000.5HOME</v>
          </cell>
          <cell r="B9285">
            <v>2020</v>
          </cell>
          <cell r="C9285">
            <v>0.5</v>
          </cell>
          <cell r="D9285" t="str">
            <v>Marlboro</v>
          </cell>
          <cell r="E9285">
            <v>0</v>
          </cell>
          <cell r="F9285">
            <v>458</v>
          </cell>
          <cell r="G9285" t="str">
            <v>HOME</v>
          </cell>
        </row>
        <row r="9286">
          <cell r="A9286" t="str">
            <v>McCormick202000.5HOME</v>
          </cell>
          <cell r="B9286">
            <v>2020</v>
          </cell>
          <cell r="C9286">
            <v>0.5</v>
          </cell>
          <cell r="D9286" t="str">
            <v>McCormick</v>
          </cell>
          <cell r="E9286">
            <v>0</v>
          </cell>
          <cell r="F9286">
            <v>480</v>
          </cell>
          <cell r="G9286" t="str">
            <v>HOME</v>
          </cell>
        </row>
        <row r="9287">
          <cell r="A9287" t="str">
            <v>Newberry202000.5HOME</v>
          </cell>
          <cell r="B9287">
            <v>2020</v>
          </cell>
          <cell r="C9287">
            <v>0.5</v>
          </cell>
          <cell r="D9287" t="str">
            <v>Newberry</v>
          </cell>
          <cell r="E9287">
            <v>0</v>
          </cell>
          <cell r="F9287">
            <v>488</v>
          </cell>
          <cell r="G9287" t="str">
            <v>HOME</v>
          </cell>
        </row>
        <row r="9288">
          <cell r="A9288" t="str">
            <v>Oconee202000.5HOME</v>
          </cell>
          <cell r="B9288">
            <v>2020</v>
          </cell>
          <cell r="C9288">
            <v>0.5</v>
          </cell>
          <cell r="D9288" t="str">
            <v>Oconee</v>
          </cell>
          <cell r="E9288">
            <v>0</v>
          </cell>
          <cell r="F9288">
            <v>477</v>
          </cell>
          <cell r="G9288" t="str">
            <v>HOME</v>
          </cell>
        </row>
        <row r="9289">
          <cell r="A9289" t="str">
            <v>Orangeburg202000.5HOME</v>
          </cell>
          <cell r="B9289">
            <v>2020</v>
          </cell>
          <cell r="C9289">
            <v>0.5</v>
          </cell>
          <cell r="D9289" t="str">
            <v>Orangeburg</v>
          </cell>
          <cell r="E9289">
            <v>0</v>
          </cell>
          <cell r="F9289">
            <v>458</v>
          </cell>
          <cell r="G9289" t="str">
            <v>HOME</v>
          </cell>
        </row>
        <row r="9290">
          <cell r="A9290" t="str">
            <v>Pickens202000.5HOME</v>
          </cell>
          <cell r="B9290">
            <v>2020</v>
          </cell>
          <cell r="C9290">
            <v>0.5</v>
          </cell>
          <cell r="D9290" t="str">
            <v>Pickens</v>
          </cell>
          <cell r="E9290">
            <v>0</v>
          </cell>
          <cell r="F9290">
            <v>628</v>
          </cell>
          <cell r="G9290" t="str">
            <v>HOME</v>
          </cell>
        </row>
        <row r="9291">
          <cell r="A9291" t="str">
            <v>Richland202000.5HOME</v>
          </cell>
          <cell r="B9291">
            <v>2020</v>
          </cell>
          <cell r="C9291">
            <v>0.5</v>
          </cell>
          <cell r="D9291" t="str">
            <v>Richland</v>
          </cell>
          <cell r="E9291">
            <v>0</v>
          </cell>
          <cell r="F9291">
            <v>636</v>
          </cell>
          <cell r="G9291" t="str">
            <v>HOME</v>
          </cell>
        </row>
        <row r="9292">
          <cell r="A9292" t="str">
            <v>Saluda202000.5HOME</v>
          </cell>
          <cell r="B9292">
            <v>2020</v>
          </cell>
          <cell r="C9292">
            <v>0.5</v>
          </cell>
          <cell r="D9292" t="str">
            <v>Saluda</v>
          </cell>
          <cell r="E9292">
            <v>0</v>
          </cell>
          <cell r="F9292">
            <v>636</v>
          </cell>
          <cell r="G9292" t="str">
            <v>HOME</v>
          </cell>
        </row>
        <row r="9293">
          <cell r="A9293" t="str">
            <v>Spartanburg202000.5HOME</v>
          </cell>
          <cell r="B9293">
            <v>2020</v>
          </cell>
          <cell r="C9293">
            <v>0.5</v>
          </cell>
          <cell r="D9293" t="str">
            <v>Spartanburg</v>
          </cell>
          <cell r="E9293">
            <v>0</v>
          </cell>
          <cell r="F9293">
            <v>566</v>
          </cell>
          <cell r="G9293" t="str">
            <v>HOME</v>
          </cell>
        </row>
        <row r="9294">
          <cell r="A9294" t="str">
            <v>Sumter202000.5HOME</v>
          </cell>
          <cell r="B9294">
            <v>2020</v>
          </cell>
          <cell r="C9294">
            <v>0.5</v>
          </cell>
          <cell r="D9294" t="str">
            <v>Sumter</v>
          </cell>
          <cell r="E9294">
            <v>0</v>
          </cell>
          <cell r="F9294">
            <v>478</v>
          </cell>
          <cell r="G9294" t="str">
            <v>HOME</v>
          </cell>
        </row>
        <row r="9295">
          <cell r="A9295" t="str">
            <v>Union202000.5HOME</v>
          </cell>
          <cell r="B9295">
            <v>2020</v>
          </cell>
          <cell r="C9295">
            <v>0.5</v>
          </cell>
          <cell r="D9295" t="str">
            <v>Union</v>
          </cell>
          <cell r="E9295">
            <v>0</v>
          </cell>
          <cell r="F9295">
            <v>458</v>
          </cell>
          <cell r="G9295" t="str">
            <v>HOME</v>
          </cell>
        </row>
        <row r="9296">
          <cell r="A9296" t="str">
            <v>Williamsburg202000.5HOME</v>
          </cell>
          <cell r="B9296">
            <v>2020</v>
          </cell>
          <cell r="C9296">
            <v>0.5</v>
          </cell>
          <cell r="D9296" t="str">
            <v>Williamsburg</v>
          </cell>
          <cell r="E9296">
            <v>0</v>
          </cell>
          <cell r="F9296">
            <v>458</v>
          </cell>
          <cell r="G9296" t="str">
            <v>HOME</v>
          </cell>
        </row>
        <row r="9297">
          <cell r="A9297" t="str">
            <v>York202000.5HOME</v>
          </cell>
          <cell r="B9297">
            <v>2020</v>
          </cell>
          <cell r="C9297">
            <v>0.5</v>
          </cell>
          <cell r="D9297" t="str">
            <v>York</v>
          </cell>
          <cell r="E9297">
            <v>0</v>
          </cell>
          <cell r="F9297">
            <v>731</v>
          </cell>
          <cell r="G9297" t="str">
            <v>HOME</v>
          </cell>
        </row>
        <row r="9298">
          <cell r="A9298" t="str">
            <v>Abbeville202010.5HOME</v>
          </cell>
          <cell r="B9298">
            <v>2020</v>
          </cell>
          <cell r="C9298">
            <v>0.5</v>
          </cell>
          <cell r="D9298" t="str">
            <v>Abbeville</v>
          </cell>
          <cell r="E9298">
            <v>1</v>
          </cell>
          <cell r="F9298">
            <v>491</v>
          </cell>
          <cell r="G9298" t="str">
            <v>HOME</v>
          </cell>
        </row>
        <row r="9299">
          <cell r="A9299" t="str">
            <v>Aiken202010.5HOME</v>
          </cell>
          <cell r="B9299">
            <v>2020</v>
          </cell>
          <cell r="C9299">
            <v>0.5</v>
          </cell>
          <cell r="D9299" t="str">
            <v>Aiken</v>
          </cell>
          <cell r="E9299">
            <v>1</v>
          </cell>
          <cell r="F9299">
            <v>618</v>
          </cell>
          <cell r="G9299" t="str">
            <v>HOME</v>
          </cell>
        </row>
        <row r="9300">
          <cell r="A9300" t="str">
            <v>Allendale202010.5HOME</v>
          </cell>
          <cell r="B9300">
            <v>2020</v>
          </cell>
          <cell r="C9300">
            <v>0.5</v>
          </cell>
          <cell r="D9300" t="str">
            <v>Allendale</v>
          </cell>
          <cell r="E9300">
            <v>1</v>
          </cell>
          <cell r="F9300">
            <v>491</v>
          </cell>
          <cell r="G9300" t="str">
            <v>HOME</v>
          </cell>
        </row>
        <row r="9301">
          <cell r="A9301" t="str">
            <v>Anderson202010.5HOME</v>
          </cell>
          <cell r="B9301">
            <v>2020</v>
          </cell>
          <cell r="C9301">
            <v>0.5</v>
          </cell>
          <cell r="D9301" t="str">
            <v>Anderson</v>
          </cell>
          <cell r="E9301">
            <v>1</v>
          </cell>
          <cell r="F9301">
            <v>609</v>
          </cell>
          <cell r="G9301" t="str">
            <v>HOME</v>
          </cell>
        </row>
        <row r="9302">
          <cell r="A9302" t="str">
            <v>Bamberg202010.5HOME</v>
          </cell>
          <cell r="B9302">
            <v>2020</v>
          </cell>
          <cell r="C9302">
            <v>0.5</v>
          </cell>
          <cell r="D9302" t="str">
            <v>Bamberg</v>
          </cell>
          <cell r="E9302">
            <v>1</v>
          </cell>
          <cell r="F9302">
            <v>491</v>
          </cell>
          <cell r="G9302" t="str">
            <v>HOME</v>
          </cell>
        </row>
        <row r="9303">
          <cell r="A9303" t="str">
            <v>Barnwell202010.5HOME</v>
          </cell>
          <cell r="B9303">
            <v>2020</v>
          </cell>
          <cell r="C9303">
            <v>0.5</v>
          </cell>
          <cell r="D9303" t="str">
            <v>Barnwell</v>
          </cell>
          <cell r="E9303">
            <v>1</v>
          </cell>
          <cell r="F9303">
            <v>491</v>
          </cell>
          <cell r="G9303" t="str">
            <v>HOME</v>
          </cell>
        </row>
        <row r="9304">
          <cell r="A9304" t="str">
            <v>Beaufort202010.5HOME</v>
          </cell>
          <cell r="B9304">
            <v>2020</v>
          </cell>
          <cell r="C9304">
            <v>0.5</v>
          </cell>
          <cell r="D9304" t="str">
            <v>Beaufort</v>
          </cell>
          <cell r="E9304">
            <v>1</v>
          </cell>
          <cell r="F9304">
            <v>764</v>
          </cell>
          <cell r="G9304" t="str">
            <v>HOME</v>
          </cell>
        </row>
        <row r="9305">
          <cell r="A9305" t="str">
            <v>Berkeley202010.5HOME</v>
          </cell>
          <cell r="B9305">
            <v>2020</v>
          </cell>
          <cell r="C9305">
            <v>0.5</v>
          </cell>
          <cell r="D9305" t="str">
            <v>Berkeley</v>
          </cell>
          <cell r="E9305">
            <v>1</v>
          </cell>
          <cell r="F9305">
            <v>759</v>
          </cell>
          <cell r="G9305" t="str">
            <v>HOME</v>
          </cell>
        </row>
        <row r="9306">
          <cell r="A9306" t="str">
            <v>Calhoun202010.5HOME</v>
          </cell>
          <cell r="B9306">
            <v>2020</v>
          </cell>
          <cell r="C9306">
            <v>0.5</v>
          </cell>
          <cell r="D9306" t="str">
            <v>Calhoun</v>
          </cell>
          <cell r="E9306">
            <v>1</v>
          </cell>
          <cell r="F9306">
            <v>681</v>
          </cell>
          <cell r="G9306" t="str">
            <v>HOME</v>
          </cell>
        </row>
        <row r="9307">
          <cell r="A9307" t="str">
            <v>Charleston202010.5HOME</v>
          </cell>
          <cell r="B9307">
            <v>2020</v>
          </cell>
          <cell r="C9307">
            <v>0.5</v>
          </cell>
          <cell r="D9307" t="str">
            <v>Charleston</v>
          </cell>
          <cell r="E9307">
            <v>1</v>
          </cell>
          <cell r="F9307">
            <v>759</v>
          </cell>
          <cell r="G9307" t="str">
            <v>HOME</v>
          </cell>
        </row>
        <row r="9308">
          <cell r="A9308" t="str">
            <v>Cherokee202010.5HOME</v>
          </cell>
          <cell r="B9308">
            <v>2020</v>
          </cell>
          <cell r="C9308">
            <v>0.5</v>
          </cell>
          <cell r="D9308" t="str">
            <v>Cherokee</v>
          </cell>
          <cell r="E9308">
            <v>1</v>
          </cell>
          <cell r="F9308">
            <v>491</v>
          </cell>
          <cell r="G9308" t="str">
            <v>HOME</v>
          </cell>
        </row>
        <row r="9309">
          <cell r="A9309" t="str">
            <v>Chester202010.5HOME</v>
          </cell>
          <cell r="B9309">
            <v>2020</v>
          </cell>
          <cell r="C9309">
            <v>0.5</v>
          </cell>
          <cell r="D9309" t="str">
            <v>Chester</v>
          </cell>
          <cell r="E9309">
            <v>1</v>
          </cell>
          <cell r="F9309">
            <v>507</v>
          </cell>
          <cell r="G9309" t="str">
            <v>HOME</v>
          </cell>
        </row>
        <row r="9310">
          <cell r="A9310" t="str">
            <v>Chesterfield202010.5HOME</v>
          </cell>
          <cell r="B9310">
            <v>2020</v>
          </cell>
          <cell r="C9310">
            <v>0.5</v>
          </cell>
          <cell r="D9310" t="str">
            <v>Chesterfield</v>
          </cell>
          <cell r="E9310">
            <v>1</v>
          </cell>
          <cell r="F9310">
            <v>491</v>
          </cell>
          <cell r="G9310" t="str">
            <v>HOME</v>
          </cell>
        </row>
        <row r="9311">
          <cell r="A9311" t="str">
            <v>Clarendon202010.5HOME</v>
          </cell>
          <cell r="B9311">
            <v>2020</v>
          </cell>
          <cell r="C9311">
            <v>0.5</v>
          </cell>
          <cell r="D9311" t="str">
            <v>Clarendon</v>
          </cell>
          <cell r="E9311">
            <v>1</v>
          </cell>
          <cell r="F9311">
            <v>491</v>
          </cell>
          <cell r="G9311" t="str">
            <v>HOME</v>
          </cell>
        </row>
        <row r="9312">
          <cell r="A9312" t="str">
            <v>Colleton202010.5HOME</v>
          </cell>
          <cell r="B9312">
            <v>2020</v>
          </cell>
          <cell r="C9312">
            <v>0.5</v>
          </cell>
          <cell r="D9312" t="str">
            <v>Colleton</v>
          </cell>
          <cell r="E9312">
            <v>1</v>
          </cell>
          <cell r="F9312">
            <v>491</v>
          </cell>
          <cell r="G9312" t="str">
            <v>HOME</v>
          </cell>
        </row>
        <row r="9313">
          <cell r="A9313" t="str">
            <v>Darlington202010.5HOME</v>
          </cell>
          <cell r="B9313">
            <v>2020</v>
          </cell>
          <cell r="C9313">
            <v>0.5</v>
          </cell>
          <cell r="D9313" t="str">
            <v>Darlington</v>
          </cell>
          <cell r="E9313">
            <v>1</v>
          </cell>
          <cell r="F9313">
            <v>506</v>
          </cell>
          <cell r="G9313" t="str">
            <v>HOME</v>
          </cell>
        </row>
        <row r="9314">
          <cell r="A9314" t="str">
            <v>Dillon202010.5HOME</v>
          </cell>
          <cell r="B9314">
            <v>2020</v>
          </cell>
          <cell r="C9314">
            <v>0.5</v>
          </cell>
          <cell r="D9314" t="str">
            <v>Dillon</v>
          </cell>
          <cell r="E9314">
            <v>1</v>
          </cell>
          <cell r="F9314">
            <v>491</v>
          </cell>
          <cell r="G9314" t="str">
            <v>HOME</v>
          </cell>
        </row>
        <row r="9315">
          <cell r="A9315" t="str">
            <v>Dorchester202010.5HOME</v>
          </cell>
          <cell r="B9315">
            <v>2020</v>
          </cell>
          <cell r="C9315">
            <v>0.5</v>
          </cell>
          <cell r="D9315" t="str">
            <v>Dorchester</v>
          </cell>
          <cell r="E9315">
            <v>1</v>
          </cell>
          <cell r="F9315">
            <v>759</v>
          </cell>
          <cell r="G9315" t="str">
            <v>HOME</v>
          </cell>
        </row>
        <row r="9316">
          <cell r="A9316" t="str">
            <v>Edgefield202010.5HOME</v>
          </cell>
          <cell r="B9316">
            <v>2020</v>
          </cell>
          <cell r="C9316">
            <v>0.5</v>
          </cell>
          <cell r="D9316" t="str">
            <v>Edgefield</v>
          </cell>
          <cell r="E9316">
            <v>1</v>
          </cell>
          <cell r="F9316">
            <v>618</v>
          </cell>
          <cell r="G9316" t="str">
            <v>HOME</v>
          </cell>
        </row>
        <row r="9317">
          <cell r="A9317" t="str">
            <v>Fairfield202010.5HOME</v>
          </cell>
          <cell r="B9317">
            <v>2020</v>
          </cell>
          <cell r="C9317">
            <v>0.5</v>
          </cell>
          <cell r="D9317" t="str">
            <v>Fairfield</v>
          </cell>
          <cell r="E9317">
            <v>1</v>
          </cell>
          <cell r="F9317">
            <v>681</v>
          </cell>
          <cell r="G9317" t="str">
            <v>HOME</v>
          </cell>
        </row>
        <row r="9318">
          <cell r="A9318" t="str">
            <v>Florence202010.5HOME</v>
          </cell>
          <cell r="B9318">
            <v>2020</v>
          </cell>
          <cell r="C9318">
            <v>0.5</v>
          </cell>
          <cell r="D9318" t="str">
            <v>Florence</v>
          </cell>
          <cell r="E9318">
            <v>1</v>
          </cell>
          <cell r="F9318">
            <v>569</v>
          </cell>
          <cell r="G9318" t="str">
            <v>HOME</v>
          </cell>
        </row>
        <row r="9319">
          <cell r="A9319" t="str">
            <v>Georgetown202010.5HOME</v>
          </cell>
          <cell r="B9319">
            <v>2020</v>
          </cell>
          <cell r="C9319">
            <v>0.5</v>
          </cell>
          <cell r="D9319" t="str">
            <v>Georgetown</v>
          </cell>
          <cell r="E9319">
            <v>1</v>
          </cell>
          <cell r="F9319">
            <v>583</v>
          </cell>
          <cell r="G9319" t="str">
            <v>HOME</v>
          </cell>
        </row>
        <row r="9320">
          <cell r="A9320" t="str">
            <v>Greenville202010.5HOME</v>
          </cell>
          <cell r="B9320">
            <v>2020</v>
          </cell>
          <cell r="C9320">
            <v>0.5</v>
          </cell>
          <cell r="D9320" t="str">
            <v>Greenville</v>
          </cell>
          <cell r="E9320">
            <v>1</v>
          </cell>
          <cell r="F9320">
            <v>703</v>
          </cell>
          <cell r="G9320" t="str">
            <v>HOME</v>
          </cell>
        </row>
        <row r="9321">
          <cell r="A9321" t="str">
            <v>Greenwood202010.5HOME</v>
          </cell>
          <cell r="B9321">
            <v>2020</v>
          </cell>
          <cell r="C9321">
            <v>0.5</v>
          </cell>
          <cell r="D9321" t="str">
            <v>Greenwood</v>
          </cell>
          <cell r="E9321">
            <v>1</v>
          </cell>
          <cell r="F9321">
            <v>528</v>
          </cell>
          <cell r="G9321" t="str">
            <v>HOME</v>
          </cell>
        </row>
        <row r="9322">
          <cell r="A9322" t="str">
            <v>Hampton202010.5HOME</v>
          </cell>
          <cell r="B9322">
            <v>2020</v>
          </cell>
          <cell r="C9322">
            <v>0.5</v>
          </cell>
          <cell r="D9322" t="str">
            <v>Hampton</v>
          </cell>
          <cell r="E9322">
            <v>1</v>
          </cell>
          <cell r="F9322">
            <v>491</v>
          </cell>
          <cell r="G9322" t="str">
            <v>HOME</v>
          </cell>
        </row>
        <row r="9323">
          <cell r="A9323" t="str">
            <v>Horry202010.5HOME</v>
          </cell>
          <cell r="B9323">
            <v>2020</v>
          </cell>
          <cell r="C9323">
            <v>0.5</v>
          </cell>
          <cell r="D9323" t="str">
            <v>Horry</v>
          </cell>
          <cell r="E9323">
            <v>1</v>
          </cell>
          <cell r="F9323">
            <v>574</v>
          </cell>
          <cell r="G9323" t="str">
            <v>HOME</v>
          </cell>
        </row>
        <row r="9324">
          <cell r="A9324" t="str">
            <v>Jasper202010.5HOME</v>
          </cell>
          <cell r="B9324">
            <v>2020</v>
          </cell>
          <cell r="C9324">
            <v>0.5</v>
          </cell>
          <cell r="D9324" t="str">
            <v>Jasper</v>
          </cell>
          <cell r="E9324">
            <v>1</v>
          </cell>
          <cell r="F9324">
            <v>501</v>
          </cell>
          <cell r="G9324" t="str">
            <v>HOME</v>
          </cell>
        </row>
        <row r="9325">
          <cell r="A9325" t="str">
            <v>Kershaw202010.5HOME</v>
          </cell>
          <cell r="B9325">
            <v>2020</v>
          </cell>
          <cell r="C9325">
            <v>0.5</v>
          </cell>
          <cell r="D9325" t="str">
            <v>Kershaw</v>
          </cell>
          <cell r="E9325">
            <v>1</v>
          </cell>
          <cell r="F9325">
            <v>601</v>
          </cell>
          <cell r="G9325" t="str">
            <v>HOME</v>
          </cell>
        </row>
        <row r="9326">
          <cell r="A9326" t="str">
            <v>Lancaster202010.5HOME</v>
          </cell>
          <cell r="B9326">
            <v>2020</v>
          </cell>
          <cell r="C9326">
            <v>0.5</v>
          </cell>
          <cell r="D9326" t="str">
            <v>Lancaster</v>
          </cell>
          <cell r="E9326">
            <v>1</v>
          </cell>
          <cell r="F9326">
            <v>607</v>
          </cell>
          <cell r="G9326" t="str">
            <v>HOME</v>
          </cell>
        </row>
        <row r="9327">
          <cell r="A9327" t="str">
            <v>Laurens202010.5HOME</v>
          </cell>
          <cell r="B9327">
            <v>2020</v>
          </cell>
          <cell r="C9327">
            <v>0.5</v>
          </cell>
          <cell r="D9327" t="str">
            <v>Laurens</v>
          </cell>
          <cell r="E9327">
            <v>1</v>
          </cell>
          <cell r="F9327">
            <v>520</v>
          </cell>
          <cell r="G9327" t="str">
            <v>HOME</v>
          </cell>
        </row>
        <row r="9328">
          <cell r="A9328" t="str">
            <v>Lee202010.5HOME</v>
          </cell>
          <cell r="B9328">
            <v>2020</v>
          </cell>
          <cell r="C9328">
            <v>0.5</v>
          </cell>
          <cell r="D9328" t="str">
            <v>Lee</v>
          </cell>
          <cell r="E9328">
            <v>1</v>
          </cell>
          <cell r="F9328">
            <v>491</v>
          </cell>
          <cell r="G9328" t="str">
            <v>HOME</v>
          </cell>
        </row>
        <row r="9329">
          <cell r="A9329" t="str">
            <v>Lexington202010.5HOME</v>
          </cell>
          <cell r="B9329">
            <v>2020</v>
          </cell>
          <cell r="C9329">
            <v>0.5</v>
          </cell>
          <cell r="D9329" t="str">
            <v>Lexington</v>
          </cell>
          <cell r="E9329">
            <v>1</v>
          </cell>
          <cell r="F9329">
            <v>681</v>
          </cell>
          <cell r="G9329" t="str">
            <v>HOME</v>
          </cell>
        </row>
        <row r="9330">
          <cell r="A9330" t="str">
            <v>Marion202010.5HOME</v>
          </cell>
          <cell r="B9330">
            <v>2020</v>
          </cell>
          <cell r="C9330">
            <v>0.5</v>
          </cell>
          <cell r="D9330" t="str">
            <v>Marion</v>
          </cell>
          <cell r="E9330">
            <v>1</v>
          </cell>
          <cell r="F9330">
            <v>491</v>
          </cell>
          <cell r="G9330" t="str">
            <v>HOME</v>
          </cell>
        </row>
        <row r="9331">
          <cell r="A9331" t="str">
            <v>Marlboro202010.5HOME</v>
          </cell>
          <cell r="B9331">
            <v>2020</v>
          </cell>
          <cell r="C9331">
            <v>0.5</v>
          </cell>
          <cell r="D9331" t="str">
            <v>Marlboro</v>
          </cell>
          <cell r="E9331">
            <v>1</v>
          </cell>
          <cell r="F9331">
            <v>491</v>
          </cell>
          <cell r="G9331" t="str">
            <v>HOME</v>
          </cell>
        </row>
        <row r="9332">
          <cell r="A9332" t="str">
            <v>McCormick202010.5HOME</v>
          </cell>
          <cell r="B9332">
            <v>2020</v>
          </cell>
          <cell r="C9332">
            <v>0.5</v>
          </cell>
          <cell r="D9332" t="str">
            <v>McCormick</v>
          </cell>
          <cell r="E9332">
            <v>1</v>
          </cell>
          <cell r="F9332">
            <v>494</v>
          </cell>
          <cell r="G9332" t="str">
            <v>HOME</v>
          </cell>
        </row>
        <row r="9333">
          <cell r="A9333" t="str">
            <v>Newberry202010.5HOME</v>
          </cell>
          <cell r="B9333">
            <v>2020</v>
          </cell>
          <cell r="C9333">
            <v>0.5</v>
          </cell>
          <cell r="D9333" t="str">
            <v>Newberry</v>
          </cell>
          <cell r="E9333">
            <v>1</v>
          </cell>
          <cell r="F9333">
            <v>523</v>
          </cell>
          <cell r="G9333" t="str">
            <v>HOME</v>
          </cell>
        </row>
        <row r="9334">
          <cell r="A9334" t="str">
            <v>Oconee202010.5HOME</v>
          </cell>
          <cell r="B9334">
            <v>2020</v>
          </cell>
          <cell r="C9334">
            <v>0.5</v>
          </cell>
          <cell r="D9334" t="str">
            <v>Oconee</v>
          </cell>
          <cell r="E9334">
            <v>1</v>
          </cell>
          <cell r="F9334">
            <v>512</v>
          </cell>
          <cell r="G9334" t="str">
            <v>HOME</v>
          </cell>
        </row>
        <row r="9335">
          <cell r="A9335" t="str">
            <v>Orangeburg202010.5HOME</v>
          </cell>
          <cell r="B9335">
            <v>2020</v>
          </cell>
          <cell r="C9335">
            <v>0.5</v>
          </cell>
          <cell r="D9335" t="str">
            <v>Orangeburg</v>
          </cell>
          <cell r="E9335">
            <v>1</v>
          </cell>
          <cell r="F9335">
            <v>491</v>
          </cell>
          <cell r="G9335" t="str">
            <v>HOME</v>
          </cell>
        </row>
        <row r="9336">
          <cell r="A9336" t="str">
            <v>Pickens202010.5HOME</v>
          </cell>
          <cell r="B9336">
            <v>2020</v>
          </cell>
          <cell r="C9336">
            <v>0.5</v>
          </cell>
          <cell r="D9336" t="str">
            <v>Pickens</v>
          </cell>
          <cell r="E9336">
            <v>1</v>
          </cell>
          <cell r="F9336">
            <v>703</v>
          </cell>
          <cell r="G9336" t="str">
            <v>HOME</v>
          </cell>
        </row>
        <row r="9337">
          <cell r="A9337" t="str">
            <v>Richland202010.5HOME</v>
          </cell>
          <cell r="B9337">
            <v>2020</v>
          </cell>
          <cell r="C9337">
            <v>0.5</v>
          </cell>
          <cell r="D9337" t="str">
            <v>Richland</v>
          </cell>
          <cell r="E9337">
            <v>1</v>
          </cell>
          <cell r="F9337">
            <v>681</v>
          </cell>
          <cell r="G9337" t="str">
            <v>HOME</v>
          </cell>
        </row>
        <row r="9338">
          <cell r="A9338" t="str">
            <v>Saluda202010.5HOME</v>
          </cell>
          <cell r="B9338">
            <v>2020</v>
          </cell>
          <cell r="C9338">
            <v>0.5</v>
          </cell>
          <cell r="D9338" t="str">
            <v>Saluda</v>
          </cell>
          <cell r="E9338">
            <v>1</v>
          </cell>
          <cell r="F9338">
            <v>681</v>
          </cell>
          <cell r="G9338" t="str">
            <v>HOME</v>
          </cell>
        </row>
        <row r="9339">
          <cell r="A9339" t="str">
            <v>Spartanburg202010.5HOME</v>
          </cell>
          <cell r="B9339">
            <v>2020</v>
          </cell>
          <cell r="C9339">
            <v>0.5</v>
          </cell>
          <cell r="D9339" t="str">
            <v>Spartanburg</v>
          </cell>
          <cell r="E9339">
            <v>1</v>
          </cell>
          <cell r="F9339">
            <v>606</v>
          </cell>
          <cell r="G9339" t="str">
            <v>HOME</v>
          </cell>
        </row>
        <row r="9340">
          <cell r="A9340" t="str">
            <v>Sumter202010.5HOME</v>
          </cell>
          <cell r="B9340">
            <v>2020</v>
          </cell>
          <cell r="C9340">
            <v>0.5</v>
          </cell>
          <cell r="D9340" t="str">
            <v>Sumter</v>
          </cell>
          <cell r="E9340">
            <v>1</v>
          </cell>
          <cell r="F9340">
            <v>513</v>
          </cell>
          <cell r="G9340" t="str">
            <v>HOME</v>
          </cell>
        </row>
        <row r="9341">
          <cell r="A9341" t="str">
            <v>Union202010.5HOME</v>
          </cell>
          <cell r="B9341">
            <v>2020</v>
          </cell>
          <cell r="C9341">
            <v>0.5</v>
          </cell>
          <cell r="D9341" t="str">
            <v>Union</v>
          </cell>
          <cell r="E9341">
            <v>1</v>
          </cell>
          <cell r="F9341">
            <v>491</v>
          </cell>
          <cell r="G9341" t="str">
            <v>HOME</v>
          </cell>
        </row>
        <row r="9342">
          <cell r="A9342" t="str">
            <v>Williamsburg202010.5HOME</v>
          </cell>
          <cell r="B9342">
            <v>2020</v>
          </cell>
          <cell r="C9342">
            <v>0.5</v>
          </cell>
          <cell r="D9342" t="str">
            <v>Williamsburg</v>
          </cell>
          <cell r="E9342">
            <v>1</v>
          </cell>
          <cell r="F9342">
            <v>491</v>
          </cell>
          <cell r="G9342" t="str">
            <v>HOME</v>
          </cell>
        </row>
        <row r="9343">
          <cell r="A9343" t="str">
            <v>York202010.5HOME</v>
          </cell>
          <cell r="B9343">
            <v>2020</v>
          </cell>
          <cell r="C9343">
            <v>0.5</v>
          </cell>
          <cell r="D9343" t="str">
            <v>York</v>
          </cell>
          <cell r="E9343">
            <v>1</v>
          </cell>
          <cell r="F9343">
            <v>783</v>
          </cell>
          <cell r="G9343" t="str">
            <v>HOME</v>
          </cell>
        </row>
        <row r="9344">
          <cell r="A9344" t="str">
            <v>Abbeville202020.5HOME</v>
          </cell>
          <cell r="B9344">
            <v>2020</v>
          </cell>
          <cell r="C9344">
            <v>0.5</v>
          </cell>
          <cell r="D9344" t="str">
            <v>Abbeville</v>
          </cell>
          <cell r="E9344">
            <v>2</v>
          </cell>
          <cell r="F9344">
            <v>590</v>
          </cell>
          <cell r="G9344" t="str">
            <v>HOME</v>
          </cell>
        </row>
        <row r="9345">
          <cell r="A9345" t="str">
            <v>Aiken202020.5HOME</v>
          </cell>
          <cell r="B9345">
            <v>2020</v>
          </cell>
          <cell r="C9345">
            <v>0.5</v>
          </cell>
          <cell r="D9345" t="str">
            <v>Aiken</v>
          </cell>
          <cell r="E9345">
            <v>2</v>
          </cell>
          <cell r="F9345">
            <v>742</v>
          </cell>
          <cell r="G9345" t="str">
            <v>HOME</v>
          </cell>
        </row>
        <row r="9346">
          <cell r="A9346" t="str">
            <v>Allendale202020.5HOME</v>
          </cell>
          <cell r="B9346">
            <v>2020</v>
          </cell>
          <cell r="C9346">
            <v>0.5</v>
          </cell>
          <cell r="D9346" t="str">
            <v>Allendale</v>
          </cell>
          <cell r="E9346">
            <v>2</v>
          </cell>
          <cell r="F9346">
            <v>590</v>
          </cell>
          <cell r="G9346" t="str">
            <v>HOME</v>
          </cell>
        </row>
        <row r="9347">
          <cell r="A9347" t="str">
            <v>Anderson202020.5HOME</v>
          </cell>
          <cell r="B9347">
            <v>2020</v>
          </cell>
          <cell r="C9347">
            <v>0.5</v>
          </cell>
          <cell r="D9347" t="str">
            <v>Anderson</v>
          </cell>
          <cell r="E9347">
            <v>2</v>
          </cell>
          <cell r="F9347">
            <v>731</v>
          </cell>
          <cell r="G9347" t="str">
            <v>HOME</v>
          </cell>
        </row>
        <row r="9348">
          <cell r="A9348" t="str">
            <v>Bamberg202020.5HOME</v>
          </cell>
          <cell r="B9348">
            <v>2020</v>
          </cell>
          <cell r="C9348">
            <v>0.5</v>
          </cell>
          <cell r="D9348" t="str">
            <v>Bamberg</v>
          </cell>
          <cell r="E9348">
            <v>2</v>
          </cell>
          <cell r="F9348">
            <v>590</v>
          </cell>
          <cell r="G9348" t="str">
            <v>HOME</v>
          </cell>
        </row>
        <row r="9349">
          <cell r="A9349" t="str">
            <v>Barnwell202020.5HOME</v>
          </cell>
          <cell r="B9349">
            <v>2020</v>
          </cell>
          <cell r="C9349">
            <v>0.5</v>
          </cell>
          <cell r="D9349" t="str">
            <v>Barnwell</v>
          </cell>
          <cell r="E9349">
            <v>2</v>
          </cell>
          <cell r="F9349">
            <v>590</v>
          </cell>
          <cell r="G9349" t="str">
            <v>HOME</v>
          </cell>
        </row>
        <row r="9350">
          <cell r="A9350" t="str">
            <v>Beaufort202020.5HOME</v>
          </cell>
          <cell r="B9350">
            <v>2020</v>
          </cell>
          <cell r="C9350">
            <v>0.5</v>
          </cell>
          <cell r="D9350" t="str">
            <v>Beaufort</v>
          </cell>
          <cell r="E9350">
            <v>2</v>
          </cell>
          <cell r="F9350">
            <v>917</v>
          </cell>
          <cell r="G9350" t="str">
            <v>HOME</v>
          </cell>
        </row>
        <row r="9351">
          <cell r="A9351" t="str">
            <v>Berkeley202020.5HOME</v>
          </cell>
          <cell r="B9351">
            <v>2020</v>
          </cell>
          <cell r="C9351">
            <v>0.5</v>
          </cell>
          <cell r="D9351" t="str">
            <v>Berkeley</v>
          </cell>
          <cell r="E9351">
            <v>2</v>
          </cell>
          <cell r="F9351">
            <v>911</v>
          </cell>
          <cell r="G9351" t="str">
            <v>HOME</v>
          </cell>
        </row>
        <row r="9352">
          <cell r="A9352" t="str">
            <v>Calhoun202020.5HOME</v>
          </cell>
          <cell r="B9352">
            <v>2020</v>
          </cell>
          <cell r="C9352">
            <v>0.5</v>
          </cell>
          <cell r="D9352" t="str">
            <v>Calhoun</v>
          </cell>
          <cell r="E9352">
            <v>2</v>
          </cell>
          <cell r="F9352">
            <v>817</v>
          </cell>
          <cell r="G9352" t="str">
            <v>HOME</v>
          </cell>
        </row>
        <row r="9353">
          <cell r="A9353" t="str">
            <v>Charleston202020.5HOME</v>
          </cell>
          <cell r="B9353">
            <v>2020</v>
          </cell>
          <cell r="C9353">
            <v>0.5</v>
          </cell>
          <cell r="D9353" t="str">
            <v>Charleston</v>
          </cell>
          <cell r="E9353">
            <v>2</v>
          </cell>
          <cell r="F9353">
            <v>911</v>
          </cell>
          <cell r="G9353" t="str">
            <v>HOME</v>
          </cell>
        </row>
        <row r="9354">
          <cell r="A9354" t="str">
            <v>Cherokee202020.5HOME</v>
          </cell>
          <cell r="B9354">
            <v>2020</v>
          </cell>
          <cell r="C9354">
            <v>0.5</v>
          </cell>
          <cell r="D9354" t="str">
            <v>Cherokee</v>
          </cell>
          <cell r="E9354">
            <v>2</v>
          </cell>
          <cell r="F9354">
            <v>590</v>
          </cell>
          <cell r="G9354" t="str">
            <v>HOME</v>
          </cell>
        </row>
        <row r="9355">
          <cell r="A9355" t="str">
            <v>Chester202020.5HOME</v>
          </cell>
          <cell r="B9355">
            <v>2020</v>
          </cell>
          <cell r="C9355">
            <v>0.5</v>
          </cell>
          <cell r="D9355" t="str">
            <v>Chester</v>
          </cell>
          <cell r="E9355">
            <v>2</v>
          </cell>
          <cell r="F9355">
            <v>608</v>
          </cell>
          <cell r="G9355" t="str">
            <v>HOME</v>
          </cell>
        </row>
        <row r="9356">
          <cell r="A9356" t="str">
            <v>Chesterfield202020.5HOME</v>
          </cell>
          <cell r="B9356">
            <v>2020</v>
          </cell>
          <cell r="C9356">
            <v>0.5</v>
          </cell>
          <cell r="D9356" t="str">
            <v>Chesterfield</v>
          </cell>
          <cell r="E9356">
            <v>2</v>
          </cell>
          <cell r="F9356">
            <v>590</v>
          </cell>
          <cell r="G9356" t="str">
            <v>HOME</v>
          </cell>
        </row>
        <row r="9357">
          <cell r="A9357" t="str">
            <v>Clarendon202020.5HOME</v>
          </cell>
          <cell r="B9357">
            <v>2020</v>
          </cell>
          <cell r="C9357">
            <v>0.5</v>
          </cell>
          <cell r="D9357" t="str">
            <v>Clarendon</v>
          </cell>
          <cell r="E9357">
            <v>2</v>
          </cell>
          <cell r="F9357">
            <v>590</v>
          </cell>
          <cell r="G9357" t="str">
            <v>HOME</v>
          </cell>
        </row>
        <row r="9358">
          <cell r="A9358" t="str">
            <v>Colleton202020.5HOME</v>
          </cell>
          <cell r="B9358">
            <v>2020</v>
          </cell>
          <cell r="C9358">
            <v>0.5</v>
          </cell>
          <cell r="D9358" t="str">
            <v>Colleton</v>
          </cell>
          <cell r="E9358">
            <v>2</v>
          </cell>
          <cell r="F9358">
            <v>590</v>
          </cell>
          <cell r="G9358" t="str">
            <v>HOME</v>
          </cell>
        </row>
        <row r="9359">
          <cell r="A9359" t="str">
            <v>Darlington202020.5HOME</v>
          </cell>
          <cell r="B9359">
            <v>2020</v>
          </cell>
          <cell r="C9359">
            <v>0.5</v>
          </cell>
          <cell r="D9359" t="str">
            <v>Darlington</v>
          </cell>
          <cell r="E9359">
            <v>2</v>
          </cell>
          <cell r="F9359">
            <v>607</v>
          </cell>
          <cell r="G9359" t="str">
            <v>HOME</v>
          </cell>
        </row>
        <row r="9360">
          <cell r="A9360" t="str">
            <v>Dillon202020.5HOME</v>
          </cell>
          <cell r="B9360">
            <v>2020</v>
          </cell>
          <cell r="C9360">
            <v>0.5</v>
          </cell>
          <cell r="D9360" t="str">
            <v>Dillon</v>
          </cell>
          <cell r="E9360">
            <v>2</v>
          </cell>
          <cell r="F9360">
            <v>590</v>
          </cell>
          <cell r="G9360" t="str">
            <v>HOME</v>
          </cell>
        </row>
        <row r="9361">
          <cell r="A9361" t="str">
            <v>Dorchester202020.5HOME</v>
          </cell>
          <cell r="B9361">
            <v>2020</v>
          </cell>
          <cell r="C9361">
            <v>0.5</v>
          </cell>
          <cell r="D9361" t="str">
            <v>Dorchester</v>
          </cell>
          <cell r="E9361">
            <v>2</v>
          </cell>
          <cell r="F9361">
            <v>911</v>
          </cell>
          <cell r="G9361" t="str">
            <v>HOME</v>
          </cell>
        </row>
        <row r="9362">
          <cell r="A9362" t="str">
            <v>Edgefield202020.5HOME</v>
          </cell>
          <cell r="B9362">
            <v>2020</v>
          </cell>
          <cell r="C9362">
            <v>0.5</v>
          </cell>
          <cell r="D9362" t="str">
            <v>Edgefield</v>
          </cell>
          <cell r="E9362">
            <v>2</v>
          </cell>
          <cell r="F9362">
            <v>742</v>
          </cell>
          <cell r="G9362" t="str">
            <v>HOME</v>
          </cell>
        </row>
        <row r="9363">
          <cell r="A9363" t="str">
            <v>Fairfield202020.5HOME</v>
          </cell>
          <cell r="B9363">
            <v>2020</v>
          </cell>
          <cell r="C9363">
            <v>0.5</v>
          </cell>
          <cell r="D9363" t="str">
            <v>Fairfield</v>
          </cell>
          <cell r="E9363">
            <v>2</v>
          </cell>
          <cell r="F9363">
            <v>817</v>
          </cell>
          <cell r="G9363" t="str">
            <v>HOME</v>
          </cell>
        </row>
        <row r="9364">
          <cell r="A9364" t="str">
            <v>Florence202020.5HOME</v>
          </cell>
          <cell r="B9364">
            <v>2020</v>
          </cell>
          <cell r="C9364">
            <v>0.5</v>
          </cell>
          <cell r="D9364" t="str">
            <v>Florence</v>
          </cell>
          <cell r="E9364">
            <v>2</v>
          </cell>
          <cell r="F9364">
            <v>683</v>
          </cell>
          <cell r="G9364" t="str">
            <v>HOME</v>
          </cell>
        </row>
        <row r="9365">
          <cell r="A9365" t="str">
            <v>Georgetown202020.5HOME</v>
          </cell>
          <cell r="B9365">
            <v>2020</v>
          </cell>
          <cell r="C9365">
            <v>0.5</v>
          </cell>
          <cell r="D9365" t="str">
            <v>Georgetown</v>
          </cell>
          <cell r="E9365">
            <v>2</v>
          </cell>
          <cell r="F9365">
            <v>703</v>
          </cell>
          <cell r="G9365" t="str">
            <v>HOME</v>
          </cell>
        </row>
        <row r="9366">
          <cell r="A9366" t="str">
            <v>Greenville202020.5HOME</v>
          </cell>
          <cell r="B9366">
            <v>2020</v>
          </cell>
          <cell r="C9366">
            <v>0.5</v>
          </cell>
          <cell r="D9366" t="str">
            <v>Greenville</v>
          </cell>
          <cell r="E9366">
            <v>2</v>
          </cell>
          <cell r="F9366">
            <v>842</v>
          </cell>
          <cell r="G9366" t="str">
            <v>HOME</v>
          </cell>
        </row>
        <row r="9367">
          <cell r="A9367" t="str">
            <v>Greenwood202020.5HOME</v>
          </cell>
          <cell r="B9367">
            <v>2020</v>
          </cell>
          <cell r="C9367">
            <v>0.5</v>
          </cell>
          <cell r="D9367" t="str">
            <v>Greenwood</v>
          </cell>
          <cell r="E9367">
            <v>2</v>
          </cell>
          <cell r="F9367">
            <v>633</v>
          </cell>
          <cell r="G9367" t="str">
            <v>HOME</v>
          </cell>
        </row>
        <row r="9368">
          <cell r="A9368" t="str">
            <v>Hampton202020.5HOME</v>
          </cell>
          <cell r="B9368">
            <v>2020</v>
          </cell>
          <cell r="C9368">
            <v>0.5</v>
          </cell>
          <cell r="D9368" t="str">
            <v>Hampton</v>
          </cell>
          <cell r="E9368">
            <v>2</v>
          </cell>
          <cell r="F9368">
            <v>590</v>
          </cell>
          <cell r="G9368" t="str">
            <v>HOME</v>
          </cell>
        </row>
        <row r="9369">
          <cell r="A9369" t="str">
            <v>Horry202020.5HOME</v>
          </cell>
          <cell r="B9369">
            <v>2020</v>
          </cell>
          <cell r="C9369">
            <v>0.5</v>
          </cell>
          <cell r="D9369" t="str">
            <v>Horry</v>
          </cell>
          <cell r="E9369">
            <v>2</v>
          </cell>
          <cell r="F9369">
            <v>688</v>
          </cell>
          <cell r="G9369" t="str">
            <v>HOME</v>
          </cell>
        </row>
        <row r="9370">
          <cell r="A9370" t="str">
            <v>Jasper202020.5HOME</v>
          </cell>
          <cell r="B9370">
            <v>2020</v>
          </cell>
          <cell r="C9370">
            <v>0.5</v>
          </cell>
          <cell r="D9370" t="str">
            <v>Jasper</v>
          </cell>
          <cell r="E9370">
            <v>2</v>
          </cell>
          <cell r="F9370">
            <v>601</v>
          </cell>
          <cell r="G9370" t="str">
            <v>HOME</v>
          </cell>
        </row>
        <row r="9371">
          <cell r="A9371" t="str">
            <v>Kershaw202020.5HOME</v>
          </cell>
          <cell r="B9371">
            <v>2020</v>
          </cell>
          <cell r="C9371">
            <v>0.5</v>
          </cell>
          <cell r="D9371" t="str">
            <v>Kershaw</v>
          </cell>
          <cell r="E9371">
            <v>2</v>
          </cell>
          <cell r="F9371">
            <v>719</v>
          </cell>
          <cell r="G9371" t="str">
            <v>HOME</v>
          </cell>
        </row>
        <row r="9372">
          <cell r="A9372" t="str">
            <v>Lancaster202020.5HOME</v>
          </cell>
          <cell r="B9372">
            <v>2020</v>
          </cell>
          <cell r="C9372">
            <v>0.5</v>
          </cell>
          <cell r="D9372" t="str">
            <v>Lancaster</v>
          </cell>
          <cell r="E9372">
            <v>2</v>
          </cell>
          <cell r="F9372">
            <v>757</v>
          </cell>
          <cell r="G9372" t="str">
            <v>HOME</v>
          </cell>
        </row>
        <row r="9373">
          <cell r="A9373" t="str">
            <v>Laurens202020.5HOME</v>
          </cell>
          <cell r="B9373">
            <v>2020</v>
          </cell>
          <cell r="C9373">
            <v>0.5</v>
          </cell>
          <cell r="D9373" t="str">
            <v>Laurens</v>
          </cell>
          <cell r="E9373">
            <v>2</v>
          </cell>
          <cell r="F9373">
            <v>625</v>
          </cell>
          <cell r="G9373" t="str">
            <v>HOME</v>
          </cell>
        </row>
        <row r="9374">
          <cell r="A9374" t="str">
            <v>Lee202020.5HOME</v>
          </cell>
          <cell r="B9374">
            <v>2020</v>
          </cell>
          <cell r="C9374">
            <v>0.5</v>
          </cell>
          <cell r="D9374" t="str">
            <v>Lee</v>
          </cell>
          <cell r="E9374">
            <v>2</v>
          </cell>
          <cell r="F9374">
            <v>590</v>
          </cell>
          <cell r="G9374" t="str">
            <v>HOME</v>
          </cell>
        </row>
        <row r="9375">
          <cell r="A9375" t="str">
            <v>Lexington202020.5HOME</v>
          </cell>
          <cell r="B9375">
            <v>2020</v>
          </cell>
          <cell r="C9375">
            <v>0.5</v>
          </cell>
          <cell r="D9375" t="str">
            <v>Lexington</v>
          </cell>
          <cell r="E9375">
            <v>2</v>
          </cell>
          <cell r="F9375">
            <v>817</v>
          </cell>
          <cell r="G9375" t="str">
            <v>HOME</v>
          </cell>
        </row>
        <row r="9376">
          <cell r="A9376" t="str">
            <v>Marion202020.5HOME</v>
          </cell>
          <cell r="B9376">
            <v>2020</v>
          </cell>
          <cell r="C9376">
            <v>0.5</v>
          </cell>
          <cell r="D9376" t="str">
            <v>Marion</v>
          </cell>
          <cell r="E9376">
            <v>2</v>
          </cell>
          <cell r="F9376">
            <v>590</v>
          </cell>
          <cell r="G9376" t="str">
            <v>HOME</v>
          </cell>
        </row>
        <row r="9377">
          <cell r="A9377" t="str">
            <v>Marlboro202020.5HOME</v>
          </cell>
          <cell r="B9377">
            <v>2020</v>
          </cell>
          <cell r="C9377">
            <v>0.5</v>
          </cell>
          <cell r="D9377" t="str">
            <v>Marlboro</v>
          </cell>
          <cell r="E9377">
            <v>2</v>
          </cell>
          <cell r="F9377">
            <v>590</v>
          </cell>
          <cell r="G9377" t="str">
            <v>HOME</v>
          </cell>
        </row>
        <row r="9378">
          <cell r="A9378" t="str">
            <v>McCormick202020.5HOME</v>
          </cell>
          <cell r="B9378">
            <v>2020</v>
          </cell>
          <cell r="C9378">
            <v>0.5</v>
          </cell>
          <cell r="D9378" t="str">
            <v>McCormick</v>
          </cell>
          <cell r="E9378">
            <v>2</v>
          </cell>
          <cell r="F9378">
            <v>617</v>
          </cell>
          <cell r="G9378" t="str">
            <v>HOME</v>
          </cell>
        </row>
        <row r="9379">
          <cell r="A9379" t="str">
            <v>Newberry202020.5HOME</v>
          </cell>
          <cell r="B9379">
            <v>2020</v>
          </cell>
          <cell r="C9379">
            <v>0.5</v>
          </cell>
          <cell r="D9379" t="str">
            <v>Newberry</v>
          </cell>
          <cell r="E9379">
            <v>2</v>
          </cell>
          <cell r="F9379">
            <v>628</v>
          </cell>
          <cell r="G9379" t="str">
            <v>HOME</v>
          </cell>
        </row>
        <row r="9380">
          <cell r="A9380" t="str">
            <v>Oconee202020.5HOME</v>
          </cell>
          <cell r="B9380">
            <v>2020</v>
          </cell>
          <cell r="C9380">
            <v>0.5</v>
          </cell>
          <cell r="D9380" t="str">
            <v>Oconee</v>
          </cell>
          <cell r="E9380">
            <v>2</v>
          </cell>
          <cell r="F9380">
            <v>674</v>
          </cell>
          <cell r="G9380" t="str">
            <v>HOME</v>
          </cell>
        </row>
        <row r="9381">
          <cell r="A9381" t="str">
            <v>Orangeburg202020.5HOME</v>
          </cell>
          <cell r="B9381">
            <v>2020</v>
          </cell>
          <cell r="C9381">
            <v>0.5</v>
          </cell>
          <cell r="D9381" t="str">
            <v>Orangeburg</v>
          </cell>
          <cell r="E9381">
            <v>2</v>
          </cell>
          <cell r="F9381">
            <v>590</v>
          </cell>
          <cell r="G9381" t="str">
            <v>HOME</v>
          </cell>
        </row>
        <row r="9382">
          <cell r="A9382" t="str">
            <v>Pickens202020.5HOME</v>
          </cell>
          <cell r="B9382">
            <v>2020</v>
          </cell>
          <cell r="C9382">
            <v>0.5</v>
          </cell>
          <cell r="D9382" t="str">
            <v>Pickens</v>
          </cell>
          <cell r="E9382">
            <v>2</v>
          </cell>
          <cell r="F9382">
            <v>842</v>
          </cell>
          <cell r="G9382" t="str">
            <v>HOME</v>
          </cell>
        </row>
        <row r="9383">
          <cell r="A9383" t="str">
            <v>Richland202020.5HOME</v>
          </cell>
          <cell r="B9383">
            <v>2020</v>
          </cell>
          <cell r="C9383">
            <v>0.5</v>
          </cell>
          <cell r="D9383" t="str">
            <v>Richland</v>
          </cell>
          <cell r="E9383">
            <v>2</v>
          </cell>
          <cell r="F9383">
            <v>817</v>
          </cell>
          <cell r="G9383" t="str">
            <v>HOME</v>
          </cell>
        </row>
        <row r="9384">
          <cell r="A9384" t="str">
            <v>Saluda202020.5HOME</v>
          </cell>
          <cell r="B9384">
            <v>2020</v>
          </cell>
          <cell r="C9384">
            <v>0.5</v>
          </cell>
          <cell r="D9384" t="str">
            <v>Saluda</v>
          </cell>
          <cell r="E9384">
            <v>2</v>
          </cell>
          <cell r="F9384">
            <v>817</v>
          </cell>
          <cell r="G9384" t="str">
            <v>HOME</v>
          </cell>
        </row>
        <row r="9385">
          <cell r="A9385" t="str">
            <v>Spartanburg202020.5HOME</v>
          </cell>
          <cell r="B9385">
            <v>2020</v>
          </cell>
          <cell r="C9385">
            <v>0.5</v>
          </cell>
          <cell r="D9385" t="str">
            <v>Spartanburg</v>
          </cell>
          <cell r="E9385">
            <v>2</v>
          </cell>
          <cell r="F9385">
            <v>728</v>
          </cell>
          <cell r="G9385" t="str">
            <v>HOME</v>
          </cell>
        </row>
        <row r="9386">
          <cell r="A9386" t="str">
            <v>Sumter202020.5HOME</v>
          </cell>
          <cell r="B9386">
            <v>2020</v>
          </cell>
          <cell r="C9386">
            <v>0.5</v>
          </cell>
          <cell r="D9386" t="str">
            <v>Sumter</v>
          </cell>
          <cell r="E9386">
            <v>2</v>
          </cell>
          <cell r="F9386">
            <v>616</v>
          </cell>
          <cell r="G9386" t="str">
            <v>HOME</v>
          </cell>
        </row>
        <row r="9387">
          <cell r="A9387" t="str">
            <v>Union202020.5HOME</v>
          </cell>
          <cell r="B9387">
            <v>2020</v>
          </cell>
          <cell r="C9387">
            <v>0.5</v>
          </cell>
          <cell r="D9387" t="str">
            <v>Union</v>
          </cell>
          <cell r="E9387">
            <v>2</v>
          </cell>
          <cell r="F9387">
            <v>590</v>
          </cell>
          <cell r="G9387" t="str">
            <v>HOME</v>
          </cell>
        </row>
        <row r="9388">
          <cell r="A9388" t="str">
            <v>Williamsburg202020.5HOME</v>
          </cell>
          <cell r="B9388">
            <v>2020</v>
          </cell>
          <cell r="C9388">
            <v>0.5</v>
          </cell>
          <cell r="D9388" t="str">
            <v>Williamsburg</v>
          </cell>
          <cell r="E9388">
            <v>2</v>
          </cell>
          <cell r="F9388">
            <v>590</v>
          </cell>
          <cell r="G9388" t="str">
            <v>HOME</v>
          </cell>
        </row>
        <row r="9389">
          <cell r="A9389" t="str">
            <v>York202020.5HOME</v>
          </cell>
          <cell r="B9389">
            <v>2020</v>
          </cell>
          <cell r="C9389">
            <v>0.5</v>
          </cell>
          <cell r="D9389" t="str">
            <v>York</v>
          </cell>
          <cell r="E9389">
            <v>2</v>
          </cell>
          <cell r="F9389">
            <v>940</v>
          </cell>
          <cell r="G9389" t="str">
            <v>HOME</v>
          </cell>
        </row>
        <row r="9390">
          <cell r="A9390" t="str">
            <v>Abbeville202030.5HOME</v>
          </cell>
          <cell r="B9390">
            <v>2020</v>
          </cell>
          <cell r="C9390">
            <v>0.5</v>
          </cell>
          <cell r="D9390" t="str">
            <v>Abbeville</v>
          </cell>
          <cell r="E9390">
            <v>3</v>
          </cell>
          <cell r="F9390">
            <v>681</v>
          </cell>
          <cell r="G9390" t="str">
            <v>HOME</v>
          </cell>
        </row>
        <row r="9391">
          <cell r="A9391" t="str">
            <v>Aiken202030.5HOME</v>
          </cell>
          <cell r="B9391">
            <v>2020</v>
          </cell>
          <cell r="C9391">
            <v>0.5</v>
          </cell>
          <cell r="D9391" t="str">
            <v>Aiken</v>
          </cell>
          <cell r="E9391">
            <v>3</v>
          </cell>
          <cell r="F9391">
            <v>856</v>
          </cell>
          <cell r="G9391" t="str">
            <v>HOME</v>
          </cell>
        </row>
        <row r="9392">
          <cell r="A9392" t="str">
            <v>Allendale202030.5HOME</v>
          </cell>
          <cell r="B9392">
            <v>2020</v>
          </cell>
          <cell r="C9392">
            <v>0.5</v>
          </cell>
          <cell r="D9392" t="str">
            <v>Allendale</v>
          </cell>
          <cell r="E9392">
            <v>3</v>
          </cell>
          <cell r="F9392">
            <v>681</v>
          </cell>
          <cell r="G9392" t="str">
            <v>HOME</v>
          </cell>
        </row>
        <row r="9393">
          <cell r="A9393" t="str">
            <v>Anderson202030.5HOME</v>
          </cell>
          <cell r="B9393">
            <v>2020</v>
          </cell>
          <cell r="C9393">
            <v>0.5</v>
          </cell>
          <cell r="D9393" t="str">
            <v>Anderson</v>
          </cell>
          <cell r="E9393">
            <v>3</v>
          </cell>
          <cell r="F9393">
            <v>845</v>
          </cell>
          <cell r="G9393" t="str">
            <v>HOME</v>
          </cell>
        </row>
        <row r="9394">
          <cell r="A9394" t="str">
            <v>Bamberg202030.5HOME</v>
          </cell>
          <cell r="B9394">
            <v>2020</v>
          </cell>
          <cell r="C9394">
            <v>0.5</v>
          </cell>
          <cell r="D9394" t="str">
            <v>Bamberg</v>
          </cell>
          <cell r="E9394">
            <v>3</v>
          </cell>
          <cell r="F9394">
            <v>681</v>
          </cell>
          <cell r="G9394" t="str">
            <v>HOME</v>
          </cell>
        </row>
        <row r="9395">
          <cell r="A9395" t="str">
            <v>Barnwell202030.5HOME</v>
          </cell>
          <cell r="B9395">
            <v>2020</v>
          </cell>
          <cell r="C9395">
            <v>0.5</v>
          </cell>
          <cell r="D9395" t="str">
            <v>Barnwell</v>
          </cell>
          <cell r="E9395">
            <v>3</v>
          </cell>
          <cell r="F9395">
            <v>681</v>
          </cell>
          <cell r="G9395" t="str">
            <v>HOME</v>
          </cell>
        </row>
        <row r="9396">
          <cell r="A9396" t="str">
            <v>Beaufort202030.5HOME</v>
          </cell>
          <cell r="B9396">
            <v>2020</v>
          </cell>
          <cell r="C9396">
            <v>0.5</v>
          </cell>
          <cell r="D9396" t="str">
            <v>Beaufort</v>
          </cell>
          <cell r="E9396">
            <v>3</v>
          </cell>
          <cell r="F9396">
            <v>1060</v>
          </cell>
          <cell r="G9396" t="str">
            <v>HOME</v>
          </cell>
        </row>
        <row r="9397">
          <cell r="A9397" t="str">
            <v>Berkeley202030.5HOME</v>
          </cell>
          <cell r="B9397">
            <v>2020</v>
          </cell>
          <cell r="C9397">
            <v>0.5</v>
          </cell>
          <cell r="D9397" t="str">
            <v>Berkeley</v>
          </cell>
          <cell r="E9397">
            <v>3</v>
          </cell>
          <cell r="F9397">
            <v>1053</v>
          </cell>
          <cell r="G9397" t="str">
            <v>HOME</v>
          </cell>
        </row>
        <row r="9398">
          <cell r="A9398" t="str">
            <v>Calhoun202030.5HOME</v>
          </cell>
          <cell r="B9398">
            <v>2020</v>
          </cell>
          <cell r="C9398">
            <v>0.5</v>
          </cell>
          <cell r="D9398" t="str">
            <v>Calhoun</v>
          </cell>
          <cell r="E9398">
            <v>3</v>
          </cell>
          <cell r="F9398">
            <v>944</v>
          </cell>
          <cell r="G9398" t="str">
            <v>HOME</v>
          </cell>
        </row>
        <row r="9399">
          <cell r="A9399" t="str">
            <v>Charleston202030.5HOME</v>
          </cell>
          <cell r="B9399">
            <v>2020</v>
          </cell>
          <cell r="C9399">
            <v>0.5</v>
          </cell>
          <cell r="D9399" t="str">
            <v>Charleston</v>
          </cell>
          <cell r="E9399">
            <v>3</v>
          </cell>
          <cell r="F9399">
            <v>1053</v>
          </cell>
          <cell r="G9399" t="str">
            <v>HOME</v>
          </cell>
        </row>
        <row r="9400">
          <cell r="A9400" t="str">
            <v>Cherokee202030.5HOME</v>
          </cell>
          <cell r="B9400">
            <v>2020</v>
          </cell>
          <cell r="C9400">
            <v>0.5</v>
          </cell>
          <cell r="D9400" t="str">
            <v>Cherokee</v>
          </cell>
          <cell r="E9400">
            <v>3</v>
          </cell>
          <cell r="F9400">
            <v>681</v>
          </cell>
          <cell r="G9400" t="str">
            <v>HOME</v>
          </cell>
        </row>
        <row r="9401">
          <cell r="A9401" t="str">
            <v>Chester202030.5HOME</v>
          </cell>
          <cell r="B9401">
            <v>2020</v>
          </cell>
          <cell r="C9401">
            <v>0.5</v>
          </cell>
          <cell r="D9401" t="str">
            <v>Chester</v>
          </cell>
          <cell r="E9401">
            <v>3</v>
          </cell>
          <cell r="F9401">
            <v>703</v>
          </cell>
          <cell r="G9401" t="str">
            <v>HOME</v>
          </cell>
        </row>
        <row r="9402">
          <cell r="A9402" t="str">
            <v>Chesterfield202030.5HOME</v>
          </cell>
          <cell r="B9402">
            <v>2020</v>
          </cell>
          <cell r="C9402">
            <v>0.5</v>
          </cell>
          <cell r="D9402" t="str">
            <v>Chesterfield</v>
          </cell>
          <cell r="E9402">
            <v>3</v>
          </cell>
          <cell r="F9402">
            <v>681</v>
          </cell>
          <cell r="G9402" t="str">
            <v>HOME</v>
          </cell>
        </row>
        <row r="9403">
          <cell r="A9403" t="str">
            <v>Clarendon202030.5HOME</v>
          </cell>
          <cell r="B9403">
            <v>2020</v>
          </cell>
          <cell r="C9403">
            <v>0.5</v>
          </cell>
          <cell r="D9403" t="str">
            <v>Clarendon</v>
          </cell>
          <cell r="E9403">
            <v>3</v>
          </cell>
          <cell r="F9403">
            <v>681</v>
          </cell>
          <cell r="G9403" t="str">
            <v>HOME</v>
          </cell>
        </row>
        <row r="9404">
          <cell r="A9404" t="str">
            <v>Colleton202030.5HOME</v>
          </cell>
          <cell r="B9404">
            <v>2020</v>
          </cell>
          <cell r="C9404">
            <v>0.5</v>
          </cell>
          <cell r="D9404" t="str">
            <v>Colleton</v>
          </cell>
          <cell r="E9404">
            <v>3</v>
          </cell>
          <cell r="F9404">
            <v>681</v>
          </cell>
          <cell r="G9404" t="str">
            <v>HOME</v>
          </cell>
        </row>
        <row r="9405">
          <cell r="A9405" t="str">
            <v>Darlington202030.5HOME</v>
          </cell>
          <cell r="B9405">
            <v>2020</v>
          </cell>
          <cell r="C9405">
            <v>0.5</v>
          </cell>
          <cell r="D9405" t="str">
            <v>Darlington</v>
          </cell>
          <cell r="E9405">
            <v>3</v>
          </cell>
          <cell r="F9405">
            <v>702</v>
          </cell>
          <cell r="G9405" t="str">
            <v>HOME</v>
          </cell>
        </row>
        <row r="9406">
          <cell r="A9406" t="str">
            <v>Dillon202030.5HOME</v>
          </cell>
          <cell r="B9406">
            <v>2020</v>
          </cell>
          <cell r="C9406">
            <v>0.5</v>
          </cell>
          <cell r="D9406" t="str">
            <v>Dillon</v>
          </cell>
          <cell r="E9406">
            <v>3</v>
          </cell>
          <cell r="F9406">
            <v>681</v>
          </cell>
          <cell r="G9406" t="str">
            <v>HOME</v>
          </cell>
        </row>
        <row r="9407">
          <cell r="A9407" t="str">
            <v>Dorchester202030.5HOME</v>
          </cell>
          <cell r="B9407">
            <v>2020</v>
          </cell>
          <cell r="C9407">
            <v>0.5</v>
          </cell>
          <cell r="D9407" t="str">
            <v>Dorchester</v>
          </cell>
          <cell r="E9407">
            <v>3</v>
          </cell>
          <cell r="F9407">
            <v>1053</v>
          </cell>
          <cell r="G9407" t="str">
            <v>HOME</v>
          </cell>
        </row>
        <row r="9408">
          <cell r="A9408" t="str">
            <v>Edgefield202030.5HOME</v>
          </cell>
          <cell r="B9408">
            <v>2020</v>
          </cell>
          <cell r="C9408">
            <v>0.5</v>
          </cell>
          <cell r="D9408" t="str">
            <v>Edgefield</v>
          </cell>
          <cell r="E9408">
            <v>3</v>
          </cell>
          <cell r="F9408">
            <v>856</v>
          </cell>
          <cell r="G9408" t="str">
            <v>HOME</v>
          </cell>
        </row>
        <row r="9409">
          <cell r="A9409" t="str">
            <v>Fairfield202030.5HOME</v>
          </cell>
          <cell r="B9409">
            <v>2020</v>
          </cell>
          <cell r="C9409">
            <v>0.5</v>
          </cell>
          <cell r="D9409" t="str">
            <v>Fairfield</v>
          </cell>
          <cell r="E9409">
            <v>3</v>
          </cell>
          <cell r="F9409">
            <v>944</v>
          </cell>
          <cell r="G9409" t="str">
            <v>HOME</v>
          </cell>
        </row>
        <row r="9410">
          <cell r="A9410" t="str">
            <v>Florence202030.5HOME</v>
          </cell>
          <cell r="B9410">
            <v>2020</v>
          </cell>
          <cell r="C9410">
            <v>0.5</v>
          </cell>
          <cell r="D9410" t="str">
            <v>Florence</v>
          </cell>
          <cell r="E9410">
            <v>3</v>
          </cell>
          <cell r="F9410">
            <v>789</v>
          </cell>
          <cell r="G9410" t="str">
            <v>HOME</v>
          </cell>
        </row>
        <row r="9411">
          <cell r="A9411" t="str">
            <v>Georgetown202030.5HOME</v>
          </cell>
          <cell r="B9411">
            <v>2020</v>
          </cell>
          <cell r="C9411">
            <v>0.5</v>
          </cell>
          <cell r="D9411" t="str">
            <v>Georgetown</v>
          </cell>
          <cell r="E9411">
            <v>3</v>
          </cell>
          <cell r="F9411">
            <v>812</v>
          </cell>
          <cell r="G9411" t="str">
            <v>HOME</v>
          </cell>
        </row>
        <row r="9412">
          <cell r="A9412" t="str">
            <v>Greenville202030.5HOME</v>
          </cell>
          <cell r="B9412">
            <v>2020</v>
          </cell>
          <cell r="C9412">
            <v>0.5</v>
          </cell>
          <cell r="D9412" t="str">
            <v>Greenville</v>
          </cell>
          <cell r="E9412">
            <v>3</v>
          </cell>
          <cell r="F9412">
            <v>973</v>
          </cell>
          <cell r="G9412" t="str">
            <v>HOME</v>
          </cell>
        </row>
        <row r="9413">
          <cell r="A9413" t="str">
            <v>Greenwood202030.5HOME</v>
          </cell>
          <cell r="B9413">
            <v>2020</v>
          </cell>
          <cell r="C9413">
            <v>0.5</v>
          </cell>
          <cell r="D9413" t="str">
            <v>Greenwood</v>
          </cell>
          <cell r="E9413">
            <v>3</v>
          </cell>
          <cell r="F9413">
            <v>732</v>
          </cell>
          <cell r="G9413" t="str">
            <v>HOME</v>
          </cell>
        </row>
        <row r="9414">
          <cell r="A9414" t="str">
            <v>Hampton202030.5HOME</v>
          </cell>
          <cell r="B9414">
            <v>2020</v>
          </cell>
          <cell r="C9414">
            <v>0.5</v>
          </cell>
          <cell r="D9414" t="str">
            <v>Hampton</v>
          </cell>
          <cell r="E9414">
            <v>3</v>
          </cell>
          <cell r="F9414">
            <v>681</v>
          </cell>
          <cell r="G9414" t="str">
            <v>HOME</v>
          </cell>
        </row>
        <row r="9415">
          <cell r="A9415" t="str">
            <v>Horry202030.5HOME</v>
          </cell>
          <cell r="B9415">
            <v>2020</v>
          </cell>
          <cell r="C9415">
            <v>0.5</v>
          </cell>
          <cell r="D9415" t="str">
            <v>Horry</v>
          </cell>
          <cell r="E9415">
            <v>3</v>
          </cell>
          <cell r="F9415">
            <v>795</v>
          </cell>
          <cell r="G9415" t="str">
            <v>HOME</v>
          </cell>
        </row>
        <row r="9416">
          <cell r="A9416" t="str">
            <v>Jasper202030.5HOME</v>
          </cell>
          <cell r="B9416">
            <v>2020</v>
          </cell>
          <cell r="C9416">
            <v>0.5</v>
          </cell>
          <cell r="D9416" t="str">
            <v>Jasper</v>
          </cell>
          <cell r="E9416">
            <v>3</v>
          </cell>
          <cell r="F9416">
            <v>694</v>
          </cell>
          <cell r="G9416" t="str">
            <v>HOME</v>
          </cell>
        </row>
        <row r="9417">
          <cell r="A9417" t="str">
            <v>Kershaw202030.5HOME</v>
          </cell>
          <cell r="B9417">
            <v>2020</v>
          </cell>
          <cell r="C9417">
            <v>0.5</v>
          </cell>
          <cell r="D9417" t="str">
            <v>Kershaw</v>
          </cell>
          <cell r="E9417">
            <v>3</v>
          </cell>
          <cell r="F9417">
            <v>833</v>
          </cell>
          <cell r="G9417" t="str">
            <v>HOME</v>
          </cell>
        </row>
        <row r="9418">
          <cell r="A9418" t="str">
            <v>Lancaster202030.5HOME</v>
          </cell>
          <cell r="B9418">
            <v>2020</v>
          </cell>
          <cell r="C9418">
            <v>0.5</v>
          </cell>
          <cell r="D9418" t="str">
            <v>Lancaster</v>
          </cell>
          <cell r="E9418">
            <v>3</v>
          </cell>
          <cell r="F9418">
            <v>875</v>
          </cell>
          <cell r="G9418" t="str">
            <v>HOME</v>
          </cell>
        </row>
        <row r="9419">
          <cell r="A9419" t="str">
            <v>Laurens202030.5HOME</v>
          </cell>
          <cell r="B9419">
            <v>2020</v>
          </cell>
          <cell r="C9419">
            <v>0.5</v>
          </cell>
          <cell r="D9419" t="str">
            <v>Laurens</v>
          </cell>
          <cell r="E9419">
            <v>3</v>
          </cell>
          <cell r="F9419">
            <v>721</v>
          </cell>
          <cell r="G9419" t="str">
            <v>HOME</v>
          </cell>
        </row>
        <row r="9420">
          <cell r="A9420" t="str">
            <v>Lee202030.5HOME</v>
          </cell>
          <cell r="B9420">
            <v>2020</v>
          </cell>
          <cell r="C9420">
            <v>0.5</v>
          </cell>
          <cell r="D9420" t="str">
            <v>Lee</v>
          </cell>
          <cell r="E9420">
            <v>3</v>
          </cell>
          <cell r="F9420">
            <v>681</v>
          </cell>
          <cell r="G9420" t="str">
            <v>HOME</v>
          </cell>
        </row>
        <row r="9421">
          <cell r="A9421" t="str">
            <v>Lexington202030.5HOME</v>
          </cell>
          <cell r="B9421">
            <v>2020</v>
          </cell>
          <cell r="C9421">
            <v>0.5</v>
          </cell>
          <cell r="D9421" t="str">
            <v>Lexington</v>
          </cell>
          <cell r="E9421">
            <v>3</v>
          </cell>
          <cell r="F9421">
            <v>944</v>
          </cell>
          <cell r="G9421" t="str">
            <v>HOME</v>
          </cell>
        </row>
        <row r="9422">
          <cell r="A9422" t="str">
            <v>Marion202030.5HOME</v>
          </cell>
          <cell r="B9422">
            <v>2020</v>
          </cell>
          <cell r="C9422">
            <v>0.5</v>
          </cell>
          <cell r="D9422" t="str">
            <v>Marion</v>
          </cell>
          <cell r="E9422">
            <v>3</v>
          </cell>
          <cell r="F9422">
            <v>681</v>
          </cell>
          <cell r="G9422" t="str">
            <v>HOME</v>
          </cell>
        </row>
        <row r="9423">
          <cell r="A9423" t="str">
            <v>Marlboro202030.5HOME</v>
          </cell>
          <cell r="B9423">
            <v>2020</v>
          </cell>
          <cell r="C9423">
            <v>0.5</v>
          </cell>
          <cell r="D9423" t="str">
            <v>Marlboro</v>
          </cell>
          <cell r="E9423">
            <v>3</v>
          </cell>
          <cell r="F9423">
            <v>681</v>
          </cell>
          <cell r="G9423" t="str">
            <v>HOME</v>
          </cell>
        </row>
        <row r="9424">
          <cell r="A9424" t="str">
            <v>McCormick202030.5HOME</v>
          </cell>
          <cell r="B9424">
            <v>2020</v>
          </cell>
          <cell r="C9424">
            <v>0.5</v>
          </cell>
          <cell r="D9424" t="str">
            <v>McCormick</v>
          </cell>
          <cell r="E9424">
            <v>3</v>
          </cell>
          <cell r="F9424">
            <v>712</v>
          </cell>
          <cell r="G9424" t="str">
            <v>HOME</v>
          </cell>
        </row>
        <row r="9425">
          <cell r="A9425" t="str">
            <v>Newberry202030.5HOME</v>
          </cell>
          <cell r="B9425">
            <v>2020</v>
          </cell>
          <cell r="C9425">
            <v>0.5</v>
          </cell>
          <cell r="D9425" t="str">
            <v>Newberry</v>
          </cell>
          <cell r="E9425">
            <v>3</v>
          </cell>
          <cell r="F9425">
            <v>725</v>
          </cell>
          <cell r="G9425" t="str">
            <v>HOME</v>
          </cell>
        </row>
        <row r="9426">
          <cell r="A9426" t="str">
            <v>Oconee202030.5HOME</v>
          </cell>
          <cell r="B9426">
            <v>2020</v>
          </cell>
          <cell r="C9426">
            <v>0.5</v>
          </cell>
          <cell r="D9426" t="str">
            <v>Oconee</v>
          </cell>
          <cell r="E9426">
            <v>3</v>
          </cell>
          <cell r="F9426">
            <v>818</v>
          </cell>
          <cell r="G9426" t="str">
            <v>HOME</v>
          </cell>
        </row>
        <row r="9427">
          <cell r="A9427" t="str">
            <v>Orangeburg202030.5HOME</v>
          </cell>
          <cell r="B9427">
            <v>2020</v>
          </cell>
          <cell r="C9427">
            <v>0.5</v>
          </cell>
          <cell r="D9427" t="str">
            <v>Orangeburg</v>
          </cell>
          <cell r="E9427">
            <v>3</v>
          </cell>
          <cell r="F9427">
            <v>681</v>
          </cell>
          <cell r="G9427" t="str">
            <v>HOME</v>
          </cell>
        </row>
        <row r="9428">
          <cell r="A9428" t="str">
            <v>Pickens202030.5HOME</v>
          </cell>
          <cell r="B9428">
            <v>2020</v>
          </cell>
          <cell r="C9428">
            <v>0.5</v>
          </cell>
          <cell r="D9428" t="str">
            <v>Pickens</v>
          </cell>
          <cell r="E9428">
            <v>3</v>
          </cell>
          <cell r="F9428">
            <v>973</v>
          </cell>
          <cell r="G9428" t="str">
            <v>HOME</v>
          </cell>
        </row>
        <row r="9429">
          <cell r="A9429" t="str">
            <v>Richland202030.5HOME</v>
          </cell>
          <cell r="B9429">
            <v>2020</v>
          </cell>
          <cell r="C9429">
            <v>0.5</v>
          </cell>
          <cell r="D9429" t="str">
            <v>Richland</v>
          </cell>
          <cell r="E9429">
            <v>3</v>
          </cell>
          <cell r="F9429">
            <v>944</v>
          </cell>
          <cell r="G9429" t="str">
            <v>HOME</v>
          </cell>
        </row>
        <row r="9430">
          <cell r="A9430" t="str">
            <v>Saluda202030.5HOME</v>
          </cell>
          <cell r="B9430">
            <v>2020</v>
          </cell>
          <cell r="C9430">
            <v>0.5</v>
          </cell>
          <cell r="D9430" t="str">
            <v>Saluda</v>
          </cell>
          <cell r="E9430">
            <v>3</v>
          </cell>
          <cell r="F9430">
            <v>944</v>
          </cell>
          <cell r="G9430" t="str">
            <v>HOME</v>
          </cell>
        </row>
        <row r="9431">
          <cell r="A9431" t="str">
            <v>Spartanburg202030.5HOME</v>
          </cell>
          <cell r="B9431">
            <v>2020</v>
          </cell>
          <cell r="C9431">
            <v>0.5</v>
          </cell>
          <cell r="D9431" t="str">
            <v>Spartanburg</v>
          </cell>
          <cell r="E9431">
            <v>3</v>
          </cell>
          <cell r="F9431">
            <v>841</v>
          </cell>
          <cell r="G9431" t="str">
            <v>HOME</v>
          </cell>
        </row>
        <row r="9432">
          <cell r="A9432" t="str">
            <v>Sumter202030.5HOME</v>
          </cell>
          <cell r="B9432">
            <v>2020</v>
          </cell>
          <cell r="C9432">
            <v>0.5</v>
          </cell>
          <cell r="D9432" t="str">
            <v>Sumter</v>
          </cell>
          <cell r="E9432">
            <v>3</v>
          </cell>
          <cell r="F9432">
            <v>711</v>
          </cell>
          <cell r="G9432" t="str">
            <v>HOME</v>
          </cell>
        </row>
        <row r="9433">
          <cell r="A9433" t="str">
            <v>Union202030.5HOME</v>
          </cell>
          <cell r="B9433">
            <v>2020</v>
          </cell>
          <cell r="C9433">
            <v>0.5</v>
          </cell>
          <cell r="D9433" t="str">
            <v>Union</v>
          </cell>
          <cell r="E9433">
            <v>3</v>
          </cell>
          <cell r="F9433">
            <v>681</v>
          </cell>
          <cell r="G9433" t="str">
            <v>HOME</v>
          </cell>
        </row>
        <row r="9434">
          <cell r="A9434" t="str">
            <v>Williamsburg202030.5HOME</v>
          </cell>
          <cell r="B9434">
            <v>2020</v>
          </cell>
          <cell r="C9434">
            <v>0.5</v>
          </cell>
          <cell r="D9434" t="str">
            <v>Williamsburg</v>
          </cell>
          <cell r="E9434">
            <v>3</v>
          </cell>
          <cell r="F9434">
            <v>681</v>
          </cell>
          <cell r="G9434" t="str">
            <v>HOME</v>
          </cell>
        </row>
        <row r="9435">
          <cell r="A9435" t="str">
            <v>York202030.5HOME</v>
          </cell>
          <cell r="B9435">
            <v>2020</v>
          </cell>
          <cell r="C9435">
            <v>0.5</v>
          </cell>
          <cell r="D9435" t="str">
            <v>York</v>
          </cell>
          <cell r="E9435">
            <v>3</v>
          </cell>
          <cell r="F9435">
            <v>1085</v>
          </cell>
          <cell r="G9435" t="str">
            <v>HOME</v>
          </cell>
        </row>
        <row r="9436">
          <cell r="A9436" t="str">
            <v>Abbeville202040.5HOME</v>
          </cell>
          <cell r="B9436">
            <v>2020</v>
          </cell>
          <cell r="C9436">
            <v>0.5</v>
          </cell>
          <cell r="D9436" t="str">
            <v>Abbeville</v>
          </cell>
          <cell r="E9436">
            <v>4</v>
          </cell>
          <cell r="F9436">
            <v>760</v>
          </cell>
          <cell r="G9436" t="str">
            <v>HOME</v>
          </cell>
        </row>
        <row r="9437">
          <cell r="A9437" t="str">
            <v>Aiken202040.5HOME</v>
          </cell>
          <cell r="B9437">
            <v>2020</v>
          </cell>
          <cell r="C9437">
            <v>0.5</v>
          </cell>
          <cell r="D9437" t="str">
            <v>Aiken</v>
          </cell>
          <cell r="E9437">
            <v>4</v>
          </cell>
          <cell r="F9437">
            <v>956</v>
          </cell>
          <cell r="G9437" t="str">
            <v>HOME</v>
          </cell>
        </row>
        <row r="9438">
          <cell r="A9438" t="str">
            <v>Allendale202040.5HOME</v>
          </cell>
          <cell r="B9438">
            <v>2020</v>
          </cell>
          <cell r="C9438">
            <v>0.5</v>
          </cell>
          <cell r="D9438" t="str">
            <v>Allendale</v>
          </cell>
          <cell r="E9438">
            <v>4</v>
          </cell>
          <cell r="F9438">
            <v>760</v>
          </cell>
          <cell r="G9438" t="str">
            <v>HOME</v>
          </cell>
        </row>
        <row r="9439">
          <cell r="A9439" t="str">
            <v>Anderson202040.5HOME</v>
          </cell>
          <cell r="B9439">
            <v>2020</v>
          </cell>
          <cell r="C9439">
            <v>0.5</v>
          </cell>
          <cell r="D9439" t="str">
            <v>Anderson</v>
          </cell>
          <cell r="E9439">
            <v>4</v>
          </cell>
          <cell r="F9439">
            <v>942</v>
          </cell>
          <cell r="G9439" t="str">
            <v>HOME</v>
          </cell>
        </row>
        <row r="9440">
          <cell r="A9440" t="str">
            <v>Bamberg202040.5HOME</v>
          </cell>
          <cell r="B9440">
            <v>2020</v>
          </cell>
          <cell r="C9440">
            <v>0.5</v>
          </cell>
          <cell r="D9440" t="str">
            <v>Bamberg</v>
          </cell>
          <cell r="E9440">
            <v>4</v>
          </cell>
          <cell r="F9440">
            <v>760</v>
          </cell>
          <cell r="G9440" t="str">
            <v>HOME</v>
          </cell>
        </row>
        <row r="9441">
          <cell r="A9441" t="str">
            <v>Barnwell202040.5HOME</v>
          </cell>
          <cell r="B9441">
            <v>2020</v>
          </cell>
          <cell r="C9441">
            <v>0.5</v>
          </cell>
          <cell r="D9441" t="str">
            <v>Barnwell</v>
          </cell>
          <cell r="E9441">
            <v>4</v>
          </cell>
          <cell r="F9441">
            <v>760</v>
          </cell>
          <cell r="G9441" t="str">
            <v>HOME</v>
          </cell>
        </row>
        <row r="9442">
          <cell r="A9442" t="str">
            <v>Beaufort202040.5HOME</v>
          </cell>
          <cell r="B9442">
            <v>2020</v>
          </cell>
          <cell r="C9442">
            <v>0.5</v>
          </cell>
          <cell r="D9442" t="str">
            <v>Beaufort</v>
          </cell>
          <cell r="E9442">
            <v>4</v>
          </cell>
          <cell r="F9442">
            <v>1182</v>
          </cell>
          <cell r="G9442" t="str">
            <v>HOME</v>
          </cell>
        </row>
        <row r="9443">
          <cell r="A9443" t="str">
            <v>Berkeley202040.5HOME</v>
          </cell>
          <cell r="B9443">
            <v>2020</v>
          </cell>
          <cell r="C9443">
            <v>0.5</v>
          </cell>
          <cell r="D9443" t="str">
            <v>Berkeley</v>
          </cell>
          <cell r="E9443">
            <v>4</v>
          </cell>
          <cell r="F9443">
            <v>1175</v>
          </cell>
          <cell r="G9443" t="str">
            <v>HOME</v>
          </cell>
        </row>
        <row r="9444">
          <cell r="A9444" t="str">
            <v>Calhoun202040.5HOME</v>
          </cell>
          <cell r="B9444">
            <v>2020</v>
          </cell>
          <cell r="C9444">
            <v>0.5</v>
          </cell>
          <cell r="D9444" t="str">
            <v>Calhoun</v>
          </cell>
          <cell r="E9444">
            <v>4</v>
          </cell>
          <cell r="F9444">
            <v>1053</v>
          </cell>
          <cell r="G9444" t="str">
            <v>HOME</v>
          </cell>
        </row>
        <row r="9445">
          <cell r="A9445" t="str">
            <v>Charleston202040.5HOME</v>
          </cell>
          <cell r="B9445">
            <v>2020</v>
          </cell>
          <cell r="C9445">
            <v>0.5</v>
          </cell>
          <cell r="D9445" t="str">
            <v>Charleston</v>
          </cell>
          <cell r="E9445">
            <v>4</v>
          </cell>
          <cell r="F9445">
            <v>1175</v>
          </cell>
          <cell r="G9445" t="str">
            <v>HOME</v>
          </cell>
        </row>
        <row r="9446">
          <cell r="A9446" t="str">
            <v>Cherokee202040.5HOME</v>
          </cell>
          <cell r="B9446">
            <v>2020</v>
          </cell>
          <cell r="C9446">
            <v>0.5</v>
          </cell>
          <cell r="D9446" t="str">
            <v>Cherokee</v>
          </cell>
          <cell r="E9446">
            <v>4</v>
          </cell>
          <cell r="F9446">
            <v>760</v>
          </cell>
          <cell r="G9446" t="str">
            <v>HOME</v>
          </cell>
        </row>
        <row r="9447">
          <cell r="A9447" t="str">
            <v>Chester202040.5HOME</v>
          </cell>
          <cell r="B9447">
            <v>2020</v>
          </cell>
          <cell r="C9447">
            <v>0.5</v>
          </cell>
          <cell r="D9447" t="str">
            <v>Chester</v>
          </cell>
          <cell r="E9447">
            <v>4</v>
          </cell>
          <cell r="F9447">
            <v>785</v>
          </cell>
          <cell r="G9447" t="str">
            <v>HOME</v>
          </cell>
        </row>
        <row r="9448">
          <cell r="A9448" t="str">
            <v>Chesterfield202040.5HOME</v>
          </cell>
          <cell r="B9448">
            <v>2020</v>
          </cell>
          <cell r="C9448">
            <v>0.5</v>
          </cell>
          <cell r="D9448" t="str">
            <v>Chesterfield</v>
          </cell>
          <cell r="E9448">
            <v>4</v>
          </cell>
          <cell r="F9448">
            <v>760</v>
          </cell>
          <cell r="G9448" t="str">
            <v>HOME</v>
          </cell>
        </row>
        <row r="9449">
          <cell r="A9449" t="str">
            <v>Clarendon202040.5HOME</v>
          </cell>
          <cell r="B9449">
            <v>2020</v>
          </cell>
          <cell r="C9449">
            <v>0.5</v>
          </cell>
          <cell r="D9449" t="str">
            <v>Clarendon</v>
          </cell>
          <cell r="E9449">
            <v>4</v>
          </cell>
          <cell r="F9449">
            <v>760</v>
          </cell>
          <cell r="G9449" t="str">
            <v>HOME</v>
          </cell>
        </row>
        <row r="9450">
          <cell r="A9450" t="str">
            <v>Colleton202040.5HOME</v>
          </cell>
          <cell r="B9450">
            <v>2020</v>
          </cell>
          <cell r="C9450">
            <v>0.5</v>
          </cell>
          <cell r="D9450" t="str">
            <v>Colleton</v>
          </cell>
          <cell r="E9450">
            <v>4</v>
          </cell>
          <cell r="F9450">
            <v>760</v>
          </cell>
          <cell r="G9450" t="str">
            <v>HOME</v>
          </cell>
        </row>
        <row r="9451">
          <cell r="A9451" t="str">
            <v>Darlington202040.5HOME</v>
          </cell>
          <cell r="B9451">
            <v>2020</v>
          </cell>
          <cell r="C9451">
            <v>0.5</v>
          </cell>
          <cell r="D9451" t="str">
            <v>Darlington</v>
          </cell>
          <cell r="E9451">
            <v>4</v>
          </cell>
          <cell r="F9451">
            <v>783</v>
          </cell>
          <cell r="G9451" t="str">
            <v>HOME</v>
          </cell>
        </row>
        <row r="9452">
          <cell r="A9452" t="str">
            <v>Dillon202040.5HOME</v>
          </cell>
          <cell r="B9452">
            <v>2020</v>
          </cell>
          <cell r="C9452">
            <v>0.5</v>
          </cell>
          <cell r="D9452" t="str">
            <v>Dillon</v>
          </cell>
          <cell r="E9452">
            <v>4</v>
          </cell>
          <cell r="F9452">
            <v>760</v>
          </cell>
          <cell r="G9452" t="str">
            <v>HOME</v>
          </cell>
        </row>
        <row r="9453">
          <cell r="A9453" t="str">
            <v>Dorchester202040.5HOME</v>
          </cell>
          <cell r="B9453">
            <v>2020</v>
          </cell>
          <cell r="C9453">
            <v>0.5</v>
          </cell>
          <cell r="D9453" t="str">
            <v>Dorchester</v>
          </cell>
          <cell r="E9453">
            <v>4</v>
          </cell>
          <cell r="F9453">
            <v>1175</v>
          </cell>
          <cell r="G9453" t="str">
            <v>HOME</v>
          </cell>
        </row>
        <row r="9454">
          <cell r="A9454" t="str">
            <v>Edgefield202040.5HOME</v>
          </cell>
          <cell r="B9454">
            <v>2020</v>
          </cell>
          <cell r="C9454">
            <v>0.5</v>
          </cell>
          <cell r="D9454" t="str">
            <v>Edgefield</v>
          </cell>
          <cell r="E9454">
            <v>4</v>
          </cell>
          <cell r="F9454">
            <v>956</v>
          </cell>
          <cell r="G9454" t="str">
            <v>HOME</v>
          </cell>
        </row>
        <row r="9455">
          <cell r="A9455" t="str">
            <v>Fairfield202040.5HOME</v>
          </cell>
          <cell r="B9455">
            <v>2020</v>
          </cell>
          <cell r="C9455">
            <v>0.5</v>
          </cell>
          <cell r="D9455" t="str">
            <v>Fairfield</v>
          </cell>
          <cell r="E9455">
            <v>4</v>
          </cell>
          <cell r="F9455">
            <v>1053</v>
          </cell>
          <cell r="G9455" t="str">
            <v>HOME</v>
          </cell>
        </row>
        <row r="9456">
          <cell r="A9456" t="str">
            <v>Florence202040.5HOME</v>
          </cell>
          <cell r="B9456">
            <v>2020</v>
          </cell>
          <cell r="C9456">
            <v>0.5</v>
          </cell>
          <cell r="D9456" t="str">
            <v>Florence</v>
          </cell>
          <cell r="E9456">
            <v>4</v>
          </cell>
          <cell r="F9456">
            <v>881</v>
          </cell>
          <cell r="G9456" t="str">
            <v>HOME</v>
          </cell>
        </row>
        <row r="9457">
          <cell r="A9457" t="str">
            <v>Georgetown202040.5HOME</v>
          </cell>
          <cell r="B9457">
            <v>2020</v>
          </cell>
          <cell r="C9457">
            <v>0.5</v>
          </cell>
          <cell r="D9457" t="str">
            <v>Georgetown</v>
          </cell>
          <cell r="E9457">
            <v>4</v>
          </cell>
          <cell r="F9457">
            <v>906</v>
          </cell>
          <cell r="G9457" t="str">
            <v>HOME</v>
          </cell>
        </row>
        <row r="9458">
          <cell r="A9458" t="str">
            <v>Greenville202040.5HOME</v>
          </cell>
          <cell r="B9458">
            <v>2020</v>
          </cell>
          <cell r="C9458">
            <v>0.5</v>
          </cell>
          <cell r="D9458" t="str">
            <v>Greenville</v>
          </cell>
          <cell r="E9458">
            <v>4</v>
          </cell>
          <cell r="F9458">
            <v>1086</v>
          </cell>
          <cell r="G9458" t="str">
            <v>HOME</v>
          </cell>
        </row>
        <row r="9459">
          <cell r="A9459" t="str">
            <v>Greenwood202040.5HOME</v>
          </cell>
          <cell r="B9459">
            <v>2020</v>
          </cell>
          <cell r="C9459">
            <v>0.5</v>
          </cell>
          <cell r="D9459" t="str">
            <v>Greenwood</v>
          </cell>
          <cell r="E9459">
            <v>4</v>
          </cell>
          <cell r="F9459">
            <v>817</v>
          </cell>
          <cell r="G9459" t="str">
            <v>HOME</v>
          </cell>
        </row>
        <row r="9460">
          <cell r="A9460" t="str">
            <v>Hampton202040.5HOME</v>
          </cell>
          <cell r="B9460">
            <v>2020</v>
          </cell>
          <cell r="C9460">
            <v>0.5</v>
          </cell>
          <cell r="D9460" t="str">
            <v>Hampton</v>
          </cell>
          <cell r="E9460">
            <v>4</v>
          </cell>
          <cell r="F9460">
            <v>760</v>
          </cell>
          <cell r="G9460" t="str">
            <v>HOME</v>
          </cell>
        </row>
        <row r="9461">
          <cell r="A9461" t="str">
            <v>Horry202040.5HOME</v>
          </cell>
          <cell r="B9461">
            <v>2020</v>
          </cell>
          <cell r="C9461">
            <v>0.5</v>
          </cell>
          <cell r="D9461" t="str">
            <v>Horry</v>
          </cell>
          <cell r="E9461">
            <v>4</v>
          </cell>
          <cell r="F9461">
            <v>887</v>
          </cell>
          <cell r="G9461" t="str">
            <v>HOME</v>
          </cell>
        </row>
        <row r="9462">
          <cell r="A9462" t="str">
            <v>Jasper202040.5HOME</v>
          </cell>
          <cell r="B9462">
            <v>2020</v>
          </cell>
          <cell r="C9462">
            <v>0.5</v>
          </cell>
          <cell r="D9462" t="str">
            <v>Jasper</v>
          </cell>
          <cell r="E9462">
            <v>4</v>
          </cell>
          <cell r="F9462">
            <v>775</v>
          </cell>
          <cell r="G9462" t="str">
            <v>HOME</v>
          </cell>
        </row>
        <row r="9463">
          <cell r="A9463" t="str">
            <v>Kershaw202040.5HOME</v>
          </cell>
          <cell r="B9463">
            <v>2020</v>
          </cell>
          <cell r="C9463">
            <v>0.5</v>
          </cell>
          <cell r="D9463" t="str">
            <v>Kershaw</v>
          </cell>
          <cell r="E9463">
            <v>4</v>
          </cell>
          <cell r="F9463">
            <v>930</v>
          </cell>
          <cell r="G9463" t="str">
            <v>HOME</v>
          </cell>
        </row>
        <row r="9464">
          <cell r="A9464" t="str">
            <v>Lancaster202040.5HOME</v>
          </cell>
          <cell r="B9464">
            <v>2020</v>
          </cell>
          <cell r="C9464">
            <v>0.5</v>
          </cell>
          <cell r="D9464" t="str">
            <v>Lancaster</v>
          </cell>
          <cell r="E9464">
            <v>4</v>
          </cell>
          <cell r="F9464">
            <v>976</v>
          </cell>
          <cell r="G9464" t="str">
            <v>HOME</v>
          </cell>
        </row>
        <row r="9465">
          <cell r="A9465" t="str">
            <v>Laurens202040.5HOME</v>
          </cell>
          <cell r="B9465">
            <v>2020</v>
          </cell>
          <cell r="C9465">
            <v>0.5</v>
          </cell>
          <cell r="D9465" t="str">
            <v>Laurens</v>
          </cell>
          <cell r="E9465">
            <v>4</v>
          </cell>
          <cell r="F9465">
            <v>805</v>
          </cell>
          <cell r="G9465" t="str">
            <v>HOME</v>
          </cell>
        </row>
        <row r="9466">
          <cell r="A9466" t="str">
            <v>Lee202040.5HOME</v>
          </cell>
          <cell r="B9466">
            <v>2020</v>
          </cell>
          <cell r="C9466">
            <v>0.5</v>
          </cell>
          <cell r="D9466" t="str">
            <v>Lee</v>
          </cell>
          <cell r="E9466">
            <v>4</v>
          </cell>
          <cell r="F9466">
            <v>760</v>
          </cell>
          <cell r="G9466" t="str">
            <v>HOME</v>
          </cell>
        </row>
        <row r="9467">
          <cell r="A9467" t="str">
            <v>Lexington202040.5HOME</v>
          </cell>
          <cell r="B9467">
            <v>2020</v>
          </cell>
          <cell r="C9467">
            <v>0.5</v>
          </cell>
          <cell r="D9467" t="str">
            <v>Lexington</v>
          </cell>
          <cell r="E9467">
            <v>4</v>
          </cell>
          <cell r="F9467">
            <v>1053</v>
          </cell>
          <cell r="G9467" t="str">
            <v>HOME</v>
          </cell>
        </row>
        <row r="9468">
          <cell r="A9468" t="str">
            <v>Marion202040.5HOME</v>
          </cell>
          <cell r="B9468">
            <v>2020</v>
          </cell>
          <cell r="C9468">
            <v>0.5</v>
          </cell>
          <cell r="D9468" t="str">
            <v>Marion</v>
          </cell>
          <cell r="E9468">
            <v>4</v>
          </cell>
          <cell r="F9468">
            <v>760</v>
          </cell>
          <cell r="G9468" t="str">
            <v>HOME</v>
          </cell>
        </row>
        <row r="9469">
          <cell r="A9469" t="str">
            <v>Marlboro202040.5HOME</v>
          </cell>
          <cell r="B9469">
            <v>2020</v>
          </cell>
          <cell r="C9469">
            <v>0.5</v>
          </cell>
          <cell r="D9469" t="str">
            <v>Marlboro</v>
          </cell>
          <cell r="E9469">
            <v>4</v>
          </cell>
          <cell r="F9469">
            <v>760</v>
          </cell>
          <cell r="G9469" t="str">
            <v>HOME</v>
          </cell>
        </row>
        <row r="9470">
          <cell r="A9470" t="str">
            <v>McCormick202040.5HOME</v>
          </cell>
          <cell r="B9470">
            <v>2020</v>
          </cell>
          <cell r="C9470">
            <v>0.5</v>
          </cell>
          <cell r="D9470" t="str">
            <v>McCormick</v>
          </cell>
          <cell r="E9470">
            <v>4</v>
          </cell>
          <cell r="F9470">
            <v>795</v>
          </cell>
          <cell r="G9470" t="str">
            <v>HOME</v>
          </cell>
        </row>
        <row r="9471">
          <cell r="A9471" t="str">
            <v>Newberry202040.5HOME</v>
          </cell>
          <cell r="B9471">
            <v>2020</v>
          </cell>
          <cell r="C9471">
            <v>0.5</v>
          </cell>
          <cell r="D9471" t="str">
            <v>Newberry</v>
          </cell>
          <cell r="E9471">
            <v>4</v>
          </cell>
          <cell r="F9471">
            <v>810</v>
          </cell>
          <cell r="G9471" t="str">
            <v>HOME</v>
          </cell>
        </row>
        <row r="9472">
          <cell r="A9472" t="str">
            <v>Oconee202040.5HOME</v>
          </cell>
          <cell r="B9472">
            <v>2020</v>
          </cell>
          <cell r="C9472">
            <v>0.5</v>
          </cell>
          <cell r="D9472" t="str">
            <v>Oconee</v>
          </cell>
          <cell r="E9472">
            <v>4</v>
          </cell>
          <cell r="F9472">
            <v>912</v>
          </cell>
          <cell r="G9472" t="str">
            <v>HOME</v>
          </cell>
        </row>
        <row r="9473">
          <cell r="A9473" t="str">
            <v>Orangeburg202040.5HOME</v>
          </cell>
          <cell r="B9473">
            <v>2020</v>
          </cell>
          <cell r="C9473">
            <v>0.5</v>
          </cell>
          <cell r="D9473" t="str">
            <v>Orangeburg</v>
          </cell>
          <cell r="E9473">
            <v>4</v>
          </cell>
          <cell r="F9473">
            <v>760</v>
          </cell>
          <cell r="G9473" t="str">
            <v>HOME</v>
          </cell>
        </row>
        <row r="9474">
          <cell r="A9474" t="str">
            <v>Pickens202040.5HOME</v>
          </cell>
          <cell r="B9474">
            <v>2020</v>
          </cell>
          <cell r="C9474">
            <v>0.5</v>
          </cell>
          <cell r="D9474" t="str">
            <v>Pickens</v>
          </cell>
          <cell r="E9474">
            <v>4</v>
          </cell>
          <cell r="F9474">
            <v>1086</v>
          </cell>
          <cell r="G9474" t="str">
            <v>HOME</v>
          </cell>
        </row>
        <row r="9475">
          <cell r="A9475" t="str">
            <v>Richland202040.5HOME</v>
          </cell>
          <cell r="B9475">
            <v>2020</v>
          </cell>
          <cell r="C9475">
            <v>0.5</v>
          </cell>
          <cell r="D9475" t="str">
            <v>Richland</v>
          </cell>
          <cell r="E9475">
            <v>4</v>
          </cell>
          <cell r="F9475">
            <v>1053</v>
          </cell>
          <cell r="G9475" t="str">
            <v>HOME</v>
          </cell>
        </row>
        <row r="9476">
          <cell r="A9476" t="str">
            <v>Saluda202040.5HOME</v>
          </cell>
          <cell r="B9476">
            <v>2020</v>
          </cell>
          <cell r="C9476">
            <v>0.5</v>
          </cell>
          <cell r="D9476" t="str">
            <v>Saluda</v>
          </cell>
          <cell r="E9476">
            <v>4</v>
          </cell>
          <cell r="F9476">
            <v>1053</v>
          </cell>
          <cell r="G9476" t="str">
            <v>HOME</v>
          </cell>
        </row>
        <row r="9477">
          <cell r="A9477" t="str">
            <v>Spartanburg202040.5HOME</v>
          </cell>
          <cell r="B9477">
            <v>2020</v>
          </cell>
          <cell r="C9477">
            <v>0.5</v>
          </cell>
          <cell r="D9477" t="str">
            <v>Spartanburg</v>
          </cell>
          <cell r="E9477">
            <v>4</v>
          </cell>
          <cell r="F9477">
            <v>938</v>
          </cell>
          <cell r="G9477" t="str">
            <v>HOME</v>
          </cell>
        </row>
        <row r="9478">
          <cell r="A9478" t="str">
            <v>Sumter202040.5HOME</v>
          </cell>
          <cell r="B9478">
            <v>2020</v>
          </cell>
          <cell r="C9478">
            <v>0.5</v>
          </cell>
          <cell r="D9478" t="str">
            <v>Sumter</v>
          </cell>
          <cell r="E9478">
            <v>4</v>
          </cell>
          <cell r="F9478">
            <v>793</v>
          </cell>
          <cell r="G9478" t="str">
            <v>HOME</v>
          </cell>
        </row>
        <row r="9479">
          <cell r="A9479" t="str">
            <v>Union202040.5HOME</v>
          </cell>
          <cell r="B9479">
            <v>2020</v>
          </cell>
          <cell r="C9479">
            <v>0.5</v>
          </cell>
          <cell r="D9479" t="str">
            <v>Union</v>
          </cell>
          <cell r="E9479">
            <v>4</v>
          </cell>
          <cell r="F9479">
            <v>760</v>
          </cell>
          <cell r="G9479" t="str">
            <v>HOME</v>
          </cell>
        </row>
        <row r="9480">
          <cell r="A9480" t="str">
            <v>Williamsburg202040.5HOME</v>
          </cell>
          <cell r="B9480">
            <v>2020</v>
          </cell>
          <cell r="C9480">
            <v>0.5</v>
          </cell>
          <cell r="D9480" t="str">
            <v>Williamsburg</v>
          </cell>
          <cell r="E9480">
            <v>4</v>
          </cell>
          <cell r="F9480">
            <v>760</v>
          </cell>
          <cell r="G9480" t="str">
            <v>HOME</v>
          </cell>
        </row>
        <row r="9481">
          <cell r="A9481" t="str">
            <v>York202040.5HOME</v>
          </cell>
          <cell r="B9481">
            <v>2020</v>
          </cell>
          <cell r="C9481">
            <v>0.5</v>
          </cell>
          <cell r="D9481" t="str">
            <v>York</v>
          </cell>
          <cell r="E9481">
            <v>4</v>
          </cell>
          <cell r="F9481">
            <v>1211</v>
          </cell>
          <cell r="G9481" t="str">
            <v>HOME</v>
          </cell>
        </row>
        <row r="9482">
          <cell r="A9482" t="str">
            <v>Abbeville202000.65HOME</v>
          </cell>
          <cell r="B9482">
            <v>2020</v>
          </cell>
          <cell r="C9482">
            <v>0.65</v>
          </cell>
          <cell r="D9482" t="str">
            <v>Abbeville</v>
          </cell>
          <cell r="E9482">
            <v>0</v>
          </cell>
          <cell r="F9482">
            <v>491</v>
          </cell>
          <cell r="G9482" t="str">
            <v>HOME</v>
          </cell>
        </row>
        <row r="9483">
          <cell r="A9483" t="str">
            <v>Aiken202000.65HOME</v>
          </cell>
          <cell r="B9483">
            <v>2020</v>
          </cell>
          <cell r="C9483">
            <v>0.65</v>
          </cell>
          <cell r="D9483" t="str">
            <v>Aiken</v>
          </cell>
          <cell r="E9483">
            <v>0</v>
          </cell>
          <cell r="F9483">
            <v>689</v>
          </cell>
          <cell r="G9483" t="str">
            <v>HOME</v>
          </cell>
        </row>
        <row r="9484">
          <cell r="A9484" t="str">
            <v>Allendale202000.65HOME</v>
          </cell>
          <cell r="B9484">
            <v>2020</v>
          </cell>
          <cell r="C9484">
            <v>0.65</v>
          </cell>
          <cell r="D9484" t="str">
            <v>Allendale</v>
          </cell>
          <cell r="E9484">
            <v>0</v>
          </cell>
          <cell r="F9484">
            <v>491</v>
          </cell>
          <cell r="G9484" t="str">
            <v>HOME</v>
          </cell>
        </row>
        <row r="9485">
          <cell r="A9485" t="str">
            <v>Anderson202000.65HOME</v>
          </cell>
          <cell r="B9485">
            <v>2020</v>
          </cell>
          <cell r="C9485">
            <v>0.65</v>
          </cell>
          <cell r="D9485" t="str">
            <v>Anderson</v>
          </cell>
          <cell r="E9485">
            <v>0</v>
          </cell>
          <cell r="F9485">
            <v>573</v>
          </cell>
          <cell r="G9485" t="str">
            <v>HOME</v>
          </cell>
        </row>
        <row r="9486">
          <cell r="A9486" t="str">
            <v>Bamberg202000.65HOME</v>
          </cell>
          <cell r="B9486">
            <v>2020</v>
          </cell>
          <cell r="C9486">
            <v>0.65</v>
          </cell>
          <cell r="D9486" t="str">
            <v>Bamberg</v>
          </cell>
          <cell r="E9486">
            <v>0</v>
          </cell>
          <cell r="F9486">
            <v>514</v>
          </cell>
          <cell r="G9486" t="str">
            <v>HOME</v>
          </cell>
        </row>
        <row r="9487">
          <cell r="A9487" t="str">
            <v>Barnwell202000.65HOME</v>
          </cell>
          <cell r="B9487">
            <v>2020</v>
          </cell>
          <cell r="C9487">
            <v>0.65</v>
          </cell>
          <cell r="D9487" t="str">
            <v>Barnwell</v>
          </cell>
          <cell r="E9487">
            <v>0</v>
          </cell>
          <cell r="F9487">
            <v>513</v>
          </cell>
          <cell r="G9487" t="str">
            <v>HOME</v>
          </cell>
        </row>
        <row r="9488">
          <cell r="A9488" t="str">
            <v>Beaufort202000.65HOME</v>
          </cell>
          <cell r="B9488">
            <v>2020</v>
          </cell>
          <cell r="C9488">
            <v>0.65</v>
          </cell>
          <cell r="D9488" t="str">
            <v>Beaufort</v>
          </cell>
          <cell r="E9488">
            <v>0</v>
          </cell>
          <cell r="F9488">
            <v>864</v>
          </cell>
          <cell r="G9488" t="str">
            <v>HOME</v>
          </cell>
        </row>
        <row r="9489">
          <cell r="A9489" t="str">
            <v>Berkeley202000.65HOME</v>
          </cell>
          <cell r="B9489">
            <v>2020</v>
          </cell>
          <cell r="C9489">
            <v>0.65</v>
          </cell>
          <cell r="D9489" t="str">
            <v>Berkeley</v>
          </cell>
          <cell r="E9489">
            <v>0</v>
          </cell>
          <cell r="F9489">
            <v>903</v>
          </cell>
          <cell r="G9489" t="str">
            <v>HOME</v>
          </cell>
        </row>
        <row r="9490">
          <cell r="A9490" t="str">
            <v>Calhoun202000.65HOME</v>
          </cell>
          <cell r="B9490">
            <v>2020</v>
          </cell>
          <cell r="C9490">
            <v>0.65</v>
          </cell>
          <cell r="D9490" t="str">
            <v>Calhoun</v>
          </cell>
          <cell r="E9490">
            <v>0</v>
          </cell>
          <cell r="F9490">
            <v>706</v>
          </cell>
          <cell r="G9490" t="str">
            <v>HOME</v>
          </cell>
        </row>
        <row r="9491">
          <cell r="A9491" t="str">
            <v>Charleston202000.65HOME</v>
          </cell>
          <cell r="B9491">
            <v>2020</v>
          </cell>
          <cell r="C9491">
            <v>0.65</v>
          </cell>
          <cell r="D9491" t="str">
            <v>Charleston</v>
          </cell>
          <cell r="E9491">
            <v>0</v>
          </cell>
          <cell r="F9491">
            <v>903</v>
          </cell>
          <cell r="G9491" t="str">
            <v>HOME</v>
          </cell>
        </row>
        <row r="9492">
          <cell r="A9492" t="str">
            <v>Cherokee202000.65HOME</v>
          </cell>
          <cell r="B9492">
            <v>2020</v>
          </cell>
          <cell r="C9492">
            <v>0.65</v>
          </cell>
          <cell r="D9492" t="str">
            <v>Cherokee</v>
          </cell>
          <cell r="E9492">
            <v>0</v>
          </cell>
          <cell r="F9492">
            <v>429</v>
          </cell>
          <cell r="G9492" t="str">
            <v>HOME</v>
          </cell>
        </row>
        <row r="9493">
          <cell r="A9493" t="str">
            <v>Chester202000.65HOME</v>
          </cell>
          <cell r="B9493">
            <v>2020</v>
          </cell>
          <cell r="C9493">
            <v>0.65</v>
          </cell>
          <cell r="D9493" t="str">
            <v>Chester</v>
          </cell>
          <cell r="E9493">
            <v>0</v>
          </cell>
          <cell r="F9493">
            <v>521</v>
          </cell>
          <cell r="G9493" t="str">
            <v>HOME</v>
          </cell>
        </row>
        <row r="9494">
          <cell r="A9494" t="str">
            <v>Chesterfield202000.65HOME</v>
          </cell>
          <cell r="B9494">
            <v>2020</v>
          </cell>
          <cell r="C9494">
            <v>0.65</v>
          </cell>
          <cell r="D9494" t="str">
            <v>Chesterfield</v>
          </cell>
          <cell r="E9494">
            <v>0</v>
          </cell>
          <cell r="F9494">
            <v>513</v>
          </cell>
          <cell r="G9494" t="str">
            <v>HOME</v>
          </cell>
        </row>
        <row r="9495">
          <cell r="A9495" t="str">
            <v>Clarendon202000.65HOME</v>
          </cell>
          <cell r="B9495">
            <v>2020</v>
          </cell>
          <cell r="C9495">
            <v>0.65</v>
          </cell>
          <cell r="D9495" t="str">
            <v>Clarendon</v>
          </cell>
          <cell r="E9495">
            <v>0</v>
          </cell>
          <cell r="F9495">
            <v>513</v>
          </cell>
          <cell r="G9495" t="str">
            <v>HOME</v>
          </cell>
        </row>
        <row r="9496">
          <cell r="A9496" t="str">
            <v>Colleton202000.65HOME</v>
          </cell>
          <cell r="B9496">
            <v>2020</v>
          </cell>
          <cell r="C9496">
            <v>0.65</v>
          </cell>
          <cell r="D9496" t="str">
            <v>Colleton</v>
          </cell>
          <cell r="E9496">
            <v>0</v>
          </cell>
          <cell r="F9496">
            <v>536</v>
          </cell>
          <cell r="G9496" t="str">
            <v>HOME</v>
          </cell>
        </row>
        <row r="9497">
          <cell r="A9497" t="str">
            <v>Darlington202000.65HOME</v>
          </cell>
          <cell r="B9497">
            <v>2020</v>
          </cell>
          <cell r="C9497">
            <v>0.65</v>
          </cell>
          <cell r="D9497" t="str">
            <v>Darlington</v>
          </cell>
          <cell r="E9497">
            <v>0</v>
          </cell>
          <cell r="F9497">
            <v>496</v>
          </cell>
          <cell r="G9497" t="str">
            <v>HOME</v>
          </cell>
        </row>
        <row r="9498">
          <cell r="A9498" t="str">
            <v>Dillon202000.65HOME</v>
          </cell>
          <cell r="B9498">
            <v>2020</v>
          </cell>
          <cell r="C9498">
            <v>0.65</v>
          </cell>
          <cell r="D9498" t="str">
            <v>Dillon</v>
          </cell>
          <cell r="E9498">
            <v>0</v>
          </cell>
          <cell r="F9498">
            <v>513</v>
          </cell>
          <cell r="G9498" t="str">
            <v>HOME</v>
          </cell>
        </row>
        <row r="9499">
          <cell r="A9499" t="str">
            <v>Dorchester202000.65HOME</v>
          </cell>
          <cell r="B9499">
            <v>2020</v>
          </cell>
          <cell r="C9499">
            <v>0.65</v>
          </cell>
          <cell r="D9499" t="str">
            <v>Dorchester</v>
          </cell>
          <cell r="E9499">
            <v>0</v>
          </cell>
          <cell r="F9499">
            <v>903</v>
          </cell>
          <cell r="G9499" t="str">
            <v>HOME</v>
          </cell>
        </row>
        <row r="9500">
          <cell r="A9500" t="str">
            <v>Edgefield202000.65HOME</v>
          </cell>
          <cell r="B9500">
            <v>2020</v>
          </cell>
          <cell r="C9500">
            <v>0.65</v>
          </cell>
          <cell r="D9500" t="str">
            <v>Edgefield</v>
          </cell>
          <cell r="E9500">
            <v>0</v>
          </cell>
          <cell r="F9500">
            <v>689</v>
          </cell>
          <cell r="G9500" t="str">
            <v>HOME</v>
          </cell>
        </row>
        <row r="9501">
          <cell r="A9501" t="str">
            <v>Fairfield202000.65HOME</v>
          </cell>
          <cell r="B9501">
            <v>2020</v>
          </cell>
          <cell r="C9501">
            <v>0.65</v>
          </cell>
          <cell r="D9501" t="str">
            <v>Fairfield</v>
          </cell>
          <cell r="E9501">
            <v>0</v>
          </cell>
          <cell r="F9501">
            <v>706</v>
          </cell>
          <cell r="G9501" t="str">
            <v>HOME</v>
          </cell>
        </row>
        <row r="9502">
          <cell r="A9502" t="str">
            <v>Florence202000.65HOME</v>
          </cell>
          <cell r="B9502">
            <v>2020</v>
          </cell>
          <cell r="C9502">
            <v>0.65</v>
          </cell>
          <cell r="D9502" t="str">
            <v>Florence</v>
          </cell>
          <cell r="E9502">
            <v>0</v>
          </cell>
          <cell r="F9502">
            <v>607</v>
          </cell>
          <cell r="G9502" t="str">
            <v>HOME</v>
          </cell>
        </row>
        <row r="9503">
          <cell r="A9503" t="str">
            <v>Georgetown202000.65HOME</v>
          </cell>
          <cell r="B9503">
            <v>2020</v>
          </cell>
          <cell r="C9503">
            <v>0.65</v>
          </cell>
          <cell r="D9503" t="str">
            <v>Georgetown</v>
          </cell>
          <cell r="E9503">
            <v>0</v>
          </cell>
          <cell r="F9503">
            <v>579</v>
          </cell>
          <cell r="G9503" t="str">
            <v>HOME</v>
          </cell>
        </row>
        <row r="9504">
          <cell r="A9504" t="str">
            <v>Greenville202000.65HOME</v>
          </cell>
          <cell r="B9504">
            <v>2020</v>
          </cell>
          <cell r="C9504">
            <v>0.65</v>
          </cell>
          <cell r="D9504" t="str">
            <v>Greenville</v>
          </cell>
          <cell r="E9504">
            <v>0</v>
          </cell>
          <cell r="F9504">
            <v>628</v>
          </cell>
          <cell r="G9504" t="str">
            <v>HOME</v>
          </cell>
        </row>
        <row r="9505">
          <cell r="A9505" t="str">
            <v>Greenwood202000.65HOME</v>
          </cell>
          <cell r="B9505">
            <v>2020</v>
          </cell>
          <cell r="C9505">
            <v>0.65</v>
          </cell>
          <cell r="D9505" t="str">
            <v>Greenwood</v>
          </cell>
          <cell r="E9505">
            <v>0</v>
          </cell>
          <cell r="F9505">
            <v>513</v>
          </cell>
          <cell r="G9505" t="str">
            <v>HOME</v>
          </cell>
        </row>
        <row r="9506">
          <cell r="A9506" t="str">
            <v>Hampton202000.65HOME</v>
          </cell>
          <cell r="B9506">
            <v>2020</v>
          </cell>
          <cell r="C9506">
            <v>0.65</v>
          </cell>
          <cell r="D9506" t="str">
            <v>Hampton</v>
          </cell>
          <cell r="E9506">
            <v>0</v>
          </cell>
          <cell r="F9506">
            <v>495</v>
          </cell>
          <cell r="G9506" t="str">
            <v>HOME</v>
          </cell>
        </row>
        <row r="9507">
          <cell r="A9507" t="str">
            <v>Horry202000.65HOME</v>
          </cell>
          <cell r="B9507">
            <v>2020</v>
          </cell>
          <cell r="C9507">
            <v>0.65</v>
          </cell>
          <cell r="D9507" t="str">
            <v>Horry</v>
          </cell>
          <cell r="E9507">
            <v>0</v>
          </cell>
          <cell r="F9507">
            <v>678</v>
          </cell>
          <cell r="G9507" t="str">
            <v>HOME</v>
          </cell>
        </row>
        <row r="9508">
          <cell r="A9508" t="str">
            <v>Jasper202000.65HOME</v>
          </cell>
          <cell r="B9508">
            <v>2020</v>
          </cell>
          <cell r="C9508">
            <v>0.65</v>
          </cell>
          <cell r="D9508" t="str">
            <v>Jasper</v>
          </cell>
          <cell r="E9508">
            <v>0</v>
          </cell>
          <cell r="F9508">
            <v>588</v>
          </cell>
          <cell r="G9508" t="str">
            <v>HOME</v>
          </cell>
        </row>
        <row r="9509">
          <cell r="A9509" t="str">
            <v>Kershaw202000.65HOME</v>
          </cell>
          <cell r="B9509">
            <v>2020</v>
          </cell>
          <cell r="C9509">
            <v>0.65</v>
          </cell>
          <cell r="D9509" t="str">
            <v>Kershaw</v>
          </cell>
          <cell r="E9509">
            <v>0</v>
          </cell>
          <cell r="F9509">
            <v>614</v>
          </cell>
          <cell r="G9509" t="str">
            <v>HOME</v>
          </cell>
        </row>
        <row r="9510">
          <cell r="A9510" t="str">
            <v>Lancaster202000.65HOME</v>
          </cell>
          <cell r="B9510">
            <v>2020</v>
          </cell>
          <cell r="C9510">
            <v>0.65</v>
          </cell>
          <cell r="D9510" t="str">
            <v>Lancaster</v>
          </cell>
          <cell r="E9510">
            <v>0</v>
          </cell>
          <cell r="F9510">
            <v>521</v>
          </cell>
          <cell r="G9510" t="str">
            <v>HOME</v>
          </cell>
        </row>
        <row r="9511">
          <cell r="A9511" t="str">
            <v>Laurens202000.65HOME</v>
          </cell>
          <cell r="B9511">
            <v>2020</v>
          </cell>
          <cell r="C9511">
            <v>0.65</v>
          </cell>
          <cell r="D9511" t="str">
            <v>Laurens</v>
          </cell>
          <cell r="E9511">
            <v>0</v>
          </cell>
          <cell r="F9511">
            <v>560</v>
          </cell>
          <cell r="G9511" t="str">
            <v>HOME</v>
          </cell>
        </row>
        <row r="9512">
          <cell r="A9512" t="str">
            <v>Lee202000.65HOME</v>
          </cell>
          <cell r="B9512">
            <v>2020</v>
          </cell>
          <cell r="C9512">
            <v>0.65</v>
          </cell>
          <cell r="D9512" t="str">
            <v>Lee</v>
          </cell>
          <cell r="E9512">
            <v>0</v>
          </cell>
          <cell r="F9512">
            <v>513</v>
          </cell>
          <cell r="G9512" t="str">
            <v>HOME</v>
          </cell>
        </row>
        <row r="9513">
          <cell r="A9513" t="str">
            <v>Lexington202000.65HOME</v>
          </cell>
          <cell r="B9513">
            <v>2020</v>
          </cell>
          <cell r="C9513">
            <v>0.65</v>
          </cell>
          <cell r="D9513" t="str">
            <v>Lexington</v>
          </cell>
          <cell r="E9513">
            <v>0</v>
          </cell>
          <cell r="F9513">
            <v>706</v>
          </cell>
          <cell r="G9513" t="str">
            <v>HOME</v>
          </cell>
        </row>
        <row r="9514">
          <cell r="A9514" t="str">
            <v>Marion202000.65HOME</v>
          </cell>
          <cell r="B9514">
            <v>2020</v>
          </cell>
          <cell r="C9514">
            <v>0.65</v>
          </cell>
          <cell r="D9514" t="str">
            <v>Marion</v>
          </cell>
          <cell r="E9514">
            <v>0</v>
          </cell>
          <cell r="F9514">
            <v>556</v>
          </cell>
          <cell r="G9514" t="str">
            <v>HOME</v>
          </cell>
        </row>
        <row r="9515">
          <cell r="A9515" t="str">
            <v>Marlboro202000.65HOME</v>
          </cell>
          <cell r="B9515">
            <v>2020</v>
          </cell>
          <cell r="C9515">
            <v>0.65</v>
          </cell>
          <cell r="D9515" t="str">
            <v>Marlboro</v>
          </cell>
          <cell r="E9515">
            <v>0</v>
          </cell>
          <cell r="F9515">
            <v>507</v>
          </cell>
          <cell r="G9515" t="str">
            <v>HOME</v>
          </cell>
        </row>
        <row r="9516">
          <cell r="A9516" t="str">
            <v>McCormick202000.65HOME</v>
          </cell>
          <cell r="B9516">
            <v>2020</v>
          </cell>
          <cell r="C9516">
            <v>0.65</v>
          </cell>
          <cell r="D9516" t="str">
            <v>McCormick</v>
          </cell>
          <cell r="E9516">
            <v>0</v>
          </cell>
          <cell r="F9516">
            <v>491</v>
          </cell>
          <cell r="G9516" t="str">
            <v>HOME</v>
          </cell>
        </row>
        <row r="9517">
          <cell r="A9517" t="str">
            <v>Newberry202000.65HOME</v>
          </cell>
          <cell r="B9517">
            <v>2020</v>
          </cell>
          <cell r="C9517">
            <v>0.65</v>
          </cell>
          <cell r="D9517" t="str">
            <v>Newberry</v>
          </cell>
          <cell r="E9517">
            <v>0</v>
          </cell>
          <cell r="F9517">
            <v>554</v>
          </cell>
          <cell r="G9517" t="str">
            <v>HOME</v>
          </cell>
        </row>
        <row r="9518">
          <cell r="A9518" t="str">
            <v>Oconee202000.65HOME</v>
          </cell>
          <cell r="B9518">
            <v>2020</v>
          </cell>
          <cell r="C9518">
            <v>0.65</v>
          </cell>
          <cell r="D9518" t="str">
            <v>Oconee</v>
          </cell>
          <cell r="E9518">
            <v>0</v>
          </cell>
          <cell r="F9518">
            <v>477</v>
          </cell>
          <cell r="G9518" t="str">
            <v>HOME</v>
          </cell>
        </row>
        <row r="9519">
          <cell r="A9519" t="str">
            <v>Orangeburg202000.65HOME</v>
          </cell>
          <cell r="B9519">
            <v>2020</v>
          </cell>
          <cell r="C9519">
            <v>0.65</v>
          </cell>
          <cell r="D9519" t="str">
            <v>Orangeburg</v>
          </cell>
          <cell r="E9519">
            <v>0</v>
          </cell>
          <cell r="F9519">
            <v>558</v>
          </cell>
          <cell r="G9519" t="str">
            <v>HOME</v>
          </cell>
        </row>
        <row r="9520">
          <cell r="A9520" t="str">
            <v>Pickens202000.65HOME</v>
          </cell>
          <cell r="B9520">
            <v>2020</v>
          </cell>
          <cell r="C9520">
            <v>0.65</v>
          </cell>
          <cell r="D9520" t="str">
            <v>Pickens</v>
          </cell>
          <cell r="E9520">
            <v>0</v>
          </cell>
          <cell r="F9520">
            <v>628</v>
          </cell>
          <cell r="G9520" t="str">
            <v>HOME</v>
          </cell>
        </row>
        <row r="9521">
          <cell r="A9521" t="str">
            <v>Richland202000.65HOME</v>
          </cell>
          <cell r="B9521">
            <v>2020</v>
          </cell>
          <cell r="C9521">
            <v>0.65</v>
          </cell>
          <cell r="D9521" t="str">
            <v>Richland</v>
          </cell>
          <cell r="E9521">
            <v>0</v>
          </cell>
          <cell r="F9521">
            <v>706</v>
          </cell>
          <cell r="G9521" t="str">
            <v>HOME</v>
          </cell>
        </row>
        <row r="9522">
          <cell r="A9522" t="str">
            <v>Saluda202000.65HOME</v>
          </cell>
          <cell r="B9522">
            <v>2020</v>
          </cell>
          <cell r="C9522">
            <v>0.65</v>
          </cell>
          <cell r="D9522" t="str">
            <v>Saluda</v>
          </cell>
          <cell r="E9522">
            <v>0</v>
          </cell>
          <cell r="F9522">
            <v>706</v>
          </cell>
          <cell r="G9522" t="str">
            <v>HOME</v>
          </cell>
        </row>
        <row r="9523">
          <cell r="A9523" t="str">
            <v>Spartanburg202000.65HOME</v>
          </cell>
          <cell r="B9523">
            <v>2020</v>
          </cell>
          <cell r="C9523">
            <v>0.65</v>
          </cell>
          <cell r="D9523" t="str">
            <v>Spartanburg</v>
          </cell>
          <cell r="E9523">
            <v>0</v>
          </cell>
          <cell r="F9523">
            <v>613</v>
          </cell>
          <cell r="G9523" t="str">
            <v>HOME</v>
          </cell>
        </row>
        <row r="9524">
          <cell r="A9524" t="str">
            <v>Sumter202000.65HOME</v>
          </cell>
          <cell r="B9524">
            <v>2020</v>
          </cell>
          <cell r="C9524">
            <v>0.65</v>
          </cell>
          <cell r="D9524" t="str">
            <v>Sumter</v>
          </cell>
          <cell r="E9524">
            <v>0</v>
          </cell>
          <cell r="F9524">
            <v>610</v>
          </cell>
          <cell r="G9524" t="str">
            <v>HOME</v>
          </cell>
        </row>
        <row r="9525">
          <cell r="A9525" t="str">
            <v>Union202000.65HOME</v>
          </cell>
          <cell r="B9525">
            <v>2020</v>
          </cell>
          <cell r="C9525">
            <v>0.65</v>
          </cell>
          <cell r="D9525" t="str">
            <v>Union</v>
          </cell>
          <cell r="E9525">
            <v>0</v>
          </cell>
          <cell r="F9525">
            <v>523</v>
          </cell>
          <cell r="G9525" t="str">
            <v>HOME</v>
          </cell>
        </row>
        <row r="9526">
          <cell r="A9526" t="str">
            <v>Williamsburg202000.65HOME</v>
          </cell>
          <cell r="B9526">
            <v>2020</v>
          </cell>
          <cell r="C9526">
            <v>0.65</v>
          </cell>
          <cell r="D9526" t="str">
            <v>Williamsburg</v>
          </cell>
          <cell r="E9526">
            <v>0</v>
          </cell>
          <cell r="F9526">
            <v>491</v>
          </cell>
          <cell r="G9526" t="str">
            <v>HOME</v>
          </cell>
        </row>
        <row r="9527">
          <cell r="A9527" t="str">
            <v>York202000.65HOME</v>
          </cell>
          <cell r="B9527">
            <v>2020</v>
          </cell>
          <cell r="C9527">
            <v>0.65</v>
          </cell>
          <cell r="D9527" t="str">
            <v>York</v>
          </cell>
          <cell r="E9527">
            <v>0</v>
          </cell>
          <cell r="F9527">
            <v>907</v>
          </cell>
          <cell r="G9527" t="str">
            <v>HOME</v>
          </cell>
        </row>
        <row r="9528">
          <cell r="A9528" t="str">
            <v>Abbeville202010.65HOME</v>
          </cell>
          <cell r="B9528">
            <v>2020</v>
          </cell>
          <cell r="C9528">
            <v>0.65</v>
          </cell>
          <cell r="D9528" t="str">
            <v>Abbeville</v>
          </cell>
          <cell r="E9528">
            <v>1</v>
          </cell>
          <cell r="F9528">
            <v>494</v>
          </cell>
          <cell r="G9528" t="str">
            <v>HOME</v>
          </cell>
        </row>
        <row r="9529">
          <cell r="A9529" t="str">
            <v>Aiken202010.65HOME</v>
          </cell>
          <cell r="B9529">
            <v>2020</v>
          </cell>
          <cell r="C9529">
            <v>0.65</v>
          </cell>
          <cell r="D9529" t="str">
            <v>Aiken</v>
          </cell>
          <cell r="E9529">
            <v>1</v>
          </cell>
          <cell r="F9529">
            <v>722</v>
          </cell>
          <cell r="G9529" t="str">
            <v>HOME</v>
          </cell>
        </row>
        <row r="9530">
          <cell r="A9530" t="str">
            <v>Allendale202010.65HOME</v>
          </cell>
          <cell r="B9530">
            <v>2020</v>
          </cell>
          <cell r="C9530">
            <v>0.65</v>
          </cell>
          <cell r="D9530" t="str">
            <v>Allendale</v>
          </cell>
          <cell r="E9530">
            <v>1</v>
          </cell>
          <cell r="F9530">
            <v>494</v>
          </cell>
          <cell r="G9530" t="str">
            <v>HOME</v>
          </cell>
        </row>
        <row r="9531">
          <cell r="A9531" t="str">
            <v>Anderson202010.65HOME</v>
          </cell>
          <cell r="B9531">
            <v>2020</v>
          </cell>
          <cell r="C9531">
            <v>0.65</v>
          </cell>
          <cell r="D9531" t="str">
            <v>Anderson</v>
          </cell>
          <cell r="E9531">
            <v>1</v>
          </cell>
          <cell r="F9531">
            <v>618</v>
          </cell>
          <cell r="G9531" t="str">
            <v>HOME</v>
          </cell>
        </row>
        <row r="9532">
          <cell r="A9532" t="str">
            <v>Bamberg202010.65HOME</v>
          </cell>
          <cell r="B9532">
            <v>2020</v>
          </cell>
          <cell r="C9532">
            <v>0.65</v>
          </cell>
          <cell r="D9532" t="str">
            <v>Bamberg</v>
          </cell>
          <cell r="E9532">
            <v>1</v>
          </cell>
          <cell r="F9532">
            <v>517</v>
          </cell>
          <cell r="G9532" t="str">
            <v>HOME</v>
          </cell>
        </row>
        <row r="9533">
          <cell r="A9533" t="str">
            <v>Barnwell202010.65HOME</v>
          </cell>
          <cell r="B9533">
            <v>2020</v>
          </cell>
          <cell r="C9533">
            <v>0.65</v>
          </cell>
          <cell r="D9533" t="str">
            <v>Barnwell</v>
          </cell>
          <cell r="E9533">
            <v>1</v>
          </cell>
          <cell r="F9533">
            <v>572</v>
          </cell>
          <cell r="G9533" t="str">
            <v>HOME</v>
          </cell>
        </row>
        <row r="9534">
          <cell r="A9534" t="str">
            <v>Beaufort202010.65HOME</v>
          </cell>
          <cell r="B9534">
            <v>2020</v>
          </cell>
          <cell r="C9534">
            <v>0.65</v>
          </cell>
          <cell r="D9534" t="str">
            <v>Beaufort</v>
          </cell>
          <cell r="E9534">
            <v>1</v>
          </cell>
          <cell r="F9534">
            <v>899</v>
          </cell>
          <cell r="G9534" t="str">
            <v>HOME</v>
          </cell>
        </row>
        <row r="9535">
          <cell r="A9535" t="str">
            <v>Berkeley202010.65HOME</v>
          </cell>
          <cell r="B9535">
            <v>2020</v>
          </cell>
          <cell r="C9535">
            <v>0.65</v>
          </cell>
          <cell r="D9535" t="str">
            <v>Berkeley</v>
          </cell>
          <cell r="E9535">
            <v>1</v>
          </cell>
          <cell r="F9535">
            <v>968</v>
          </cell>
          <cell r="G9535" t="str">
            <v>HOME</v>
          </cell>
        </row>
        <row r="9536">
          <cell r="A9536" t="str">
            <v>Calhoun202010.65HOME</v>
          </cell>
          <cell r="B9536">
            <v>2020</v>
          </cell>
          <cell r="C9536">
            <v>0.65</v>
          </cell>
          <cell r="D9536" t="str">
            <v>Calhoun</v>
          </cell>
          <cell r="E9536">
            <v>1</v>
          </cell>
          <cell r="F9536">
            <v>818</v>
          </cell>
          <cell r="G9536" t="str">
            <v>HOME</v>
          </cell>
        </row>
        <row r="9537">
          <cell r="A9537" t="str">
            <v>Charleston202010.65HOME</v>
          </cell>
          <cell r="B9537">
            <v>2020</v>
          </cell>
          <cell r="C9537">
            <v>0.65</v>
          </cell>
          <cell r="D9537" t="str">
            <v>Charleston</v>
          </cell>
          <cell r="E9537">
            <v>1</v>
          </cell>
          <cell r="F9537">
            <v>968</v>
          </cell>
          <cell r="G9537" t="str">
            <v>HOME</v>
          </cell>
        </row>
        <row r="9538">
          <cell r="A9538" t="str">
            <v>Cherokee202010.65HOME</v>
          </cell>
          <cell r="B9538">
            <v>2020</v>
          </cell>
          <cell r="C9538">
            <v>0.65</v>
          </cell>
          <cell r="D9538" t="str">
            <v>Cherokee</v>
          </cell>
          <cell r="E9538">
            <v>1</v>
          </cell>
          <cell r="F9538">
            <v>500</v>
          </cell>
          <cell r="G9538" t="str">
            <v>HOME</v>
          </cell>
        </row>
        <row r="9539">
          <cell r="A9539" t="str">
            <v>Chester202010.65HOME</v>
          </cell>
          <cell r="B9539">
            <v>2020</v>
          </cell>
          <cell r="C9539">
            <v>0.65</v>
          </cell>
          <cell r="D9539" t="str">
            <v>Chester</v>
          </cell>
          <cell r="E9539">
            <v>1</v>
          </cell>
          <cell r="F9539">
            <v>525</v>
          </cell>
          <cell r="G9539" t="str">
            <v>HOME</v>
          </cell>
        </row>
        <row r="9540">
          <cell r="A9540" t="str">
            <v>Chesterfield202010.65HOME</v>
          </cell>
          <cell r="B9540">
            <v>2020</v>
          </cell>
          <cell r="C9540">
            <v>0.65</v>
          </cell>
          <cell r="D9540" t="str">
            <v>Chesterfield</v>
          </cell>
          <cell r="E9540">
            <v>1</v>
          </cell>
          <cell r="F9540">
            <v>572</v>
          </cell>
          <cell r="G9540" t="str">
            <v>HOME</v>
          </cell>
        </row>
        <row r="9541">
          <cell r="A9541" t="str">
            <v>Clarendon202010.65HOME</v>
          </cell>
          <cell r="B9541">
            <v>2020</v>
          </cell>
          <cell r="C9541">
            <v>0.65</v>
          </cell>
          <cell r="D9541" t="str">
            <v>Clarendon</v>
          </cell>
          <cell r="E9541">
            <v>1</v>
          </cell>
          <cell r="F9541">
            <v>520</v>
          </cell>
          <cell r="G9541" t="str">
            <v>HOME</v>
          </cell>
        </row>
        <row r="9542">
          <cell r="A9542" t="str">
            <v>Colleton202010.65HOME</v>
          </cell>
          <cell r="B9542">
            <v>2020</v>
          </cell>
          <cell r="C9542">
            <v>0.65</v>
          </cell>
          <cell r="D9542" t="str">
            <v>Colleton</v>
          </cell>
          <cell r="E9542">
            <v>1</v>
          </cell>
          <cell r="F9542">
            <v>597</v>
          </cell>
          <cell r="G9542" t="str">
            <v>HOME</v>
          </cell>
        </row>
        <row r="9543">
          <cell r="A9543" t="str">
            <v>Darlington202010.65HOME</v>
          </cell>
          <cell r="B9543">
            <v>2020</v>
          </cell>
          <cell r="C9543">
            <v>0.65</v>
          </cell>
          <cell r="D9543" t="str">
            <v>Darlington</v>
          </cell>
          <cell r="E9543">
            <v>1</v>
          </cell>
          <cell r="F9543">
            <v>595</v>
          </cell>
          <cell r="G9543" t="str">
            <v>HOME</v>
          </cell>
        </row>
        <row r="9544">
          <cell r="A9544" t="str">
            <v>Dillon202010.65HOME</v>
          </cell>
          <cell r="B9544">
            <v>2020</v>
          </cell>
          <cell r="C9544">
            <v>0.65</v>
          </cell>
          <cell r="D9544" t="str">
            <v>Dillon</v>
          </cell>
          <cell r="E9544">
            <v>1</v>
          </cell>
          <cell r="F9544">
            <v>572</v>
          </cell>
          <cell r="G9544" t="str">
            <v>HOME</v>
          </cell>
        </row>
        <row r="9545">
          <cell r="A9545" t="str">
            <v>Dorchester202010.65HOME</v>
          </cell>
          <cell r="B9545">
            <v>2020</v>
          </cell>
          <cell r="C9545">
            <v>0.65</v>
          </cell>
          <cell r="D9545" t="str">
            <v>Dorchester</v>
          </cell>
          <cell r="E9545">
            <v>1</v>
          </cell>
          <cell r="F9545">
            <v>968</v>
          </cell>
          <cell r="G9545" t="str">
            <v>HOME</v>
          </cell>
        </row>
        <row r="9546">
          <cell r="A9546" t="str">
            <v>Edgefield202010.65HOME</v>
          </cell>
          <cell r="B9546">
            <v>2020</v>
          </cell>
          <cell r="C9546">
            <v>0.65</v>
          </cell>
          <cell r="D9546" t="str">
            <v>Edgefield</v>
          </cell>
          <cell r="E9546">
            <v>1</v>
          </cell>
          <cell r="F9546">
            <v>722</v>
          </cell>
          <cell r="G9546" t="str">
            <v>HOME</v>
          </cell>
        </row>
        <row r="9547">
          <cell r="A9547" t="str">
            <v>Fairfield202010.65HOME</v>
          </cell>
          <cell r="B9547">
            <v>2020</v>
          </cell>
          <cell r="C9547">
            <v>0.65</v>
          </cell>
          <cell r="D9547" t="str">
            <v>Fairfield</v>
          </cell>
          <cell r="E9547">
            <v>1</v>
          </cell>
          <cell r="F9547">
            <v>818</v>
          </cell>
          <cell r="G9547" t="str">
            <v>HOME</v>
          </cell>
        </row>
        <row r="9548">
          <cell r="A9548" t="str">
            <v>Florence202010.65HOME</v>
          </cell>
          <cell r="B9548">
            <v>2020</v>
          </cell>
          <cell r="C9548">
            <v>0.65</v>
          </cell>
          <cell r="D9548" t="str">
            <v>Florence</v>
          </cell>
          <cell r="E9548">
            <v>1</v>
          </cell>
          <cell r="F9548">
            <v>611</v>
          </cell>
          <cell r="G9548" t="str">
            <v>HOME</v>
          </cell>
        </row>
        <row r="9549">
          <cell r="A9549" t="str">
            <v>Georgetown202010.65HOME</v>
          </cell>
          <cell r="B9549">
            <v>2020</v>
          </cell>
          <cell r="C9549">
            <v>0.65</v>
          </cell>
          <cell r="D9549" t="str">
            <v>Georgetown</v>
          </cell>
          <cell r="E9549">
            <v>1</v>
          </cell>
          <cell r="F9549">
            <v>583</v>
          </cell>
          <cell r="G9549" t="str">
            <v>HOME</v>
          </cell>
        </row>
        <row r="9550">
          <cell r="A9550" t="str">
            <v>Greenville202010.65HOME</v>
          </cell>
          <cell r="B9550">
            <v>2020</v>
          </cell>
          <cell r="C9550">
            <v>0.65</v>
          </cell>
          <cell r="D9550" t="str">
            <v>Greenville</v>
          </cell>
          <cell r="E9550">
            <v>1</v>
          </cell>
          <cell r="F9550">
            <v>740</v>
          </cell>
          <cell r="G9550" t="str">
            <v>HOME</v>
          </cell>
        </row>
        <row r="9551">
          <cell r="A9551" t="str">
            <v>Greenwood202010.65HOME</v>
          </cell>
          <cell r="B9551">
            <v>2020</v>
          </cell>
          <cell r="C9551">
            <v>0.65</v>
          </cell>
          <cell r="D9551" t="str">
            <v>Greenwood</v>
          </cell>
          <cell r="E9551">
            <v>1</v>
          </cell>
          <cell r="F9551">
            <v>558</v>
          </cell>
          <cell r="G9551" t="str">
            <v>HOME</v>
          </cell>
        </row>
        <row r="9552">
          <cell r="A9552" t="str">
            <v>Hampton202010.65HOME</v>
          </cell>
          <cell r="B9552">
            <v>2020</v>
          </cell>
          <cell r="C9552">
            <v>0.65</v>
          </cell>
          <cell r="D9552" t="str">
            <v>Hampton</v>
          </cell>
          <cell r="E9552">
            <v>1</v>
          </cell>
          <cell r="F9552">
            <v>498</v>
          </cell>
          <cell r="G9552" t="str">
            <v>HOME</v>
          </cell>
        </row>
        <row r="9553">
          <cell r="A9553" t="str">
            <v>Horry202010.65HOME</v>
          </cell>
          <cell r="B9553">
            <v>2020</v>
          </cell>
          <cell r="C9553">
            <v>0.65</v>
          </cell>
          <cell r="D9553" t="str">
            <v>Horry</v>
          </cell>
          <cell r="E9553">
            <v>1</v>
          </cell>
          <cell r="F9553">
            <v>727</v>
          </cell>
          <cell r="G9553" t="str">
            <v>HOME</v>
          </cell>
        </row>
        <row r="9554">
          <cell r="A9554" t="str">
            <v>Jasper202010.65HOME</v>
          </cell>
          <cell r="B9554">
            <v>2020</v>
          </cell>
          <cell r="C9554">
            <v>0.65</v>
          </cell>
          <cell r="D9554" t="str">
            <v>Jasper</v>
          </cell>
          <cell r="E9554">
            <v>1</v>
          </cell>
          <cell r="F9554">
            <v>631</v>
          </cell>
          <cell r="G9554" t="str">
            <v>HOME</v>
          </cell>
        </row>
        <row r="9555">
          <cell r="A9555" t="str">
            <v>Kershaw202010.65HOME</v>
          </cell>
          <cell r="B9555">
            <v>2020</v>
          </cell>
          <cell r="C9555">
            <v>0.65</v>
          </cell>
          <cell r="D9555" t="str">
            <v>Kershaw</v>
          </cell>
          <cell r="E9555">
            <v>1</v>
          </cell>
          <cell r="F9555">
            <v>632</v>
          </cell>
          <cell r="G9555" t="str">
            <v>HOME</v>
          </cell>
        </row>
        <row r="9556">
          <cell r="A9556" t="str">
            <v>Lancaster202010.65HOME</v>
          </cell>
          <cell r="B9556">
            <v>2020</v>
          </cell>
          <cell r="C9556">
            <v>0.65</v>
          </cell>
          <cell r="D9556" t="str">
            <v>Lancaster</v>
          </cell>
          <cell r="E9556">
            <v>1</v>
          </cell>
          <cell r="F9556">
            <v>607</v>
          </cell>
          <cell r="G9556" t="str">
            <v>HOME</v>
          </cell>
        </row>
        <row r="9557">
          <cell r="A9557" t="str">
            <v>Laurens202010.65HOME</v>
          </cell>
          <cell r="B9557">
            <v>2020</v>
          </cell>
          <cell r="C9557">
            <v>0.65</v>
          </cell>
          <cell r="D9557" t="str">
            <v>Laurens</v>
          </cell>
          <cell r="E9557">
            <v>1</v>
          </cell>
          <cell r="F9557">
            <v>570</v>
          </cell>
          <cell r="G9557" t="str">
            <v>HOME</v>
          </cell>
        </row>
        <row r="9558">
          <cell r="A9558" t="str">
            <v>Lee202010.65HOME</v>
          </cell>
          <cell r="B9558">
            <v>2020</v>
          </cell>
          <cell r="C9558">
            <v>0.65</v>
          </cell>
          <cell r="D9558" t="str">
            <v>Lee</v>
          </cell>
          <cell r="E9558">
            <v>1</v>
          </cell>
          <cell r="F9558">
            <v>534</v>
          </cell>
          <cell r="G9558" t="str">
            <v>HOME</v>
          </cell>
        </row>
        <row r="9559">
          <cell r="A9559" t="str">
            <v>Lexington202010.65HOME</v>
          </cell>
          <cell r="B9559">
            <v>2020</v>
          </cell>
          <cell r="C9559">
            <v>0.65</v>
          </cell>
          <cell r="D9559" t="str">
            <v>Lexington</v>
          </cell>
          <cell r="E9559">
            <v>1</v>
          </cell>
          <cell r="F9559">
            <v>818</v>
          </cell>
          <cell r="G9559" t="str">
            <v>HOME</v>
          </cell>
        </row>
        <row r="9560">
          <cell r="A9560" t="str">
            <v>Marion202010.65HOME</v>
          </cell>
          <cell r="B9560">
            <v>2020</v>
          </cell>
          <cell r="C9560">
            <v>0.65</v>
          </cell>
          <cell r="D9560" t="str">
            <v>Marion</v>
          </cell>
          <cell r="E9560">
            <v>1</v>
          </cell>
          <cell r="F9560">
            <v>561</v>
          </cell>
          <cell r="G9560" t="str">
            <v>HOME</v>
          </cell>
        </row>
        <row r="9561">
          <cell r="A9561" t="str">
            <v>Marlboro202010.65HOME</v>
          </cell>
          <cell r="B9561">
            <v>2020</v>
          </cell>
          <cell r="C9561">
            <v>0.65</v>
          </cell>
          <cell r="D9561" t="str">
            <v>Marlboro</v>
          </cell>
          <cell r="E9561">
            <v>1</v>
          </cell>
          <cell r="F9561">
            <v>510</v>
          </cell>
          <cell r="G9561" t="str">
            <v>HOME</v>
          </cell>
        </row>
        <row r="9562">
          <cell r="A9562" t="str">
            <v>McCormick202010.65HOME</v>
          </cell>
          <cell r="B9562">
            <v>2020</v>
          </cell>
          <cell r="C9562">
            <v>0.65</v>
          </cell>
          <cell r="D9562" t="str">
            <v>McCormick</v>
          </cell>
          <cell r="E9562">
            <v>1</v>
          </cell>
          <cell r="F9562">
            <v>494</v>
          </cell>
          <cell r="G9562" t="str">
            <v>HOME</v>
          </cell>
        </row>
        <row r="9563">
          <cell r="A9563" t="str">
            <v>Newberry202010.65HOME</v>
          </cell>
          <cell r="B9563">
            <v>2020</v>
          </cell>
          <cell r="C9563">
            <v>0.65</v>
          </cell>
          <cell r="D9563" t="str">
            <v>Newberry</v>
          </cell>
          <cell r="E9563">
            <v>1</v>
          </cell>
          <cell r="F9563">
            <v>558</v>
          </cell>
          <cell r="G9563" t="str">
            <v>HOME</v>
          </cell>
        </row>
        <row r="9564">
          <cell r="A9564" t="str">
            <v>Oconee202010.65HOME</v>
          </cell>
          <cell r="B9564">
            <v>2020</v>
          </cell>
          <cell r="C9564">
            <v>0.65</v>
          </cell>
          <cell r="D9564" t="str">
            <v>Oconee</v>
          </cell>
          <cell r="E9564">
            <v>1</v>
          </cell>
          <cell r="F9564">
            <v>512</v>
          </cell>
          <cell r="G9564" t="str">
            <v>HOME</v>
          </cell>
        </row>
        <row r="9565">
          <cell r="A9565" t="str">
            <v>Orangeburg202010.65HOME</v>
          </cell>
          <cell r="B9565">
            <v>2020</v>
          </cell>
          <cell r="C9565">
            <v>0.65</v>
          </cell>
          <cell r="D9565" t="str">
            <v>Orangeburg</v>
          </cell>
          <cell r="E9565">
            <v>1</v>
          </cell>
          <cell r="F9565">
            <v>569</v>
          </cell>
          <cell r="G9565" t="str">
            <v>HOME</v>
          </cell>
        </row>
        <row r="9566">
          <cell r="A9566" t="str">
            <v>Pickens202010.65HOME</v>
          </cell>
          <cell r="B9566">
            <v>2020</v>
          </cell>
          <cell r="C9566">
            <v>0.65</v>
          </cell>
          <cell r="D9566" t="str">
            <v>Pickens</v>
          </cell>
          <cell r="E9566">
            <v>1</v>
          </cell>
          <cell r="F9566">
            <v>740</v>
          </cell>
          <cell r="G9566" t="str">
            <v>HOME</v>
          </cell>
        </row>
        <row r="9567">
          <cell r="A9567" t="str">
            <v>Richland202010.65HOME</v>
          </cell>
          <cell r="B9567">
            <v>2020</v>
          </cell>
          <cell r="C9567">
            <v>0.65</v>
          </cell>
          <cell r="D9567" t="str">
            <v>Richland</v>
          </cell>
          <cell r="E9567">
            <v>1</v>
          </cell>
          <cell r="F9567">
            <v>818</v>
          </cell>
          <cell r="G9567" t="str">
            <v>HOME</v>
          </cell>
        </row>
        <row r="9568">
          <cell r="A9568" t="str">
            <v>Saluda202010.65HOME</v>
          </cell>
          <cell r="B9568">
            <v>2020</v>
          </cell>
          <cell r="C9568">
            <v>0.65</v>
          </cell>
          <cell r="D9568" t="str">
            <v>Saluda</v>
          </cell>
          <cell r="E9568">
            <v>1</v>
          </cell>
          <cell r="F9568">
            <v>818</v>
          </cell>
          <cell r="G9568" t="str">
            <v>HOME</v>
          </cell>
        </row>
        <row r="9569">
          <cell r="A9569" t="str">
            <v>Spartanburg202010.65HOME</v>
          </cell>
          <cell r="B9569">
            <v>2020</v>
          </cell>
          <cell r="C9569">
            <v>0.65</v>
          </cell>
          <cell r="D9569" t="str">
            <v>Spartanburg</v>
          </cell>
          <cell r="E9569">
            <v>1</v>
          </cell>
          <cell r="F9569">
            <v>679</v>
          </cell>
          <cell r="G9569" t="str">
            <v>HOME</v>
          </cell>
        </row>
        <row r="9570">
          <cell r="A9570" t="str">
            <v>Sumter202010.65HOME</v>
          </cell>
          <cell r="B9570">
            <v>2020</v>
          </cell>
          <cell r="C9570">
            <v>0.65</v>
          </cell>
          <cell r="D9570" t="str">
            <v>Sumter</v>
          </cell>
          <cell r="E9570">
            <v>1</v>
          </cell>
          <cell r="F9570">
            <v>641</v>
          </cell>
          <cell r="G9570" t="str">
            <v>HOME</v>
          </cell>
        </row>
        <row r="9571">
          <cell r="A9571" t="str">
            <v>Union202010.65HOME</v>
          </cell>
          <cell r="B9571">
            <v>2020</v>
          </cell>
          <cell r="C9571">
            <v>0.65</v>
          </cell>
          <cell r="D9571" t="str">
            <v>Union</v>
          </cell>
          <cell r="E9571">
            <v>1</v>
          </cell>
          <cell r="F9571">
            <v>524</v>
          </cell>
          <cell r="G9571" t="str">
            <v>HOME</v>
          </cell>
        </row>
        <row r="9572">
          <cell r="A9572" t="str">
            <v>Williamsburg202010.65HOME</v>
          </cell>
          <cell r="B9572">
            <v>2020</v>
          </cell>
          <cell r="C9572">
            <v>0.65</v>
          </cell>
          <cell r="D9572" t="str">
            <v>Williamsburg</v>
          </cell>
          <cell r="E9572">
            <v>1</v>
          </cell>
          <cell r="F9572">
            <v>494</v>
          </cell>
          <cell r="G9572" t="str">
            <v>HOME</v>
          </cell>
        </row>
        <row r="9573">
          <cell r="A9573" t="str">
            <v>York202010.65HOME</v>
          </cell>
          <cell r="B9573">
            <v>2020</v>
          </cell>
          <cell r="C9573">
            <v>0.65</v>
          </cell>
          <cell r="D9573" t="str">
            <v>York</v>
          </cell>
          <cell r="E9573">
            <v>1</v>
          </cell>
          <cell r="F9573">
            <v>934</v>
          </cell>
          <cell r="G9573" t="str">
            <v>HOME</v>
          </cell>
        </row>
        <row r="9574">
          <cell r="A9574" t="str">
            <v>Abbeville202020.65HOME</v>
          </cell>
          <cell r="B9574">
            <v>2020</v>
          </cell>
          <cell r="C9574">
            <v>0.65</v>
          </cell>
          <cell r="D9574" t="str">
            <v>Abbeville</v>
          </cell>
          <cell r="E9574">
            <v>2</v>
          </cell>
          <cell r="F9574">
            <v>651</v>
          </cell>
          <cell r="G9574" t="str">
            <v>HOME</v>
          </cell>
        </row>
        <row r="9575">
          <cell r="A9575" t="str">
            <v>Aiken202020.65HOME</v>
          </cell>
          <cell r="B9575">
            <v>2020</v>
          </cell>
          <cell r="C9575">
            <v>0.65</v>
          </cell>
          <cell r="D9575" t="str">
            <v>Aiken</v>
          </cell>
          <cell r="E9575">
            <v>2</v>
          </cell>
          <cell r="F9575">
            <v>848</v>
          </cell>
          <cell r="G9575" t="str">
            <v>HOME</v>
          </cell>
        </row>
        <row r="9576">
          <cell r="A9576" t="str">
            <v>Allendale202020.65HOME</v>
          </cell>
          <cell r="B9576">
            <v>2020</v>
          </cell>
          <cell r="C9576">
            <v>0.65</v>
          </cell>
          <cell r="D9576" t="str">
            <v>Allendale</v>
          </cell>
          <cell r="E9576">
            <v>2</v>
          </cell>
          <cell r="F9576">
            <v>651</v>
          </cell>
          <cell r="G9576" t="str">
            <v>HOME</v>
          </cell>
        </row>
        <row r="9577">
          <cell r="A9577" t="str">
            <v>Anderson202020.65HOME</v>
          </cell>
          <cell r="B9577">
            <v>2020</v>
          </cell>
          <cell r="C9577">
            <v>0.65</v>
          </cell>
          <cell r="D9577" t="str">
            <v>Anderson</v>
          </cell>
          <cell r="E9577">
            <v>2</v>
          </cell>
          <cell r="F9577">
            <v>766</v>
          </cell>
          <cell r="G9577" t="str">
            <v>HOME</v>
          </cell>
        </row>
        <row r="9578">
          <cell r="A9578" t="str">
            <v>Bamberg202020.65HOME</v>
          </cell>
          <cell r="B9578">
            <v>2020</v>
          </cell>
          <cell r="C9578">
            <v>0.65</v>
          </cell>
          <cell r="D9578" t="str">
            <v>Bamberg</v>
          </cell>
          <cell r="E9578">
            <v>2</v>
          </cell>
          <cell r="F9578">
            <v>681</v>
          </cell>
          <cell r="G9578" t="str">
            <v>HOME</v>
          </cell>
        </row>
        <row r="9579">
          <cell r="A9579" t="str">
            <v>Barnwell202020.65HOME</v>
          </cell>
          <cell r="B9579">
            <v>2020</v>
          </cell>
          <cell r="C9579">
            <v>0.65</v>
          </cell>
          <cell r="D9579" t="str">
            <v>Barnwell</v>
          </cell>
          <cell r="E9579">
            <v>2</v>
          </cell>
          <cell r="F9579">
            <v>651</v>
          </cell>
          <cell r="G9579" t="str">
            <v>HOME</v>
          </cell>
        </row>
        <row r="9580">
          <cell r="A9580" t="str">
            <v>Beaufort202020.65HOME</v>
          </cell>
          <cell r="B9580">
            <v>2020</v>
          </cell>
          <cell r="C9580">
            <v>0.65</v>
          </cell>
          <cell r="D9580" t="str">
            <v>Beaufort</v>
          </cell>
          <cell r="E9580">
            <v>2</v>
          </cell>
          <cell r="F9580">
            <v>1028</v>
          </cell>
          <cell r="G9580" t="str">
            <v>HOME</v>
          </cell>
        </row>
        <row r="9581">
          <cell r="A9581" t="str">
            <v>Berkeley202020.65HOME</v>
          </cell>
          <cell r="B9581">
            <v>2020</v>
          </cell>
          <cell r="C9581">
            <v>0.65</v>
          </cell>
          <cell r="D9581" t="str">
            <v>Berkeley</v>
          </cell>
          <cell r="E9581">
            <v>2</v>
          </cell>
          <cell r="F9581">
            <v>1163</v>
          </cell>
          <cell r="G9581" t="str">
            <v>HOME</v>
          </cell>
        </row>
        <row r="9582">
          <cell r="A9582" t="str">
            <v>Calhoun202020.65HOME</v>
          </cell>
          <cell r="B9582">
            <v>2020</v>
          </cell>
          <cell r="C9582">
            <v>0.65</v>
          </cell>
          <cell r="D9582" t="str">
            <v>Calhoun</v>
          </cell>
          <cell r="E9582">
            <v>2</v>
          </cell>
          <cell r="F9582">
            <v>931</v>
          </cell>
          <cell r="G9582" t="str">
            <v>HOME</v>
          </cell>
        </row>
        <row r="9583">
          <cell r="A9583" t="str">
            <v>Charleston202020.65HOME</v>
          </cell>
          <cell r="B9583">
            <v>2020</v>
          </cell>
          <cell r="C9583">
            <v>0.65</v>
          </cell>
          <cell r="D9583" t="str">
            <v>Charleston</v>
          </cell>
          <cell r="E9583">
            <v>2</v>
          </cell>
          <cell r="F9583">
            <v>1163</v>
          </cell>
          <cell r="G9583" t="str">
            <v>HOME</v>
          </cell>
        </row>
        <row r="9584">
          <cell r="A9584" t="str">
            <v>Cherokee202020.65HOME</v>
          </cell>
          <cell r="B9584">
            <v>2020</v>
          </cell>
          <cell r="C9584">
            <v>0.65</v>
          </cell>
          <cell r="D9584" t="str">
            <v>Cherokee</v>
          </cell>
          <cell r="E9584">
            <v>2</v>
          </cell>
          <cell r="F9584">
            <v>659</v>
          </cell>
          <cell r="G9584" t="str">
            <v>HOME</v>
          </cell>
        </row>
        <row r="9585">
          <cell r="A9585" t="str">
            <v>Chester202020.65HOME</v>
          </cell>
          <cell r="B9585">
            <v>2020</v>
          </cell>
          <cell r="C9585">
            <v>0.65</v>
          </cell>
          <cell r="D9585" t="str">
            <v>Chester</v>
          </cell>
          <cell r="E9585">
            <v>2</v>
          </cell>
          <cell r="F9585">
            <v>691</v>
          </cell>
          <cell r="G9585" t="str">
            <v>HOME</v>
          </cell>
        </row>
        <row r="9586">
          <cell r="A9586" t="str">
            <v>Chesterfield202020.65HOME</v>
          </cell>
          <cell r="B9586">
            <v>2020</v>
          </cell>
          <cell r="C9586">
            <v>0.65</v>
          </cell>
          <cell r="D9586" t="str">
            <v>Chesterfield</v>
          </cell>
          <cell r="E9586">
            <v>2</v>
          </cell>
          <cell r="F9586">
            <v>651</v>
          </cell>
          <cell r="G9586" t="str">
            <v>HOME</v>
          </cell>
        </row>
        <row r="9587">
          <cell r="A9587" t="str">
            <v>Clarendon202020.65HOME</v>
          </cell>
          <cell r="B9587">
            <v>2020</v>
          </cell>
          <cell r="C9587">
            <v>0.65</v>
          </cell>
          <cell r="D9587" t="str">
            <v>Clarendon</v>
          </cell>
          <cell r="E9587">
            <v>2</v>
          </cell>
          <cell r="F9587">
            <v>651</v>
          </cell>
          <cell r="G9587" t="str">
            <v>HOME</v>
          </cell>
        </row>
        <row r="9588">
          <cell r="A9588" t="str">
            <v>Colleton202020.65HOME</v>
          </cell>
          <cell r="B9588">
            <v>2020</v>
          </cell>
          <cell r="C9588">
            <v>0.65</v>
          </cell>
          <cell r="D9588" t="str">
            <v>Colleton</v>
          </cell>
          <cell r="E9588">
            <v>2</v>
          </cell>
          <cell r="F9588">
            <v>680</v>
          </cell>
          <cell r="G9588" t="str">
            <v>HOME</v>
          </cell>
        </row>
        <row r="9589">
          <cell r="A9589" t="str">
            <v>Darlington202020.65HOME</v>
          </cell>
          <cell r="B9589">
            <v>2020</v>
          </cell>
          <cell r="C9589">
            <v>0.65</v>
          </cell>
          <cell r="D9589" t="str">
            <v>Darlington</v>
          </cell>
          <cell r="E9589">
            <v>2</v>
          </cell>
          <cell r="F9589">
            <v>692</v>
          </cell>
          <cell r="G9589" t="str">
            <v>HOME</v>
          </cell>
        </row>
        <row r="9590">
          <cell r="A9590" t="str">
            <v>Dillon202020.65HOME</v>
          </cell>
          <cell r="B9590">
            <v>2020</v>
          </cell>
          <cell r="C9590">
            <v>0.65</v>
          </cell>
          <cell r="D9590" t="str">
            <v>Dillon</v>
          </cell>
          <cell r="E9590">
            <v>2</v>
          </cell>
          <cell r="F9590">
            <v>651</v>
          </cell>
          <cell r="G9590" t="str">
            <v>HOME</v>
          </cell>
        </row>
        <row r="9591">
          <cell r="A9591" t="str">
            <v>Dorchester202020.65HOME</v>
          </cell>
          <cell r="B9591">
            <v>2020</v>
          </cell>
          <cell r="C9591">
            <v>0.65</v>
          </cell>
          <cell r="D9591" t="str">
            <v>Dorchester</v>
          </cell>
          <cell r="E9591">
            <v>2</v>
          </cell>
          <cell r="F9591">
            <v>1163</v>
          </cell>
          <cell r="G9591" t="str">
            <v>HOME</v>
          </cell>
        </row>
        <row r="9592">
          <cell r="A9592" t="str">
            <v>Edgefield202020.65HOME</v>
          </cell>
          <cell r="B9592">
            <v>2020</v>
          </cell>
          <cell r="C9592">
            <v>0.65</v>
          </cell>
          <cell r="D9592" t="str">
            <v>Edgefield</v>
          </cell>
          <cell r="E9592">
            <v>2</v>
          </cell>
          <cell r="F9592">
            <v>848</v>
          </cell>
          <cell r="G9592" t="str">
            <v>HOME</v>
          </cell>
        </row>
        <row r="9593">
          <cell r="A9593" t="str">
            <v>Fairfield202020.65HOME</v>
          </cell>
          <cell r="B9593">
            <v>2020</v>
          </cell>
          <cell r="C9593">
            <v>0.65</v>
          </cell>
          <cell r="D9593" t="str">
            <v>Fairfield</v>
          </cell>
          <cell r="E9593">
            <v>2</v>
          </cell>
          <cell r="F9593">
            <v>931</v>
          </cell>
          <cell r="G9593" t="str">
            <v>HOME</v>
          </cell>
        </row>
        <row r="9594">
          <cell r="A9594" t="str">
            <v>Florence202020.65HOME</v>
          </cell>
          <cell r="B9594">
            <v>2020</v>
          </cell>
          <cell r="C9594">
            <v>0.65</v>
          </cell>
          <cell r="D9594" t="str">
            <v>Florence</v>
          </cell>
          <cell r="E9594">
            <v>2</v>
          </cell>
          <cell r="F9594">
            <v>785</v>
          </cell>
          <cell r="G9594" t="str">
            <v>HOME</v>
          </cell>
        </row>
        <row r="9595">
          <cell r="A9595" t="str">
            <v>Georgetown202020.65HOME</v>
          </cell>
          <cell r="B9595">
            <v>2020</v>
          </cell>
          <cell r="C9595">
            <v>0.65</v>
          </cell>
          <cell r="D9595" t="str">
            <v>Georgetown</v>
          </cell>
          <cell r="E9595">
            <v>2</v>
          </cell>
          <cell r="F9595">
            <v>748</v>
          </cell>
          <cell r="G9595" t="str">
            <v>HOME</v>
          </cell>
        </row>
        <row r="9596">
          <cell r="A9596" t="str">
            <v>Greenville202020.65HOME</v>
          </cell>
          <cell r="B9596">
            <v>2020</v>
          </cell>
          <cell r="C9596">
            <v>0.65</v>
          </cell>
          <cell r="D9596" t="str">
            <v>Greenville</v>
          </cell>
          <cell r="E9596">
            <v>2</v>
          </cell>
          <cell r="F9596">
            <v>842</v>
          </cell>
          <cell r="G9596" t="str">
            <v>HOME</v>
          </cell>
        </row>
        <row r="9597">
          <cell r="A9597" t="str">
            <v>Greenwood202020.65HOME</v>
          </cell>
          <cell r="B9597">
            <v>2020</v>
          </cell>
          <cell r="C9597">
            <v>0.65</v>
          </cell>
          <cell r="D9597" t="str">
            <v>Greenwood</v>
          </cell>
          <cell r="E9597">
            <v>2</v>
          </cell>
          <cell r="F9597">
            <v>651</v>
          </cell>
          <cell r="G9597" t="str">
            <v>HOME</v>
          </cell>
        </row>
        <row r="9598">
          <cell r="A9598" t="str">
            <v>Hampton202020.65HOME</v>
          </cell>
          <cell r="B9598">
            <v>2020</v>
          </cell>
          <cell r="C9598">
            <v>0.65</v>
          </cell>
          <cell r="D9598" t="str">
            <v>Hampton</v>
          </cell>
          <cell r="E9598">
            <v>2</v>
          </cell>
          <cell r="F9598">
            <v>651</v>
          </cell>
          <cell r="G9598" t="str">
            <v>HOME</v>
          </cell>
        </row>
        <row r="9599">
          <cell r="A9599" t="str">
            <v>Horry202020.65HOME</v>
          </cell>
          <cell r="B9599">
            <v>2020</v>
          </cell>
          <cell r="C9599">
            <v>0.65</v>
          </cell>
          <cell r="D9599" t="str">
            <v>Horry</v>
          </cell>
          <cell r="E9599">
            <v>2</v>
          </cell>
          <cell r="F9599">
            <v>874</v>
          </cell>
          <cell r="G9599" t="str">
            <v>HOME</v>
          </cell>
        </row>
        <row r="9600">
          <cell r="A9600" t="str">
            <v>Jasper202020.65HOME</v>
          </cell>
          <cell r="B9600">
            <v>2020</v>
          </cell>
          <cell r="C9600">
            <v>0.65</v>
          </cell>
          <cell r="D9600" t="str">
            <v>Jasper</v>
          </cell>
          <cell r="E9600">
            <v>2</v>
          </cell>
          <cell r="F9600">
            <v>759</v>
          </cell>
          <cell r="G9600" t="str">
            <v>HOME</v>
          </cell>
        </row>
        <row r="9601">
          <cell r="A9601" t="str">
            <v>Kershaw202020.65HOME</v>
          </cell>
          <cell r="B9601">
            <v>2020</v>
          </cell>
          <cell r="C9601">
            <v>0.65</v>
          </cell>
          <cell r="D9601" t="str">
            <v>Kershaw</v>
          </cell>
          <cell r="E9601">
            <v>2</v>
          </cell>
          <cell r="F9601">
            <v>719</v>
          </cell>
          <cell r="G9601" t="str">
            <v>HOME</v>
          </cell>
        </row>
        <row r="9602">
          <cell r="A9602" t="str">
            <v>Lancaster202020.65HOME</v>
          </cell>
          <cell r="B9602">
            <v>2020</v>
          </cell>
          <cell r="C9602">
            <v>0.65</v>
          </cell>
          <cell r="D9602" t="str">
            <v>Lancaster</v>
          </cell>
          <cell r="E9602">
            <v>2</v>
          </cell>
          <cell r="F9602">
            <v>800</v>
          </cell>
          <cell r="G9602" t="str">
            <v>HOME</v>
          </cell>
        </row>
        <row r="9603">
          <cell r="A9603" t="str">
            <v>Laurens202020.65HOME</v>
          </cell>
          <cell r="B9603">
            <v>2020</v>
          </cell>
          <cell r="C9603">
            <v>0.65</v>
          </cell>
          <cell r="D9603" t="str">
            <v>Laurens</v>
          </cell>
          <cell r="E9603">
            <v>2</v>
          </cell>
          <cell r="F9603">
            <v>751</v>
          </cell>
          <cell r="G9603" t="str">
            <v>HOME</v>
          </cell>
        </row>
        <row r="9604">
          <cell r="A9604" t="str">
            <v>Lee202020.65HOME</v>
          </cell>
          <cell r="B9604">
            <v>2020</v>
          </cell>
          <cell r="C9604">
            <v>0.65</v>
          </cell>
          <cell r="D9604" t="str">
            <v>Lee</v>
          </cell>
          <cell r="E9604">
            <v>2</v>
          </cell>
          <cell r="F9604">
            <v>651</v>
          </cell>
          <cell r="G9604" t="str">
            <v>HOME</v>
          </cell>
        </row>
        <row r="9605">
          <cell r="A9605" t="str">
            <v>Lexington202020.65HOME</v>
          </cell>
          <cell r="B9605">
            <v>2020</v>
          </cell>
          <cell r="C9605">
            <v>0.65</v>
          </cell>
          <cell r="D9605" t="str">
            <v>Lexington</v>
          </cell>
          <cell r="E9605">
            <v>2</v>
          </cell>
          <cell r="F9605">
            <v>931</v>
          </cell>
          <cell r="G9605" t="str">
            <v>HOME</v>
          </cell>
        </row>
        <row r="9606">
          <cell r="A9606" t="str">
            <v>Marion202020.65HOME</v>
          </cell>
          <cell r="B9606">
            <v>2020</v>
          </cell>
          <cell r="C9606">
            <v>0.65</v>
          </cell>
          <cell r="D9606" t="str">
            <v>Marion</v>
          </cell>
          <cell r="E9606">
            <v>2</v>
          </cell>
          <cell r="F9606">
            <v>651</v>
          </cell>
          <cell r="G9606" t="str">
            <v>HOME</v>
          </cell>
        </row>
        <row r="9607">
          <cell r="A9607" t="str">
            <v>Marlboro202020.65HOME</v>
          </cell>
          <cell r="B9607">
            <v>2020</v>
          </cell>
          <cell r="C9607">
            <v>0.65</v>
          </cell>
          <cell r="D9607" t="str">
            <v>Marlboro</v>
          </cell>
          <cell r="E9607">
            <v>2</v>
          </cell>
          <cell r="F9607">
            <v>651</v>
          </cell>
          <cell r="G9607" t="str">
            <v>HOME</v>
          </cell>
        </row>
        <row r="9608">
          <cell r="A9608" t="str">
            <v>McCormick202020.65HOME</v>
          </cell>
          <cell r="B9608">
            <v>2020</v>
          </cell>
          <cell r="C9608">
            <v>0.65</v>
          </cell>
          <cell r="D9608" t="str">
            <v>McCormick</v>
          </cell>
          <cell r="E9608">
            <v>2</v>
          </cell>
          <cell r="F9608">
            <v>651</v>
          </cell>
          <cell r="G9608" t="str">
            <v>HOME</v>
          </cell>
        </row>
        <row r="9609">
          <cell r="A9609" t="str">
            <v>Newberry202020.65HOME</v>
          </cell>
          <cell r="B9609">
            <v>2020</v>
          </cell>
          <cell r="C9609">
            <v>0.65</v>
          </cell>
          <cell r="D9609" t="str">
            <v>Newberry</v>
          </cell>
          <cell r="E9609">
            <v>2</v>
          </cell>
          <cell r="F9609">
            <v>735</v>
          </cell>
          <cell r="G9609" t="str">
            <v>HOME</v>
          </cell>
        </row>
        <row r="9610">
          <cell r="A9610" t="str">
            <v>Oconee202020.65HOME</v>
          </cell>
          <cell r="B9610">
            <v>2020</v>
          </cell>
          <cell r="C9610">
            <v>0.65</v>
          </cell>
          <cell r="D9610" t="str">
            <v>Oconee</v>
          </cell>
          <cell r="E9610">
            <v>2</v>
          </cell>
          <cell r="F9610">
            <v>674</v>
          </cell>
          <cell r="G9610" t="str">
            <v>HOME</v>
          </cell>
        </row>
        <row r="9611">
          <cell r="A9611" t="str">
            <v>Orangeburg202020.65HOME</v>
          </cell>
          <cell r="B9611">
            <v>2020</v>
          </cell>
          <cell r="C9611">
            <v>0.65</v>
          </cell>
          <cell r="D9611" t="str">
            <v>Orangeburg</v>
          </cell>
          <cell r="E9611">
            <v>2</v>
          </cell>
          <cell r="F9611">
            <v>654</v>
          </cell>
          <cell r="G9611" t="str">
            <v>HOME</v>
          </cell>
        </row>
        <row r="9612">
          <cell r="A9612" t="str">
            <v>Pickens202020.65HOME</v>
          </cell>
          <cell r="B9612">
            <v>2020</v>
          </cell>
          <cell r="C9612">
            <v>0.65</v>
          </cell>
          <cell r="D9612" t="str">
            <v>Pickens</v>
          </cell>
          <cell r="E9612">
            <v>2</v>
          </cell>
          <cell r="F9612">
            <v>842</v>
          </cell>
          <cell r="G9612" t="str">
            <v>HOME</v>
          </cell>
        </row>
        <row r="9613">
          <cell r="A9613" t="str">
            <v>Richland202020.65HOME</v>
          </cell>
          <cell r="B9613">
            <v>2020</v>
          </cell>
          <cell r="C9613">
            <v>0.65</v>
          </cell>
          <cell r="D9613" t="str">
            <v>Richland</v>
          </cell>
          <cell r="E9613">
            <v>2</v>
          </cell>
          <cell r="F9613">
            <v>931</v>
          </cell>
          <cell r="G9613" t="str">
            <v>HOME</v>
          </cell>
        </row>
        <row r="9614">
          <cell r="A9614" t="str">
            <v>Saluda202020.65HOME</v>
          </cell>
          <cell r="B9614">
            <v>2020</v>
          </cell>
          <cell r="C9614">
            <v>0.65</v>
          </cell>
          <cell r="D9614" t="str">
            <v>Saluda</v>
          </cell>
          <cell r="E9614">
            <v>2</v>
          </cell>
          <cell r="F9614">
            <v>931</v>
          </cell>
          <cell r="G9614" t="str">
            <v>HOME</v>
          </cell>
        </row>
        <row r="9615">
          <cell r="A9615" t="str">
            <v>Spartanburg202020.65HOME</v>
          </cell>
          <cell r="B9615">
            <v>2020</v>
          </cell>
          <cell r="C9615">
            <v>0.65</v>
          </cell>
          <cell r="D9615" t="str">
            <v>Spartanburg</v>
          </cell>
          <cell r="E9615">
            <v>2</v>
          </cell>
          <cell r="F9615">
            <v>795</v>
          </cell>
          <cell r="G9615" t="str">
            <v>HOME</v>
          </cell>
        </row>
        <row r="9616">
          <cell r="A9616" t="str">
            <v>Sumter202020.65HOME</v>
          </cell>
          <cell r="B9616">
            <v>2020</v>
          </cell>
          <cell r="C9616">
            <v>0.65</v>
          </cell>
          <cell r="D9616" t="str">
            <v>Sumter</v>
          </cell>
          <cell r="E9616">
            <v>2</v>
          </cell>
          <cell r="F9616">
            <v>788</v>
          </cell>
          <cell r="G9616" t="str">
            <v>HOME</v>
          </cell>
        </row>
        <row r="9617">
          <cell r="A9617" t="str">
            <v>Union202020.65HOME</v>
          </cell>
          <cell r="B9617">
            <v>2020</v>
          </cell>
          <cell r="C9617">
            <v>0.65</v>
          </cell>
          <cell r="D9617" t="str">
            <v>Union</v>
          </cell>
          <cell r="E9617">
            <v>2</v>
          </cell>
          <cell r="F9617">
            <v>690</v>
          </cell>
          <cell r="G9617" t="str">
            <v>HOME</v>
          </cell>
        </row>
        <row r="9618">
          <cell r="A9618" t="str">
            <v>Williamsburg202020.65HOME</v>
          </cell>
          <cell r="B9618">
            <v>2020</v>
          </cell>
          <cell r="C9618">
            <v>0.65</v>
          </cell>
          <cell r="D9618" t="str">
            <v>Williamsburg</v>
          </cell>
          <cell r="E9618">
            <v>2</v>
          </cell>
          <cell r="F9618">
            <v>651</v>
          </cell>
          <cell r="G9618" t="str">
            <v>HOME</v>
          </cell>
        </row>
        <row r="9619">
          <cell r="A9619" t="str">
            <v>York202020.65HOME</v>
          </cell>
          <cell r="B9619">
            <v>2020</v>
          </cell>
          <cell r="C9619">
            <v>0.65</v>
          </cell>
          <cell r="D9619" t="str">
            <v>York</v>
          </cell>
          <cell r="E9619">
            <v>2</v>
          </cell>
          <cell r="F9619">
            <v>1063</v>
          </cell>
          <cell r="G9619" t="str">
            <v>HOME</v>
          </cell>
        </row>
        <row r="9620">
          <cell r="A9620" t="str">
            <v>Abbeville202030.65HOME</v>
          </cell>
          <cell r="B9620">
            <v>2020</v>
          </cell>
          <cell r="C9620">
            <v>0.65</v>
          </cell>
          <cell r="D9620" t="str">
            <v>Abbeville</v>
          </cell>
          <cell r="E9620">
            <v>3</v>
          </cell>
          <cell r="F9620">
            <v>852</v>
          </cell>
          <cell r="G9620" t="str">
            <v>HOME</v>
          </cell>
        </row>
        <row r="9621">
          <cell r="A9621" t="str">
            <v>Aiken202030.65HOME</v>
          </cell>
          <cell r="B9621">
            <v>2020</v>
          </cell>
          <cell r="C9621">
            <v>0.65</v>
          </cell>
          <cell r="D9621" t="str">
            <v>Aiken</v>
          </cell>
          <cell r="E9621">
            <v>3</v>
          </cell>
          <cell r="F9621">
            <v>1090</v>
          </cell>
          <cell r="G9621" t="str">
            <v>HOME</v>
          </cell>
        </row>
        <row r="9622">
          <cell r="A9622" t="str">
            <v>Allendale202030.65HOME</v>
          </cell>
          <cell r="B9622">
            <v>2020</v>
          </cell>
          <cell r="C9622">
            <v>0.65</v>
          </cell>
          <cell r="D9622" t="str">
            <v>Allendale</v>
          </cell>
          <cell r="E9622">
            <v>3</v>
          </cell>
          <cell r="F9622">
            <v>852</v>
          </cell>
          <cell r="G9622" t="str">
            <v>HOME</v>
          </cell>
        </row>
        <row r="9623">
          <cell r="A9623" t="str">
            <v>Anderson202030.65HOME</v>
          </cell>
          <cell r="B9623">
            <v>2020</v>
          </cell>
          <cell r="C9623">
            <v>0.65</v>
          </cell>
          <cell r="D9623" t="str">
            <v>Anderson</v>
          </cell>
          <cell r="E9623">
            <v>3</v>
          </cell>
          <cell r="F9623">
            <v>1010</v>
          </cell>
          <cell r="G9623" t="str">
            <v>HOME</v>
          </cell>
        </row>
        <row r="9624">
          <cell r="A9624" t="str">
            <v>Bamberg202030.65HOME</v>
          </cell>
          <cell r="B9624">
            <v>2020</v>
          </cell>
          <cell r="C9624">
            <v>0.65</v>
          </cell>
          <cell r="D9624" t="str">
            <v>Bamberg</v>
          </cell>
          <cell r="E9624">
            <v>3</v>
          </cell>
          <cell r="F9624">
            <v>852</v>
          </cell>
          <cell r="G9624" t="str">
            <v>HOME</v>
          </cell>
        </row>
        <row r="9625">
          <cell r="A9625" t="str">
            <v>Barnwell202030.65HOME</v>
          </cell>
          <cell r="B9625">
            <v>2020</v>
          </cell>
          <cell r="C9625">
            <v>0.65</v>
          </cell>
          <cell r="D9625" t="str">
            <v>Barnwell</v>
          </cell>
          <cell r="E9625">
            <v>3</v>
          </cell>
          <cell r="F9625">
            <v>851</v>
          </cell>
          <cell r="G9625" t="str">
            <v>HOME</v>
          </cell>
        </row>
        <row r="9626">
          <cell r="A9626" t="str">
            <v>Beaufort202030.65HOME</v>
          </cell>
          <cell r="B9626">
            <v>2020</v>
          </cell>
          <cell r="C9626">
            <v>0.65</v>
          </cell>
          <cell r="D9626" t="str">
            <v>Beaufort</v>
          </cell>
          <cell r="E9626">
            <v>3</v>
          </cell>
          <cell r="F9626">
            <v>1344</v>
          </cell>
          <cell r="G9626" t="str">
            <v>HOME</v>
          </cell>
        </row>
        <row r="9627">
          <cell r="A9627" t="str">
            <v>Berkeley202030.65HOME</v>
          </cell>
          <cell r="B9627">
            <v>2020</v>
          </cell>
          <cell r="C9627">
            <v>0.65</v>
          </cell>
          <cell r="D9627" t="str">
            <v>Berkeley</v>
          </cell>
          <cell r="E9627">
            <v>3</v>
          </cell>
          <cell r="F9627">
            <v>1335</v>
          </cell>
          <cell r="G9627" t="str">
            <v>HOME</v>
          </cell>
        </row>
        <row r="9628">
          <cell r="A9628" t="str">
            <v>Calhoun202030.65HOME</v>
          </cell>
          <cell r="B9628">
            <v>2020</v>
          </cell>
          <cell r="C9628">
            <v>0.65</v>
          </cell>
          <cell r="D9628" t="str">
            <v>Calhoun</v>
          </cell>
          <cell r="E9628">
            <v>3</v>
          </cell>
          <cell r="F9628">
            <v>1194</v>
          </cell>
          <cell r="G9628" t="str">
            <v>HOME</v>
          </cell>
        </row>
        <row r="9629">
          <cell r="A9629" t="str">
            <v>Charleston202030.65HOME</v>
          </cell>
          <cell r="B9629">
            <v>2020</v>
          </cell>
          <cell r="C9629">
            <v>0.65</v>
          </cell>
          <cell r="D9629" t="str">
            <v>Charleston</v>
          </cell>
          <cell r="E9629">
            <v>3</v>
          </cell>
          <cell r="F9629">
            <v>1335</v>
          </cell>
          <cell r="G9629" t="str">
            <v>HOME</v>
          </cell>
        </row>
        <row r="9630">
          <cell r="A9630" t="str">
            <v>Cherokee202030.65HOME</v>
          </cell>
          <cell r="B9630">
            <v>2020</v>
          </cell>
          <cell r="C9630">
            <v>0.65</v>
          </cell>
          <cell r="D9630" t="str">
            <v>Cherokee</v>
          </cell>
          <cell r="E9630">
            <v>3</v>
          </cell>
          <cell r="F9630">
            <v>836</v>
          </cell>
          <cell r="G9630" t="str">
            <v>HOME</v>
          </cell>
        </row>
        <row r="9631">
          <cell r="A9631" t="str">
            <v>Chester202030.65HOME</v>
          </cell>
          <cell r="B9631">
            <v>2020</v>
          </cell>
          <cell r="C9631">
            <v>0.65</v>
          </cell>
          <cell r="D9631" t="str">
            <v>Chester</v>
          </cell>
          <cell r="E9631">
            <v>3</v>
          </cell>
          <cell r="F9631">
            <v>880</v>
          </cell>
          <cell r="G9631" t="str">
            <v>HOME</v>
          </cell>
        </row>
        <row r="9632">
          <cell r="A9632" t="str">
            <v>Chesterfield202030.65HOME</v>
          </cell>
          <cell r="B9632">
            <v>2020</v>
          </cell>
          <cell r="C9632">
            <v>0.65</v>
          </cell>
          <cell r="D9632" t="str">
            <v>Chesterfield</v>
          </cell>
          <cell r="E9632">
            <v>3</v>
          </cell>
          <cell r="F9632">
            <v>852</v>
          </cell>
          <cell r="G9632" t="str">
            <v>HOME</v>
          </cell>
        </row>
        <row r="9633">
          <cell r="A9633" t="str">
            <v>Clarendon202030.65HOME</v>
          </cell>
          <cell r="B9633">
            <v>2020</v>
          </cell>
          <cell r="C9633">
            <v>0.65</v>
          </cell>
          <cell r="D9633" t="str">
            <v>Clarendon</v>
          </cell>
          <cell r="E9633">
            <v>3</v>
          </cell>
          <cell r="F9633">
            <v>852</v>
          </cell>
          <cell r="G9633" t="str">
            <v>HOME</v>
          </cell>
        </row>
        <row r="9634">
          <cell r="A9634" t="str">
            <v>Colleton202030.65HOME</v>
          </cell>
          <cell r="B9634">
            <v>2020</v>
          </cell>
          <cell r="C9634">
            <v>0.65</v>
          </cell>
          <cell r="D9634" t="str">
            <v>Colleton</v>
          </cell>
          <cell r="E9634">
            <v>3</v>
          </cell>
          <cell r="F9634">
            <v>852</v>
          </cell>
          <cell r="G9634" t="str">
            <v>HOME</v>
          </cell>
        </row>
        <row r="9635">
          <cell r="A9635" t="str">
            <v>Darlington202030.65HOME</v>
          </cell>
          <cell r="B9635">
            <v>2020</v>
          </cell>
          <cell r="C9635">
            <v>0.65</v>
          </cell>
          <cell r="D9635" t="str">
            <v>Darlington</v>
          </cell>
          <cell r="E9635">
            <v>3</v>
          </cell>
          <cell r="F9635">
            <v>878</v>
          </cell>
          <cell r="G9635" t="str">
            <v>HOME</v>
          </cell>
        </row>
        <row r="9636">
          <cell r="A9636" t="str">
            <v>Dillon202030.65HOME</v>
          </cell>
          <cell r="B9636">
            <v>2020</v>
          </cell>
          <cell r="C9636">
            <v>0.65</v>
          </cell>
          <cell r="D9636" t="str">
            <v>Dillon</v>
          </cell>
          <cell r="E9636">
            <v>3</v>
          </cell>
          <cell r="F9636">
            <v>833</v>
          </cell>
          <cell r="G9636" t="str">
            <v>HOME</v>
          </cell>
        </row>
        <row r="9637">
          <cell r="A9637" t="str">
            <v>Dorchester202030.65HOME</v>
          </cell>
          <cell r="B9637">
            <v>2020</v>
          </cell>
          <cell r="C9637">
            <v>0.65</v>
          </cell>
          <cell r="D9637" t="str">
            <v>Dorchester</v>
          </cell>
          <cell r="E9637">
            <v>3</v>
          </cell>
          <cell r="F9637">
            <v>1335</v>
          </cell>
          <cell r="G9637" t="str">
            <v>HOME</v>
          </cell>
        </row>
        <row r="9638">
          <cell r="A9638" t="str">
            <v>Edgefield202030.65HOME</v>
          </cell>
          <cell r="B9638">
            <v>2020</v>
          </cell>
          <cell r="C9638">
            <v>0.65</v>
          </cell>
          <cell r="D9638" t="str">
            <v>Edgefield</v>
          </cell>
          <cell r="E9638">
            <v>3</v>
          </cell>
          <cell r="F9638">
            <v>1090</v>
          </cell>
          <cell r="G9638" t="str">
            <v>HOME</v>
          </cell>
        </row>
        <row r="9639">
          <cell r="A9639" t="str">
            <v>Fairfield202030.65HOME</v>
          </cell>
          <cell r="B9639">
            <v>2020</v>
          </cell>
          <cell r="C9639">
            <v>0.65</v>
          </cell>
          <cell r="D9639" t="str">
            <v>Fairfield</v>
          </cell>
          <cell r="E9639">
            <v>3</v>
          </cell>
          <cell r="F9639">
            <v>1194</v>
          </cell>
          <cell r="G9639" t="str">
            <v>HOME</v>
          </cell>
        </row>
        <row r="9640">
          <cell r="A9640" t="str">
            <v>Florence202030.65HOME</v>
          </cell>
          <cell r="B9640">
            <v>2020</v>
          </cell>
          <cell r="C9640">
            <v>0.65</v>
          </cell>
          <cell r="D9640" t="str">
            <v>Florence</v>
          </cell>
          <cell r="E9640">
            <v>3</v>
          </cell>
          <cell r="F9640">
            <v>991</v>
          </cell>
          <cell r="G9640" t="str">
            <v>HOME</v>
          </cell>
        </row>
        <row r="9641">
          <cell r="A9641" t="str">
            <v>Georgetown202030.65HOME</v>
          </cell>
          <cell r="B9641">
            <v>2020</v>
          </cell>
          <cell r="C9641">
            <v>0.65</v>
          </cell>
          <cell r="D9641" t="str">
            <v>Georgetown</v>
          </cell>
          <cell r="E9641">
            <v>3</v>
          </cell>
          <cell r="F9641">
            <v>1024</v>
          </cell>
          <cell r="G9641" t="str">
            <v>HOME</v>
          </cell>
        </row>
        <row r="9642">
          <cell r="A9642" t="str">
            <v>Greenville202030.65HOME</v>
          </cell>
          <cell r="B9642">
            <v>2020</v>
          </cell>
          <cell r="C9642">
            <v>0.65</v>
          </cell>
          <cell r="D9642" t="str">
            <v>Greenville</v>
          </cell>
          <cell r="E9642">
            <v>3</v>
          </cell>
          <cell r="F9642">
            <v>1127</v>
          </cell>
          <cell r="G9642" t="str">
            <v>HOME</v>
          </cell>
        </row>
        <row r="9643">
          <cell r="A9643" t="str">
            <v>Greenwood202030.65HOME</v>
          </cell>
          <cell r="B9643">
            <v>2020</v>
          </cell>
          <cell r="C9643">
            <v>0.65</v>
          </cell>
          <cell r="D9643" t="str">
            <v>Greenwood</v>
          </cell>
          <cell r="E9643">
            <v>3</v>
          </cell>
          <cell r="F9643">
            <v>879</v>
          </cell>
          <cell r="G9643" t="str">
            <v>HOME</v>
          </cell>
        </row>
        <row r="9644">
          <cell r="A9644" t="str">
            <v>Hampton202030.65HOME</v>
          </cell>
          <cell r="B9644">
            <v>2020</v>
          </cell>
          <cell r="C9644">
            <v>0.65</v>
          </cell>
          <cell r="D9644" t="str">
            <v>Hampton</v>
          </cell>
          <cell r="E9644">
            <v>3</v>
          </cell>
          <cell r="F9644">
            <v>852</v>
          </cell>
          <cell r="G9644" t="str">
            <v>HOME</v>
          </cell>
        </row>
        <row r="9645">
          <cell r="A9645" t="str">
            <v>Horry202030.65HOME</v>
          </cell>
          <cell r="B9645">
            <v>2020</v>
          </cell>
          <cell r="C9645">
            <v>0.65</v>
          </cell>
          <cell r="D9645" t="str">
            <v>Horry</v>
          </cell>
          <cell r="E9645">
            <v>3</v>
          </cell>
          <cell r="F9645">
            <v>1001</v>
          </cell>
          <cell r="G9645" t="str">
            <v>HOME</v>
          </cell>
        </row>
        <row r="9646">
          <cell r="A9646" t="str">
            <v>Jasper202030.65HOME</v>
          </cell>
          <cell r="B9646">
            <v>2020</v>
          </cell>
          <cell r="C9646">
            <v>0.65</v>
          </cell>
          <cell r="D9646" t="str">
            <v>Jasper</v>
          </cell>
          <cell r="E9646">
            <v>3</v>
          </cell>
          <cell r="F9646">
            <v>869</v>
          </cell>
          <cell r="G9646" t="str">
            <v>HOME</v>
          </cell>
        </row>
        <row r="9647">
          <cell r="A9647" t="str">
            <v>Kershaw202030.65HOME</v>
          </cell>
          <cell r="B9647">
            <v>2020</v>
          </cell>
          <cell r="C9647">
            <v>0.65</v>
          </cell>
          <cell r="D9647" t="str">
            <v>Kershaw</v>
          </cell>
          <cell r="E9647">
            <v>3</v>
          </cell>
          <cell r="F9647">
            <v>1021</v>
          </cell>
          <cell r="G9647" t="str">
            <v>HOME</v>
          </cell>
        </row>
        <row r="9648">
          <cell r="A9648" t="str">
            <v>Lancaster202030.65HOME</v>
          </cell>
          <cell r="B9648">
            <v>2020</v>
          </cell>
          <cell r="C9648">
            <v>0.65</v>
          </cell>
          <cell r="D9648" t="str">
            <v>Lancaster</v>
          </cell>
          <cell r="E9648">
            <v>3</v>
          </cell>
          <cell r="F9648">
            <v>1038</v>
          </cell>
          <cell r="G9648" t="str">
            <v>HOME</v>
          </cell>
        </row>
        <row r="9649">
          <cell r="A9649" t="str">
            <v>Laurens202030.65HOME</v>
          </cell>
          <cell r="B9649">
            <v>2020</v>
          </cell>
          <cell r="C9649">
            <v>0.65</v>
          </cell>
          <cell r="D9649" t="str">
            <v>Laurens</v>
          </cell>
          <cell r="E9649">
            <v>3</v>
          </cell>
          <cell r="F9649">
            <v>905</v>
          </cell>
          <cell r="G9649" t="str">
            <v>HOME</v>
          </cell>
        </row>
        <row r="9650">
          <cell r="A9650" t="str">
            <v>Lee202030.65HOME</v>
          </cell>
          <cell r="B9650">
            <v>2020</v>
          </cell>
          <cell r="C9650">
            <v>0.65</v>
          </cell>
          <cell r="D9650" t="str">
            <v>Lee</v>
          </cell>
          <cell r="E9650">
            <v>3</v>
          </cell>
          <cell r="F9650">
            <v>818</v>
          </cell>
          <cell r="G9650" t="str">
            <v>HOME</v>
          </cell>
        </row>
        <row r="9651">
          <cell r="A9651" t="str">
            <v>Lexington202030.65HOME</v>
          </cell>
          <cell r="B9651">
            <v>2020</v>
          </cell>
          <cell r="C9651">
            <v>0.65</v>
          </cell>
          <cell r="D9651" t="str">
            <v>Lexington</v>
          </cell>
          <cell r="E9651">
            <v>3</v>
          </cell>
          <cell r="F9651">
            <v>1194</v>
          </cell>
          <cell r="G9651" t="str">
            <v>HOME</v>
          </cell>
        </row>
        <row r="9652">
          <cell r="A9652" t="str">
            <v>Marion202030.65HOME</v>
          </cell>
          <cell r="B9652">
            <v>2020</v>
          </cell>
          <cell r="C9652">
            <v>0.65</v>
          </cell>
          <cell r="D9652" t="str">
            <v>Marion</v>
          </cell>
          <cell r="E9652">
            <v>3</v>
          </cell>
          <cell r="F9652">
            <v>852</v>
          </cell>
          <cell r="G9652" t="str">
            <v>HOME</v>
          </cell>
        </row>
        <row r="9653">
          <cell r="A9653" t="str">
            <v>Marlboro202030.65HOME</v>
          </cell>
          <cell r="B9653">
            <v>2020</v>
          </cell>
          <cell r="C9653">
            <v>0.65</v>
          </cell>
          <cell r="D9653" t="str">
            <v>Marlboro</v>
          </cell>
          <cell r="E9653">
            <v>3</v>
          </cell>
          <cell r="F9653">
            <v>852</v>
          </cell>
          <cell r="G9653" t="str">
            <v>HOME</v>
          </cell>
        </row>
        <row r="9654">
          <cell r="A9654" t="str">
            <v>McCormick202030.65HOME</v>
          </cell>
          <cell r="B9654">
            <v>2020</v>
          </cell>
          <cell r="C9654">
            <v>0.65</v>
          </cell>
          <cell r="D9654" t="str">
            <v>McCormick</v>
          </cell>
          <cell r="E9654">
            <v>3</v>
          </cell>
          <cell r="F9654">
            <v>882</v>
          </cell>
          <cell r="G9654" t="str">
            <v>HOME</v>
          </cell>
        </row>
        <row r="9655">
          <cell r="A9655" t="str">
            <v>Newberry202030.65HOME</v>
          </cell>
          <cell r="B9655">
            <v>2020</v>
          </cell>
          <cell r="C9655">
            <v>0.65</v>
          </cell>
          <cell r="D9655" t="str">
            <v>Newberry</v>
          </cell>
          <cell r="E9655">
            <v>3</v>
          </cell>
          <cell r="F9655">
            <v>969</v>
          </cell>
          <cell r="G9655" t="str">
            <v>HOME</v>
          </cell>
        </row>
        <row r="9656">
          <cell r="A9656" t="str">
            <v>Oconee202030.65HOME</v>
          </cell>
          <cell r="B9656">
            <v>2020</v>
          </cell>
          <cell r="C9656">
            <v>0.65</v>
          </cell>
          <cell r="D9656" t="str">
            <v>Oconee</v>
          </cell>
          <cell r="E9656">
            <v>3</v>
          </cell>
          <cell r="F9656">
            <v>943</v>
          </cell>
          <cell r="G9656" t="str">
            <v>HOME</v>
          </cell>
        </row>
        <row r="9657">
          <cell r="A9657" t="str">
            <v>Orangeburg202030.65HOME</v>
          </cell>
          <cell r="B9657">
            <v>2020</v>
          </cell>
          <cell r="C9657">
            <v>0.65</v>
          </cell>
          <cell r="D9657" t="str">
            <v>Orangeburg</v>
          </cell>
          <cell r="E9657">
            <v>3</v>
          </cell>
          <cell r="F9657">
            <v>830</v>
          </cell>
          <cell r="G9657" t="str">
            <v>HOME</v>
          </cell>
        </row>
        <row r="9658">
          <cell r="A9658" t="str">
            <v>Pickens202030.65HOME</v>
          </cell>
          <cell r="B9658">
            <v>2020</v>
          </cell>
          <cell r="C9658">
            <v>0.65</v>
          </cell>
          <cell r="D9658" t="str">
            <v>Pickens</v>
          </cell>
          <cell r="E9658">
            <v>3</v>
          </cell>
          <cell r="F9658">
            <v>1127</v>
          </cell>
          <cell r="G9658" t="str">
            <v>HOME</v>
          </cell>
        </row>
        <row r="9659">
          <cell r="A9659" t="str">
            <v>Richland202030.65HOME</v>
          </cell>
          <cell r="B9659">
            <v>2020</v>
          </cell>
          <cell r="C9659">
            <v>0.65</v>
          </cell>
          <cell r="D9659" t="str">
            <v>Richland</v>
          </cell>
          <cell r="E9659">
            <v>3</v>
          </cell>
          <cell r="F9659">
            <v>1194</v>
          </cell>
          <cell r="G9659" t="str">
            <v>HOME</v>
          </cell>
        </row>
        <row r="9660">
          <cell r="A9660" t="str">
            <v>Saluda202030.65HOME</v>
          </cell>
          <cell r="B9660">
            <v>2020</v>
          </cell>
          <cell r="C9660">
            <v>0.65</v>
          </cell>
          <cell r="D9660" t="str">
            <v>Saluda</v>
          </cell>
          <cell r="E9660">
            <v>3</v>
          </cell>
          <cell r="F9660">
            <v>1194</v>
          </cell>
          <cell r="G9660" t="str">
            <v>HOME</v>
          </cell>
        </row>
        <row r="9661">
          <cell r="A9661" t="str">
            <v>Spartanburg202030.65HOME</v>
          </cell>
          <cell r="B9661">
            <v>2020</v>
          </cell>
          <cell r="C9661">
            <v>0.65</v>
          </cell>
          <cell r="D9661" t="str">
            <v>Spartanburg</v>
          </cell>
          <cell r="E9661">
            <v>3</v>
          </cell>
          <cell r="F9661">
            <v>1057</v>
          </cell>
          <cell r="G9661" t="str">
            <v>HOME</v>
          </cell>
        </row>
        <row r="9662">
          <cell r="A9662" t="str">
            <v>Sumter202030.65HOME</v>
          </cell>
          <cell r="B9662">
            <v>2020</v>
          </cell>
          <cell r="C9662">
            <v>0.65</v>
          </cell>
          <cell r="D9662" t="str">
            <v>Sumter</v>
          </cell>
          <cell r="E9662">
            <v>3</v>
          </cell>
          <cell r="F9662">
            <v>901</v>
          </cell>
          <cell r="G9662" t="str">
            <v>HOME</v>
          </cell>
        </row>
        <row r="9663">
          <cell r="A9663" t="str">
            <v>Union202030.65HOME</v>
          </cell>
          <cell r="B9663">
            <v>2020</v>
          </cell>
          <cell r="C9663">
            <v>0.65</v>
          </cell>
          <cell r="D9663" t="str">
            <v>Union</v>
          </cell>
          <cell r="E9663">
            <v>3</v>
          </cell>
          <cell r="F9663">
            <v>852</v>
          </cell>
          <cell r="G9663" t="str">
            <v>HOME</v>
          </cell>
        </row>
        <row r="9664">
          <cell r="A9664" t="str">
            <v>Williamsburg202030.65HOME</v>
          </cell>
          <cell r="B9664">
            <v>2020</v>
          </cell>
          <cell r="C9664">
            <v>0.65</v>
          </cell>
          <cell r="D9664" t="str">
            <v>Williamsburg</v>
          </cell>
          <cell r="E9664">
            <v>3</v>
          </cell>
          <cell r="F9664">
            <v>852</v>
          </cell>
          <cell r="G9664" t="str">
            <v>HOME</v>
          </cell>
        </row>
        <row r="9665">
          <cell r="A9665" t="str">
            <v>York202030.65HOME</v>
          </cell>
          <cell r="B9665">
            <v>2020</v>
          </cell>
          <cell r="C9665">
            <v>0.65</v>
          </cell>
          <cell r="D9665" t="str">
            <v>York</v>
          </cell>
          <cell r="E9665">
            <v>3</v>
          </cell>
          <cell r="F9665">
            <v>1378</v>
          </cell>
          <cell r="G9665" t="str">
            <v>HOME</v>
          </cell>
        </row>
        <row r="9666">
          <cell r="A9666" t="str">
            <v>Abbeville202040.65HOME</v>
          </cell>
          <cell r="B9666">
            <v>2020</v>
          </cell>
          <cell r="C9666">
            <v>0.65</v>
          </cell>
          <cell r="D9666" t="str">
            <v>Abbeville</v>
          </cell>
          <cell r="E9666">
            <v>4</v>
          </cell>
          <cell r="F9666">
            <v>930</v>
          </cell>
          <cell r="G9666" t="str">
            <v>HOME</v>
          </cell>
        </row>
        <row r="9667">
          <cell r="A9667" t="str">
            <v>Aiken202040.65HOME</v>
          </cell>
          <cell r="B9667">
            <v>2020</v>
          </cell>
          <cell r="C9667">
            <v>0.65</v>
          </cell>
          <cell r="D9667" t="str">
            <v>Aiken</v>
          </cell>
          <cell r="E9667">
            <v>4</v>
          </cell>
          <cell r="F9667">
            <v>1196</v>
          </cell>
          <cell r="G9667" t="str">
            <v>HOME</v>
          </cell>
        </row>
        <row r="9668">
          <cell r="A9668" t="str">
            <v>Allendale202040.65HOME</v>
          </cell>
          <cell r="B9668">
            <v>2020</v>
          </cell>
          <cell r="C9668">
            <v>0.65</v>
          </cell>
          <cell r="D9668" t="str">
            <v>Allendale</v>
          </cell>
          <cell r="E9668">
            <v>4</v>
          </cell>
          <cell r="F9668">
            <v>882</v>
          </cell>
          <cell r="G9668" t="str">
            <v>HOME</v>
          </cell>
        </row>
        <row r="9669">
          <cell r="A9669" t="str">
            <v>Anderson202040.65HOME</v>
          </cell>
          <cell r="B9669">
            <v>2020</v>
          </cell>
          <cell r="C9669">
            <v>0.65</v>
          </cell>
          <cell r="D9669" t="str">
            <v>Anderson</v>
          </cell>
          <cell r="E9669">
            <v>4</v>
          </cell>
          <cell r="F9669">
            <v>1169</v>
          </cell>
          <cell r="G9669" t="str">
            <v>HOME</v>
          </cell>
        </row>
        <row r="9670">
          <cell r="A9670" t="str">
            <v>Bamberg202040.65HOME</v>
          </cell>
          <cell r="B9670">
            <v>2020</v>
          </cell>
          <cell r="C9670">
            <v>0.65</v>
          </cell>
          <cell r="D9670" t="str">
            <v>Bamberg</v>
          </cell>
          <cell r="E9670">
            <v>4</v>
          </cell>
          <cell r="F9670">
            <v>930</v>
          </cell>
          <cell r="G9670" t="str">
            <v>HOME</v>
          </cell>
        </row>
        <row r="9671">
          <cell r="A9671" t="str">
            <v>Barnwell202040.65HOME</v>
          </cell>
          <cell r="B9671">
            <v>2020</v>
          </cell>
          <cell r="C9671">
            <v>0.65</v>
          </cell>
          <cell r="D9671" t="str">
            <v>Barnwell</v>
          </cell>
          <cell r="E9671">
            <v>4</v>
          </cell>
          <cell r="F9671">
            <v>930</v>
          </cell>
          <cell r="G9671" t="str">
            <v>HOME</v>
          </cell>
        </row>
        <row r="9672">
          <cell r="A9672" t="str">
            <v>Beaufort202040.65HOME</v>
          </cell>
          <cell r="B9672">
            <v>2020</v>
          </cell>
          <cell r="C9672">
            <v>0.65</v>
          </cell>
          <cell r="D9672" t="str">
            <v>Beaufort</v>
          </cell>
          <cell r="E9672">
            <v>4</v>
          </cell>
          <cell r="F9672">
            <v>1480</v>
          </cell>
          <cell r="G9672" t="str">
            <v>HOME</v>
          </cell>
        </row>
        <row r="9673">
          <cell r="A9673" t="str">
            <v>Berkeley202040.65HOME</v>
          </cell>
          <cell r="B9673">
            <v>2020</v>
          </cell>
          <cell r="C9673">
            <v>0.65</v>
          </cell>
          <cell r="D9673" t="str">
            <v>Berkeley</v>
          </cell>
          <cell r="E9673">
            <v>4</v>
          </cell>
          <cell r="F9673">
            <v>1470</v>
          </cell>
          <cell r="G9673" t="str">
            <v>HOME</v>
          </cell>
        </row>
        <row r="9674">
          <cell r="A9674" t="str">
            <v>Calhoun202040.65HOME</v>
          </cell>
          <cell r="B9674">
            <v>2020</v>
          </cell>
          <cell r="C9674">
            <v>0.65</v>
          </cell>
          <cell r="D9674" t="str">
            <v>Calhoun</v>
          </cell>
          <cell r="E9674">
            <v>4</v>
          </cell>
          <cell r="F9674">
            <v>1313</v>
          </cell>
          <cell r="G9674" t="str">
            <v>HOME</v>
          </cell>
        </row>
        <row r="9675">
          <cell r="A9675" t="str">
            <v>Charleston202040.65HOME</v>
          </cell>
          <cell r="B9675">
            <v>2020</v>
          </cell>
          <cell r="C9675">
            <v>0.65</v>
          </cell>
          <cell r="D9675" t="str">
            <v>Charleston</v>
          </cell>
          <cell r="E9675">
            <v>4</v>
          </cell>
          <cell r="F9675">
            <v>1470</v>
          </cell>
          <cell r="G9675" t="str">
            <v>HOME</v>
          </cell>
        </row>
        <row r="9676">
          <cell r="A9676" t="str">
            <v>Cherokee202040.65HOME</v>
          </cell>
          <cell r="B9676">
            <v>2020</v>
          </cell>
          <cell r="C9676">
            <v>0.65</v>
          </cell>
          <cell r="D9676" t="str">
            <v>Cherokee</v>
          </cell>
          <cell r="E9676">
            <v>4</v>
          </cell>
          <cell r="F9676">
            <v>930</v>
          </cell>
          <cell r="G9676" t="str">
            <v>HOME</v>
          </cell>
        </row>
        <row r="9677">
          <cell r="A9677" t="str">
            <v>Chester202040.65HOME</v>
          </cell>
          <cell r="B9677">
            <v>2020</v>
          </cell>
          <cell r="C9677">
            <v>0.65</v>
          </cell>
          <cell r="D9677" t="str">
            <v>Chester</v>
          </cell>
          <cell r="E9677">
            <v>4</v>
          </cell>
          <cell r="F9677">
            <v>963</v>
          </cell>
          <cell r="G9677" t="str">
            <v>HOME</v>
          </cell>
        </row>
        <row r="9678">
          <cell r="A9678" t="str">
            <v>Chesterfield202040.65HOME</v>
          </cell>
          <cell r="B9678">
            <v>2020</v>
          </cell>
          <cell r="C9678">
            <v>0.65</v>
          </cell>
          <cell r="D9678" t="str">
            <v>Chesterfield</v>
          </cell>
          <cell r="E9678">
            <v>4</v>
          </cell>
          <cell r="F9678">
            <v>930</v>
          </cell>
          <cell r="G9678" t="str">
            <v>HOME</v>
          </cell>
        </row>
        <row r="9679">
          <cell r="A9679" t="str">
            <v>Clarendon202040.65HOME</v>
          </cell>
          <cell r="B9679">
            <v>2020</v>
          </cell>
          <cell r="C9679">
            <v>0.65</v>
          </cell>
          <cell r="D9679" t="str">
            <v>Clarendon</v>
          </cell>
          <cell r="E9679">
            <v>4</v>
          </cell>
          <cell r="F9679">
            <v>930</v>
          </cell>
          <cell r="G9679" t="str">
            <v>HOME</v>
          </cell>
        </row>
        <row r="9680">
          <cell r="A9680" t="str">
            <v>Colleton202040.65HOME</v>
          </cell>
          <cell r="B9680">
            <v>2020</v>
          </cell>
          <cell r="C9680">
            <v>0.65</v>
          </cell>
          <cell r="D9680" t="str">
            <v>Colleton</v>
          </cell>
          <cell r="E9680">
            <v>4</v>
          </cell>
          <cell r="F9680">
            <v>921</v>
          </cell>
          <cell r="G9680" t="str">
            <v>HOME</v>
          </cell>
        </row>
        <row r="9681">
          <cell r="A9681" t="str">
            <v>Darlington202040.65HOME</v>
          </cell>
          <cell r="B9681">
            <v>2020</v>
          </cell>
          <cell r="C9681">
            <v>0.65</v>
          </cell>
          <cell r="D9681" t="str">
            <v>Darlington</v>
          </cell>
          <cell r="E9681">
            <v>4</v>
          </cell>
          <cell r="F9681">
            <v>942</v>
          </cell>
          <cell r="G9681" t="str">
            <v>HOME</v>
          </cell>
        </row>
        <row r="9682">
          <cell r="A9682" t="str">
            <v>Dillon202040.65HOME</v>
          </cell>
          <cell r="B9682">
            <v>2020</v>
          </cell>
          <cell r="C9682">
            <v>0.65</v>
          </cell>
          <cell r="D9682" t="str">
            <v>Dillon</v>
          </cell>
          <cell r="E9682">
            <v>4</v>
          </cell>
          <cell r="F9682">
            <v>930</v>
          </cell>
          <cell r="G9682" t="str">
            <v>HOME</v>
          </cell>
        </row>
        <row r="9683">
          <cell r="A9683" t="str">
            <v>Dorchester202040.65HOME</v>
          </cell>
          <cell r="B9683">
            <v>2020</v>
          </cell>
          <cell r="C9683">
            <v>0.65</v>
          </cell>
          <cell r="D9683" t="str">
            <v>Dorchester</v>
          </cell>
          <cell r="E9683">
            <v>4</v>
          </cell>
          <cell r="F9683">
            <v>1470</v>
          </cell>
          <cell r="G9683" t="str">
            <v>HOME</v>
          </cell>
        </row>
        <row r="9684">
          <cell r="A9684" t="str">
            <v>Edgefield202040.65HOME</v>
          </cell>
          <cell r="B9684">
            <v>2020</v>
          </cell>
          <cell r="C9684">
            <v>0.65</v>
          </cell>
          <cell r="D9684" t="str">
            <v>Edgefield</v>
          </cell>
          <cell r="E9684">
            <v>4</v>
          </cell>
          <cell r="F9684">
            <v>1196</v>
          </cell>
          <cell r="G9684" t="str">
            <v>HOME</v>
          </cell>
        </row>
        <row r="9685">
          <cell r="A9685" t="str">
            <v>Fairfield202040.65HOME</v>
          </cell>
          <cell r="B9685">
            <v>2020</v>
          </cell>
          <cell r="C9685">
            <v>0.65</v>
          </cell>
          <cell r="D9685" t="str">
            <v>Fairfield</v>
          </cell>
          <cell r="E9685">
            <v>4</v>
          </cell>
          <cell r="F9685">
            <v>1313</v>
          </cell>
          <cell r="G9685" t="str">
            <v>HOME</v>
          </cell>
        </row>
        <row r="9686">
          <cell r="A9686" t="str">
            <v>Florence202040.65HOME</v>
          </cell>
          <cell r="B9686">
            <v>2020</v>
          </cell>
          <cell r="C9686">
            <v>0.65</v>
          </cell>
          <cell r="D9686" t="str">
            <v>Florence</v>
          </cell>
          <cell r="E9686">
            <v>4</v>
          </cell>
          <cell r="F9686">
            <v>1088</v>
          </cell>
          <cell r="G9686" t="str">
            <v>HOME</v>
          </cell>
        </row>
        <row r="9687">
          <cell r="A9687" t="str">
            <v>Georgetown202040.65HOME</v>
          </cell>
          <cell r="B9687">
            <v>2020</v>
          </cell>
          <cell r="C9687">
            <v>0.65</v>
          </cell>
          <cell r="D9687" t="str">
            <v>Georgetown</v>
          </cell>
          <cell r="E9687">
            <v>4</v>
          </cell>
          <cell r="F9687">
            <v>1081</v>
          </cell>
          <cell r="G9687" t="str">
            <v>HOME</v>
          </cell>
        </row>
        <row r="9688">
          <cell r="A9688" t="str">
            <v>Greenville202040.65HOME</v>
          </cell>
          <cell r="B9688">
            <v>2020</v>
          </cell>
          <cell r="C9688">
            <v>0.65</v>
          </cell>
          <cell r="D9688" t="str">
            <v>Greenville</v>
          </cell>
          <cell r="E9688">
            <v>4</v>
          </cell>
          <cell r="F9688">
            <v>1355</v>
          </cell>
          <cell r="G9688" t="str">
            <v>HOME</v>
          </cell>
        </row>
        <row r="9689">
          <cell r="A9689" t="str">
            <v>Greenwood202040.65HOME</v>
          </cell>
          <cell r="B9689">
            <v>2020</v>
          </cell>
          <cell r="C9689">
            <v>0.65</v>
          </cell>
          <cell r="D9689" t="str">
            <v>Greenwood</v>
          </cell>
          <cell r="E9689">
            <v>4</v>
          </cell>
          <cell r="F9689">
            <v>882</v>
          </cell>
          <cell r="G9689" t="str">
            <v>HOME</v>
          </cell>
        </row>
        <row r="9690">
          <cell r="A9690" t="str">
            <v>Hampton202040.65HOME</v>
          </cell>
          <cell r="B9690">
            <v>2020</v>
          </cell>
          <cell r="C9690">
            <v>0.65</v>
          </cell>
          <cell r="D9690" t="str">
            <v>Hampton</v>
          </cell>
          <cell r="E9690">
            <v>4</v>
          </cell>
          <cell r="F9690">
            <v>930</v>
          </cell>
          <cell r="G9690" t="str">
            <v>HOME</v>
          </cell>
        </row>
        <row r="9691">
          <cell r="A9691" t="str">
            <v>Horry202040.65HOME</v>
          </cell>
          <cell r="B9691">
            <v>2020</v>
          </cell>
          <cell r="C9691">
            <v>0.65</v>
          </cell>
          <cell r="D9691" t="str">
            <v>Horry</v>
          </cell>
          <cell r="E9691">
            <v>4</v>
          </cell>
          <cell r="F9691">
            <v>1098</v>
          </cell>
          <cell r="G9691" t="str">
            <v>HOME</v>
          </cell>
        </row>
        <row r="9692">
          <cell r="A9692" t="str">
            <v>Jasper202040.65HOME</v>
          </cell>
          <cell r="B9692">
            <v>2020</v>
          </cell>
          <cell r="C9692">
            <v>0.65</v>
          </cell>
          <cell r="D9692" t="str">
            <v>Jasper</v>
          </cell>
          <cell r="E9692">
            <v>4</v>
          </cell>
          <cell r="F9692">
            <v>950</v>
          </cell>
          <cell r="G9692" t="str">
            <v>HOME</v>
          </cell>
        </row>
        <row r="9693">
          <cell r="A9693" t="str">
            <v>Kershaw202040.65HOME</v>
          </cell>
          <cell r="B9693">
            <v>2020</v>
          </cell>
          <cell r="C9693">
            <v>0.65</v>
          </cell>
          <cell r="D9693" t="str">
            <v>Kershaw</v>
          </cell>
          <cell r="E9693">
            <v>4</v>
          </cell>
          <cell r="F9693">
            <v>1151</v>
          </cell>
          <cell r="G9693" t="str">
            <v>HOME</v>
          </cell>
        </row>
        <row r="9694">
          <cell r="A9694" t="str">
            <v>Lancaster202040.65HOME</v>
          </cell>
          <cell r="B9694">
            <v>2020</v>
          </cell>
          <cell r="C9694">
            <v>0.65</v>
          </cell>
          <cell r="D9694" t="str">
            <v>Lancaster</v>
          </cell>
          <cell r="E9694">
            <v>4</v>
          </cell>
          <cell r="F9694">
            <v>1084</v>
          </cell>
          <cell r="G9694" t="str">
            <v>HOME</v>
          </cell>
        </row>
        <row r="9695">
          <cell r="A9695" t="str">
            <v>Laurens202040.65HOME</v>
          </cell>
          <cell r="B9695">
            <v>2020</v>
          </cell>
          <cell r="C9695">
            <v>0.65</v>
          </cell>
          <cell r="D9695" t="str">
            <v>Laurens</v>
          </cell>
          <cell r="E9695">
            <v>4</v>
          </cell>
          <cell r="F9695">
            <v>990</v>
          </cell>
          <cell r="G9695" t="str">
            <v>HOME</v>
          </cell>
        </row>
        <row r="9696">
          <cell r="A9696" t="str">
            <v>Lee202040.65HOME</v>
          </cell>
          <cell r="B9696">
            <v>2020</v>
          </cell>
          <cell r="C9696">
            <v>0.65</v>
          </cell>
          <cell r="D9696" t="str">
            <v>Lee</v>
          </cell>
          <cell r="E9696">
            <v>4</v>
          </cell>
          <cell r="F9696">
            <v>930</v>
          </cell>
          <cell r="G9696" t="str">
            <v>HOME</v>
          </cell>
        </row>
        <row r="9697">
          <cell r="A9697" t="str">
            <v>Lexington202040.65HOME</v>
          </cell>
          <cell r="B9697">
            <v>2020</v>
          </cell>
          <cell r="C9697">
            <v>0.65</v>
          </cell>
          <cell r="D9697" t="str">
            <v>Lexington</v>
          </cell>
          <cell r="E9697">
            <v>4</v>
          </cell>
          <cell r="F9697">
            <v>1313</v>
          </cell>
          <cell r="G9697" t="str">
            <v>HOME</v>
          </cell>
        </row>
        <row r="9698">
          <cell r="A9698" t="str">
            <v>Marion202040.65HOME</v>
          </cell>
          <cell r="B9698">
            <v>2020</v>
          </cell>
          <cell r="C9698">
            <v>0.65</v>
          </cell>
          <cell r="D9698" t="str">
            <v>Marion</v>
          </cell>
          <cell r="E9698">
            <v>4</v>
          </cell>
          <cell r="F9698">
            <v>882</v>
          </cell>
          <cell r="G9698" t="str">
            <v>HOME</v>
          </cell>
        </row>
        <row r="9699">
          <cell r="A9699" t="str">
            <v>Marlboro202040.65HOME</v>
          </cell>
          <cell r="B9699">
            <v>2020</v>
          </cell>
          <cell r="C9699">
            <v>0.65</v>
          </cell>
          <cell r="D9699" t="str">
            <v>Marlboro</v>
          </cell>
          <cell r="E9699">
            <v>4</v>
          </cell>
          <cell r="F9699">
            <v>930</v>
          </cell>
          <cell r="G9699" t="str">
            <v>HOME</v>
          </cell>
        </row>
        <row r="9700">
          <cell r="A9700" t="str">
            <v>McCormick202040.65HOME</v>
          </cell>
          <cell r="B9700">
            <v>2020</v>
          </cell>
          <cell r="C9700">
            <v>0.65</v>
          </cell>
          <cell r="D9700" t="str">
            <v>McCormick</v>
          </cell>
          <cell r="E9700">
            <v>4</v>
          </cell>
          <cell r="F9700">
            <v>937</v>
          </cell>
          <cell r="G9700" t="str">
            <v>HOME</v>
          </cell>
        </row>
        <row r="9701">
          <cell r="A9701" t="str">
            <v>Newberry202040.65HOME</v>
          </cell>
          <cell r="B9701">
            <v>2020</v>
          </cell>
          <cell r="C9701">
            <v>0.65</v>
          </cell>
          <cell r="D9701" t="str">
            <v>Newberry</v>
          </cell>
          <cell r="E9701">
            <v>4</v>
          </cell>
          <cell r="F9701">
            <v>1061</v>
          </cell>
          <cell r="G9701" t="str">
            <v>HOME</v>
          </cell>
        </row>
        <row r="9702">
          <cell r="A9702" t="str">
            <v>Oconee202040.65HOME</v>
          </cell>
          <cell r="B9702">
            <v>2020</v>
          </cell>
          <cell r="C9702">
            <v>0.65</v>
          </cell>
          <cell r="D9702" t="str">
            <v>Oconee</v>
          </cell>
          <cell r="E9702">
            <v>4</v>
          </cell>
          <cell r="F9702">
            <v>1114</v>
          </cell>
          <cell r="G9702" t="str">
            <v>HOME</v>
          </cell>
        </row>
        <row r="9703">
          <cell r="A9703" t="str">
            <v>Orangeburg202040.65HOME</v>
          </cell>
          <cell r="B9703">
            <v>2020</v>
          </cell>
          <cell r="C9703">
            <v>0.65</v>
          </cell>
          <cell r="D9703" t="str">
            <v>Orangeburg</v>
          </cell>
          <cell r="E9703">
            <v>4</v>
          </cell>
          <cell r="F9703">
            <v>930</v>
          </cell>
          <cell r="G9703" t="str">
            <v>HOME</v>
          </cell>
        </row>
        <row r="9704">
          <cell r="A9704" t="str">
            <v>Pickens202040.65HOME</v>
          </cell>
          <cell r="B9704">
            <v>2020</v>
          </cell>
          <cell r="C9704">
            <v>0.65</v>
          </cell>
          <cell r="D9704" t="str">
            <v>Pickens</v>
          </cell>
          <cell r="E9704">
            <v>4</v>
          </cell>
          <cell r="F9704">
            <v>1355</v>
          </cell>
          <cell r="G9704" t="str">
            <v>HOME</v>
          </cell>
        </row>
        <row r="9705">
          <cell r="A9705" t="str">
            <v>Richland202040.65HOME</v>
          </cell>
          <cell r="B9705">
            <v>2020</v>
          </cell>
          <cell r="C9705">
            <v>0.65</v>
          </cell>
          <cell r="D9705" t="str">
            <v>Richland</v>
          </cell>
          <cell r="E9705">
            <v>4</v>
          </cell>
          <cell r="F9705">
            <v>1313</v>
          </cell>
          <cell r="G9705" t="str">
            <v>HOME</v>
          </cell>
        </row>
        <row r="9706">
          <cell r="A9706" t="str">
            <v>Saluda202040.65HOME</v>
          </cell>
          <cell r="B9706">
            <v>2020</v>
          </cell>
          <cell r="C9706">
            <v>0.65</v>
          </cell>
          <cell r="D9706" t="str">
            <v>Saluda</v>
          </cell>
          <cell r="E9706">
            <v>4</v>
          </cell>
          <cell r="F9706">
            <v>1313</v>
          </cell>
          <cell r="G9706" t="str">
            <v>HOME</v>
          </cell>
        </row>
        <row r="9707">
          <cell r="A9707" t="str">
            <v>Spartanburg202040.65HOME</v>
          </cell>
          <cell r="B9707">
            <v>2020</v>
          </cell>
          <cell r="C9707">
            <v>0.65</v>
          </cell>
          <cell r="D9707" t="str">
            <v>Spartanburg</v>
          </cell>
          <cell r="E9707">
            <v>4</v>
          </cell>
          <cell r="F9707">
            <v>1151</v>
          </cell>
          <cell r="G9707" t="str">
            <v>HOME</v>
          </cell>
        </row>
        <row r="9708">
          <cell r="A9708" t="str">
            <v>Sumter202040.65HOME</v>
          </cell>
          <cell r="B9708">
            <v>2020</v>
          </cell>
          <cell r="C9708">
            <v>0.65</v>
          </cell>
          <cell r="D9708" t="str">
            <v>Sumter</v>
          </cell>
          <cell r="E9708">
            <v>4</v>
          </cell>
          <cell r="F9708">
            <v>986</v>
          </cell>
          <cell r="G9708" t="str">
            <v>HOME</v>
          </cell>
        </row>
        <row r="9709">
          <cell r="A9709" t="str">
            <v>Union202040.65HOME</v>
          </cell>
          <cell r="B9709">
            <v>2020</v>
          </cell>
          <cell r="C9709">
            <v>0.65</v>
          </cell>
          <cell r="D9709" t="str">
            <v>Union</v>
          </cell>
          <cell r="E9709">
            <v>4</v>
          </cell>
          <cell r="F9709">
            <v>930</v>
          </cell>
          <cell r="G9709" t="str">
            <v>HOME</v>
          </cell>
        </row>
        <row r="9710">
          <cell r="A9710" t="str">
            <v>Williamsburg202040.65HOME</v>
          </cell>
          <cell r="B9710">
            <v>2020</v>
          </cell>
          <cell r="C9710">
            <v>0.65</v>
          </cell>
          <cell r="D9710" t="str">
            <v>Williamsburg</v>
          </cell>
          <cell r="E9710">
            <v>4</v>
          </cell>
          <cell r="F9710">
            <v>930</v>
          </cell>
          <cell r="G9710" t="str">
            <v>HOME</v>
          </cell>
        </row>
        <row r="9711">
          <cell r="A9711" t="str">
            <v>York202040.65HOME</v>
          </cell>
          <cell r="B9711">
            <v>2020</v>
          </cell>
          <cell r="C9711">
            <v>0.65</v>
          </cell>
          <cell r="D9711" t="str">
            <v>York</v>
          </cell>
          <cell r="E9711">
            <v>4</v>
          </cell>
          <cell r="F9711">
            <v>1518</v>
          </cell>
          <cell r="G9711" t="str">
            <v>HOME</v>
          </cell>
        </row>
        <row r="9712">
          <cell r="A9712" t="str">
            <v>201900.5NNM</v>
          </cell>
          <cell r="B9712">
            <v>2019</v>
          </cell>
          <cell r="C9712">
            <v>0.5</v>
          </cell>
          <cell r="E9712">
            <v>0</v>
          </cell>
          <cell r="F9712">
            <v>530</v>
          </cell>
          <cell r="G9712" t="str">
            <v>NNM</v>
          </cell>
        </row>
        <row r="9713">
          <cell r="A9713" t="str">
            <v>201910.5NNM</v>
          </cell>
          <cell r="B9713">
            <v>2019</v>
          </cell>
          <cell r="C9713">
            <v>0.5</v>
          </cell>
          <cell r="E9713">
            <v>1</v>
          </cell>
          <cell r="F9713">
            <v>568</v>
          </cell>
          <cell r="G9713" t="str">
            <v>NNM</v>
          </cell>
        </row>
        <row r="9714">
          <cell r="A9714" t="str">
            <v>201920.5NNM</v>
          </cell>
          <cell r="B9714">
            <v>2019</v>
          </cell>
          <cell r="C9714">
            <v>0.5</v>
          </cell>
          <cell r="E9714">
            <v>2</v>
          </cell>
          <cell r="F9714">
            <v>681</v>
          </cell>
          <cell r="G9714" t="str">
            <v>NNM</v>
          </cell>
        </row>
        <row r="9715">
          <cell r="A9715" t="str">
            <v>201930.5NNM</v>
          </cell>
          <cell r="B9715">
            <v>2019</v>
          </cell>
          <cell r="C9715">
            <v>0.5</v>
          </cell>
          <cell r="E9715">
            <v>3</v>
          </cell>
          <cell r="F9715">
            <v>787</v>
          </cell>
          <cell r="G9715" t="str">
            <v>NNM</v>
          </cell>
        </row>
        <row r="9716">
          <cell r="A9716" t="str">
            <v>201940.5NNM</v>
          </cell>
          <cell r="B9716">
            <v>2019</v>
          </cell>
          <cell r="C9716">
            <v>0.5</v>
          </cell>
          <cell r="E9716">
            <v>4</v>
          </cell>
          <cell r="F9716">
            <v>878</v>
          </cell>
          <cell r="G9716" t="str">
            <v>NNM</v>
          </cell>
        </row>
        <row r="9717">
          <cell r="A9717" t="str">
            <v>201900.6NNM</v>
          </cell>
          <cell r="B9717">
            <v>2019</v>
          </cell>
          <cell r="C9717">
            <v>0.6</v>
          </cell>
          <cell r="E9717">
            <v>0</v>
          </cell>
          <cell r="F9717">
            <v>636</v>
          </cell>
          <cell r="G9717" t="str">
            <v>NNM</v>
          </cell>
        </row>
        <row r="9718">
          <cell r="A9718" t="str">
            <v>201910.6NNM</v>
          </cell>
          <cell r="B9718">
            <v>2019</v>
          </cell>
          <cell r="C9718">
            <v>0.6</v>
          </cell>
          <cell r="E9718">
            <v>1</v>
          </cell>
          <cell r="F9718">
            <v>681</v>
          </cell>
          <cell r="G9718" t="str">
            <v>NNM</v>
          </cell>
        </row>
        <row r="9719">
          <cell r="A9719" t="str">
            <v>201920.6NNM</v>
          </cell>
          <cell r="B9719">
            <v>2019</v>
          </cell>
          <cell r="C9719">
            <v>0.6</v>
          </cell>
          <cell r="E9719">
            <v>2</v>
          </cell>
          <cell r="F9719">
            <v>817</v>
          </cell>
          <cell r="G9719" t="str">
            <v>NNM</v>
          </cell>
        </row>
        <row r="9720">
          <cell r="A9720" t="str">
            <v>201930.6NNM</v>
          </cell>
          <cell r="B9720">
            <v>2019</v>
          </cell>
          <cell r="C9720">
            <v>0.6</v>
          </cell>
          <cell r="E9720">
            <v>3</v>
          </cell>
          <cell r="F9720">
            <v>945</v>
          </cell>
          <cell r="G9720" t="str">
            <v>NNM</v>
          </cell>
        </row>
        <row r="9721">
          <cell r="A9721" t="str">
            <v>201940.6NNM</v>
          </cell>
          <cell r="B9721">
            <v>2019</v>
          </cell>
          <cell r="C9721">
            <v>0.6</v>
          </cell>
          <cell r="E9721">
            <v>4</v>
          </cell>
          <cell r="F9721">
            <v>1054</v>
          </cell>
          <cell r="G9721" t="str">
            <v>NNM</v>
          </cell>
        </row>
        <row r="9722">
          <cell r="A9722" t="str">
            <v>Abbeville201900.5Max</v>
          </cell>
          <cell r="B9722">
            <v>2019</v>
          </cell>
          <cell r="C9722">
            <v>0.5</v>
          </cell>
          <cell r="D9722" t="str">
            <v>Abbeville</v>
          </cell>
          <cell r="E9722">
            <v>0</v>
          </cell>
          <cell r="F9722">
            <v>458</v>
          </cell>
          <cell r="G9722" t="str">
            <v>Max</v>
          </cell>
        </row>
        <row r="9723">
          <cell r="A9723" t="str">
            <v>Aiken201900.5Max</v>
          </cell>
          <cell r="B9723">
            <v>2019</v>
          </cell>
          <cell r="C9723">
            <v>0.5</v>
          </cell>
          <cell r="D9723" t="str">
            <v>Aiken</v>
          </cell>
          <cell r="E9723">
            <v>0</v>
          </cell>
          <cell r="F9723">
            <v>550</v>
          </cell>
          <cell r="G9723" t="str">
            <v>Max</v>
          </cell>
        </row>
        <row r="9724">
          <cell r="A9724" t="str">
            <v>Allendale201900.5Max</v>
          </cell>
          <cell r="B9724">
            <v>2019</v>
          </cell>
          <cell r="C9724">
            <v>0.5</v>
          </cell>
          <cell r="D9724" t="str">
            <v>Allendale</v>
          </cell>
          <cell r="E9724">
            <v>0</v>
          </cell>
          <cell r="F9724">
            <v>458</v>
          </cell>
          <cell r="G9724" t="str">
            <v>Max</v>
          </cell>
        </row>
        <row r="9725">
          <cell r="A9725" t="str">
            <v>Anderson201900.5Max</v>
          </cell>
          <cell r="B9725">
            <v>2019</v>
          </cell>
          <cell r="C9725">
            <v>0.5</v>
          </cell>
          <cell r="D9725" t="str">
            <v>Anderson</v>
          </cell>
          <cell r="E9725">
            <v>0</v>
          </cell>
          <cell r="F9725">
            <v>528</v>
          </cell>
          <cell r="G9725" t="str">
            <v>Max</v>
          </cell>
        </row>
        <row r="9726">
          <cell r="A9726" t="str">
            <v>Bamberg201900.5Max</v>
          </cell>
          <cell r="B9726">
            <v>2019</v>
          </cell>
          <cell r="C9726">
            <v>0.5</v>
          </cell>
          <cell r="D9726" t="str">
            <v>Bamberg</v>
          </cell>
          <cell r="E9726">
            <v>0</v>
          </cell>
          <cell r="F9726">
            <v>458</v>
          </cell>
          <cell r="G9726" t="str">
            <v>Max</v>
          </cell>
        </row>
        <row r="9727">
          <cell r="A9727" t="str">
            <v>Barnwell201900.5Max</v>
          </cell>
          <cell r="B9727">
            <v>2019</v>
          </cell>
          <cell r="C9727">
            <v>0.5</v>
          </cell>
          <cell r="D9727" t="str">
            <v>Barnwell</v>
          </cell>
          <cell r="E9727">
            <v>0</v>
          </cell>
          <cell r="F9727">
            <v>458</v>
          </cell>
          <cell r="G9727" t="str">
            <v>Max</v>
          </cell>
        </row>
        <row r="9728">
          <cell r="A9728" t="str">
            <v>Beaufort201900.5Max</v>
          </cell>
          <cell r="B9728">
            <v>2019</v>
          </cell>
          <cell r="C9728">
            <v>0.5</v>
          </cell>
          <cell r="D9728" t="str">
            <v>Beaufort</v>
          </cell>
          <cell r="E9728">
            <v>0</v>
          </cell>
          <cell r="F9728">
            <v>695</v>
          </cell>
          <cell r="G9728" t="str">
            <v>Max</v>
          </cell>
        </row>
        <row r="9729">
          <cell r="A9729" t="str">
            <v>Berkeley201900.5Max</v>
          </cell>
          <cell r="B9729">
            <v>2019</v>
          </cell>
          <cell r="C9729">
            <v>0.5</v>
          </cell>
          <cell r="D9729" t="str">
            <v>Berkeley</v>
          </cell>
          <cell r="E9729">
            <v>0</v>
          </cell>
          <cell r="F9729">
            <v>682</v>
          </cell>
          <cell r="G9729" t="str">
            <v>Max</v>
          </cell>
        </row>
        <row r="9730">
          <cell r="A9730" t="str">
            <v>Calhoun201900.5Max</v>
          </cell>
          <cell r="B9730">
            <v>2019</v>
          </cell>
          <cell r="C9730">
            <v>0.5</v>
          </cell>
          <cell r="D9730" t="str">
            <v>Calhoun</v>
          </cell>
          <cell r="E9730">
            <v>0</v>
          </cell>
          <cell r="F9730">
            <v>603</v>
          </cell>
          <cell r="G9730" t="str">
            <v>Max</v>
          </cell>
        </row>
        <row r="9731">
          <cell r="A9731" t="str">
            <v>Charleston201900.5Max</v>
          </cell>
          <cell r="B9731">
            <v>2019</v>
          </cell>
          <cell r="C9731">
            <v>0.5</v>
          </cell>
          <cell r="D9731" t="str">
            <v>Charleston</v>
          </cell>
          <cell r="E9731">
            <v>0</v>
          </cell>
          <cell r="F9731">
            <v>682</v>
          </cell>
          <cell r="G9731" t="str">
            <v>Max</v>
          </cell>
        </row>
        <row r="9732">
          <cell r="A9732" t="str">
            <v>Cherokee201900.5Max</v>
          </cell>
          <cell r="B9732">
            <v>2019</v>
          </cell>
          <cell r="C9732">
            <v>0.5</v>
          </cell>
          <cell r="D9732" t="str">
            <v>Cherokee</v>
          </cell>
          <cell r="E9732">
            <v>0</v>
          </cell>
          <cell r="F9732">
            <v>458</v>
          </cell>
          <cell r="G9732" t="str">
            <v>Max</v>
          </cell>
        </row>
        <row r="9733">
          <cell r="A9733" t="str">
            <v>Chester201900.5Max</v>
          </cell>
          <cell r="B9733">
            <v>2019</v>
          </cell>
          <cell r="C9733">
            <v>0.5</v>
          </cell>
          <cell r="D9733" t="str">
            <v>Chester</v>
          </cell>
          <cell r="E9733">
            <v>0</v>
          </cell>
          <cell r="F9733">
            <v>458</v>
          </cell>
          <cell r="G9733" t="str">
            <v>Max</v>
          </cell>
        </row>
        <row r="9734">
          <cell r="A9734" t="str">
            <v>Chesterfield201900.5Max</v>
          </cell>
          <cell r="B9734">
            <v>2019</v>
          </cell>
          <cell r="C9734">
            <v>0.5</v>
          </cell>
          <cell r="D9734" t="str">
            <v>Chesterfield</v>
          </cell>
          <cell r="E9734">
            <v>0</v>
          </cell>
          <cell r="F9734">
            <v>458</v>
          </cell>
          <cell r="G9734" t="str">
            <v>Max</v>
          </cell>
        </row>
        <row r="9735">
          <cell r="A9735" t="str">
            <v>Clarendon201900.5Max</v>
          </cell>
          <cell r="B9735">
            <v>2019</v>
          </cell>
          <cell r="C9735">
            <v>0.5</v>
          </cell>
          <cell r="D9735" t="str">
            <v>Clarendon</v>
          </cell>
          <cell r="E9735">
            <v>0</v>
          </cell>
          <cell r="F9735">
            <v>458</v>
          </cell>
          <cell r="G9735" t="str">
            <v>Max</v>
          </cell>
        </row>
        <row r="9736">
          <cell r="A9736" t="str">
            <v>Colleton201900.5Max</v>
          </cell>
          <cell r="B9736">
            <v>2019</v>
          </cell>
          <cell r="C9736">
            <v>0.5</v>
          </cell>
          <cell r="D9736" t="str">
            <v>Colleton</v>
          </cell>
          <cell r="E9736">
            <v>0</v>
          </cell>
          <cell r="F9736">
            <v>458</v>
          </cell>
          <cell r="G9736" t="str">
            <v>Max</v>
          </cell>
        </row>
        <row r="9737">
          <cell r="A9737" t="str">
            <v>Darlington201900.5Max</v>
          </cell>
          <cell r="B9737">
            <v>2019</v>
          </cell>
          <cell r="C9737">
            <v>0.5</v>
          </cell>
          <cell r="D9737" t="str">
            <v>Darlington</v>
          </cell>
          <cell r="E9737">
            <v>0</v>
          </cell>
          <cell r="F9737">
            <v>472</v>
          </cell>
          <cell r="G9737" t="str">
            <v>Max</v>
          </cell>
        </row>
        <row r="9738">
          <cell r="A9738" t="str">
            <v>Dillon201900.5Max</v>
          </cell>
          <cell r="B9738">
            <v>2019</v>
          </cell>
          <cell r="C9738">
            <v>0.5</v>
          </cell>
          <cell r="D9738" t="str">
            <v>Dillon</v>
          </cell>
          <cell r="E9738">
            <v>0</v>
          </cell>
          <cell r="F9738">
            <v>458</v>
          </cell>
          <cell r="G9738" t="str">
            <v>Max</v>
          </cell>
        </row>
        <row r="9739">
          <cell r="A9739" t="str">
            <v>Dorchester201900.5Max</v>
          </cell>
          <cell r="B9739">
            <v>2019</v>
          </cell>
          <cell r="C9739">
            <v>0.5</v>
          </cell>
          <cell r="D9739" t="str">
            <v>Dorchester</v>
          </cell>
          <cell r="E9739">
            <v>0</v>
          </cell>
          <cell r="F9739">
            <v>682</v>
          </cell>
          <cell r="G9739" t="str">
            <v>Max</v>
          </cell>
        </row>
        <row r="9740">
          <cell r="A9740" t="str">
            <v>Edgefield201900.5Max</v>
          </cell>
          <cell r="B9740">
            <v>2019</v>
          </cell>
          <cell r="C9740">
            <v>0.5</v>
          </cell>
          <cell r="D9740" t="str">
            <v>Edgefield</v>
          </cell>
          <cell r="E9740">
            <v>0</v>
          </cell>
          <cell r="F9740">
            <v>550</v>
          </cell>
          <cell r="G9740" t="str">
            <v>Max</v>
          </cell>
        </row>
        <row r="9741">
          <cell r="A9741" t="str">
            <v>Fairfield201900.5Max</v>
          </cell>
          <cell r="B9741">
            <v>2019</v>
          </cell>
          <cell r="C9741">
            <v>0.5</v>
          </cell>
          <cell r="D9741" t="str">
            <v>Fairfield</v>
          </cell>
          <cell r="E9741">
            <v>0</v>
          </cell>
          <cell r="F9741">
            <v>603</v>
          </cell>
          <cell r="G9741" t="str">
            <v>Max</v>
          </cell>
        </row>
        <row r="9742">
          <cell r="A9742" t="str">
            <v>Florence201900.5Max</v>
          </cell>
          <cell r="B9742">
            <v>2019</v>
          </cell>
          <cell r="C9742">
            <v>0.5</v>
          </cell>
          <cell r="D9742" t="str">
            <v>Florence</v>
          </cell>
          <cell r="E9742">
            <v>0</v>
          </cell>
          <cell r="F9742">
            <v>531</v>
          </cell>
          <cell r="G9742" t="str">
            <v>Max</v>
          </cell>
        </row>
        <row r="9743">
          <cell r="A9743" t="str">
            <v>Georgetown201900.5Max</v>
          </cell>
          <cell r="B9743">
            <v>2019</v>
          </cell>
          <cell r="C9743">
            <v>0.5</v>
          </cell>
          <cell r="D9743" t="str">
            <v>Georgetown</v>
          </cell>
          <cell r="E9743">
            <v>0</v>
          </cell>
          <cell r="F9743">
            <v>520</v>
          </cell>
          <cell r="G9743" t="str">
            <v>Max</v>
          </cell>
        </row>
        <row r="9744">
          <cell r="A9744" t="str">
            <v>Greenville201900.5Max</v>
          </cell>
          <cell r="B9744">
            <v>2019</v>
          </cell>
          <cell r="C9744">
            <v>0.5</v>
          </cell>
          <cell r="D9744" t="str">
            <v>Greenville</v>
          </cell>
          <cell r="E9744">
            <v>0</v>
          </cell>
          <cell r="F9744">
            <v>627</v>
          </cell>
          <cell r="G9744" t="str">
            <v>Max</v>
          </cell>
        </row>
        <row r="9745">
          <cell r="A9745" t="str">
            <v>Greenwood201900.5Max</v>
          </cell>
          <cell r="B9745">
            <v>2019</v>
          </cell>
          <cell r="C9745">
            <v>0.5</v>
          </cell>
          <cell r="D9745" t="str">
            <v>Greenwood</v>
          </cell>
          <cell r="E9745">
            <v>0</v>
          </cell>
          <cell r="F9745">
            <v>466</v>
          </cell>
          <cell r="G9745" t="str">
            <v>Max</v>
          </cell>
        </row>
        <row r="9746">
          <cell r="A9746" t="str">
            <v>Hampton201900.5Max</v>
          </cell>
          <cell r="B9746">
            <v>2019</v>
          </cell>
          <cell r="C9746">
            <v>0.5</v>
          </cell>
          <cell r="D9746" t="str">
            <v>Hampton</v>
          </cell>
          <cell r="E9746">
            <v>0</v>
          </cell>
          <cell r="F9746">
            <v>458</v>
          </cell>
          <cell r="G9746" t="str">
            <v>Max</v>
          </cell>
        </row>
        <row r="9747">
          <cell r="A9747" t="str">
            <v>Horry201900.5Max</v>
          </cell>
          <cell r="B9747">
            <v>2019</v>
          </cell>
          <cell r="C9747">
            <v>0.5</v>
          </cell>
          <cell r="D9747" t="str">
            <v>Horry</v>
          </cell>
          <cell r="E9747">
            <v>0</v>
          </cell>
          <cell r="F9747">
            <v>536</v>
          </cell>
          <cell r="G9747" t="str">
            <v>Max</v>
          </cell>
        </row>
        <row r="9748">
          <cell r="A9748" t="str">
            <v>Jasper201900.5Max</v>
          </cell>
          <cell r="B9748">
            <v>2019</v>
          </cell>
          <cell r="C9748">
            <v>0.5</v>
          </cell>
          <cell r="D9748" t="str">
            <v>Jasper</v>
          </cell>
          <cell r="E9748">
            <v>0</v>
          </cell>
          <cell r="F9748">
            <v>467</v>
          </cell>
          <cell r="G9748" t="str">
            <v>Max</v>
          </cell>
        </row>
        <row r="9749">
          <cell r="A9749" t="str">
            <v>Kershaw201900.5Max</v>
          </cell>
          <cell r="B9749">
            <v>2019</v>
          </cell>
          <cell r="C9749">
            <v>0.5</v>
          </cell>
          <cell r="D9749" t="str">
            <v>Kershaw</v>
          </cell>
          <cell r="E9749">
            <v>0</v>
          </cell>
          <cell r="F9749">
            <v>520</v>
          </cell>
          <cell r="G9749" t="str">
            <v>Max</v>
          </cell>
        </row>
        <row r="9750">
          <cell r="A9750" t="str">
            <v>Lancaster201900.5Max</v>
          </cell>
          <cell r="B9750">
            <v>2019</v>
          </cell>
          <cell r="C9750">
            <v>0.5</v>
          </cell>
          <cell r="D9750" t="str">
            <v>Lancaster</v>
          </cell>
          <cell r="E9750">
            <v>0</v>
          </cell>
          <cell r="F9750">
            <v>546</v>
          </cell>
          <cell r="G9750" t="str">
            <v>Max</v>
          </cell>
        </row>
        <row r="9751">
          <cell r="A9751" t="str">
            <v>Laurens201900.5Max</v>
          </cell>
          <cell r="B9751">
            <v>2019</v>
          </cell>
          <cell r="C9751">
            <v>0.5</v>
          </cell>
          <cell r="D9751" t="str">
            <v>Laurens</v>
          </cell>
          <cell r="E9751">
            <v>0</v>
          </cell>
          <cell r="F9751">
            <v>486</v>
          </cell>
          <cell r="G9751" t="str">
            <v>Max</v>
          </cell>
        </row>
        <row r="9752">
          <cell r="A9752" t="str">
            <v>Lee201900.5Max</v>
          </cell>
          <cell r="B9752">
            <v>2019</v>
          </cell>
          <cell r="C9752">
            <v>0.5</v>
          </cell>
          <cell r="D9752" t="str">
            <v>Lee</v>
          </cell>
          <cell r="E9752">
            <v>0</v>
          </cell>
          <cell r="F9752">
            <v>458</v>
          </cell>
          <cell r="G9752" t="str">
            <v>Max</v>
          </cell>
        </row>
        <row r="9753">
          <cell r="A9753" t="str">
            <v>Lexington201900.5Max</v>
          </cell>
          <cell r="B9753">
            <v>2019</v>
          </cell>
          <cell r="C9753">
            <v>0.5</v>
          </cell>
          <cell r="D9753" t="str">
            <v>Lexington</v>
          </cell>
          <cell r="E9753">
            <v>0</v>
          </cell>
          <cell r="F9753">
            <v>603</v>
          </cell>
          <cell r="G9753" t="str">
            <v>Max</v>
          </cell>
        </row>
        <row r="9754">
          <cell r="A9754" t="str">
            <v>Marion201900.5Max</v>
          </cell>
          <cell r="B9754">
            <v>2019</v>
          </cell>
          <cell r="C9754">
            <v>0.5</v>
          </cell>
          <cell r="D9754" t="str">
            <v>Marion</v>
          </cell>
          <cell r="E9754">
            <v>0</v>
          </cell>
          <cell r="F9754">
            <v>458</v>
          </cell>
          <cell r="G9754" t="str">
            <v>Max</v>
          </cell>
        </row>
        <row r="9755">
          <cell r="A9755" t="str">
            <v>Marlboro201900.5Max</v>
          </cell>
          <cell r="B9755">
            <v>2019</v>
          </cell>
          <cell r="C9755">
            <v>0.5</v>
          </cell>
          <cell r="D9755" t="str">
            <v>Marlboro</v>
          </cell>
          <cell r="E9755">
            <v>0</v>
          </cell>
          <cell r="F9755">
            <v>458</v>
          </cell>
          <cell r="G9755" t="str">
            <v>Max</v>
          </cell>
        </row>
        <row r="9756">
          <cell r="A9756" t="str">
            <v>McCormick201900.5Max</v>
          </cell>
          <cell r="B9756">
            <v>2019</v>
          </cell>
          <cell r="C9756">
            <v>0.5</v>
          </cell>
          <cell r="D9756" t="str">
            <v>McCormick</v>
          </cell>
          <cell r="E9756">
            <v>0</v>
          </cell>
          <cell r="F9756">
            <v>466</v>
          </cell>
          <cell r="G9756" t="str">
            <v>Max</v>
          </cell>
        </row>
        <row r="9757">
          <cell r="A9757" t="str">
            <v>Newberry201900.5Max</v>
          </cell>
          <cell r="B9757">
            <v>2019</v>
          </cell>
          <cell r="C9757">
            <v>0.5</v>
          </cell>
          <cell r="D9757" t="str">
            <v>Newberry</v>
          </cell>
          <cell r="E9757">
            <v>0</v>
          </cell>
          <cell r="F9757">
            <v>460</v>
          </cell>
          <cell r="G9757" t="str">
            <v>Max</v>
          </cell>
        </row>
        <row r="9758">
          <cell r="A9758" t="str">
            <v>Oconee201900.5Max</v>
          </cell>
          <cell r="B9758">
            <v>2019</v>
          </cell>
          <cell r="C9758">
            <v>0.5</v>
          </cell>
          <cell r="D9758" t="str">
            <v>Oconee</v>
          </cell>
          <cell r="E9758">
            <v>0</v>
          </cell>
          <cell r="F9758">
            <v>511</v>
          </cell>
          <cell r="G9758" t="str">
            <v>Max</v>
          </cell>
        </row>
        <row r="9759">
          <cell r="A9759" t="str">
            <v>Orangeburg201900.5Max</v>
          </cell>
          <cell r="B9759">
            <v>2019</v>
          </cell>
          <cell r="C9759">
            <v>0.5</v>
          </cell>
          <cell r="D9759" t="str">
            <v>Orangeburg</v>
          </cell>
          <cell r="E9759">
            <v>0</v>
          </cell>
          <cell r="F9759">
            <v>458</v>
          </cell>
          <cell r="G9759" t="str">
            <v>Max</v>
          </cell>
        </row>
        <row r="9760">
          <cell r="A9760" t="str">
            <v>Pickens201900.5Max</v>
          </cell>
          <cell r="B9760">
            <v>2019</v>
          </cell>
          <cell r="C9760">
            <v>0.5</v>
          </cell>
          <cell r="D9760" t="str">
            <v>Pickens</v>
          </cell>
          <cell r="E9760">
            <v>0</v>
          </cell>
          <cell r="F9760">
            <v>627</v>
          </cell>
          <cell r="G9760" t="str">
            <v>Max</v>
          </cell>
        </row>
        <row r="9761">
          <cell r="A9761" t="str">
            <v>Richland201900.5Max</v>
          </cell>
          <cell r="B9761">
            <v>2019</v>
          </cell>
          <cell r="C9761">
            <v>0.5</v>
          </cell>
          <cell r="D9761" t="str">
            <v>Richland</v>
          </cell>
          <cell r="E9761">
            <v>0</v>
          </cell>
          <cell r="F9761">
            <v>603</v>
          </cell>
          <cell r="G9761" t="str">
            <v>Max</v>
          </cell>
        </row>
        <row r="9762">
          <cell r="A9762" t="str">
            <v>Saluda201900.5Max</v>
          </cell>
          <cell r="B9762">
            <v>2019</v>
          </cell>
          <cell r="C9762">
            <v>0.5</v>
          </cell>
          <cell r="D9762" t="str">
            <v>Saluda</v>
          </cell>
          <cell r="E9762">
            <v>0</v>
          </cell>
          <cell r="F9762">
            <v>603</v>
          </cell>
          <cell r="G9762" t="str">
            <v>Max</v>
          </cell>
        </row>
        <row r="9763">
          <cell r="A9763" t="str">
            <v>Spartanburg201900.5Max</v>
          </cell>
          <cell r="B9763">
            <v>2019</v>
          </cell>
          <cell r="C9763">
            <v>0.5</v>
          </cell>
          <cell r="D9763" t="str">
            <v>Spartanburg</v>
          </cell>
          <cell r="E9763">
            <v>0</v>
          </cell>
          <cell r="F9763">
            <v>543</v>
          </cell>
          <cell r="G9763" t="str">
            <v>Max</v>
          </cell>
        </row>
        <row r="9764">
          <cell r="A9764" t="str">
            <v>Sumter201900.5Max</v>
          </cell>
          <cell r="B9764">
            <v>2019</v>
          </cell>
          <cell r="C9764">
            <v>0.5</v>
          </cell>
          <cell r="D9764" t="str">
            <v>Sumter</v>
          </cell>
          <cell r="E9764">
            <v>0</v>
          </cell>
          <cell r="F9764">
            <v>458</v>
          </cell>
          <cell r="G9764" t="str">
            <v>Max</v>
          </cell>
        </row>
        <row r="9765">
          <cell r="A9765" t="str">
            <v>Union201900.5Max</v>
          </cell>
          <cell r="B9765">
            <v>2019</v>
          </cell>
          <cell r="C9765">
            <v>0.5</v>
          </cell>
          <cell r="D9765" t="str">
            <v>Union</v>
          </cell>
          <cell r="E9765">
            <v>0</v>
          </cell>
          <cell r="F9765">
            <v>458</v>
          </cell>
          <cell r="G9765" t="str">
            <v>Max</v>
          </cell>
        </row>
        <row r="9766">
          <cell r="A9766" t="str">
            <v>Williamsburg201900.5Max</v>
          </cell>
          <cell r="B9766">
            <v>2019</v>
          </cell>
          <cell r="C9766">
            <v>0.5</v>
          </cell>
          <cell r="D9766" t="str">
            <v>Williamsburg</v>
          </cell>
          <cell r="E9766">
            <v>0</v>
          </cell>
          <cell r="F9766">
            <v>458</v>
          </cell>
          <cell r="G9766" t="str">
            <v>Max</v>
          </cell>
        </row>
        <row r="9767">
          <cell r="A9767" t="str">
            <v>York201900.5Max</v>
          </cell>
          <cell r="B9767">
            <v>2019</v>
          </cell>
          <cell r="C9767">
            <v>0.5</v>
          </cell>
          <cell r="D9767" t="str">
            <v>York</v>
          </cell>
          <cell r="E9767">
            <v>0</v>
          </cell>
          <cell r="F9767">
            <v>691</v>
          </cell>
          <cell r="G9767" t="str">
            <v>Max</v>
          </cell>
        </row>
        <row r="9768">
          <cell r="A9768" t="str">
            <v>Abbeville201910.5Max</v>
          </cell>
          <cell r="B9768">
            <v>2019</v>
          </cell>
          <cell r="C9768">
            <v>0.5</v>
          </cell>
          <cell r="D9768" t="str">
            <v>Abbeville</v>
          </cell>
          <cell r="E9768">
            <v>1</v>
          </cell>
          <cell r="F9768">
            <v>491</v>
          </cell>
          <cell r="G9768" t="str">
            <v>Max</v>
          </cell>
        </row>
        <row r="9769">
          <cell r="A9769" t="str">
            <v>Aiken201910.5Max</v>
          </cell>
          <cell r="B9769">
            <v>2019</v>
          </cell>
          <cell r="C9769">
            <v>0.5</v>
          </cell>
          <cell r="D9769" t="str">
            <v>Aiken</v>
          </cell>
          <cell r="E9769">
            <v>1</v>
          </cell>
          <cell r="F9769">
            <v>589</v>
          </cell>
          <cell r="G9769" t="str">
            <v>Max</v>
          </cell>
        </row>
        <row r="9770">
          <cell r="A9770" t="str">
            <v>Allendale201910.5Max</v>
          </cell>
          <cell r="B9770">
            <v>2019</v>
          </cell>
          <cell r="C9770">
            <v>0.5</v>
          </cell>
          <cell r="D9770" t="str">
            <v>Allendale</v>
          </cell>
          <cell r="E9770">
            <v>1</v>
          </cell>
          <cell r="F9770">
            <v>491</v>
          </cell>
          <cell r="G9770" t="str">
            <v>Max</v>
          </cell>
        </row>
        <row r="9771">
          <cell r="A9771" t="str">
            <v>Anderson201910.5Max</v>
          </cell>
          <cell r="B9771">
            <v>2019</v>
          </cell>
          <cell r="C9771">
            <v>0.5</v>
          </cell>
          <cell r="D9771" t="str">
            <v>Anderson</v>
          </cell>
          <cell r="E9771">
            <v>1</v>
          </cell>
          <cell r="F9771">
            <v>566</v>
          </cell>
          <cell r="G9771" t="str">
            <v>Max</v>
          </cell>
        </row>
        <row r="9772">
          <cell r="A9772" t="str">
            <v>Bamberg201910.5Max</v>
          </cell>
          <cell r="B9772">
            <v>2019</v>
          </cell>
          <cell r="C9772">
            <v>0.5</v>
          </cell>
          <cell r="D9772" t="str">
            <v>Bamberg</v>
          </cell>
          <cell r="E9772">
            <v>1</v>
          </cell>
          <cell r="F9772">
            <v>491</v>
          </cell>
          <cell r="G9772" t="str">
            <v>Max</v>
          </cell>
        </row>
        <row r="9773">
          <cell r="A9773" t="str">
            <v>Barnwell201910.5Max</v>
          </cell>
          <cell r="B9773">
            <v>2019</v>
          </cell>
          <cell r="C9773">
            <v>0.5</v>
          </cell>
          <cell r="D9773" t="str">
            <v>Barnwell</v>
          </cell>
          <cell r="E9773">
            <v>1</v>
          </cell>
          <cell r="F9773">
            <v>491</v>
          </cell>
          <cell r="G9773" t="str">
            <v>Max</v>
          </cell>
        </row>
        <row r="9774">
          <cell r="A9774" t="str">
            <v>Beaufort201910.5Max</v>
          </cell>
          <cell r="B9774">
            <v>2019</v>
          </cell>
          <cell r="C9774">
            <v>0.5</v>
          </cell>
          <cell r="D9774" t="str">
            <v>Beaufort</v>
          </cell>
          <cell r="E9774">
            <v>1</v>
          </cell>
          <cell r="F9774">
            <v>745</v>
          </cell>
          <cell r="G9774" t="str">
            <v>Max</v>
          </cell>
        </row>
        <row r="9775">
          <cell r="A9775" t="str">
            <v>Berkeley201910.5Max</v>
          </cell>
          <cell r="B9775">
            <v>2019</v>
          </cell>
          <cell r="C9775">
            <v>0.5</v>
          </cell>
          <cell r="D9775" t="str">
            <v>Berkeley</v>
          </cell>
          <cell r="E9775">
            <v>1</v>
          </cell>
          <cell r="F9775">
            <v>731</v>
          </cell>
          <cell r="G9775" t="str">
            <v>Max</v>
          </cell>
        </row>
        <row r="9776">
          <cell r="A9776" t="str">
            <v>Calhoun201910.5Max</v>
          </cell>
          <cell r="B9776">
            <v>2019</v>
          </cell>
          <cell r="C9776">
            <v>0.5</v>
          </cell>
          <cell r="D9776" t="str">
            <v>Calhoun</v>
          </cell>
          <cell r="E9776">
            <v>1</v>
          </cell>
          <cell r="F9776">
            <v>646</v>
          </cell>
          <cell r="G9776" t="str">
            <v>Max</v>
          </cell>
        </row>
        <row r="9777">
          <cell r="A9777" t="str">
            <v>Charleston201910.5Max</v>
          </cell>
          <cell r="B9777">
            <v>2019</v>
          </cell>
          <cell r="C9777">
            <v>0.5</v>
          </cell>
          <cell r="D9777" t="str">
            <v>Charleston</v>
          </cell>
          <cell r="E9777">
            <v>1</v>
          </cell>
          <cell r="F9777">
            <v>731</v>
          </cell>
          <cell r="G9777" t="str">
            <v>Max</v>
          </cell>
        </row>
        <row r="9778">
          <cell r="A9778" t="str">
            <v>Cherokee201910.5Max</v>
          </cell>
          <cell r="B9778">
            <v>2019</v>
          </cell>
          <cell r="C9778">
            <v>0.5</v>
          </cell>
          <cell r="D9778" t="str">
            <v>Cherokee</v>
          </cell>
          <cell r="E9778">
            <v>1</v>
          </cell>
          <cell r="F9778">
            <v>491</v>
          </cell>
          <cell r="G9778" t="str">
            <v>Max</v>
          </cell>
        </row>
        <row r="9779">
          <cell r="A9779" t="str">
            <v>Chester201910.5Max</v>
          </cell>
          <cell r="B9779">
            <v>2019</v>
          </cell>
          <cell r="C9779">
            <v>0.5</v>
          </cell>
          <cell r="D9779" t="str">
            <v>Chester</v>
          </cell>
          <cell r="E9779">
            <v>1</v>
          </cell>
          <cell r="F9779">
            <v>491</v>
          </cell>
          <cell r="G9779" t="str">
            <v>Max</v>
          </cell>
        </row>
        <row r="9780">
          <cell r="A9780" t="str">
            <v>Chesterfield201910.5Max</v>
          </cell>
          <cell r="B9780">
            <v>2019</v>
          </cell>
          <cell r="C9780">
            <v>0.5</v>
          </cell>
          <cell r="D9780" t="str">
            <v>Chesterfield</v>
          </cell>
          <cell r="E9780">
            <v>1</v>
          </cell>
          <cell r="F9780">
            <v>491</v>
          </cell>
          <cell r="G9780" t="str">
            <v>Max</v>
          </cell>
        </row>
        <row r="9781">
          <cell r="A9781" t="str">
            <v>Clarendon201910.5Max</v>
          </cell>
          <cell r="B9781">
            <v>2019</v>
          </cell>
          <cell r="C9781">
            <v>0.5</v>
          </cell>
          <cell r="D9781" t="str">
            <v>Clarendon</v>
          </cell>
          <cell r="E9781">
            <v>1</v>
          </cell>
          <cell r="F9781">
            <v>491</v>
          </cell>
          <cell r="G9781" t="str">
            <v>Max</v>
          </cell>
        </row>
        <row r="9782">
          <cell r="A9782" t="str">
            <v>Colleton201910.5Max</v>
          </cell>
          <cell r="B9782">
            <v>2019</v>
          </cell>
          <cell r="C9782">
            <v>0.5</v>
          </cell>
          <cell r="D9782" t="str">
            <v>Colleton</v>
          </cell>
          <cell r="E9782">
            <v>1</v>
          </cell>
          <cell r="F9782">
            <v>491</v>
          </cell>
          <cell r="G9782" t="str">
            <v>Max</v>
          </cell>
        </row>
        <row r="9783">
          <cell r="A9783" t="str">
            <v>Darlington201910.5Max</v>
          </cell>
          <cell r="B9783">
            <v>2019</v>
          </cell>
          <cell r="C9783">
            <v>0.5</v>
          </cell>
          <cell r="D9783" t="str">
            <v>Darlington</v>
          </cell>
          <cell r="E9783">
            <v>1</v>
          </cell>
          <cell r="F9783">
            <v>506</v>
          </cell>
          <cell r="G9783" t="str">
            <v>Max</v>
          </cell>
        </row>
        <row r="9784">
          <cell r="A9784" t="str">
            <v>Dillon201910.5Max</v>
          </cell>
          <cell r="B9784">
            <v>2019</v>
          </cell>
          <cell r="C9784">
            <v>0.5</v>
          </cell>
          <cell r="D9784" t="str">
            <v>Dillon</v>
          </cell>
          <cell r="E9784">
            <v>1</v>
          </cell>
          <cell r="F9784">
            <v>491</v>
          </cell>
          <cell r="G9784" t="str">
            <v>Max</v>
          </cell>
        </row>
        <row r="9785">
          <cell r="A9785" t="str">
            <v>Dorchester201910.5Max</v>
          </cell>
          <cell r="B9785">
            <v>2019</v>
          </cell>
          <cell r="C9785">
            <v>0.5</v>
          </cell>
          <cell r="D9785" t="str">
            <v>Dorchester</v>
          </cell>
          <cell r="E9785">
            <v>1</v>
          </cell>
          <cell r="F9785">
            <v>731</v>
          </cell>
          <cell r="G9785" t="str">
            <v>Max</v>
          </cell>
        </row>
        <row r="9786">
          <cell r="A9786" t="str">
            <v>Edgefield201910.5Max</v>
          </cell>
          <cell r="B9786">
            <v>2019</v>
          </cell>
          <cell r="C9786">
            <v>0.5</v>
          </cell>
          <cell r="D9786" t="str">
            <v>Edgefield</v>
          </cell>
          <cell r="E9786">
            <v>1</v>
          </cell>
          <cell r="F9786">
            <v>589</v>
          </cell>
          <cell r="G9786" t="str">
            <v>Max</v>
          </cell>
        </row>
        <row r="9787">
          <cell r="A9787" t="str">
            <v>Fairfield201910.5Max</v>
          </cell>
          <cell r="B9787">
            <v>2019</v>
          </cell>
          <cell r="C9787">
            <v>0.5</v>
          </cell>
          <cell r="D9787" t="str">
            <v>Fairfield</v>
          </cell>
          <cell r="E9787">
            <v>1</v>
          </cell>
          <cell r="F9787">
            <v>646</v>
          </cell>
          <cell r="G9787" t="str">
            <v>Max</v>
          </cell>
        </row>
        <row r="9788">
          <cell r="A9788" t="str">
            <v>Florence201910.5Max</v>
          </cell>
          <cell r="B9788">
            <v>2019</v>
          </cell>
          <cell r="C9788">
            <v>0.5</v>
          </cell>
          <cell r="D9788" t="str">
            <v>Florence</v>
          </cell>
          <cell r="E9788">
            <v>1</v>
          </cell>
          <cell r="F9788">
            <v>569</v>
          </cell>
          <cell r="G9788" t="str">
            <v>Max</v>
          </cell>
        </row>
        <row r="9789">
          <cell r="A9789" t="str">
            <v>Georgetown201910.5Max</v>
          </cell>
          <cell r="B9789">
            <v>2019</v>
          </cell>
          <cell r="C9789">
            <v>0.5</v>
          </cell>
          <cell r="D9789" t="str">
            <v>Georgetown</v>
          </cell>
          <cell r="E9789">
            <v>1</v>
          </cell>
          <cell r="F9789">
            <v>557</v>
          </cell>
          <cell r="G9789" t="str">
            <v>Max</v>
          </cell>
        </row>
        <row r="9790">
          <cell r="A9790" t="str">
            <v>Greenville201910.5Max</v>
          </cell>
          <cell r="B9790">
            <v>2019</v>
          </cell>
          <cell r="C9790">
            <v>0.5</v>
          </cell>
          <cell r="D9790" t="str">
            <v>Greenville</v>
          </cell>
          <cell r="E9790">
            <v>1</v>
          </cell>
          <cell r="F9790">
            <v>672</v>
          </cell>
          <cell r="G9790" t="str">
            <v>Max</v>
          </cell>
        </row>
        <row r="9791">
          <cell r="A9791" t="str">
            <v>Greenwood201910.5Max</v>
          </cell>
          <cell r="B9791">
            <v>2019</v>
          </cell>
          <cell r="C9791">
            <v>0.5</v>
          </cell>
          <cell r="D9791" t="str">
            <v>Greenwood</v>
          </cell>
          <cell r="E9791">
            <v>1</v>
          </cell>
          <cell r="F9791">
            <v>499</v>
          </cell>
          <cell r="G9791" t="str">
            <v>Max</v>
          </cell>
        </row>
        <row r="9792">
          <cell r="A9792" t="str">
            <v>Hampton201910.5Max</v>
          </cell>
          <cell r="B9792">
            <v>2019</v>
          </cell>
          <cell r="C9792">
            <v>0.5</v>
          </cell>
          <cell r="D9792" t="str">
            <v>Hampton</v>
          </cell>
          <cell r="E9792">
            <v>1</v>
          </cell>
          <cell r="F9792">
            <v>491</v>
          </cell>
          <cell r="G9792" t="str">
            <v>Max</v>
          </cell>
        </row>
        <row r="9793">
          <cell r="A9793" t="str">
            <v>Horry201910.5Max</v>
          </cell>
          <cell r="B9793">
            <v>2019</v>
          </cell>
          <cell r="C9793">
            <v>0.5</v>
          </cell>
          <cell r="D9793" t="str">
            <v>Horry</v>
          </cell>
          <cell r="E9793">
            <v>1</v>
          </cell>
          <cell r="F9793">
            <v>574</v>
          </cell>
          <cell r="G9793" t="str">
            <v>Max</v>
          </cell>
        </row>
        <row r="9794">
          <cell r="A9794" t="str">
            <v>Jasper201910.5Max</v>
          </cell>
          <cell r="B9794">
            <v>2019</v>
          </cell>
          <cell r="C9794">
            <v>0.5</v>
          </cell>
          <cell r="D9794" t="str">
            <v>Jasper</v>
          </cell>
          <cell r="E9794">
            <v>1</v>
          </cell>
          <cell r="F9794">
            <v>501</v>
          </cell>
          <cell r="G9794" t="str">
            <v>Max</v>
          </cell>
        </row>
        <row r="9795">
          <cell r="A9795" t="str">
            <v>Kershaw201910.5Max</v>
          </cell>
          <cell r="B9795">
            <v>2019</v>
          </cell>
          <cell r="C9795">
            <v>0.5</v>
          </cell>
          <cell r="D9795" t="str">
            <v>Kershaw</v>
          </cell>
          <cell r="E9795">
            <v>1</v>
          </cell>
          <cell r="F9795">
            <v>557</v>
          </cell>
          <cell r="G9795" t="str">
            <v>Max</v>
          </cell>
        </row>
        <row r="9796">
          <cell r="A9796" t="str">
            <v>Lancaster201910.5Max</v>
          </cell>
          <cell r="B9796">
            <v>2019</v>
          </cell>
          <cell r="C9796">
            <v>0.5</v>
          </cell>
          <cell r="D9796" t="str">
            <v>Lancaster</v>
          </cell>
          <cell r="E9796">
            <v>1</v>
          </cell>
          <cell r="F9796">
            <v>585</v>
          </cell>
          <cell r="G9796" t="str">
            <v>Max</v>
          </cell>
        </row>
        <row r="9797">
          <cell r="A9797" t="str">
            <v>Laurens201910.5Max</v>
          </cell>
          <cell r="B9797">
            <v>2019</v>
          </cell>
          <cell r="C9797">
            <v>0.5</v>
          </cell>
          <cell r="D9797" t="str">
            <v>Laurens</v>
          </cell>
          <cell r="E9797">
            <v>1</v>
          </cell>
          <cell r="F9797">
            <v>520</v>
          </cell>
          <cell r="G9797" t="str">
            <v>Max</v>
          </cell>
        </row>
        <row r="9798">
          <cell r="A9798" t="str">
            <v>Lee201910.5Max</v>
          </cell>
          <cell r="B9798">
            <v>2019</v>
          </cell>
          <cell r="C9798">
            <v>0.5</v>
          </cell>
          <cell r="D9798" t="str">
            <v>Lee</v>
          </cell>
          <cell r="E9798">
            <v>1</v>
          </cell>
          <cell r="F9798">
            <v>491</v>
          </cell>
          <cell r="G9798" t="str">
            <v>Max</v>
          </cell>
        </row>
        <row r="9799">
          <cell r="A9799" t="str">
            <v>Lexington201910.5Max</v>
          </cell>
          <cell r="B9799">
            <v>2019</v>
          </cell>
          <cell r="C9799">
            <v>0.5</v>
          </cell>
          <cell r="D9799" t="str">
            <v>Lexington</v>
          </cell>
          <cell r="E9799">
            <v>1</v>
          </cell>
          <cell r="F9799">
            <v>646</v>
          </cell>
          <cell r="G9799" t="str">
            <v>Max</v>
          </cell>
        </row>
        <row r="9800">
          <cell r="A9800" t="str">
            <v>Marion201910.5Max</v>
          </cell>
          <cell r="B9800">
            <v>2019</v>
          </cell>
          <cell r="C9800">
            <v>0.5</v>
          </cell>
          <cell r="D9800" t="str">
            <v>Marion</v>
          </cell>
          <cell r="E9800">
            <v>1</v>
          </cell>
          <cell r="F9800">
            <v>491</v>
          </cell>
          <cell r="G9800" t="str">
            <v>Max</v>
          </cell>
        </row>
        <row r="9801">
          <cell r="A9801" t="str">
            <v>Marlboro201910.5Max</v>
          </cell>
          <cell r="B9801">
            <v>2019</v>
          </cell>
          <cell r="C9801">
            <v>0.5</v>
          </cell>
          <cell r="D9801" t="str">
            <v>Marlboro</v>
          </cell>
          <cell r="E9801">
            <v>1</v>
          </cell>
          <cell r="F9801">
            <v>491</v>
          </cell>
          <cell r="G9801" t="str">
            <v>Max</v>
          </cell>
        </row>
        <row r="9802">
          <cell r="A9802" t="str">
            <v>McCormick201910.5Max</v>
          </cell>
          <cell r="B9802">
            <v>2019</v>
          </cell>
          <cell r="C9802">
            <v>0.5</v>
          </cell>
          <cell r="D9802" t="str">
            <v>McCormick</v>
          </cell>
          <cell r="E9802">
            <v>1</v>
          </cell>
          <cell r="F9802">
            <v>499</v>
          </cell>
          <cell r="G9802" t="str">
            <v>Max</v>
          </cell>
        </row>
        <row r="9803">
          <cell r="A9803" t="str">
            <v>Newberry201910.5Max</v>
          </cell>
          <cell r="B9803">
            <v>2019</v>
          </cell>
          <cell r="C9803">
            <v>0.5</v>
          </cell>
          <cell r="D9803" t="str">
            <v>Newberry</v>
          </cell>
          <cell r="E9803">
            <v>1</v>
          </cell>
          <cell r="F9803">
            <v>492</v>
          </cell>
          <cell r="G9803" t="str">
            <v>Max</v>
          </cell>
        </row>
        <row r="9804">
          <cell r="A9804" t="str">
            <v>Oconee201910.5Max</v>
          </cell>
          <cell r="B9804">
            <v>2019</v>
          </cell>
          <cell r="C9804">
            <v>0.5</v>
          </cell>
          <cell r="D9804" t="str">
            <v>Oconee</v>
          </cell>
          <cell r="E9804">
            <v>1</v>
          </cell>
          <cell r="F9804">
            <v>547</v>
          </cell>
          <cell r="G9804" t="str">
            <v>Max</v>
          </cell>
        </row>
        <row r="9805">
          <cell r="A9805" t="str">
            <v>Orangeburg201910.5Max</v>
          </cell>
          <cell r="B9805">
            <v>2019</v>
          </cell>
          <cell r="C9805">
            <v>0.5</v>
          </cell>
          <cell r="D9805" t="str">
            <v>Orangeburg</v>
          </cell>
          <cell r="E9805">
            <v>1</v>
          </cell>
          <cell r="F9805">
            <v>491</v>
          </cell>
          <cell r="G9805" t="str">
            <v>Max</v>
          </cell>
        </row>
        <row r="9806">
          <cell r="A9806" t="str">
            <v>Pickens201910.5Max</v>
          </cell>
          <cell r="B9806">
            <v>2019</v>
          </cell>
          <cell r="C9806">
            <v>0.5</v>
          </cell>
          <cell r="D9806" t="str">
            <v>Pickens</v>
          </cell>
          <cell r="E9806">
            <v>1</v>
          </cell>
          <cell r="F9806">
            <v>672</v>
          </cell>
          <cell r="G9806" t="str">
            <v>Max</v>
          </cell>
        </row>
        <row r="9807">
          <cell r="A9807" t="str">
            <v>Richland201910.5Max</v>
          </cell>
          <cell r="B9807">
            <v>2019</v>
          </cell>
          <cell r="C9807">
            <v>0.5</v>
          </cell>
          <cell r="D9807" t="str">
            <v>Richland</v>
          </cell>
          <cell r="E9807">
            <v>1</v>
          </cell>
          <cell r="F9807">
            <v>646</v>
          </cell>
          <cell r="G9807" t="str">
            <v>Max</v>
          </cell>
        </row>
        <row r="9808">
          <cell r="A9808" t="str">
            <v>Saluda201910.5Max</v>
          </cell>
          <cell r="B9808">
            <v>2019</v>
          </cell>
          <cell r="C9808">
            <v>0.5</v>
          </cell>
          <cell r="D9808" t="str">
            <v>Saluda</v>
          </cell>
          <cell r="E9808">
            <v>1</v>
          </cell>
          <cell r="F9808">
            <v>646</v>
          </cell>
          <cell r="G9808" t="str">
            <v>Max</v>
          </cell>
        </row>
        <row r="9809">
          <cell r="A9809" t="str">
            <v>Spartanburg201910.5Max</v>
          </cell>
          <cell r="B9809">
            <v>2019</v>
          </cell>
          <cell r="C9809">
            <v>0.5</v>
          </cell>
          <cell r="D9809" t="str">
            <v>Spartanburg</v>
          </cell>
          <cell r="E9809">
            <v>1</v>
          </cell>
          <cell r="F9809">
            <v>582</v>
          </cell>
          <cell r="G9809" t="str">
            <v>Max</v>
          </cell>
        </row>
        <row r="9810">
          <cell r="A9810" t="str">
            <v>Sumter201910.5Max</v>
          </cell>
          <cell r="B9810">
            <v>2019</v>
          </cell>
          <cell r="C9810">
            <v>0.5</v>
          </cell>
          <cell r="D9810" t="str">
            <v>Sumter</v>
          </cell>
          <cell r="E9810">
            <v>1</v>
          </cell>
          <cell r="F9810">
            <v>491</v>
          </cell>
          <cell r="G9810" t="str">
            <v>Max</v>
          </cell>
        </row>
        <row r="9811">
          <cell r="A9811" t="str">
            <v>Union201910.5Max</v>
          </cell>
          <cell r="B9811">
            <v>2019</v>
          </cell>
          <cell r="C9811">
            <v>0.5</v>
          </cell>
          <cell r="D9811" t="str">
            <v>Union</v>
          </cell>
          <cell r="E9811">
            <v>1</v>
          </cell>
          <cell r="F9811">
            <v>491</v>
          </cell>
          <cell r="G9811" t="str">
            <v>Max</v>
          </cell>
        </row>
        <row r="9812">
          <cell r="A9812" t="str">
            <v>Williamsburg201910.5Max</v>
          </cell>
          <cell r="B9812">
            <v>2019</v>
          </cell>
          <cell r="C9812">
            <v>0.5</v>
          </cell>
          <cell r="D9812" t="str">
            <v>Williamsburg</v>
          </cell>
          <cell r="E9812">
            <v>1</v>
          </cell>
          <cell r="F9812">
            <v>491</v>
          </cell>
          <cell r="G9812" t="str">
            <v>Max</v>
          </cell>
        </row>
        <row r="9813">
          <cell r="A9813" t="str">
            <v>York201910.5Max</v>
          </cell>
          <cell r="B9813">
            <v>2019</v>
          </cell>
          <cell r="C9813">
            <v>0.5</v>
          </cell>
          <cell r="D9813" t="str">
            <v>York</v>
          </cell>
          <cell r="E9813">
            <v>1</v>
          </cell>
          <cell r="F9813">
            <v>740</v>
          </cell>
          <cell r="G9813" t="str">
            <v>Max</v>
          </cell>
        </row>
        <row r="9814">
          <cell r="A9814" t="str">
            <v>Abbeville201920.5Max</v>
          </cell>
          <cell r="B9814">
            <v>2019</v>
          </cell>
          <cell r="C9814">
            <v>0.5</v>
          </cell>
          <cell r="D9814" t="str">
            <v>Abbeville</v>
          </cell>
          <cell r="E9814">
            <v>2</v>
          </cell>
          <cell r="F9814">
            <v>588</v>
          </cell>
          <cell r="G9814" t="str">
            <v>Max</v>
          </cell>
        </row>
        <row r="9815">
          <cell r="A9815" t="str">
            <v>Aiken201920.5Max</v>
          </cell>
          <cell r="B9815">
            <v>2019</v>
          </cell>
          <cell r="C9815">
            <v>0.5</v>
          </cell>
          <cell r="D9815" t="str">
            <v>Aiken</v>
          </cell>
          <cell r="E9815">
            <v>2</v>
          </cell>
          <cell r="F9815">
            <v>707</v>
          </cell>
          <cell r="G9815" t="str">
            <v>Max</v>
          </cell>
        </row>
        <row r="9816">
          <cell r="A9816" t="str">
            <v>Allendale201920.5Max</v>
          </cell>
          <cell r="B9816">
            <v>2019</v>
          </cell>
          <cell r="C9816">
            <v>0.5</v>
          </cell>
          <cell r="D9816" t="str">
            <v>Allendale</v>
          </cell>
          <cell r="E9816">
            <v>2</v>
          </cell>
          <cell r="F9816">
            <v>588</v>
          </cell>
          <cell r="G9816" t="str">
            <v>Max</v>
          </cell>
        </row>
        <row r="9817">
          <cell r="A9817" t="str">
            <v>Anderson201920.5Max</v>
          </cell>
          <cell r="B9817">
            <v>2019</v>
          </cell>
          <cell r="C9817">
            <v>0.5</v>
          </cell>
          <cell r="D9817" t="str">
            <v>Anderson</v>
          </cell>
          <cell r="E9817">
            <v>2</v>
          </cell>
          <cell r="F9817">
            <v>678</v>
          </cell>
          <cell r="G9817" t="str">
            <v>Max</v>
          </cell>
        </row>
        <row r="9818">
          <cell r="A9818" t="str">
            <v>Bamberg201920.5Max</v>
          </cell>
          <cell r="B9818">
            <v>2019</v>
          </cell>
          <cell r="C9818">
            <v>0.5</v>
          </cell>
          <cell r="D9818" t="str">
            <v>Bamberg</v>
          </cell>
          <cell r="E9818">
            <v>2</v>
          </cell>
          <cell r="F9818">
            <v>588</v>
          </cell>
          <cell r="G9818" t="str">
            <v>Max</v>
          </cell>
        </row>
        <row r="9819">
          <cell r="A9819" t="str">
            <v>Barnwell201920.5Max</v>
          </cell>
          <cell r="B9819">
            <v>2019</v>
          </cell>
          <cell r="C9819">
            <v>0.5</v>
          </cell>
          <cell r="D9819" t="str">
            <v>Barnwell</v>
          </cell>
          <cell r="E9819">
            <v>2</v>
          </cell>
          <cell r="F9819">
            <v>588</v>
          </cell>
          <cell r="G9819" t="str">
            <v>Max</v>
          </cell>
        </row>
        <row r="9820">
          <cell r="A9820" t="str">
            <v>Beaufort201920.5Max</v>
          </cell>
          <cell r="B9820">
            <v>2019</v>
          </cell>
          <cell r="C9820">
            <v>0.5</v>
          </cell>
          <cell r="D9820" t="str">
            <v>Beaufort</v>
          </cell>
          <cell r="E9820">
            <v>2</v>
          </cell>
          <cell r="F9820">
            <v>893</v>
          </cell>
          <cell r="G9820" t="str">
            <v>Max</v>
          </cell>
        </row>
        <row r="9821">
          <cell r="A9821" t="str">
            <v>Berkeley201920.5Max</v>
          </cell>
          <cell r="B9821">
            <v>2019</v>
          </cell>
          <cell r="C9821">
            <v>0.5</v>
          </cell>
          <cell r="D9821" t="str">
            <v>Berkeley</v>
          </cell>
          <cell r="E9821">
            <v>2</v>
          </cell>
          <cell r="F9821">
            <v>877</v>
          </cell>
          <cell r="G9821" t="str">
            <v>Max</v>
          </cell>
        </row>
        <row r="9822">
          <cell r="A9822" t="str">
            <v>Calhoun201920.5Max</v>
          </cell>
          <cell r="B9822">
            <v>2019</v>
          </cell>
          <cell r="C9822">
            <v>0.5</v>
          </cell>
          <cell r="D9822" t="str">
            <v>Calhoun</v>
          </cell>
          <cell r="E9822">
            <v>2</v>
          </cell>
          <cell r="F9822">
            <v>776</v>
          </cell>
          <cell r="G9822" t="str">
            <v>Max</v>
          </cell>
        </row>
        <row r="9823">
          <cell r="A9823" t="str">
            <v>Charleston201920.5Max</v>
          </cell>
          <cell r="B9823">
            <v>2019</v>
          </cell>
          <cell r="C9823">
            <v>0.5</v>
          </cell>
          <cell r="D9823" t="str">
            <v>Charleston</v>
          </cell>
          <cell r="E9823">
            <v>2</v>
          </cell>
          <cell r="F9823">
            <v>877</v>
          </cell>
          <cell r="G9823" t="str">
            <v>Max</v>
          </cell>
        </row>
        <row r="9824">
          <cell r="A9824" t="str">
            <v>Cherokee201920.5Max</v>
          </cell>
          <cell r="B9824">
            <v>2019</v>
          </cell>
          <cell r="C9824">
            <v>0.5</v>
          </cell>
          <cell r="D9824" t="str">
            <v>Cherokee</v>
          </cell>
          <cell r="E9824">
            <v>2</v>
          </cell>
          <cell r="F9824">
            <v>588</v>
          </cell>
          <cell r="G9824" t="str">
            <v>Max</v>
          </cell>
        </row>
        <row r="9825">
          <cell r="A9825" t="str">
            <v>Chester201920.5Max</v>
          </cell>
          <cell r="B9825">
            <v>2019</v>
          </cell>
          <cell r="C9825">
            <v>0.5</v>
          </cell>
          <cell r="D9825" t="str">
            <v>Chester</v>
          </cell>
          <cell r="E9825">
            <v>2</v>
          </cell>
          <cell r="F9825">
            <v>588</v>
          </cell>
          <cell r="G9825" t="str">
            <v>Max</v>
          </cell>
        </row>
        <row r="9826">
          <cell r="A9826" t="str">
            <v>Chesterfield201920.5Max</v>
          </cell>
          <cell r="B9826">
            <v>2019</v>
          </cell>
          <cell r="C9826">
            <v>0.5</v>
          </cell>
          <cell r="D9826" t="str">
            <v>Chesterfield</v>
          </cell>
          <cell r="E9826">
            <v>2</v>
          </cell>
          <cell r="F9826">
            <v>588</v>
          </cell>
          <cell r="G9826" t="str">
            <v>Max</v>
          </cell>
        </row>
        <row r="9827">
          <cell r="A9827" t="str">
            <v>Clarendon201920.5Max</v>
          </cell>
          <cell r="B9827">
            <v>2019</v>
          </cell>
          <cell r="C9827">
            <v>0.5</v>
          </cell>
          <cell r="D9827" t="str">
            <v>Clarendon</v>
          </cell>
          <cell r="E9827">
            <v>2</v>
          </cell>
          <cell r="F9827">
            <v>588</v>
          </cell>
          <cell r="G9827" t="str">
            <v>Max</v>
          </cell>
        </row>
        <row r="9828">
          <cell r="A9828" t="str">
            <v>Colleton201920.5Max</v>
          </cell>
          <cell r="B9828">
            <v>2019</v>
          </cell>
          <cell r="C9828">
            <v>0.5</v>
          </cell>
          <cell r="D9828" t="str">
            <v>Colleton</v>
          </cell>
          <cell r="E9828">
            <v>2</v>
          </cell>
          <cell r="F9828">
            <v>588</v>
          </cell>
          <cell r="G9828" t="str">
            <v>Max</v>
          </cell>
        </row>
        <row r="9829">
          <cell r="A9829" t="str">
            <v>Darlington201920.5Max</v>
          </cell>
          <cell r="B9829">
            <v>2019</v>
          </cell>
          <cell r="C9829">
            <v>0.5</v>
          </cell>
          <cell r="D9829" t="str">
            <v>Darlington</v>
          </cell>
          <cell r="E9829">
            <v>2</v>
          </cell>
          <cell r="F9829">
            <v>607</v>
          </cell>
          <cell r="G9829" t="str">
            <v>Max</v>
          </cell>
        </row>
        <row r="9830">
          <cell r="A9830" t="str">
            <v>Dillon201920.5Max</v>
          </cell>
          <cell r="B9830">
            <v>2019</v>
          </cell>
          <cell r="C9830">
            <v>0.5</v>
          </cell>
          <cell r="D9830" t="str">
            <v>Dillon</v>
          </cell>
          <cell r="E9830">
            <v>2</v>
          </cell>
          <cell r="F9830">
            <v>588</v>
          </cell>
          <cell r="G9830" t="str">
            <v>Max</v>
          </cell>
        </row>
        <row r="9831">
          <cell r="A9831" t="str">
            <v>Dorchester201920.5Max</v>
          </cell>
          <cell r="B9831">
            <v>2019</v>
          </cell>
          <cell r="C9831">
            <v>0.5</v>
          </cell>
          <cell r="D9831" t="str">
            <v>Dorchester</v>
          </cell>
          <cell r="E9831">
            <v>2</v>
          </cell>
          <cell r="F9831">
            <v>877</v>
          </cell>
          <cell r="G9831" t="str">
            <v>Max</v>
          </cell>
        </row>
        <row r="9832">
          <cell r="A9832" t="str">
            <v>Edgefield201920.5Max</v>
          </cell>
          <cell r="B9832">
            <v>2019</v>
          </cell>
          <cell r="C9832">
            <v>0.5</v>
          </cell>
          <cell r="D9832" t="str">
            <v>Edgefield</v>
          </cell>
          <cell r="E9832">
            <v>2</v>
          </cell>
          <cell r="F9832">
            <v>707</v>
          </cell>
          <cell r="G9832" t="str">
            <v>Max</v>
          </cell>
        </row>
        <row r="9833">
          <cell r="A9833" t="str">
            <v>Fairfield201920.5Max</v>
          </cell>
          <cell r="B9833">
            <v>2019</v>
          </cell>
          <cell r="C9833">
            <v>0.5</v>
          </cell>
          <cell r="D9833" t="str">
            <v>Fairfield</v>
          </cell>
          <cell r="E9833">
            <v>2</v>
          </cell>
          <cell r="F9833">
            <v>776</v>
          </cell>
          <cell r="G9833" t="str">
            <v>Max</v>
          </cell>
        </row>
        <row r="9834">
          <cell r="A9834" t="str">
            <v>Florence201920.5Max</v>
          </cell>
          <cell r="B9834">
            <v>2019</v>
          </cell>
          <cell r="C9834">
            <v>0.5</v>
          </cell>
          <cell r="D9834" t="str">
            <v>Florence</v>
          </cell>
          <cell r="E9834">
            <v>2</v>
          </cell>
          <cell r="F9834">
            <v>683</v>
          </cell>
          <cell r="G9834" t="str">
            <v>Max</v>
          </cell>
        </row>
        <row r="9835">
          <cell r="A9835" t="str">
            <v>Georgetown201920.5Max</v>
          </cell>
          <cell r="B9835">
            <v>2019</v>
          </cell>
          <cell r="C9835">
            <v>0.5</v>
          </cell>
          <cell r="D9835" t="str">
            <v>Georgetown</v>
          </cell>
          <cell r="E9835">
            <v>2</v>
          </cell>
          <cell r="F9835">
            <v>668</v>
          </cell>
          <cell r="G9835" t="str">
            <v>Max</v>
          </cell>
        </row>
        <row r="9836">
          <cell r="A9836" t="str">
            <v>Greenville201920.5Max</v>
          </cell>
          <cell r="B9836">
            <v>2019</v>
          </cell>
          <cell r="C9836">
            <v>0.5</v>
          </cell>
          <cell r="D9836" t="str">
            <v>Greenville</v>
          </cell>
          <cell r="E9836">
            <v>2</v>
          </cell>
          <cell r="F9836">
            <v>807</v>
          </cell>
          <cell r="G9836" t="str">
            <v>Max</v>
          </cell>
        </row>
        <row r="9837">
          <cell r="A9837" t="str">
            <v>Greenwood201920.5Max</v>
          </cell>
          <cell r="B9837">
            <v>2019</v>
          </cell>
          <cell r="C9837">
            <v>0.5</v>
          </cell>
          <cell r="D9837" t="str">
            <v>Greenwood</v>
          </cell>
          <cell r="E9837">
            <v>2</v>
          </cell>
          <cell r="F9837">
            <v>598</v>
          </cell>
          <cell r="G9837" t="str">
            <v>Max</v>
          </cell>
        </row>
        <row r="9838">
          <cell r="A9838" t="str">
            <v>Hampton201920.5Max</v>
          </cell>
          <cell r="B9838">
            <v>2019</v>
          </cell>
          <cell r="C9838">
            <v>0.5</v>
          </cell>
          <cell r="D9838" t="str">
            <v>Hampton</v>
          </cell>
          <cell r="E9838">
            <v>2</v>
          </cell>
          <cell r="F9838">
            <v>588</v>
          </cell>
          <cell r="G9838" t="str">
            <v>Max</v>
          </cell>
        </row>
        <row r="9839">
          <cell r="A9839" t="str">
            <v>Horry201920.5Max</v>
          </cell>
          <cell r="B9839">
            <v>2019</v>
          </cell>
          <cell r="C9839">
            <v>0.5</v>
          </cell>
          <cell r="D9839" t="str">
            <v>Horry</v>
          </cell>
          <cell r="E9839">
            <v>2</v>
          </cell>
          <cell r="F9839">
            <v>688</v>
          </cell>
          <cell r="G9839" t="str">
            <v>Max</v>
          </cell>
        </row>
        <row r="9840">
          <cell r="A9840" t="str">
            <v>Jasper201920.5Max</v>
          </cell>
          <cell r="B9840">
            <v>2019</v>
          </cell>
          <cell r="C9840">
            <v>0.5</v>
          </cell>
          <cell r="D9840" t="str">
            <v>Jasper</v>
          </cell>
          <cell r="E9840">
            <v>2</v>
          </cell>
          <cell r="F9840">
            <v>601</v>
          </cell>
          <cell r="G9840" t="str">
            <v>Max</v>
          </cell>
        </row>
        <row r="9841">
          <cell r="A9841" t="str">
            <v>Kershaw201920.5Max</v>
          </cell>
          <cell r="B9841">
            <v>2019</v>
          </cell>
          <cell r="C9841">
            <v>0.5</v>
          </cell>
          <cell r="D9841" t="str">
            <v>Kershaw</v>
          </cell>
          <cell r="E9841">
            <v>2</v>
          </cell>
          <cell r="F9841">
            <v>668</v>
          </cell>
          <cell r="G9841" t="str">
            <v>Max</v>
          </cell>
        </row>
        <row r="9842">
          <cell r="A9842" t="str">
            <v>Lancaster201920.5Max</v>
          </cell>
          <cell r="B9842">
            <v>2019</v>
          </cell>
          <cell r="C9842">
            <v>0.5</v>
          </cell>
          <cell r="D9842" t="str">
            <v>Lancaster</v>
          </cell>
          <cell r="E9842">
            <v>2</v>
          </cell>
          <cell r="F9842">
            <v>702</v>
          </cell>
          <cell r="G9842" t="str">
            <v>Max</v>
          </cell>
        </row>
        <row r="9843">
          <cell r="A9843" t="str">
            <v>Laurens201920.5Max</v>
          </cell>
          <cell r="B9843">
            <v>2019</v>
          </cell>
          <cell r="C9843">
            <v>0.5</v>
          </cell>
          <cell r="D9843" t="str">
            <v>Laurens</v>
          </cell>
          <cell r="E9843">
            <v>2</v>
          </cell>
          <cell r="F9843">
            <v>625</v>
          </cell>
          <cell r="G9843" t="str">
            <v>Max</v>
          </cell>
        </row>
        <row r="9844">
          <cell r="A9844" t="str">
            <v>Lee201920.5Max</v>
          </cell>
          <cell r="B9844">
            <v>2019</v>
          </cell>
          <cell r="C9844">
            <v>0.5</v>
          </cell>
          <cell r="D9844" t="str">
            <v>Lee</v>
          </cell>
          <cell r="E9844">
            <v>2</v>
          </cell>
          <cell r="F9844">
            <v>588</v>
          </cell>
          <cell r="G9844" t="str">
            <v>Max</v>
          </cell>
        </row>
        <row r="9845">
          <cell r="A9845" t="str">
            <v>Lexington201920.5Max</v>
          </cell>
          <cell r="B9845">
            <v>2019</v>
          </cell>
          <cell r="C9845">
            <v>0.5</v>
          </cell>
          <cell r="D9845" t="str">
            <v>Lexington</v>
          </cell>
          <cell r="E9845">
            <v>2</v>
          </cell>
          <cell r="F9845">
            <v>776</v>
          </cell>
          <cell r="G9845" t="str">
            <v>Max</v>
          </cell>
        </row>
        <row r="9846">
          <cell r="A9846" t="str">
            <v>Marion201920.5Max</v>
          </cell>
          <cell r="B9846">
            <v>2019</v>
          </cell>
          <cell r="C9846">
            <v>0.5</v>
          </cell>
          <cell r="D9846" t="str">
            <v>Marion</v>
          </cell>
          <cell r="E9846">
            <v>2</v>
          </cell>
          <cell r="F9846">
            <v>588</v>
          </cell>
          <cell r="G9846" t="str">
            <v>Max</v>
          </cell>
        </row>
        <row r="9847">
          <cell r="A9847" t="str">
            <v>Marlboro201920.5Max</v>
          </cell>
          <cell r="B9847">
            <v>2019</v>
          </cell>
          <cell r="C9847">
            <v>0.5</v>
          </cell>
          <cell r="D9847" t="str">
            <v>Marlboro</v>
          </cell>
          <cell r="E9847">
            <v>2</v>
          </cell>
          <cell r="F9847">
            <v>588</v>
          </cell>
          <cell r="G9847" t="str">
            <v>Max</v>
          </cell>
        </row>
        <row r="9848">
          <cell r="A9848" t="str">
            <v>McCormick201920.5Max</v>
          </cell>
          <cell r="B9848">
            <v>2019</v>
          </cell>
          <cell r="C9848">
            <v>0.5</v>
          </cell>
          <cell r="D9848" t="str">
            <v>McCormick</v>
          </cell>
          <cell r="E9848">
            <v>2</v>
          </cell>
          <cell r="F9848">
            <v>598</v>
          </cell>
          <cell r="G9848" t="str">
            <v>Max</v>
          </cell>
        </row>
        <row r="9849">
          <cell r="A9849" t="str">
            <v>Newberry201920.5Max</v>
          </cell>
          <cell r="B9849">
            <v>2019</v>
          </cell>
          <cell r="C9849">
            <v>0.5</v>
          </cell>
          <cell r="D9849" t="str">
            <v>Newberry</v>
          </cell>
          <cell r="E9849">
            <v>2</v>
          </cell>
          <cell r="F9849">
            <v>591</v>
          </cell>
          <cell r="G9849" t="str">
            <v>Max</v>
          </cell>
        </row>
        <row r="9850">
          <cell r="A9850" t="str">
            <v>Oconee201920.5Max</v>
          </cell>
          <cell r="B9850">
            <v>2019</v>
          </cell>
          <cell r="C9850">
            <v>0.5</v>
          </cell>
          <cell r="D9850" t="str">
            <v>Oconee</v>
          </cell>
          <cell r="E9850">
            <v>2</v>
          </cell>
          <cell r="F9850">
            <v>656</v>
          </cell>
          <cell r="G9850" t="str">
            <v>Max</v>
          </cell>
        </row>
        <row r="9851">
          <cell r="A9851" t="str">
            <v>Orangeburg201920.5Max</v>
          </cell>
          <cell r="B9851">
            <v>2019</v>
          </cell>
          <cell r="C9851">
            <v>0.5</v>
          </cell>
          <cell r="D9851" t="str">
            <v>Orangeburg</v>
          </cell>
          <cell r="E9851">
            <v>2</v>
          </cell>
          <cell r="F9851">
            <v>588</v>
          </cell>
          <cell r="G9851" t="str">
            <v>Max</v>
          </cell>
        </row>
        <row r="9852">
          <cell r="A9852" t="str">
            <v>Pickens201920.5Max</v>
          </cell>
          <cell r="B9852">
            <v>2019</v>
          </cell>
          <cell r="C9852">
            <v>0.5</v>
          </cell>
          <cell r="D9852" t="str">
            <v>Pickens</v>
          </cell>
          <cell r="E9852">
            <v>2</v>
          </cell>
          <cell r="F9852">
            <v>807</v>
          </cell>
          <cell r="G9852" t="str">
            <v>Max</v>
          </cell>
        </row>
        <row r="9853">
          <cell r="A9853" t="str">
            <v>Richland201920.5Max</v>
          </cell>
          <cell r="B9853">
            <v>2019</v>
          </cell>
          <cell r="C9853">
            <v>0.5</v>
          </cell>
          <cell r="D9853" t="str">
            <v>Richland</v>
          </cell>
          <cell r="E9853">
            <v>2</v>
          </cell>
          <cell r="F9853">
            <v>776</v>
          </cell>
          <cell r="G9853" t="str">
            <v>Max</v>
          </cell>
        </row>
        <row r="9854">
          <cell r="A9854" t="str">
            <v>Saluda201920.5Max</v>
          </cell>
          <cell r="B9854">
            <v>2019</v>
          </cell>
          <cell r="C9854">
            <v>0.5</v>
          </cell>
          <cell r="D9854" t="str">
            <v>Saluda</v>
          </cell>
          <cell r="E9854">
            <v>2</v>
          </cell>
          <cell r="F9854">
            <v>776</v>
          </cell>
          <cell r="G9854" t="str">
            <v>Max</v>
          </cell>
        </row>
        <row r="9855">
          <cell r="A9855" t="str">
            <v>Spartanburg201920.5Max</v>
          </cell>
          <cell r="B9855">
            <v>2019</v>
          </cell>
          <cell r="C9855">
            <v>0.5</v>
          </cell>
          <cell r="D9855" t="str">
            <v>Spartanburg</v>
          </cell>
          <cell r="E9855">
            <v>2</v>
          </cell>
          <cell r="F9855">
            <v>698</v>
          </cell>
          <cell r="G9855" t="str">
            <v>Max</v>
          </cell>
        </row>
        <row r="9856">
          <cell r="A9856" t="str">
            <v>Sumter201920.5Max</v>
          </cell>
          <cell r="B9856">
            <v>2019</v>
          </cell>
          <cell r="C9856">
            <v>0.5</v>
          </cell>
          <cell r="D9856" t="str">
            <v>Sumter</v>
          </cell>
          <cell r="E9856">
            <v>2</v>
          </cell>
          <cell r="F9856">
            <v>588</v>
          </cell>
          <cell r="G9856" t="str">
            <v>Max</v>
          </cell>
        </row>
        <row r="9857">
          <cell r="A9857" t="str">
            <v>Union201920.5Max</v>
          </cell>
          <cell r="B9857">
            <v>2019</v>
          </cell>
          <cell r="C9857">
            <v>0.5</v>
          </cell>
          <cell r="D9857" t="str">
            <v>Union</v>
          </cell>
          <cell r="E9857">
            <v>2</v>
          </cell>
          <cell r="F9857">
            <v>588</v>
          </cell>
          <cell r="G9857" t="str">
            <v>Max</v>
          </cell>
        </row>
        <row r="9858">
          <cell r="A9858" t="str">
            <v>Williamsburg201920.5Max</v>
          </cell>
          <cell r="B9858">
            <v>2019</v>
          </cell>
          <cell r="C9858">
            <v>0.5</v>
          </cell>
          <cell r="D9858" t="str">
            <v>Williamsburg</v>
          </cell>
          <cell r="E9858">
            <v>2</v>
          </cell>
          <cell r="F9858">
            <v>588</v>
          </cell>
          <cell r="G9858" t="str">
            <v>Max</v>
          </cell>
        </row>
        <row r="9859">
          <cell r="A9859" t="str">
            <v>York201920.5Max</v>
          </cell>
          <cell r="B9859">
            <v>2019</v>
          </cell>
          <cell r="C9859">
            <v>0.5</v>
          </cell>
          <cell r="D9859" t="str">
            <v>York</v>
          </cell>
          <cell r="E9859">
            <v>2</v>
          </cell>
          <cell r="F9859">
            <v>888</v>
          </cell>
          <cell r="G9859" t="str">
            <v>Max</v>
          </cell>
        </row>
        <row r="9860">
          <cell r="A9860" t="str">
            <v>Abbeville201930.5Max</v>
          </cell>
          <cell r="B9860">
            <v>2019</v>
          </cell>
          <cell r="C9860">
            <v>0.5</v>
          </cell>
          <cell r="D9860" t="str">
            <v>Abbeville</v>
          </cell>
          <cell r="E9860">
            <v>3</v>
          </cell>
          <cell r="F9860">
            <v>680</v>
          </cell>
          <cell r="G9860" t="str">
            <v>Max</v>
          </cell>
        </row>
        <row r="9861">
          <cell r="A9861" t="str">
            <v>Aiken201930.5Max</v>
          </cell>
          <cell r="B9861">
            <v>2019</v>
          </cell>
          <cell r="C9861">
            <v>0.5</v>
          </cell>
          <cell r="D9861" t="str">
            <v>Aiken</v>
          </cell>
          <cell r="E9861">
            <v>3</v>
          </cell>
          <cell r="F9861">
            <v>816</v>
          </cell>
          <cell r="G9861" t="str">
            <v>Max</v>
          </cell>
        </row>
        <row r="9862">
          <cell r="A9862" t="str">
            <v>Allendale201930.5Max</v>
          </cell>
          <cell r="B9862">
            <v>2019</v>
          </cell>
          <cell r="C9862">
            <v>0.5</v>
          </cell>
          <cell r="D9862" t="str">
            <v>Allendale</v>
          </cell>
          <cell r="E9862">
            <v>3</v>
          </cell>
          <cell r="F9862">
            <v>680</v>
          </cell>
          <cell r="G9862" t="str">
            <v>Max</v>
          </cell>
        </row>
        <row r="9863">
          <cell r="A9863" t="str">
            <v>Anderson201930.5Max</v>
          </cell>
          <cell r="B9863">
            <v>2019</v>
          </cell>
          <cell r="C9863">
            <v>0.5</v>
          </cell>
          <cell r="D9863" t="str">
            <v>Anderson</v>
          </cell>
          <cell r="E9863">
            <v>3</v>
          </cell>
          <cell r="F9863">
            <v>784</v>
          </cell>
          <cell r="G9863" t="str">
            <v>Max</v>
          </cell>
        </row>
        <row r="9864">
          <cell r="A9864" t="str">
            <v>Bamberg201930.5Max</v>
          </cell>
          <cell r="B9864">
            <v>2019</v>
          </cell>
          <cell r="C9864">
            <v>0.5</v>
          </cell>
          <cell r="D9864" t="str">
            <v>Bamberg</v>
          </cell>
          <cell r="E9864">
            <v>3</v>
          </cell>
          <cell r="F9864">
            <v>680</v>
          </cell>
          <cell r="G9864" t="str">
            <v>Max</v>
          </cell>
        </row>
        <row r="9865">
          <cell r="A9865" t="str">
            <v>Barnwell201930.5Max</v>
          </cell>
          <cell r="B9865">
            <v>2019</v>
          </cell>
          <cell r="C9865">
            <v>0.5</v>
          </cell>
          <cell r="D9865" t="str">
            <v>Barnwell</v>
          </cell>
          <cell r="E9865">
            <v>3</v>
          </cell>
          <cell r="F9865">
            <v>680</v>
          </cell>
          <cell r="G9865" t="str">
            <v>Max</v>
          </cell>
        </row>
        <row r="9866">
          <cell r="A9866" t="str">
            <v>Beaufort201930.5Max</v>
          </cell>
          <cell r="B9866">
            <v>2019</v>
          </cell>
          <cell r="C9866">
            <v>0.5</v>
          </cell>
          <cell r="D9866" t="str">
            <v>Beaufort</v>
          </cell>
          <cell r="E9866">
            <v>3</v>
          </cell>
          <cell r="F9866">
            <v>1032</v>
          </cell>
          <cell r="G9866" t="str">
            <v>Max</v>
          </cell>
        </row>
        <row r="9867">
          <cell r="A9867" t="str">
            <v>Berkeley201930.5Max</v>
          </cell>
          <cell r="B9867">
            <v>2019</v>
          </cell>
          <cell r="C9867">
            <v>0.5</v>
          </cell>
          <cell r="D9867" t="str">
            <v>Berkeley</v>
          </cell>
          <cell r="E9867">
            <v>3</v>
          </cell>
          <cell r="F9867">
            <v>1013</v>
          </cell>
          <cell r="G9867" t="str">
            <v>Max</v>
          </cell>
        </row>
        <row r="9868">
          <cell r="A9868" t="str">
            <v>Calhoun201930.5Max</v>
          </cell>
          <cell r="B9868">
            <v>2019</v>
          </cell>
          <cell r="C9868">
            <v>0.5</v>
          </cell>
          <cell r="D9868" t="str">
            <v>Calhoun</v>
          </cell>
          <cell r="E9868">
            <v>3</v>
          </cell>
          <cell r="F9868">
            <v>896</v>
          </cell>
          <cell r="G9868" t="str">
            <v>Max</v>
          </cell>
        </row>
        <row r="9869">
          <cell r="A9869" t="str">
            <v>Charleston201930.5Max</v>
          </cell>
          <cell r="B9869">
            <v>2019</v>
          </cell>
          <cell r="C9869">
            <v>0.5</v>
          </cell>
          <cell r="D9869" t="str">
            <v>Charleston</v>
          </cell>
          <cell r="E9869">
            <v>3</v>
          </cell>
          <cell r="F9869">
            <v>1013</v>
          </cell>
          <cell r="G9869" t="str">
            <v>Max</v>
          </cell>
        </row>
        <row r="9870">
          <cell r="A9870" t="str">
            <v>Cherokee201930.5Max</v>
          </cell>
          <cell r="B9870">
            <v>2019</v>
          </cell>
          <cell r="C9870">
            <v>0.5</v>
          </cell>
          <cell r="D9870" t="str">
            <v>Cherokee</v>
          </cell>
          <cell r="E9870">
            <v>3</v>
          </cell>
          <cell r="F9870">
            <v>680</v>
          </cell>
          <cell r="G9870" t="str">
            <v>Max</v>
          </cell>
        </row>
        <row r="9871">
          <cell r="A9871" t="str">
            <v>Chester201930.5Max</v>
          </cell>
          <cell r="B9871">
            <v>2019</v>
          </cell>
          <cell r="C9871">
            <v>0.5</v>
          </cell>
          <cell r="D9871" t="str">
            <v>Chester</v>
          </cell>
          <cell r="E9871">
            <v>3</v>
          </cell>
          <cell r="F9871">
            <v>680</v>
          </cell>
          <cell r="G9871" t="str">
            <v>Max</v>
          </cell>
        </row>
        <row r="9872">
          <cell r="A9872" t="str">
            <v>Chesterfield201930.5Max</v>
          </cell>
          <cell r="B9872">
            <v>2019</v>
          </cell>
          <cell r="C9872">
            <v>0.5</v>
          </cell>
          <cell r="D9872" t="str">
            <v>Chesterfield</v>
          </cell>
          <cell r="E9872">
            <v>3</v>
          </cell>
          <cell r="F9872">
            <v>680</v>
          </cell>
          <cell r="G9872" t="str">
            <v>Max</v>
          </cell>
        </row>
        <row r="9873">
          <cell r="A9873" t="str">
            <v>Clarendon201930.5Max</v>
          </cell>
          <cell r="B9873">
            <v>2019</v>
          </cell>
          <cell r="C9873">
            <v>0.5</v>
          </cell>
          <cell r="D9873" t="str">
            <v>Clarendon</v>
          </cell>
          <cell r="E9873">
            <v>3</v>
          </cell>
          <cell r="F9873">
            <v>680</v>
          </cell>
          <cell r="G9873" t="str">
            <v>Max</v>
          </cell>
        </row>
        <row r="9874">
          <cell r="A9874" t="str">
            <v>Colleton201930.5Max</v>
          </cell>
          <cell r="B9874">
            <v>2019</v>
          </cell>
          <cell r="C9874">
            <v>0.5</v>
          </cell>
          <cell r="D9874" t="str">
            <v>Colleton</v>
          </cell>
          <cell r="E9874">
            <v>3</v>
          </cell>
          <cell r="F9874">
            <v>680</v>
          </cell>
          <cell r="G9874" t="str">
            <v>Max</v>
          </cell>
        </row>
        <row r="9875">
          <cell r="A9875" t="str">
            <v>Darlington201930.5Max</v>
          </cell>
          <cell r="B9875">
            <v>2019</v>
          </cell>
          <cell r="C9875">
            <v>0.5</v>
          </cell>
          <cell r="D9875" t="str">
            <v>Darlington</v>
          </cell>
          <cell r="E9875">
            <v>3</v>
          </cell>
          <cell r="F9875">
            <v>702</v>
          </cell>
          <cell r="G9875" t="str">
            <v>Max</v>
          </cell>
        </row>
        <row r="9876">
          <cell r="A9876" t="str">
            <v>Dillon201930.5Max</v>
          </cell>
          <cell r="B9876">
            <v>2019</v>
          </cell>
          <cell r="C9876">
            <v>0.5</v>
          </cell>
          <cell r="D9876" t="str">
            <v>Dillon</v>
          </cell>
          <cell r="E9876">
            <v>3</v>
          </cell>
          <cell r="F9876">
            <v>680</v>
          </cell>
          <cell r="G9876" t="str">
            <v>Max</v>
          </cell>
        </row>
        <row r="9877">
          <cell r="A9877" t="str">
            <v>Dorchester201930.5Max</v>
          </cell>
          <cell r="B9877">
            <v>2019</v>
          </cell>
          <cell r="C9877">
            <v>0.5</v>
          </cell>
          <cell r="D9877" t="str">
            <v>Dorchester</v>
          </cell>
          <cell r="E9877">
            <v>3</v>
          </cell>
          <cell r="F9877">
            <v>1013</v>
          </cell>
          <cell r="G9877" t="str">
            <v>Max</v>
          </cell>
        </row>
        <row r="9878">
          <cell r="A9878" t="str">
            <v>Edgefield201930.5Max</v>
          </cell>
          <cell r="B9878">
            <v>2019</v>
          </cell>
          <cell r="C9878">
            <v>0.5</v>
          </cell>
          <cell r="D9878" t="str">
            <v>Edgefield</v>
          </cell>
          <cell r="E9878">
            <v>3</v>
          </cell>
          <cell r="F9878">
            <v>816</v>
          </cell>
          <cell r="G9878" t="str">
            <v>Max</v>
          </cell>
        </row>
        <row r="9879">
          <cell r="A9879" t="str">
            <v>Fairfield201930.5Max</v>
          </cell>
          <cell r="B9879">
            <v>2019</v>
          </cell>
          <cell r="C9879">
            <v>0.5</v>
          </cell>
          <cell r="D9879" t="str">
            <v>Fairfield</v>
          </cell>
          <cell r="E9879">
            <v>3</v>
          </cell>
          <cell r="F9879">
            <v>896</v>
          </cell>
          <cell r="G9879" t="str">
            <v>Max</v>
          </cell>
        </row>
        <row r="9880">
          <cell r="A9880" t="str">
            <v>Florence201930.5Max</v>
          </cell>
          <cell r="B9880">
            <v>2019</v>
          </cell>
          <cell r="C9880">
            <v>0.5</v>
          </cell>
          <cell r="D9880" t="str">
            <v>Florence</v>
          </cell>
          <cell r="E9880">
            <v>3</v>
          </cell>
          <cell r="F9880">
            <v>789</v>
          </cell>
          <cell r="G9880" t="str">
            <v>Max</v>
          </cell>
        </row>
        <row r="9881">
          <cell r="A9881" t="str">
            <v>Georgetown201930.5Max</v>
          </cell>
          <cell r="B9881">
            <v>2019</v>
          </cell>
          <cell r="C9881">
            <v>0.5</v>
          </cell>
          <cell r="D9881" t="str">
            <v>Georgetown</v>
          </cell>
          <cell r="E9881">
            <v>3</v>
          </cell>
          <cell r="F9881">
            <v>772</v>
          </cell>
          <cell r="G9881" t="str">
            <v>Max</v>
          </cell>
        </row>
        <row r="9882">
          <cell r="A9882" t="str">
            <v>Greenville201930.5Max</v>
          </cell>
          <cell r="B9882">
            <v>2019</v>
          </cell>
          <cell r="C9882">
            <v>0.5</v>
          </cell>
          <cell r="D9882" t="str">
            <v>Greenville</v>
          </cell>
          <cell r="E9882">
            <v>3</v>
          </cell>
          <cell r="F9882">
            <v>932</v>
          </cell>
          <cell r="G9882" t="str">
            <v>Max</v>
          </cell>
        </row>
        <row r="9883">
          <cell r="A9883" t="str">
            <v>Greenwood201930.5Max</v>
          </cell>
          <cell r="B9883">
            <v>2019</v>
          </cell>
          <cell r="C9883">
            <v>0.5</v>
          </cell>
          <cell r="D9883" t="str">
            <v>Greenwood</v>
          </cell>
          <cell r="E9883">
            <v>3</v>
          </cell>
          <cell r="F9883">
            <v>691</v>
          </cell>
          <cell r="G9883" t="str">
            <v>Max</v>
          </cell>
        </row>
        <row r="9884">
          <cell r="A9884" t="str">
            <v>Hampton201930.5Max</v>
          </cell>
          <cell r="B9884">
            <v>2019</v>
          </cell>
          <cell r="C9884">
            <v>0.5</v>
          </cell>
          <cell r="D9884" t="str">
            <v>Hampton</v>
          </cell>
          <cell r="E9884">
            <v>3</v>
          </cell>
          <cell r="F9884">
            <v>680</v>
          </cell>
          <cell r="G9884" t="str">
            <v>Max</v>
          </cell>
        </row>
        <row r="9885">
          <cell r="A9885" t="str">
            <v>Horry201930.5Max</v>
          </cell>
          <cell r="B9885">
            <v>2019</v>
          </cell>
          <cell r="C9885">
            <v>0.5</v>
          </cell>
          <cell r="D9885" t="str">
            <v>Horry</v>
          </cell>
          <cell r="E9885">
            <v>3</v>
          </cell>
          <cell r="F9885">
            <v>795</v>
          </cell>
          <cell r="G9885" t="str">
            <v>Max</v>
          </cell>
        </row>
        <row r="9886">
          <cell r="A9886" t="str">
            <v>Jasper201930.5Max</v>
          </cell>
          <cell r="B9886">
            <v>2019</v>
          </cell>
          <cell r="C9886">
            <v>0.5</v>
          </cell>
          <cell r="D9886" t="str">
            <v>Jasper</v>
          </cell>
          <cell r="E9886">
            <v>3</v>
          </cell>
          <cell r="F9886">
            <v>694</v>
          </cell>
          <cell r="G9886" t="str">
            <v>Max</v>
          </cell>
        </row>
        <row r="9887">
          <cell r="A9887" t="str">
            <v>Kershaw201930.5Max</v>
          </cell>
          <cell r="B9887">
            <v>2019</v>
          </cell>
          <cell r="C9887">
            <v>0.5</v>
          </cell>
          <cell r="D9887" t="str">
            <v>Kershaw</v>
          </cell>
          <cell r="E9887">
            <v>3</v>
          </cell>
          <cell r="F9887">
            <v>772</v>
          </cell>
          <cell r="G9887" t="str">
            <v>Max</v>
          </cell>
        </row>
        <row r="9888">
          <cell r="A9888" t="str">
            <v>Lancaster201930.5Max</v>
          </cell>
          <cell r="B9888">
            <v>2019</v>
          </cell>
          <cell r="C9888">
            <v>0.5</v>
          </cell>
          <cell r="D9888" t="str">
            <v>Lancaster</v>
          </cell>
          <cell r="E9888">
            <v>3</v>
          </cell>
          <cell r="F9888">
            <v>811</v>
          </cell>
          <cell r="G9888" t="str">
            <v>Max</v>
          </cell>
        </row>
        <row r="9889">
          <cell r="A9889" t="str">
            <v>Laurens201930.5Max</v>
          </cell>
          <cell r="B9889">
            <v>2019</v>
          </cell>
          <cell r="C9889">
            <v>0.5</v>
          </cell>
          <cell r="D9889" t="str">
            <v>Laurens</v>
          </cell>
          <cell r="E9889">
            <v>3</v>
          </cell>
          <cell r="F9889">
            <v>721</v>
          </cell>
          <cell r="G9889" t="str">
            <v>Max</v>
          </cell>
        </row>
        <row r="9890">
          <cell r="A9890" t="str">
            <v>Lee201930.5Max</v>
          </cell>
          <cell r="B9890">
            <v>2019</v>
          </cell>
          <cell r="C9890">
            <v>0.5</v>
          </cell>
          <cell r="D9890" t="str">
            <v>Lee</v>
          </cell>
          <cell r="E9890">
            <v>3</v>
          </cell>
          <cell r="F9890">
            <v>680</v>
          </cell>
          <cell r="G9890" t="str">
            <v>Max</v>
          </cell>
        </row>
        <row r="9891">
          <cell r="A9891" t="str">
            <v>Lexington201930.5Max</v>
          </cell>
          <cell r="B9891">
            <v>2019</v>
          </cell>
          <cell r="C9891">
            <v>0.5</v>
          </cell>
          <cell r="D9891" t="str">
            <v>Lexington</v>
          </cell>
          <cell r="E9891">
            <v>3</v>
          </cell>
          <cell r="F9891">
            <v>896</v>
          </cell>
          <cell r="G9891" t="str">
            <v>Max</v>
          </cell>
        </row>
        <row r="9892">
          <cell r="A9892" t="str">
            <v>Marion201930.5Max</v>
          </cell>
          <cell r="B9892">
            <v>2019</v>
          </cell>
          <cell r="C9892">
            <v>0.5</v>
          </cell>
          <cell r="D9892" t="str">
            <v>Marion</v>
          </cell>
          <cell r="E9892">
            <v>3</v>
          </cell>
          <cell r="F9892">
            <v>680</v>
          </cell>
          <cell r="G9892" t="str">
            <v>Max</v>
          </cell>
        </row>
        <row r="9893">
          <cell r="A9893" t="str">
            <v>Marlboro201930.5Max</v>
          </cell>
          <cell r="B9893">
            <v>2019</v>
          </cell>
          <cell r="C9893">
            <v>0.5</v>
          </cell>
          <cell r="D9893" t="str">
            <v>Marlboro</v>
          </cell>
          <cell r="E9893">
            <v>3</v>
          </cell>
          <cell r="F9893">
            <v>680</v>
          </cell>
          <cell r="G9893" t="str">
            <v>Max</v>
          </cell>
        </row>
        <row r="9894">
          <cell r="A9894" t="str">
            <v>McCormick201930.5Max</v>
          </cell>
          <cell r="B9894">
            <v>2019</v>
          </cell>
          <cell r="C9894">
            <v>0.5</v>
          </cell>
          <cell r="D9894" t="str">
            <v>McCormick</v>
          </cell>
          <cell r="E9894">
            <v>3</v>
          </cell>
          <cell r="F9894">
            <v>691</v>
          </cell>
          <cell r="G9894" t="str">
            <v>Max</v>
          </cell>
        </row>
        <row r="9895">
          <cell r="A9895" t="str">
            <v>Newberry201930.5Max</v>
          </cell>
          <cell r="B9895">
            <v>2019</v>
          </cell>
          <cell r="C9895">
            <v>0.5</v>
          </cell>
          <cell r="D9895" t="str">
            <v>Newberry</v>
          </cell>
          <cell r="E9895">
            <v>3</v>
          </cell>
          <cell r="F9895">
            <v>682</v>
          </cell>
          <cell r="G9895" t="str">
            <v>Max</v>
          </cell>
        </row>
        <row r="9896">
          <cell r="A9896" t="str">
            <v>Oconee201930.5Max</v>
          </cell>
          <cell r="B9896">
            <v>2019</v>
          </cell>
          <cell r="C9896">
            <v>0.5</v>
          </cell>
          <cell r="D9896" t="str">
            <v>Oconee</v>
          </cell>
          <cell r="E9896">
            <v>3</v>
          </cell>
          <cell r="F9896">
            <v>758</v>
          </cell>
          <cell r="G9896" t="str">
            <v>Max</v>
          </cell>
        </row>
        <row r="9897">
          <cell r="A9897" t="str">
            <v>Orangeburg201930.5Max</v>
          </cell>
          <cell r="B9897">
            <v>2019</v>
          </cell>
          <cell r="C9897">
            <v>0.5</v>
          </cell>
          <cell r="D9897" t="str">
            <v>Orangeburg</v>
          </cell>
          <cell r="E9897">
            <v>3</v>
          </cell>
          <cell r="F9897">
            <v>680</v>
          </cell>
          <cell r="G9897" t="str">
            <v>Max</v>
          </cell>
        </row>
        <row r="9898">
          <cell r="A9898" t="str">
            <v>Pickens201930.5Max</v>
          </cell>
          <cell r="B9898">
            <v>2019</v>
          </cell>
          <cell r="C9898">
            <v>0.5</v>
          </cell>
          <cell r="D9898" t="str">
            <v>Pickens</v>
          </cell>
          <cell r="E9898">
            <v>3</v>
          </cell>
          <cell r="F9898">
            <v>932</v>
          </cell>
          <cell r="G9898" t="str">
            <v>Max</v>
          </cell>
        </row>
        <row r="9899">
          <cell r="A9899" t="str">
            <v>Richland201930.5Max</v>
          </cell>
          <cell r="B9899">
            <v>2019</v>
          </cell>
          <cell r="C9899">
            <v>0.5</v>
          </cell>
          <cell r="D9899" t="str">
            <v>Richland</v>
          </cell>
          <cell r="E9899">
            <v>3</v>
          </cell>
          <cell r="F9899">
            <v>896</v>
          </cell>
          <cell r="G9899" t="str">
            <v>Max</v>
          </cell>
        </row>
        <row r="9900">
          <cell r="A9900" t="str">
            <v>Saluda201930.5Max</v>
          </cell>
          <cell r="B9900">
            <v>2019</v>
          </cell>
          <cell r="C9900">
            <v>0.5</v>
          </cell>
          <cell r="D9900" t="str">
            <v>Saluda</v>
          </cell>
          <cell r="E9900">
            <v>3</v>
          </cell>
          <cell r="F9900">
            <v>896</v>
          </cell>
          <cell r="G9900" t="str">
            <v>Max</v>
          </cell>
        </row>
        <row r="9901">
          <cell r="A9901" t="str">
            <v>Spartanburg201930.5Max</v>
          </cell>
          <cell r="B9901">
            <v>2019</v>
          </cell>
          <cell r="C9901">
            <v>0.5</v>
          </cell>
          <cell r="D9901" t="str">
            <v>Spartanburg</v>
          </cell>
          <cell r="E9901">
            <v>3</v>
          </cell>
          <cell r="F9901">
            <v>807</v>
          </cell>
          <cell r="G9901" t="str">
            <v>Max</v>
          </cell>
        </row>
        <row r="9902">
          <cell r="A9902" t="str">
            <v>Sumter201930.5Max</v>
          </cell>
          <cell r="B9902">
            <v>2019</v>
          </cell>
          <cell r="C9902">
            <v>0.5</v>
          </cell>
          <cell r="D9902" t="str">
            <v>Sumter</v>
          </cell>
          <cell r="E9902">
            <v>3</v>
          </cell>
          <cell r="F9902">
            <v>680</v>
          </cell>
          <cell r="G9902" t="str">
            <v>Max</v>
          </cell>
        </row>
        <row r="9903">
          <cell r="A9903" t="str">
            <v>Union201930.5Max</v>
          </cell>
          <cell r="B9903">
            <v>2019</v>
          </cell>
          <cell r="C9903">
            <v>0.5</v>
          </cell>
          <cell r="D9903" t="str">
            <v>Union</v>
          </cell>
          <cell r="E9903">
            <v>3</v>
          </cell>
          <cell r="F9903">
            <v>680</v>
          </cell>
          <cell r="G9903" t="str">
            <v>Max</v>
          </cell>
        </row>
        <row r="9904">
          <cell r="A9904" t="str">
            <v>Williamsburg201930.5Max</v>
          </cell>
          <cell r="B9904">
            <v>2019</v>
          </cell>
          <cell r="C9904">
            <v>0.5</v>
          </cell>
          <cell r="D9904" t="str">
            <v>Williamsburg</v>
          </cell>
          <cell r="E9904">
            <v>3</v>
          </cell>
          <cell r="F9904">
            <v>680</v>
          </cell>
          <cell r="G9904" t="str">
            <v>Max</v>
          </cell>
        </row>
        <row r="9905">
          <cell r="A9905" t="str">
            <v>York201930.5Max</v>
          </cell>
          <cell r="B9905">
            <v>2019</v>
          </cell>
          <cell r="C9905">
            <v>0.5</v>
          </cell>
          <cell r="D9905" t="str">
            <v>York</v>
          </cell>
          <cell r="E9905">
            <v>3</v>
          </cell>
          <cell r="F9905">
            <v>1027</v>
          </cell>
          <cell r="G9905" t="str">
            <v>Max</v>
          </cell>
        </row>
        <row r="9906">
          <cell r="A9906" t="str">
            <v>Abbeville201940.5Max</v>
          </cell>
          <cell r="B9906">
            <v>2019</v>
          </cell>
          <cell r="C9906">
            <v>0.5</v>
          </cell>
          <cell r="D9906" t="str">
            <v>Abbeville</v>
          </cell>
          <cell r="E9906">
            <v>4</v>
          </cell>
          <cell r="F9906">
            <v>758</v>
          </cell>
          <cell r="G9906" t="str">
            <v>Max</v>
          </cell>
        </row>
        <row r="9907">
          <cell r="A9907" t="str">
            <v>Aiken201940.5Max</v>
          </cell>
          <cell r="B9907">
            <v>2019</v>
          </cell>
          <cell r="C9907">
            <v>0.5</v>
          </cell>
          <cell r="D9907" t="str">
            <v>Aiken</v>
          </cell>
          <cell r="E9907">
            <v>4</v>
          </cell>
          <cell r="F9907">
            <v>911</v>
          </cell>
          <cell r="G9907" t="str">
            <v>Max</v>
          </cell>
        </row>
        <row r="9908">
          <cell r="A9908" t="str">
            <v>Allendale201940.5Max</v>
          </cell>
          <cell r="B9908">
            <v>2019</v>
          </cell>
          <cell r="C9908">
            <v>0.5</v>
          </cell>
          <cell r="D9908" t="str">
            <v>Allendale</v>
          </cell>
          <cell r="E9908">
            <v>4</v>
          </cell>
          <cell r="F9908">
            <v>758</v>
          </cell>
          <cell r="G9908" t="str">
            <v>Max</v>
          </cell>
        </row>
        <row r="9909">
          <cell r="A9909" t="str">
            <v>Anderson201940.5Max</v>
          </cell>
          <cell r="B9909">
            <v>2019</v>
          </cell>
          <cell r="C9909">
            <v>0.5</v>
          </cell>
          <cell r="D9909" t="str">
            <v>Anderson</v>
          </cell>
          <cell r="E9909">
            <v>4</v>
          </cell>
          <cell r="F9909">
            <v>875</v>
          </cell>
          <cell r="G9909" t="str">
            <v>Max</v>
          </cell>
        </row>
        <row r="9910">
          <cell r="A9910" t="str">
            <v>Bamberg201940.5Max</v>
          </cell>
          <cell r="B9910">
            <v>2019</v>
          </cell>
          <cell r="C9910">
            <v>0.5</v>
          </cell>
          <cell r="D9910" t="str">
            <v>Bamberg</v>
          </cell>
          <cell r="E9910">
            <v>4</v>
          </cell>
          <cell r="F9910">
            <v>758</v>
          </cell>
          <cell r="G9910" t="str">
            <v>Max</v>
          </cell>
        </row>
        <row r="9911">
          <cell r="A9911" t="str">
            <v>Barnwell201940.5Max</v>
          </cell>
          <cell r="B9911">
            <v>2019</v>
          </cell>
          <cell r="C9911">
            <v>0.5</v>
          </cell>
          <cell r="D9911" t="str">
            <v>Barnwell</v>
          </cell>
          <cell r="E9911">
            <v>4</v>
          </cell>
          <cell r="F9911">
            <v>758</v>
          </cell>
          <cell r="G9911" t="str">
            <v>Max</v>
          </cell>
        </row>
        <row r="9912">
          <cell r="A9912" t="str">
            <v>Beaufort201940.5Max</v>
          </cell>
          <cell r="B9912">
            <v>2019</v>
          </cell>
          <cell r="C9912">
            <v>0.5</v>
          </cell>
          <cell r="D9912" t="str">
            <v>Beaufort</v>
          </cell>
          <cell r="E9912">
            <v>4</v>
          </cell>
          <cell r="F9912">
            <v>1152</v>
          </cell>
          <cell r="G9912" t="str">
            <v>Max</v>
          </cell>
        </row>
        <row r="9913">
          <cell r="A9913" t="str">
            <v>Berkeley201940.5Max</v>
          </cell>
          <cell r="B9913">
            <v>2019</v>
          </cell>
          <cell r="C9913">
            <v>0.5</v>
          </cell>
          <cell r="D9913" t="str">
            <v>Berkeley</v>
          </cell>
          <cell r="E9913">
            <v>4</v>
          </cell>
          <cell r="F9913">
            <v>1130</v>
          </cell>
          <cell r="G9913" t="str">
            <v>Max</v>
          </cell>
        </row>
        <row r="9914">
          <cell r="A9914" t="str">
            <v>Calhoun201940.5Max</v>
          </cell>
          <cell r="B9914">
            <v>2019</v>
          </cell>
          <cell r="C9914">
            <v>0.5</v>
          </cell>
          <cell r="D9914" t="str">
            <v>Calhoun</v>
          </cell>
          <cell r="E9914">
            <v>4</v>
          </cell>
          <cell r="F9914">
            <v>1000</v>
          </cell>
          <cell r="G9914" t="str">
            <v>Max</v>
          </cell>
        </row>
        <row r="9915">
          <cell r="A9915" t="str">
            <v>Charleston201940.5Max</v>
          </cell>
          <cell r="B9915">
            <v>2019</v>
          </cell>
          <cell r="C9915">
            <v>0.5</v>
          </cell>
          <cell r="D9915" t="str">
            <v>Charleston</v>
          </cell>
          <cell r="E9915">
            <v>4</v>
          </cell>
          <cell r="F9915">
            <v>1130</v>
          </cell>
          <cell r="G9915" t="str">
            <v>Max</v>
          </cell>
        </row>
        <row r="9916">
          <cell r="A9916" t="str">
            <v>Cherokee201940.5Max</v>
          </cell>
          <cell r="B9916">
            <v>2019</v>
          </cell>
          <cell r="C9916">
            <v>0.5</v>
          </cell>
          <cell r="D9916" t="str">
            <v>Cherokee</v>
          </cell>
          <cell r="E9916">
            <v>4</v>
          </cell>
          <cell r="F9916">
            <v>758</v>
          </cell>
          <cell r="G9916" t="str">
            <v>Max</v>
          </cell>
        </row>
        <row r="9917">
          <cell r="A9917" t="str">
            <v>Chester201940.5Max</v>
          </cell>
          <cell r="B9917">
            <v>2019</v>
          </cell>
          <cell r="C9917">
            <v>0.5</v>
          </cell>
          <cell r="D9917" t="str">
            <v>Chester</v>
          </cell>
          <cell r="E9917">
            <v>4</v>
          </cell>
          <cell r="F9917">
            <v>758</v>
          </cell>
          <cell r="G9917" t="str">
            <v>Max</v>
          </cell>
        </row>
        <row r="9918">
          <cell r="A9918" t="str">
            <v>Chesterfield201940.5Max</v>
          </cell>
          <cell r="B9918">
            <v>2019</v>
          </cell>
          <cell r="C9918">
            <v>0.5</v>
          </cell>
          <cell r="D9918" t="str">
            <v>Chesterfield</v>
          </cell>
          <cell r="E9918">
            <v>4</v>
          </cell>
          <cell r="F9918">
            <v>758</v>
          </cell>
          <cell r="G9918" t="str">
            <v>Max</v>
          </cell>
        </row>
        <row r="9919">
          <cell r="A9919" t="str">
            <v>Clarendon201940.5Max</v>
          </cell>
          <cell r="B9919">
            <v>2019</v>
          </cell>
          <cell r="C9919">
            <v>0.5</v>
          </cell>
          <cell r="D9919" t="str">
            <v>Clarendon</v>
          </cell>
          <cell r="E9919">
            <v>4</v>
          </cell>
          <cell r="F9919">
            <v>758</v>
          </cell>
          <cell r="G9919" t="str">
            <v>Max</v>
          </cell>
        </row>
        <row r="9920">
          <cell r="A9920" t="str">
            <v>Colleton201940.5Max</v>
          </cell>
          <cell r="B9920">
            <v>2019</v>
          </cell>
          <cell r="C9920">
            <v>0.5</v>
          </cell>
          <cell r="D9920" t="str">
            <v>Colleton</v>
          </cell>
          <cell r="E9920">
            <v>4</v>
          </cell>
          <cell r="F9920">
            <v>758</v>
          </cell>
          <cell r="G9920" t="str">
            <v>Max</v>
          </cell>
        </row>
        <row r="9921">
          <cell r="A9921" t="str">
            <v>Darlington201940.5Max</v>
          </cell>
          <cell r="B9921">
            <v>2019</v>
          </cell>
          <cell r="C9921">
            <v>0.5</v>
          </cell>
          <cell r="D9921" t="str">
            <v>Darlington</v>
          </cell>
          <cell r="E9921">
            <v>4</v>
          </cell>
          <cell r="F9921">
            <v>783</v>
          </cell>
          <cell r="G9921" t="str">
            <v>Max</v>
          </cell>
        </row>
        <row r="9922">
          <cell r="A9922" t="str">
            <v>Dillon201940.5Max</v>
          </cell>
          <cell r="B9922">
            <v>2019</v>
          </cell>
          <cell r="C9922">
            <v>0.5</v>
          </cell>
          <cell r="D9922" t="str">
            <v>Dillon</v>
          </cell>
          <cell r="E9922">
            <v>4</v>
          </cell>
          <cell r="F9922">
            <v>758</v>
          </cell>
          <cell r="G9922" t="str">
            <v>Max</v>
          </cell>
        </row>
        <row r="9923">
          <cell r="A9923" t="str">
            <v>Dorchester201940.5Max</v>
          </cell>
          <cell r="B9923">
            <v>2019</v>
          </cell>
          <cell r="C9923">
            <v>0.5</v>
          </cell>
          <cell r="D9923" t="str">
            <v>Dorchester</v>
          </cell>
          <cell r="E9923">
            <v>4</v>
          </cell>
          <cell r="F9923">
            <v>1130</v>
          </cell>
          <cell r="G9923" t="str">
            <v>Max</v>
          </cell>
        </row>
        <row r="9924">
          <cell r="A9924" t="str">
            <v>Edgefield201940.5Max</v>
          </cell>
          <cell r="B9924">
            <v>2019</v>
          </cell>
          <cell r="C9924">
            <v>0.5</v>
          </cell>
          <cell r="D9924" t="str">
            <v>Edgefield</v>
          </cell>
          <cell r="E9924">
            <v>4</v>
          </cell>
          <cell r="F9924">
            <v>911</v>
          </cell>
          <cell r="G9924" t="str">
            <v>Max</v>
          </cell>
        </row>
        <row r="9925">
          <cell r="A9925" t="str">
            <v>Fairfield201940.5Max</v>
          </cell>
          <cell r="B9925">
            <v>2019</v>
          </cell>
          <cell r="C9925">
            <v>0.5</v>
          </cell>
          <cell r="D9925" t="str">
            <v>Fairfield</v>
          </cell>
          <cell r="E9925">
            <v>4</v>
          </cell>
          <cell r="F9925">
            <v>1000</v>
          </cell>
          <cell r="G9925" t="str">
            <v>Max</v>
          </cell>
        </row>
        <row r="9926">
          <cell r="A9926" t="str">
            <v>Florence201940.5Max</v>
          </cell>
          <cell r="B9926">
            <v>2019</v>
          </cell>
          <cell r="C9926">
            <v>0.5</v>
          </cell>
          <cell r="D9926" t="str">
            <v>Florence</v>
          </cell>
          <cell r="E9926">
            <v>4</v>
          </cell>
          <cell r="F9926">
            <v>881</v>
          </cell>
          <cell r="G9926" t="str">
            <v>Max</v>
          </cell>
        </row>
        <row r="9927">
          <cell r="A9927" t="str">
            <v>Georgetown201940.5Max</v>
          </cell>
          <cell r="B9927">
            <v>2019</v>
          </cell>
          <cell r="C9927">
            <v>0.5</v>
          </cell>
          <cell r="D9927" t="str">
            <v>Georgetown</v>
          </cell>
          <cell r="E9927">
            <v>4</v>
          </cell>
          <cell r="F9927">
            <v>862</v>
          </cell>
          <cell r="G9927" t="str">
            <v>Max</v>
          </cell>
        </row>
        <row r="9928">
          <cell r="A9928" t="str">
            <v>Greenville201940.5Max</v>
          </cell>
          <cell r="B9928">
            <v>2019</v>
          </cell>
          <cell r="C9928">
            <v>0.5</v>
          </cell>
          <cell r="D9928" t="str">
            <v>Greenville</v>
          </cell>
          <cell r="E9928">
            <v>4</v>
          </cell>
          <cell r="F9928">
            <v>1040</v>
          </cell>
          <cell r="G9928" t="str">
            <v>Max</v>
          </cell>
        </row>
        <row r="9929">
          <cell r="A9929" t="str">
            <v>Greenwood201940.5Max</v>
          </cell>
          <cell r="B9929">
            <v>2019</v>
          </cell>
          <cell r="C9929">
            <v>0.5</v>
          </cell>
          <cell r="D9929" t="str">
            <v>Greenwood</v>
          </cell>
          <cell r="E9929">
            <v>4</v>
          </cell>
          <cell r="F9929">
            <v>772</v>
          </cell>
          <cell r="G9929" t="str">
            <v>Max</v>
          </cell>
        </row>
        <row r="9930">
          <cell r="A9930" t="str">
            <v>Hampton201940.5Max</v>
          </cell>
          <cell r="B9930">
            <v>2019</v>
          </cell>
          <cell r="C9930">
            <v>0.5</v>
          </cell>
          <cell r="D9930" t="str">
            <v>Hampton</v>
          </cell>
          <cell r="E9930">
            <v>4</v>
          </cell>
          <cell r="F9930">
            <v>758</v>
          </cell>
          <cell r="G9930" t="str">
            <v>Max</v>
          </cell>
        </row>
        <row r="9931">
          <cell r="A9931" t="str">
            <v>Horry201940.5Max</v>
          </cell>
          <cell r="B9931">
            <v>2019</v>
          </cell>
          <cell r="C9931">
            <v>0.5</v>
          </cell>
          <cell r="D9931" t="str">
            <v>Horry</v>
          </cell>
          <cell r="E9931">
            <v>4</v>
          </cell>
          <cell r="F9931">
            <v>887</v>
          </cell>
          <cell r="G9931" t="str">
            <v>Max</v>
          </cell>
        </row>
        <row r="9932">
          <cell r="A9932" t="str">
            <v>Jasper201940.5Max</v>
          </cell>
          <cell r="B9932">
            <v>2019</v>
          </cell>
          <cell r="C9932">
            <v>0.5</v>
          </cell>
          <cell r="D9932" t="str">
            <v>Jasper</v>
          </cell>
          <cell r="E9932">
            <v>4</v>
          </cell>
          <cell r="F9932">
            <v>775</v>
          </cell>
          <cell r="G9932" t="str">
            <v>Max</v>
          </cell>
        </row>
        <row r="9933">
          <cell r="A9933" t="str">
            <v>Kershaw201940.5Max</v>
          </cell>
          <cell r="B9933">
            <v>2019</v>
          </cell>
          <cell r="C9933">
            <v>0.5</v>
          </cell>
          <cell r="D9933" t="str">
            <v>Kershaw</v>
          </cell>
          <cell r="E9933">
            <v>4</v>
          </cell>
          <cell r="F9933">
            <v>862</v>
          </cell>
          <cell r="G9933" t="str">
            <v>Max</v>
          </cell>
        </row>
        <row r="9934">
          <cell r="A9934" t="str">
            <v>Lancaster201940.5Max</v>
          </cell>
          <cell r="B9934">
            <v>2019</v>
          </cell>
          <cell r="C9934">
            <v>0.5</v>
          </cell>
          <cell r="D9934" t="str">
            <v>Lancaster</v>
          </cell>
          <cell r="E9934">
            <v>4</v>
          </cell>
          <cell r="F9934">
            <v>905</v>
          </cell>
          <cell r="G9934" t="str">
            <v>Max</v>
          </cell>
        </row>
        <row r="9935">
          <cell r="A9935" t="str">
            <v>Laurens201940.5Max</v>
          </cell>
          <cell r="B9935">
            <v>2019</v>
          </cell>
          <cell r="C9935">
            <v>0.5</v>
          </cell>
          <cell r="D9935" t="str">
            <v>Laurens</v>
          </cell>
          <cell r="E9935">
            <v>4</v>
          </cell>
          <cell r="F9935">
            <v>805</v>
          </cell>
          <cell r="G9935" t="str">
            <v>Max</v>
          </cell>
        </row>
        <row r="9936">
          <cell r="A9936" t="str">
            <v>Lee201940.5Max</v>
          </cell>
          <cell r="B9936">
            <v>2019</v>
          </cell>
          <cell r="C9936">
            <v>0.5</v>
          </cell>
          <cell r="D9936" t="str">
            <v>Lee</v>
          </cell>
          <cell r="E9936">
            <v>4</v>
          </cell>
          <cell r="F9936">
            <v>758</v>
          </cell>
          <cell r="G9936" t="str">
            <v>Max</v>
          </cell>
        </row>
        <row r="9937">
          <cell r="A9937" t="str">
            <v>Lexington201940.5Max</v>
          </cell>
          <cell r="B9937">
            <v>2019</v>
          </cell>
          <cell r="C9937">
            <v>0.5</v>
          </cell>
          <cell r="D9937" t="str">
            <v>Lexington</v>
          </cell>
          <cell r="E9937">
            <v>4</v>
          </cell>
          <cell r="F9937">
            <v>1000</v>
          </cell>
          <cell r="G9937" t="str">
            <v>Max</v>
          </cell>
        </row>
        <row r="9938">
          <cell r="A9938" t="str">
            <v>Marion201940.5Max</v>
          </cell>
          <cell r="B9938">
            <v>2019</v>
          </cell>
          <cell r="C9938">
            <v>0.5</v>
          </cell>
          <cell r="D9938" t="str">
            <v>Marion</v>
          </cell>
          <cell r="E9938">
            <v>4</v>
          </cell>
          <cell r="F9938">
            <v>758</v>
          </cell>
          <cell r="G9938" t="str">
            <v>Max</v>
          </cell>
        </row>
        <row r="9939">
          <cell r="A9939" t="str">
            <v>Marlboro201940.5Max</v>
          </cell>
          <cell r="B9939">
            <v>2019</v>
          </cell>
          <cell r="C9939">
            <v>0.5</v>
          </cell>
          <cell r="D9939" t="str">
            <v>Marlboro</v>
          </cell>
          <cell r="E9939">
            <v>4</v>
          </cell>
          <cell r="F9939">
            <v>758</v>
          </cell>
          <cell r="G9939" t="str">
            <v>Max</v>
          </cell>
        </row>
        <row r="9940">
          <cell r="A9940" t="str">
            <v>McCormick201940.5Max</v>
          </cell>
          <cell r="B9940">
            <v>2019</v>
          </cell>
          <cell r="C9940">
            <v>0.5</v>
          </cell>
          <cell r="D9940" t="str">
            <v>McCormick</v>
          </cell>
          <cell r="E9940">
            <v>4</v>
          </cell>
          <cell r="F9940">
            <v>772</v>
          </cell>
          <cell r="G9940" t="str">
            <v>Max</v>
          </cell>
        </row>
        <row r="9941">
          <cell r="A9941" t="str">
            <v>Newberry201940.5Max</v>
          </cell>
          <cell r="B9941">
            <v>2019</v>
          </cell>
          <cell r="C9941">
            <v>0.5</v>
          </cell>
          <cell r="D9941" t="str">
            <v>Newberry</v>
          </cell>
          <cell r="E9941">
            <v>4</v>
          </cell>
          <cell r="F9941">
            <v>761</v>
          </cell>
          <cell r="G9941" t="str">
            <v>Max</v>
          </cell>
        </row>
        <row r="9942">
          <cell r="A9942" t="str">
            <v>Oconee201940.5Max</v>
          </cell>
          <cell r="B9942">
            <v>2019</v>
          </cell>
          <cell r="C9942">
            <v>0.5</v>
          </cell>
          <cell r="D9942" t="str">
            <v>Oconee</v>
          </cell>
          <cell r="E9942">
            <v>4</v>
          </cell>
          <cell r="F9942">
            <v>846</v>
          </cell>
          <cell r="G9942" t="str">
            <v>Max</v>
          </cell>
        </row>
        <row r="9943">
          <cell r="A9943" t="str">
            <v>Orangeburg201940.5Max</v>
          </cell>
          <cell r="B9943">
            <v>2019</v>
          </cell>
          <cell r="C9943">
            <v>0.5</v>
          </cell>
          <cell r="D9943" t="str">
            <v>Orangeburg</v>
          </cell>
          <cell r="E9943">
            <v>4</v>
          </cell>
          <cell r="F9943">
            <v>758</v>
          </cell>
          <cell r="G9943" t="str">
            <v>Max</v>
          </cell>
        </row>
        <row r="9944">
          <cell r="A9944" t="str">
            <v>Pickens201940.5Max</v>
          </cell>
          <cell r="B9944">
            <v>2019</v>
          </cell>
          <cell r="C9944">
            <v>0.5</v>
          </cell>
          <cell r="D9944" t="str">
            <v>Pickens</v>
          </cell>
          <cell r="E9944">
            <v>4</v>
          </cell>
          <cell r="F9944">
            <v>1040</v>
          </cell>
          <cell r="G9944" t="str">
            <v>Max</v>
          </cell>
        </row>
        <row r="9945">
          <cell r="A9945" t="str">
            <v>Richland201940.5Max</v>
          </cell>
          <cell r="B9945">
            <v>2019</v>
          </cell>
          <cell r="C9945">
            <v>0.5</v>
          </cell>
          <cell r="D9945" t="str">
            <v>Richland</v>
          </cell>
          <cell r="E9945">
            <v>4</v>
          </cell>
          <cell r="F9945">
            <v>1000</v>
          </cell>
          <cell r="G9945" t="str">
            <v>Max</v>
          </cell>
        </row>
        <row r="9946">
          <cell r="A9946" t="str">
            <v>Saluda201940.5Max</v>
          </cell>
          <cell r="B9946">
            <v>2019</v>
          </cell>
          <cell r="C9946">
            <v>0.5</v>
          </cell>
          <cell r="D9946" t="str">
            <v>Saluda</v>
          </cell>
          <cell r="E9946">
            <v>4</v>
          </cell>
          <cell r="F9946">
            <v>1000</v>
          </cell>
          <cell r="G9946" t="str">
            <v>Max</v>
          </cell>
        </row>
        <row r="9947">
          <cell r="A9947" t="str">
            <v>Spartanburg201940.5Max</v>
          </cell>
          <cell r="B9947">
            <v>2019</v>
          </cell>
          <cell r="C9947">
            <v>0.5</v>
          </cell>
          <cell r="D9947" t="str">
            <v>Spartanburg</v>
          </cell>
          <cell r="E9947">
            <v>4</v>
          </cell>
          <cell r="F9947">
            <v>901</v>
          </cell>
          <cell r="G9947" t="str">
            <v>Max</v>
          </cell>
        </row>
        <row r="9948">
          <cell r="A9948" t="str">
            <v>Sumter201940.5Max</v>
          </cell>
          <cell r="B9948">
            <v>2019</v>
          </cell>
          <cell r="C9948">
            <v>0.5</v>
          </cell>
          <cell r="D9948" t="str">
            <v>Sumter</v>
          </cell>
          <cell r="E9948">
            <v>4</v>
          </cell>
          <cell r="F9948">
            <v>758</v>
          </cell>
          <cell r="G9948" t="str">
            <v>Max</v>
          </cell>
        </row>
        <row r="9949">
          <cell r="A9949" t="str">
            <v>Union201940.5Max</v>
          </cell>
          <cell r="B9949">
            <v>2019</v>
          </cell>
          <cell r="C9949">
            <v>0.5</v>
          </cell>
          <cell r="D9949" t="str">
            <v>Union</v>
          </cell>
          <cell r="E9949">
            <v>4</v>
          </cell>
          <cell r="F9949">
            <v>758</v>
          </cell>
          <cell r="G9949" t="str">
            <v>Max</v>
          </cell>
        </row>
        <row r="9950">
          <cell r="A9950" t="str">
            <v>Williamsburg201940.5Max</v>
          </cell>
          <cell r="B9950">
            <v>2019</v>
          </cell>
          <cell r="C9950">
            <v>0.5</v>
          </cell>
          <cell r="D9950" t="str">
            <v>Williamsburg</v>
          </cell>
          <cell r="E9950">
            <v>4</v>
          </cell>
          <cell r="F9950">
            <v>758</v>
          </cell>
          <cell r="G9950" t="str">
            <v>Max</v>
          </cell>
        </row>
        <row r="9951">
          <cell r="A9951" t="str">
            <v>York201940.5Max</v>
          </cell>
          <cell r="B9951">
            <v>2019</v>
          </cell>
          <cell r="C9951">
            <v>0.5</v>
          </cell>
          <cell r="D9951" t="str">
            <v>York</v>
          </cell>
          <cell r="E9951">
            <v>4</v>
          </cell>
          <cell r="F9951">
            <v>1146</v>
          </cell>
          <cell r="G9951" t="str">
            <v>Max</v>
          </cell>
        </row>
        <row r="9952">
          <cell r="A9952" t="str">
            <v>Abbeville201900.6Max</v>
          </cell>
          <cell r="B9952">
            <v>2019</v>
          </cell>
          <cell r="C9952">
            <v>0.6</v>
          </cell>
          <cell r="D9952" t="str">
            <v>Abbeville</v>
          </cell>
          <cell r="E9952">
            <v>0</v>
          </cell>
          <cell r="F9952">
            <v>550</v>
          </cell>
          <cell r="G9952" t="str">
            <v>Max</v>
          </cell>
        </row>
        <row r="9953">
          <cell r="A9953" t="str">
            <v>Aiken201900.6Max</v>
          </cell>
          <cell r="B9953">
            <v>2019</v>
          </cell>
          <cell r="C9953">
            <v>0.6</v>
          </cell>
          <cell r="D9953" t="str">
            <v>Aiken</v>
          </cell>
          <cell r="E9953">
            <v>0</v>
          </cell>
          <cell r="F9953">
            <v>660</v>
          </cell>
          <cell r="G9953" t="str">
            <v>Max</v>
          </cell>
        </row>
        <row r="9954">
          <cell r="A9954" t="str">
            <v>Allendale201900.6Max</v>
          </cell>
          <cell r="B9954">
            <v>2019</v>
          </cell>
          <cell r="C9954">
            <v>0.6</v>
          </cell>
          <cell r="D9954" t="str">
            <v>Allendale</v>
          </cell>
          <cell r="E9954">
            <v>0</v>
          </cell>
          <cell r="F9954">
            <v>550</v>
          </cell>
          <cell r="G9954" t="str">
            <v>Max</v>
          </cell>
        </row>
        <row r="9955">
          <cell r="A9955" t="str">
            <v>Anderson201900.6Max</v>
          </cell>
          <cell r="B9955">
            <v>2019</v>
          </cell>
          <cell r="C9955">
            <v>0.6</v>
          </cell>
          <cell r="D9955" t="str">
            <v>Anderson</v>
          </cell>
          <cell r="E9955">
            <v>0</v>
          </cell>
          <cell r="F9955">
            <v>634</v>
          </cell>
          <cell r="G9955" t="str">
            <v>Max</v>
          </cell>
        </row>
        <row r="9956">
          <cell r="A9956" t="str">
            <v>Bamberg201900.6Max</v>
          </cell>
          <cell r="B9956">
            <v>2019</v>
          </cell>
          <cell r="C9956">
            <v>0.6</v>
          </cell>
          <cell r="D9956" t="str">
            <v>Bamberg</v>
          </cell>
          <cell r="E9956">
            <v>0</v>
          </cell>
          <cell r="F9956">
            <v>550</v>
          </cell>
          <cell r="G9956" t="str">
            <v>Max</v>
          </cell>
        </row>
        <row r="9957">
          <cell r="A9957" t="str">
            <v>Barnwell201900.6Max</v>
          </cell>
          <cell r="B9957">
            <v>2019</v>
          </cell>
          <cell r="C9957">
            <v>0.6</v>
          </cell>
          <cell r="D9957" t="str">
            <v>Barnwell</v>
          </cell>
          <cell r="E9957">
            <v>0</v>
          </cell>
          <cell r="F9957">
            <v>550</v>
          </cell>
          <cell r="G9957" t="str">
            <v>Max</v>
          </cell>
        </row>
        <row r="9958">
          <cell r="A9958" t="str">
            <v>Beaufort201900.6Max</v>
          </cell>
          <cell r="B9958">
            <v>2019</v>
          </cell>
          <cell r="C9958">
            <v>0.6</v>
          </cell>
          <cell r="D9958" t="str">
            <v>Beaufort</v>
          </cell>
          <cell r="E9958">
            <v>0</v>
          </cell>
          <cell r="F9958">
            <v>834</v>
          </cell>
          <cell r="G9958" t="str">
            <v>Max</v>
          </cell>
        </row>
        <row r="9959">
          <cell r="A9959" t="str">
            <v>Berkeley201900.6Max</v>
          </cell>
          <cell r="B9959">
            <v>2019</v>
          </cell>
          <cell r="C9959">
            <v>0.6</v>
          </cell>
          <cell r="D9959" t="str">
            <v>Berkeley</v>
          </cell>
          <cell r="E9959">
            <v>0</v>
          </cell>
          <cell r="F9959">
            <v>819</v>
          </cell>
          <cell r="G9959" t="str">
            <v>Max</v>
          </cell>
        </row>
        <row r="9960">
          <cell r="A9960" t="str">
            <v>Calhoun201900.6Max</v>
          </cell>
          <cell r="B9960">
            <v>2019</v>
          </cell>
          <cell r="C9960">
            <v>0.6</v>
          </cell>
          <cell r="D9960" t="str">
            <v>Calhoun</v>
          </cell>
          <cell r="E9960">
            <v>0</v>
          </cell>
          <cell r="F9960">
            <v>724</v>
          </cell>
          <cell r="G9960" t="str">
            <v>Max</v>
          </cell>
        </row>
        <row r="9961">
          <cell r="A9961" t="str">
            <v>Charleston201900.6Max</v>
          </cell>
          <cell r="B9961">
            <v>2019</v>
          </cell>
          <cell r="C9961">
            <v>0.6</v>
          </cell>
          <cell r="D9961" t="str">
            <v>Charleston</v>
          </cell>
          <cell r="E9961">
            <v>0</v>
          </cell>
          <cell r="F9961">
            <v>819</v>
          </cell>
          <cell r="G9961" t="str">
            <v>Max</v>
          </cell>
        </row>
        <row r="9962">
          <cell r="A9962" t="str">
            <v>Cherokee201900.6Max</v>
          </cell>
          <cell r="B9962">
            <v>2019</v>
          </cell>
          <cell r="C9962">
            <v>0.6</v>
          </cell>
          <cell r="D9962" t="str">
            <v>Cherokee</v>
          </cell>
          <cell r="E9962">
            <v>0</v>
          </cell>
          <cell r="F9962">
            <v>550</v>
          </cell>
          <cell r="G9962" t="str">
            <v>Max</v>
          </cell>
        </row>
        <row r="9963">
          <cell r="A9963" t="str">
            <v>Chester201900.6Max</v>
          </cell>
          <cell r="B9963">
            <v>2019</v>
          </cell>
          <cell r="C9963">
            <v>0.6</v>
          </cell>
          <cell r="D9963" t="str">
            <v>Chester</v>
          </cell>
          <cell r="E9963">
            <v>0</v>
          </cell>
          <cell r="F9963">
            <v>550</v>
          </cell>
          <cell r="G9963" t="str">
            <v>Max</v>
          </cell>
        </row>
        <row r="9964">
          <cell r="A9964" t="str">
            <v>Chesterfield201900.6Max</v>
          </cell>
          <cell r="B9964">
            <v>2019</v>
          </cell>
          <cell r="C9964">
            <v>0.6</v>
          </cell>
          <cell r="D9964" t="str">
            <v>Chesterfield</v>
          </cell>
          <cell r="E9964">
            <v>0</v>
          </cell>
          <cell r="F9964">
            <v>550</v>
          </cell>
          <cell r="G9964" t="str">
            <v>Max</v>
          </cell>
        </row>
        <row r="9965">
          <cell r="A9965" t="str">
            <v>Clarendon201900.6Max</v>
          </cell>
          <cell r="B9965">
            <v>2019</v>
          </cell>
          <cell r="C9965">
            <v>0.6</v>
          </cell>
          <cell r="D9965" t="str">
            <v>Clarendon</v>
          </cell>
          <cell r="E9965">
            <v>0</v>
          </cell>
          <cell r="F9965">
            <v>550</v>
          </cell>
          <cell r="G9965" t="str">
            <v>Max</v>
          </cell>
        </row>
        <row r="9966">
          <cell r="A9966" t="str">
            <v>Colleton201900.6Max</v>
          </cell>
          <cell r="B9966">
            <v>2019</v>
          </cell>
          <cell r="C9966">
            <v>0.6</v>
          </cell>
          <cell r="D9966" t="str">
            <v>Colleton</v>
          </cell>
          <cell r="E9966">
            <v>0</v>
          </cell>
          <cell r="F9966">
            <v>550</v>
          </cell>
          <cell r="G9966" t="str">
            <v>Max</v>
          </cell>
        </row>
        <row r="9967">
          <cell r="A9967" t="str">
            <v>Darlington201900.6Max</v>
          </cell>
          <cell r="B9967">
            <v>2019</v>
          </cell>
          <cell r="C9967">
            <v>0.6</v>
          </cell>
          <cell r="D9967" t="str">
            <v>Darlington</v>
          </cell>
          <cell r="E9967">
            <v>0</v>
          </cell>
          <cell r="F9967">
            <v>567</v>
          </cell>
          <cell r="G9967" t="str">
            <v>Max</v>
          </cell>
        </row>
        <row r="9968">
          <cell r="A9968" t="str">
            <v>Dillon201900.6Max</v>
          </cell>
          <cell r="B9968">
            <v>2019</v>
          </cell>
          <cell r="C9968">
            <v>0.6</v>
          </cell>
          <cell r="D9968" t="str">
            <v>Dillon</v>
          </cell>
          <cell r="E9968">
            <v>0</v>
          </cell>
          <cell r="F9968">
            <v>550</v>
          </cell>
          <cell r="G9968" t="str">
            <v>Max</v>
          </cell>
        </row>
        <row r="9969">
          <cell r="A9969" t="str">
            <v>Dorchester201900.6Max</v>
          </cell>
          <cell r="B9969">
            <v>2019</v>
          </cell>
          <cell r="C9969">
            <v>0.6</v>
          </cell>
          <cell r="D9969" t="str">
            <v>Dorchester</v>
          </cell>
          <cell r="E9969">
            <v>0</v>
          </cell>
          <cell r="F9969">
            <v>819</v>
          </cell>
          <cell r="G9969" t="str">
            <v>Max</v>
          </cell>
        </row>
        <row r="9970">
          <cell r="A9970" t="str">
            <v>Edgefield201900.6Max</v>
          </cell>
          <cell r="B9970">
            <v>2019</v>
          </cell>
          <cell r="C9970">
            <v>0.6</v>
          </cell>
          <cell r="D9970" t="str">
            <v>Edgefield</v>
          </cell>
          <cell r="E9970">
            <v>0</v>
          </cell>
          <cell r="F9970">
            <v>660</v>
          </cell>
          <cell r="G9970" t="str">
            <v>Max</v>
          </cell>
        </row>
        <row r="9971">
          <cell r="A9971" t="str">
            <v>Fairfield201900.6Max</v>
          </cell>
          <cell r="B9971">
            <v>2019</v>
          </cell>
          <cell r="C9971">
            <v>0.6</v>
          </cell>
          <cell r="D9971" t="str">
            <v>Fairfield</v>
          </cell>
          <cell r="E9971">
            <v>0</v>
          </cell>
          <cell r="F9971">
            <v>724</v>
          </cell>
          <cell r="G9971" t="str">
            <v>Max</v>
          </cell>
        </row>
        <row r="9972">
          <cell r="A9972" t="str">
            <v>Florence201900.6Max</v>
          </cell>
          <cell r="B9972">
            <v>2019</v>
          </cell>
          <cell r="C9972">
            <v>0.6</v>
          </cell>
          <cell r="D9972" t="str">
            <v>Florence</v>
          </cell>
          <cell r="E9972">
            <v>0</v>
          </cell>
          <cell r="F9972">
            <v>637</v>
          </cell>
          <cell r="G9972" t="str">
            <v>Max</v>
          </cell>
        </row>
        <row r="9973">
          <cell r="A9973" t="str">
            <v>Georgetown201900.6Max</v>
          </cell>
          <cell r="B9973">
            <v>2019</v>
          </cell>
          <cell r="C9973">
            <v>0.6</v>
          </cell>
          <cell r="D9973" t="str">
            <v>Georgetown</v>
          </cell>
          <cell r="E9973">
            <v>0</v>
          </cell>
          <cell r="F9973">
            <v>624</v>
          </cell>
          <cell r="G9973" t="str">
            <v>Max</v>
          </cell>
        </row>
        <row r="9974">
          <cell r="A9974" t="str">
            <v>Greenville201900.6Max</v>
          </cell>
          <cell r="B9974">
            <v>2019</v>
          </cell>
          <cell r="C9974">
            <v>0.6</v>
          </cell>
          <cell r="D9974" t="str">
            <v>Greenville</v>
          </cell>
          <cell r="E9974">
            <v>0</v>
          </cell>
          <cell r="F9974">
            <v>753</v>
          </cell>
          <cell r="G9974" t="str">
            <v>Max</v>
          </cell>
        </row>
        <row r="9975">
          <cell r="A9975" t="str">
            <v>Greenwood201900.6Max</v>
          </cell>
          <cell r="B9975">
            <v>2019</v>
          </cell>
          <cell r="C9975">
            <v>0.6</v>
          </cell>
          <cell r="D9975" t="str">
            <v>Greenwood</v>
          </cell>
          <cell r="E9975">
            <v>0</v>
          </cell>
          <cell r="F9975">
            <v>559</v>
          </cell>
          <cell r="G9975" t="str">
            <v>Max</v>
          </cell>
        </row>
        <row r="9976">
          <cell r="A9976" t="str">
            <v>Hampton201900.6Max</v>
          </cell>
          <cell r="B9976">
            <v>2019</v>
          </cell>
          <cell r="C9976">
            <v>0.6</v>
          </cell>
          <cell r="D9976" t="str">
            <v>Hampton</v>
          </cell>
          <cell r="E9976">
            <v>0</v>
          </cell>
          <cell r="F9976">
            <v>550</v>
          </cell>
          <cell r="G9976" t="str">
            <v>Max</v>
          </cell>
        </row>
        <row r="9977">
          <cell r="A9977" t="str">
            <v>Horry201900.6Max</v>
          </cell>
          <cell r="B9977">
            <v>2019</v>
          </cell>
          <cell r="C9977">
            <v>0.6</v>
          </cell>
          <cell r="D9977" t="str">
            <v>Horry</v>
          </cell>
          <cell r="E9977">
            <v>0</v>
          </cell>
          <cell r="F9977">
            <v>643</v>
          </cell>
          <cell r="G9977" t="str">
            <v>Max</v>
          </cell>
        </row>
        <row r="9978">
          <cell r="A9978" t="str">
            <v>Jasper201900.6Max</v>
          </cell>
          <cell r="B9978">
            <v>2019</v>
          </cell>
          <cell r="C9978">
            <v>0.6</v>
          </cell>
          <cell r="D9978" t="str">
            <v>Jasper</v>
          </cell>
          <cell r="E9978">
            <v>0</v>
          </cell>
          <cell r="F9978">
            <v>561</v>
          </cell>
          <cell r="G9978" t="str">
            <v>Max</v>
          </cell>
        </row>
        <row r="9979">
          <cell r="A9979" t="str">
            <v>Kershaw201900.6Max</v>
          </cell>
          <cell r="B9979">
            <v>2019</v>
          </cell>
          <cell r="C9979">
            <v>0.6</v>
          </cell>
          <cell r="D9979" t="str">
            <v>Kershaw</v>
          </cell>
          <cell r="E9979">
            <v>0</v>
          </cell>
          <cell r="F9979">
            <v>624</v>
          </cell>
          <cell r="G9979" t="str">
            <v>Max</v>
          </cell>
        </row>
        <row r="9980">
          <cell r="A9980" t="str">
            <v>Lancaster201900.6Max</v>
          </cell>
          <cell r="B9980">
            <v>2019</v>
          </cell>
          <cell r="C9980">
            <v>0.6</v>
          </cell>
          <cell r="D9980" t="str">
            <v>Lancaster</v>
          </cell>
          <cell r="E9980">
            <v>0</v>
          </cell>
          <cell r="F9980">
            <v>655</v>
          </cell>
          <cell r="G9980" t="str">
            <v>Max</v>
          </cell>
        </row>
        <row r="9981">
          <cell r="A9981" t="str">
            <v>Laurens201900.6Max</v>
          </cell>
          <cell r="B9981">
            <v>2019</v>
          </cell>
          <cell r="C9981">
            <v>0.6</v>
          </cell>
          <cell r="D9981" t="str">
            <v>Laurens</v>
          </cell>
          <cell r="E9981">
            <v>0</v>
          </cell>
          <cell r="F9981">
            <v>583</v>
          </cell>
          <cell r="G9981" t="str">
            <v>Max</v>
          </cell>
        </row>
        <row r="9982">
          <cell r="A9982" t="str">
            <v>Lee201900.6Max</v>
          </cell>
          <cell r="B9982">
            <v>2019</v>
          </cell>
          <cell r="C9982">
            <v>0.6</v>
          </cell>
          <cell r="D9982" t="str">
            <v>Lee</v>
          </cell>
          <cell r="E9982">
            <v>0</v>
          </cell>
          <cell r="F9982">
            <v>550</v>
          </cell>
          <cell r="G9982" t="str">
            <v>Max</v>
          </cell>
        </row>
        <row r="9983">
          <cell r="A9983" t="str">
            <v>Lexington201900.6Max</v>
          </cell>
          <cell r="B9983">
            <v>2019</v>
          </cell>
          <cell r="C9983">
            <v>0.6</v>
          </cell>
          <cell r="D9983" t="str">
            <v>Lexington</v>
          </cell>
          <cell r="E9983">
            <v>0</v>
          </cell>
          <cell r="F9983">
            <v>724</v>
          </cell>
          <cell r="G9983" t="str">
            <v>Max</v>
          </cell>
        </row>
        <row r="9984">
          <cell r="A9984" t="str">
            <v>Marion201900.6Max</v>
          </cell>
          <cell r="B9984">
            <v>2019</v>
          </cell>
          <cell r="C9984">
            <v>0.6</v>
          </cell>
          <cell r="D9984" t="str">
            <v>Marion</v>
          </cell>
          <cell r="E9984">
            <v>0</v>
          </cell>
          <cell r="F9984">
            <v>550</v>
          </cell>
          <cell r="G9984" t="str">
            <v>Max</v>
          </cell>
        </row>
        <row r="9985">
          <cell r="A9985" t="str">
            <v>Marlboro201900.6Max</v>
          </cell>
          <cell r="B9985">
            <v>2019</v>
          </cell>
          <cell r="C9985">
            <v>0.6</v>
          </cell>
          <cell r="D9985" t="str">
            <v>Marlboro</v>
          </cell>
          <cell r="E9985">
            <v>0</v>
          </cell>
          <cell r="F9985">
            <v>550</v>
          </cell>
          <cell r="G9985" t="str">
            <v>Max</v>
          </cell>
        </row>
        <row r="9986">
          <cell r="A9986" t="str">
            <v>McCormick201900.6Max</v>
          </cell>
          <cell r="B9986">
            <v>2019</v>
          </cell>
          <cell r="C9986">
            <v>0.6</v>
          </cell>
          <cell r="D9986" t="str">
            <v>McCormick</v>
          </cell>
          <cell r="E9986">
            <v>0</v>
          </cell>
          <cell r="F9986">
            <v>559</v>
          </cell>
          <cell r="G9986" t="str">
            <v>Max</v>
          </cell>
        </row>
        <row r="9987">
          <cell r="A9987" t="str">
            <v>Newberry201900.6Max</v>
          </cell>
          <cell r="B9987">
            <v>2019</v>
          </cell>
          <cell r="C9987">
            <v>0.6</v>
          </cell>
          <cell r="D9987" t="str">
            <v>Newberry</v>
          </cell>
          <cell r="E9987">
            <v>0</v>
          </cell>
          <cell r="F9987">
            <v>552</v>
          </cell>
          <cell r="G9987" t="str">
            <v>Max</v>
          </cell>
        </row>
        <row r="9988">
          <cell r="A9988" t="str">
            <v>Oconee201900.6Max</v>
          </cell>
          <cell r="B9988">
            <v>2019</v>
          </cell>
          <cell r="C9988">
            <v>0.6</v>
          </cell>
          <cell r="D9988" t="str">
            <v>Oconee</v>
          </cell>
          <cell r="E9988">
            <v>0</v>
          </cell>
          <cell r="F9988">
            <v>613</v>
          </cell>
          <cell r="G9988" t="str">
            <v>Max</v>
          </cell>
        </row>
        <row r="9989">
          <cell r="A9989" t="str">
            <v>Orangeburg201900.6Max</v>
          </cell>
          <cell r="B9989">
            <v>2019</v>
          </cell>
          <cell r="C9989">
            <v>0.6</v>
          </cell>
          <cell r="D9989" t="str">
            <v>Orangeburg</v>
          </cell>
          <cell r="E9989">
            <v>0</v>
          </cell>
          <cell r="F9989">
            <v>550</v>
          </cell>
          <cell r="G9989" t="str">
            <v>Max</v>
          </cell>
        </row>
        <row r="9990">
          <cell r="A9990" t="str">
            <v>Pickens201900.6Max</v>
          </cell>
          <cell r="B9990">
            <v>2019</v>
          </cell>
          <cell r="C9990">
            <v>0.6</v>
          </cell>
          <cell r="D9990" t="str">
            <v>Pickens</v>
          </cell>
          <cell r="E9990">
            <v>0</v>
          </cell>
          <cell r="F9990">
            <v>753</v>
          </cell>
          <cell r="G9990" t="str">
            <v>Max</v>
          </cell>
        </row>
        <row r="9991">
          <cell r="A9991" t="str">
            <v>Richland201900.6Max</v>
          </cell>
          <cell r="B9991">
            <v>2019</v>
          </cell>
          <cell r="C9991">
            <v>0.6</v>
          </cell>
          <cell r="D9991" t="str">
            <v>Richland</v>
          </cell>
          <cell r="E9991">
            <v>0</v>
          </cell>
          <cell r="F9991">
            <v>724</v>
          </cell>
          <cell r="G9991" t="str">
            <v>Max</v>
          </cell>
        </row>
        <row r="9992">
          <cell r="A9992" t="str">
            <v>Saluda201900.6Max</v>
          </cell>
          <cell r="B9992">
            <v>2019</v>
          </cell>
          <cell r="C9992">
            <v>0.6</v>
          </cell>
          <cell r="D9992" t="str">
            <v>Saluda</v>
          </cell>
          <cell r="E9992">
            <v>0</v>
          </cell>
          <cell r="F9992">
            <v>724</v>
          </cell>
          <cell r="G9992" t="str">
            <v>Max</v>
          </cell>
        </row>
        <row r="9993">
          <cell r="A9993" t="str">
            <v>Spartanburg201900.6Max</v>
          </cell>
          <cell r="B9993">
            <v>2019</v>
          </cell>
          <cell r="C9993">
            <v>0.6</v>
          </cell>
          <cell r="D9993" t="str">
            <v>Spartanburg</v>
          </cell>
          <cell r="E9993">
            <v>0</v>
          </cell>
          <cell r="F9993">
            <v>652</v>
          </cell>
          <cell r="G9993" t="str">
            <v>Max</v>
          </cell>
        </row>
        <row r="9994">
          <cell r="A9994" t="str">
            <v>Sumter201900.6Max</v>
          </cell>
          <cell r="B9994">
            <v>2019</v>
          </cell>
          <cell r="C9994">
            <v>0.6</v>
          </cell>
          <cell r="D9994" t="str">
            <v>Sumter</v>
          </cell>
          <cell r="E9994">
            <v>0</v>
          </cell>
          <cell r="F9994">
            <v>550</v>
          </cell>
          <cell r="G9994" t="str">
            <v>Max</v>
          </cell>
        </row>
        <row r="9995">
          <cell r="A9995" t="str">
            <v>Union201900.6Max</v>
          </cell>
          <cell r="B9995">
            <v>2019</v>
          </cell>
          <cell r="C9995">
            <v>0.6</v>
          </cell>
          <cell r="D9995" t="str">
            <v>Union</v>
          </cell>
          <cell r="E9995">
            <v>0</v>
          </cell>
          <cell r="F9995">
            <v>550</v>
          </cell>
          <cell r="G9995" t="str">
            <v>Max</v>
          </cell>
        </row>
        <row r="9996">
          <cell r="A9996" t="str">
            <v>Williamsburg201900.6Max</v>
          </cell>
          <cell r="B9996">
            <v>2019</v>
          </cell>
          <cell r="C9996">
            <v>0.6</v>
          </cell>
          <cell r="D9996" t="str">
            <v>Williamsburg</v>
          </cell>
          <cell r="E9996">
            <v>0</v>
          </cell>
          <cell r="F9996">
            <v>550</v>
          </cell>
          <cell r="G9996" t="str">
            <v>Max</v>
          </cell>
        </row>
        <row r="9997">
          <cell r="A9997" t="str">
            <v>York201900.6Max</v>
          </cell>
          <cell r="B9997">
            <v>2019</v>
          </cell>
          <cell r="C9997">
            <v>0.6</v>
          </cell>
          <cell r="D9997" t="str">
            <v>York</v>
          </cell>
          <cell r="E9997">
            <v>0</v>
          </cell>
          <cell r="F9997">
            <v>829</v>
          </cell>
          <cell r="G9997" t="str">
            <v>Max</v>
          </cell>
        </row>
        <row r="9998">
          <cell r="A9998" t="str">
            <v>Abbeville201910.6Max</v>
          </cell>
          <cell r="B9998">
            <v>2019</v>
          </cell>
          <cell r="C9998">
            <v>0.6</v>
          </cell>
          <cell r="D9998" t="str">
            <v>Abbeville</v>
          </cell>
          <cell r="E9998">
            <v>1</v>
          </cell>
          <cell r="F9998">
            <v>589</v>
          </cell>
          <cell r="G9998" t="str">
            <v>Max</v>
          </cell>
        </row>
        <row r="9999">
          <cell r="A9999" t="str">
            <v>Aiken201910.6Max</v>
          </cell>
          <cell r="B9999">
            <v>2019</v>
          </cell>
          <cell r="C9999">
            <v>0.6</v>
          </cell>
          <cell r="D9999" t="str">
            <v>Aiken</v>
          </cell>
          <cell r="E9999">
            <v>1</v>
          </cell>
          <cell r="F9999">
            <v>707</v>
          </cell>
          <cell r="G9999" t="str">
            <v>Max</v>
          </cell>
        </row>
        <row r="10000">
          <cell r="A10000" t="str">
            <v>Allendale201910.6Max</v>
          </cell>
          <cell r="B10000">
            <v>2019</v>
          </cell>
          <cell r="C10000">
            <v>0.6</v>
          </cell>
          <cell r="D10000" t="str">
            <v>Allendale</v>
          </cell>
          <cell r="E10000">
            <v>1</v>
          </cell>
          <cell r="F10000">
            <v>589</v>
          </cell>
          <cell r="G10000" t="str">
            <v>Max</v>
          </cell>
        </row>
        <row r="10001">
          <cell r="A10001" t="str">
            <v>Anderson201910.6Max</v>
          </cell>
          <cell r="B10001">
            <v>2019</v>
          </cell>
          <cell r="C10001">
            <v>0.6</v>
          </cell>
          <cell r="D10001" t="str">
            <v>Anderson</v>
          </cell>
          <cell r="E10001">
            <v>1</v>
          </cell>
          <cell r="F10001">
            <v>679</v>
          </cell>
          <cell r="G10001" t="str">
            <v>Max</v>
          </cell>
        </row>
        <row r="10002">
          <cell r="A10002" t="str">
            <v>Bamberg201910.6Max</v>
          </cell>
          <cell r="B10002">
            <v>2019</v>
          </cell>
          <cell r="C10002">
            <v>0.6</v>
          </cell>
          <cell r="D10002" t="str">
            <v>Bamberg</v>
          </cell>
          <cell r="E10002">
            <v>1</v>
          </cell>
          <cell r="F10002">
            <v>589</v>
          </cell>
          <cell r="G10002" t="str">
            <v>Max</v>
          </cell>
        </row>
        <row r="10003">
          <cell r="A10003" t="str">
            <v>Barnwell201910.6Max</v>
          </cell>
          <cell r="B10003">
            <v>2019</v>
          </cell>
          <cell r="C10003">
            <v>0.6</v>
          </cell>
          <cell r="D10003" t="str">
            <v>Barnwell</v>
          </cell>
          <cell r="E10003">
            <v>1</v>
          </cell>
          <cell r="F10003">
            <v>589</v>
          </cell>
          <cell r="G10003" t="str">
            <v>Max</v>
          </cell>
        </row>
        <row r="10004">
          <cell r="A10004" t="str">
            <v>Beaufort201910.6Max</v>
          </cell>
          <cell r="B10004">
            <v>2019</v>
          </cell>
          <cell r="C10004">
            <v>0.6</v>
          </cell>
          <cell r="D10004" t="str">
            <v>Beaufort</v>
          </cell>
          <cell r="E10004">
            <v>1</v>
          </cell>
          <cell r="F10004">
            <v>894</v>
          </cell>
          <cell r="G10004" t="str">
            <v>Max</v>
          </cell>
        </row>
        <row r="10005">
          <cell r="A10005" t="str">
            <v>Berkeley201910.6Max</v>
          </cell>
          <cell r="B10005">
            <v>2019</v>
          </cell>
          <cell r="C10005">
            <v>0.6</v>
          </cell>
          <cell r="D10005" t="str">
            <v>Berkeley</v>
          </cell>
          <cell r="E10005">
            <v>1</v>
          </cell>
          <cell r="F10005">
            <v>877</v>
          </cell>
          <cell r="G10005" t="str">
            <v>Max</v>
          </cell>
        </row>
        <row r="10006">
          <cell r="A10006" t="str">
            <v>Calhoun201910.6Max</v>
          </cell>
          <cell r="B10006">
            <v>2019</v>
          </cell>
          <cell r="C10006">
            <v>0.6</v>
          </cell>
          <cell r="D10006" t="str">
            <v>Calhoun</v>
          </cell>
          <cell r="E10006">
            <v>1</v>
          </cell>
          <cell r="F10006">
            <v>776</v>
          </cell>
          <cell r="G10006" t="str">
            <v>Max</v>
          </cell>
        </row>
        <row r="10007">
          <cell r="A10007" t="str">
            <v>Charleston201910.6Max</v>
          </cell>
          <cell r="B10007">
            <v>2019</v>
          </cell>
          <cell r="C10007">
            <v>0.6</v>
          </cell>
          <cell r="D10007" t="str">
            <v>Charleston</v>
          </cell>
          <cell r="E10007">
            <v>1</v>
          </cell>
          <cell r="F10007">
            <v>877</v>
          </cell>
          <cell r="G10007" t="str">
            <v>Max</v>
          </cell>
        </row>
        <row r="10008">
          <cell r="A10008" t="str">
            <v>Cherokee201910.6Max</v>
          </cell>
          <cell r="B10008">
            <v>2019</v>
          </cell>
          <cell r="C10008">
            <v>0.6</v>
          </cell>
          <cell r="D10008" t="str">
            <v>Cherokee</v>
          </cell>
          <cell r="E10008">
            <v>1</v>
          </cell>
          <cell r="F10008">
            <v>589</v>
          </cell>
          <cell r="G10008" t="str">
            <v>Max</v>
          </cell>
        </row>
        <row r="10009">
          <cell r="A10009" t="str">
            <v>Chester201910.6Max</v>
          </cell>
          <cell r="B10009">
            <v>2019</v>
          </cell>
          <cell r="C10009">
            <v>0.6</v>
          </cell>
          <cell r="D10009" t="str">
            <v>Chester</v>
          </cell>
          <cell r="E10009">
            <v>1</v>
          </cell>
          <cell r="F10009">
            <v>589</v>
          </cell>
          <cell r="G10009" t="str">
            <v>Max</v>
          </cell>
        </row>
        <row r="10010">
          <cell r="A10010" t="str">
            <v>Chesterfield201910.6Max</v>
          </cell>
          <cell r="B10010">
            <v>2019</v>
          </cell>
          <cell r="C10010">
            <v>0.6</v>
          </cell>
          <cell r="D10010" t="str">
            <v>Chesterfield</v>
          </cell>
          <cell r="E10010">
            <v>1</v>
          </cell>
          <cell r="F10010">
            <v>589</v>
          </cell>
          <cell r="G10010" t="str">
            <v>Max</v>
          </cell>
        </row>
        <row r="10011">
          <cell r="A10011" t="str">
            <v>Clarendon201910.6Max</v>
          </cell>
          <cell r="B10011">
            <v>2019</v>
          </cell>
          <cell r="C10011">
            <v>0.6</v>
          </cell>
          <cell r="D10011" t="str">
            <v>Clarendon</v>
          </cell>
          <cell r="E10011">
            <v>1</v>
          </cell>
          <cell r="F10011">
            <v>589</v>
          </cell>
          <cell r="G10011" t="str">
            <v>Max</v>
          </cell>
        </row>
        <row r="10012">
          <cell r="A10012" t="str">
            <v>Colleton201910.6Max</v>
          </cell>
          <cell r="B10012">
            <v>2019</v>
          </cell>
          <cell r="C10012">
            <v>0.6</v>
          </cell>
          <cell r="D10012" t="str">
            <v>Colleton</v>
          </cell>
          <cell r="E10012">
            <v>1</v>
          </cell>
          <cell r="F10012">
            <v>589</v>
          </cell>
          <cell r="G10012" t="str">
            <v>Max</v>
          </cell>
        </row>
        <row r="10013">
          <cell r="A10013" t="str">
            <v>Darlington201910.6Max</v>
          </cell>
          <cell r="B10013">
            <v>2019</v>
          </cell>
          <cell r="C10013">
            <v>0.6</v>
          </cell>
          <cell r="D10013" t="str">
            <v>Darlington</v>
          </cell>
          <cell r="E10013">
            <v>1</v>
          </cell>
          <cell r="F10013">
            <v>607</v>
          </cell>
          <cell r="G10013" t="str">
            <v>Max</v>
          </cell>
        </row>
        <row r="10014">
          <cell r="A10014" t="str">
            <v>Dillon201910.6Max</v>
          </cell>
          <cell r="B10014">
            <v>2019</v>
          </cell>
          <cell r="C10014">
            <v>0.6</v>
          </cell>
          <cell r="D10014" t="str">
            <v>Dillon</v>
          </cell>
          <cell r="E10014">
            <v>1</v>
          </cell>
          <cell r="F10014">
            <v>589</v>
          </cell>
          <cell r="G10014" t="str">
            <v>Max</v>
          </cell>
        </row>
        <row r="10015">
          <cell r="A10015" t="str">
            <v>Dorchester201910.6Max</v>
          </cell>
          <cell r="B10015">
            <v>2019</v>
          </cell>
          <cell r="C10015">
            <v>0.6</v>
          </cell>
          <cell r="D10015" t="str">
            <v>Dorchester</v>
          </cell>
          <cell r="E10015">
            <v>1</v>
          </cell>
          <cell r="F10015">
            <v>877</v>
          </cell>
          <cell r="G10015" t="str">
            <v>Max</v>
          </cell>
        </row>
        <row r="10016">
          <cell r="A10016" t="str">
            <v>Edgefield201910.6Max</v>
          </cell>
          <cell r="B10016">
            <v>2019</v>
          </cell>
          <cell r="C10016">
            <v>0.6</v>
          </cell>
          <cell r="D10016" t="str">
            <v>Edgefield</v>
          </cell>
          <cell r="E10016">
            <v>1</v>
          </cell>
          <cell r="F10016">
            <v>707</v>
          </cell>
          <cell r="G10016" t="str">
            <v>Max</v>
          </cell>
        </row>
        <row r="10017">
          <cell r="A10017" t="str">
            <v>Fairfield201910.6Max</v>
          </cell>
          <cell r="B10017">
            <v>2019</v>
          </cell>
          <cell r="C10017">
            <v>0.6</v>
          </cell>
          <cell r="D10017" t="str">
            <v>Fairfield</v>
          </cell>
          <cell r="E10017">
            <v>1</v>
          </cell>
          <cell r="F10017">
            <v>776</v>
          </cell>
          <cell r="G10017" t="str">
            <v>Max</v>
          </cell>
        </row>
        <row r="10018">
          <cell r="A10018" t="str">
            <v>Florence201910.6Max</v>
          </cell>
          <cell r="B10018">
            <v>2019</v>
          </cell>
          <cell r="C10018">
            <v>0.6</v>
          </cell>
          <cell r="D10018" t="str">
            <v>Florence</v>
          </cell>
          <cell r="E10018">
            <v>1</v>
          </cell>
          <cell r="F10018">
            <v>683</v>
          </cell>
          <cell r="G10018" t="str">
            <v>Max</v>
          </cell>
        </row>
        <row r="10019">
          <cell r="A10019" t="str">
            <v>Georgetown201910.6Max</v>
          </cell>
          <cell r="B10019">
            <v>2019</v>
          </cell>
          <cell r="C10019">
            <v>0.6</v>
          </cell>
          <cell r="D10019" t="str">
            <v>Georgetown</v>
          </cell>
          <cell r="E10019">
            <v>1</v>
          </cell>
          <cell r="F10019">
            <v>669</v>
          </cell>
          <cell r="G10019" t="str">
            <v>Max</v>
          </cell>
        </row>
        <row r="10020">
          <cell r="A10020" t="str">
            <v>Greenville201910.6Max</v>
          </cell>
          <cell r="B10020">
            <v>2019</v>
          </cell>
          <cell r="C10020">
            <v>0.6</v>
          </cell>
          <cell r="D10020" t="str">
            <v>Greenville</v>
          </cell>
          <cell r="E10020">
            <v>1</v>
          </cell>
          <cell r="F10020">
            <v>807</v>
          </cell>
          <cell r="G10020" t="str">
            <v>Max</v>
          </cell>
        </row>
        <row r="10021">
          <cell r="A10021" t="str">
            <v>Greenwood201910.6Max</v>
          </cell>
          <cell r="B10021">
            <v>2019</v>
          </cell>
          <cell r="C10021">
            <v>0.6</v>
          </cell>
          <cell r="D10021" t="str">
            <v>Greenwood</v>
          </cell>
          <cell r="E10021">
            <v>1</v>
          </cell>
          <cell r="F10021">
            <v>599</v>
          </cell>
          <cell r="G10021" t="str">
            <v>Max</v>
          </cell>
        </row>
        <row r="10022">
          <cell r="A10022" t="str">
            <v>Hampton201910.6Max</v>
          </cell>
          <cell r="B10022">
            <v>2019</v>
          </cell>
          <cell r="C10022">
            <v>0.6</v>
          </cell>
          <cell r="D10022" t="str">
            <v>Hampton</v>
          </cell>
          <cell r="E10022">
            <v>1</v>
          </cell>
          <cell r="F10022">
            <v>589</v>
          </cell>
          <cell r="G10022" t="str">
            <v>Max</v>
          </cell>
        </row>
        <row r="10023">
          <cell r="A10023" t="str">
            <v>Horry201910.6Max</v>
          </cell>
          <cell r="B10023">
            <v>2019</v>
          </cell>
          <cell r="C10023">
            <v>0.6</v>
          </cell>
          <cell r="D10023" t="str">
            <v>Horry</v>
          </cell>
          <cell r="E10023">
            <v>1</v>
          </cell>
          <cell r="F10023">
            <v>689</v>
          </cell>
          <cell r="G10023" t="str">
            <v>Max</v>
          </cell>
        </row>
        <row r="10024">
          <cell r="A10024" t="str">
            <v>Jasper201910.6Max</v>
          </cell>
          <cell r="B10024">
            <v>2019</v>
          </cell>
          <cell r="C10024">
            <v>0.6</v>
          </cell>
          <cell r="D10024" t="str">
            <v>Jasper</v>
          </cell>
          <cell r="E10024">
            <v>1</v>
          </cell>
          <cell r="F10024">
            <v>601</v>
          </cell>
          <cell r="G10024" t="str">
            <v>Max</v>
          </cell>
        </row>
        <row r="10025">
          <cell r="A10025" t="str">
            <v>Kershaw201910.6Max</v>
          </cell>
          <cell r="B10025">
            <v>2019</v>
          </cell>
          <cell r="C10025">
            <v>0.6</v>
          </cell>
          <cell r="D10025" t="str">
            <v>Kershaw</v>
          </cell>
          <cell r="E10025">
            <v>1</v>
          </cell>
          <cell r="F10025">
            <v>669</v>
          </cell>
          <cell r="G10025" t="str">
            <v>Max</v>
          </cell>
        </row>
        <row r="10026">
          <cell r="A10026" t="str">
            <v>Lancaster201910.6Max</v>
          </cell>
          <cell r="B10026">
            <v>2019</v>
          </cell>
          <cell r="C10026">
            <v>0.6</v>
          </cell>
          <cell r="D10026" t="str">
            <v>Lancaster</v>
          </cell>
          <cell r="E10026">
            <v>1</v>
          </cell>
          <cell r="F10026">
            <v>702</v>
          </cell>
          <cell r="G10026" t="str">
            <v>Max</v>
          </cell>
        </row>
        <row r="10027">
          <cell r="A10027" t="str">
            <v>Laurens201910.6Max</v>
          </cell>
          <cell r="B10027">
            <v>2019</v>
          </cell>
          <cell r="C10027">
            <v>0.6</v>
          </cell>
          <cell r="D10027" t="str">
            <v>Laurens</v>
          </cell>
          <cell r="E10027">
            <v>1</v>
          </cell>
          <cell r="F10027">
            <v>624</v>
          </cell>
          <cell r="G10027" t="str">
            <v>Max</v>
          </cell>
        </row>
        <row r="10028">
          <cell r="A10028" t="str">
            <v>Lee201910.6Max</v>
          </cell>
          <cell r="B10028">
            <v>2019</v>
          </cell>
          <cell r="C10028">
            <v>0.6</v>
          </cell>
          <cell r="D10028" t="str">
            <v>Lee</v>
          </cell>
          <cell r="E10028">
            <v>1</v>
          </cell>
          <cell r="F10028">
            <v>589</v>
          </cell>
          <cell r="G10028" t="str">
            <v>Max</v>
          </cell>
        </row>
        <row r="10029">
          <cell r="A10029" t="str">
            <v>Lexington201910.6Max</v>
          </cell>
          <cell r="B10029">
            <v>2019</v>
          </cell>
          <cell r="C10029">
            <v>0.6</v>
          </cell>
          <cell r="D10029" t="str">
            <v>Lexington</v>
          </cell>
          <cell r="E10029">
            <v>1</v>
          </cell>
          <cell r="F10029">
            <v>776</v>
          </cell>
          <cell r="G10029" t="str">
            <v>Max</v>
          </cell>
        </row>
        <row r="10030">
          <cell r="A10030" t="str">
            <v>Marion201910.6Max</v>
          </cell>
          <cell r="B10030">
            <v>2019</v>
          </cell>
          <cell r="C10030">
            <v>0.6</v>
          </cell>
          <cell r="D10030" t="str">
            <v>Marion</v>
          </cell>
          <cell r="E10030">
            <v>1</v>
          </cell>
          <cell r="F10030">
            <v>589</v>
          </cell>
          <cell r="G10030" t="str">
            <v>Max</v>
          </cell>
        </row>
        <row r="10031">
          <cell r="A10031" t="str">
            <v>Marlboro201910.6Max</v>
          </cell>
          <cell r="B10031">
            <v>2019</v>
          </cell>
          <cell r="C10031">
            <v>0.6</v>
          </cell>
          <cell r="D10031" t="str">
            <v>Marlboro</v>
          </cell>
          <cell r="E10031">
            <v>1</v>
          </cell>
          <cell r="F10031">
            <v>589</v>
          </cell>
          <cell r="G10031" t="str">
            <v>Max</v>
          </cell>
        </row>
        <row r="10032">
          <cell r="A10032" t="str">
            <v>McCormick201910.6Max</v>
          </cell>
          <cell r="B10032">
            <v>2019</v>
          </cell>
          <cell r="C10032">
            <v>0.6</v>
          </cell>
          <cell r="D10032" t="str">
            <v>McCormick</v>
          </cell>
          <cell r="E10032">
            <v>1</v>
          </cell>
          <cell r="F10032">
            <v>599</v>
          </cell>
          <cell r="G10032" t="str">
            <v>Max</v>
          </cell>
        </row>
        <row r="10033">
          <cell r="A10033" t="str">
            <v>Newberry201910.6Max</v>
          </cell>
          <cell r="B10033">
            <v>2019</v>
          </cell>
          <cell r="C10033">
            <v>0.6</v>
          </cell>
          <cell r="D10033" t="str">
            <v>Newberry</v>
          </cell>
          <cell r="E10033">
            <v>1</v>
          </cell>
          <cell r="F10033">
            <v>591</v>
          </cell>
          <cell r="G10033" t="str">
            <v>Max</v>
          </cell>
        </row>
        <row r="10034">
          <cell r="A10034" t="str">
            <v>Oconee201910.6Max</v>
          </cell>
          <cell r="B10034">
            <v>2019</v>
          </cell>
          <cell r="C10034">
            <v>0.6</v>
          </cell>
          <cell r="D10034" t="str">
            <v>Oconee</v>
          </cell>
          <cell r="E10034">
            <v>1</v>
          </cell>
          <cell r="F10034">
            <v>657</v>
          </cell>
          <cell r="G10034" t="str">
            <v>Max</v>
          </cell>
        </row>
        <row r="10035">
          <cell r="A10035" t="str">
            <v>Orangeburg201910.6Max</v>
          </cell>
          <cell r="B10035">
            <v>2019</v>
          </cell>
          <cell r="C10035">
            <v>0.6</v>
          </cell>
          <cell r="D10035" t="str">
            <v>Orangeburg</v>
          </cell>
          <cell r="E10035">
            <v>1</v>
          </cell>
          <cell r="F10035">
            <v>589</v>
          </cell>
          <cell r="G10035" t="str">
            <v>Max</v>
          </cell>
        </row>
        <row r="10036">
          <cell r="A10036" t="str">
            <v>Pickens201910.6Max</v>
          </cell>
          <cell r="B10036">
            <v>2019</v>
          </cell>
          <cell r="C10036">
            <v>0.6</v>
          </cell>
          <cell r="D10036" t="str">
            <v>Pickens</v>
          </cell>
          <cell r="E10036">
            <v>1</v>
          </cell>
          <cell r="F10036">
            <v>807</v>
          </cell>
          <cell r="G10036" t="str">
            <v>Max</v>
          </cell>
        </row>
        <row r="10037">
          <cell r="A10037" t="str">
            <v>Richland201910.6Max</v>
          </cell>
          <cell r="B10037">
            <v>2019</v>
          </cell>
          <cell r="C10037">
            <v>0.6</v>
          </cell>
          <cell r="D10037" t="str">
            <v>Richland</v>
          </cell>
          <cell r="E10037">
            <v>1</v>
          </cell>
          <cell r="F10037">
            <v>776</v>
          </cell>
          <cell r="G10037" t="str">
            <v>Max</v>
          </cell>
        </row>
        <row r="10038">
          <cell r="A10038" t="str">
            <v>Saluda201910.6Max</v>
          </cell>
          <cell r="B10038">
            <v>2019</v>
          </cell>
          <cell r="C10038">
            <v>0.6</v>
          </cell>
          <cell r="D10038" t="str">
            <v>Saluda</v>
          </cell>
          <cell r="E10038">
            <v>1</v>
          </cell>
          <cell r="F10038">
            <v>776</v>
          </cell>
          <cell r="G10038" t="str">
            <v>Max</v>
          </cell>
        </row>
        <row r="10039">
          <cell r="A10039" t="str">
            <v>Spartanburg201910.6Max</v>
          </cell>
          <cell r="B10039">
            <v>2019</v>
          </cell>
          <cell r="C10039">
            <v>0.6</v>
          </cell>
          <cell r="D10039" t="str">
            <v>Spartanburg</v>
          </cell>
          <cell r="E10039">
            <v>1</v>
          </cell>
          <cell r="F10039">
            <v>699</v>
          </cell>
          <cell r="G10039" t="str">
            <v>Max</v>
          </cell>
        </row>
        <row r="10040">
          <cell r="A10040" t="str">
            <v>Sumter201910.6Max</v>
          </cell>
          <cell r="B10040">
            <v>2019</v>
          </cell>
          <cell r="C10040">
            <v>0.6</v>
          </cell>
          <cell r="D10040" t="str">
            <v>Sumter</v>
          </cell>
          <cell r="E10040">
            <v>1</v>
          </cell>
          <cell r="F10040">
            <v>589</v>
          </cell>
          <cell r="G10040" t="str">
            <v>Max</v>
          </cell>
        </row>
        <row r="10041">
          <cell r="A10041" t="str">
            <v>Union201910.6Max</v>
          </cell>
          <cell r="B10041">
            <v>2019</v>
          </cell>
          <cell r="C10041">
            <v>0.6</v>
          </cell>
          <cell r="D10041" t="str">
            <v>Union</v>
          </cell>
          <cell r="E10041">
            <v>1</v>
          </cell>
          <cell r="F10041">
            <v>589</v>
          </cell>
          <cell r="G10041" t="str">
            <v>Max</v>
          </cell>
        </row>
        <row r="10042">
          <cell r="A10042" t="str">
            <v>Williamsburg201910.6Max</v>
          </cell>
          <cell r="B10042">
            <v>2019</v>
          </cell>
          <cell r="C10042">
            <v>0.6</v>
          </cell>
          <cell r="D10042" t="str">
            <v>Williamsburg</v>
          </cell>
          <cell r="E10042">
            <v>1</v>
          </cell>
          <cell r="F10042">
            <v>589</v>
          </cell>
          <cell r="G10042" t="str">
            <v>Max</v>
          </cell>
        </row>
        <row r="10043">
          <cell r="A10043" t="str">
            <v>York201910.6Max</v>
          </cell>
          <cell r="B10043">
            <v>2019</v>
          </cell>
          <cell r="C10043">
            <v>0.6</v>
          </cell>
          <cell r="D10043" t="str">
            <v>York</v>
          </cell>
          <cell r="E10043">
            <v>1</v>
          </cell>
          <cell r="F10043">
            <v>888</v>
          </cell>
          <cell r="G10043" t="str">
            <v>Max</v>
          </cell>
        </row>
        <row r="10044">
          <cell r="A10044" t="str">
            <v>Abbeville201920.6Max</v>
          </cell>
          <cell r="B10044">
            <v>2019</v>
          </cell>
          <cell r="C10044">
            <v>0.6</v>
          </cell>
          <cell r="D10044" t="str">
            <v>Abbeville</v>
          </cell>
          <cell r="E10044">
            <v>2</v>
          </cell>
          <cell r="F10044">
            <v>706</v>
          </cell>
          <cell r="G10044" t="str">
            <v>Max</v>
          </cell>
        </row>
        <row r="10045">
          <cell r="A10045" t="str">
            <v>Aiken201920.6Max</v>
          </cell>
          <cell r="B10045">
            <v>2019</v>
          </cell>
          <cell r="C10045">
            <v>0.6</v>
          </cell>
          <cell r="D10045" t="str">
            <v>Aiken</v>
          </cell>
          <cell r="E10045">
            <v>2</v>
          </cell>
          <cell r="F10045">
            <v>849</v>
          </cell>
          <cell r="G10045" t="str">
            <v>Max</v>
          </cell>
        </row>
        <row r="10046">
          <cell r="A10046" t="str">
            <v>Allendale201920.6Max</v>
          </cell>
          <cell r="B10046">
            <v>2019</v>
          </cell>
          <cell r="C10046">
            <v>0.6</v>
          </cell>
          <cell r="D10046" t="str">
            <v>Allendale</v>
          </cell>
          <cell r="E10046">
            <v>2</v>
          </cell>
          <cell r="F10046">
            <v>706</v>
          </cell>
          <cell r="G10046" t="str">
            <v>Max</v>
          </cell>
        </row>
        <row r="10047">
          <cell r="A10047" t="str">
            <v>Anderson201920.6Max</v>
          </cell>
          <cell r="B10047">
            <v>2019</v>
          </cell>
          <cell r="C10047">
            <v>0.6</v>
          </cell>
          <cell r="D10047" t="str">
            <v>Anderson</v>
          </cell>
          <cell r="E10047">
            <v>2</v>
          </cell>
          <cell r="F10047">
            <v>814</v>
          </cell>
          <cell r="G10047" t="str">
            <v>Max</v>
          </cell>
        </row>
        <row r="10048">
          <cell r="A10048" t="str">
            <v>Bamberg201920.6Max</v>
          </cell>
          <cell r="B10048">
            <v>2019</v>
          </cell>
          <cell r="C10048">
            <v>0.6</v>
          </cell>
          <cell r="D10048" t="str">
            <v>Bamberg</v>
          </cell>
          <cell r="E10048">
            <v>2</v>
          </cell>
          <cell r="F10048">
            <v>706</v>
          </cell>
          <cell r="G10048" t="str">
            <v>Max</v>
          </cell>
        </row>
        <row r="10049">
          <cell r="A10049" t="str">
            <v>Barnwell201920.6Max</v>
          </cell>
          <cell r="B10049">
            <v>2019</v>
          </cell>
          <cell r="C10049">
            <v>0.6</v>
          </cell>
          <cell r="D10049" t="str">
            <v>Barnwell</v>
          </cell>
          <cell r="E10049">
            <v>2</v>
          </cell>
          <cell r="F10049">
            <v>706</v>
          </cell>
          <cell r="G10049" t="str">
            <v>Max</v>
          </cell>
        </row>
        <row r="10050">
          <cell r="A10050" t="str">
            <v>Beaufort201920.6Max</v>
          </cell>
          <cell r="B10050">
            <v>2019</v>
          </cell>
          <cell r="C10050">
            <v>0.6</v>
          </cell>
          <cell r="D10050" t="str">
            <v>Beaufort</v>
          </cell>
          <cell r="E10050">
            <v>2</v>
          </cell>
          <cell r="F10050">
            <v>1072</v>
          </cell>
          <cell r="G10050" t="str">
            <v>Max</v>
          </cell>
        </row>
        <row r="10051">
          <cell r="A10051" t="str">
            <v>Berkeley201920.6Max</v>
          </cell>
          <cell r="B10051">
            <v>2019</v>
          </cell>
          <cell r="C10051">
            <v>0.6</v>
          </cell>
          <cell r="D10051" t="str">
            <v>Berkeley</v>
          </cell>
          <cell r="E10051">
            <v>2</v>
          </cell>
          <cell r="F10051">
            <v>1053</v>
          </cell>
          <cell r="G10051" t="str">
            <v>Max</v>
          </cell>
        </row>
        <row r="10052">
          <cell r="A10052" t="str">
            <v>Calhoun201920.6Max</v>
          </cell>
          <cell r="B10052">
            <v>2019</v>
          </cell>
          <cell r="C10052">
            <v>0.6</v>
          </cell>
          <cell r="D10052" t="str">
            <v>Calhoun</v>
          </cell>
          <cell r="E10052">
            <v>2</v>
          </cell>
          <cell r="F10052">
            <v>931</v>
          </cell>
          <cell r="G10052" t="str">
            <v>Max</v>
          </cell>
        </row>
        <row r="10053">
          <cell r="A10053" t="str">
            <v>Charleston201920.6Max</v>
          </cell>
          <cell r="B10053">
            <v>2019</v>
          </cell>
          <cell r="C10053">
            <v>0.6</v>
          </cell>
          <cell r="D10053" t="str">
            <v>Charleston</v>
          </cell>
          <cell r="E10053">
            <v>2</v>
          </cell>
          <cell r="F10053">
            <v>1053</v>
          </cell>
          <cell r="G10053" t="str">
            <v>Max</v>
          </cell>
        </row>
        <row r="10054">
          <cell r="A10054" t="str">
            <v>Cherokee201920.6Max</v>
          </cell>
          <cell r="B10054">
            <v>2019</v>
          </cell>
          <cell r="C10054">
            <v>0.6</v>
          </cell>
          <cell r="D10054" t="str">
            <v>Cherokee</v>
          </cell>
          <cell r="E10054">
            <v>2</v>
          </cell>
          <cell r="F10054">
            <v>706</v>
          </cell>
          <cell r="G10054" t="str">
            <v>Max</v>
          </cell>
        </row>
        <row r="10055">
          <cell r="A10055" t="str">
            <v>Chester201920.6Max</v>
          </cell>
          <cell r="B10055">
            <v>2019</v>
          </cell>
          <cell r="C10055">
            <v>0.6</v>
          </cell>
          <cell r="D10055" t="str">
            <v>Chester</v>
          </cell>
          <cell r="E10055">
            <v>2</v>
          </cell>
          <cell r="F10055">
            <v>706</v>
          </cell>
          <cell r="G10055" t="str">
            <v>Max</v>
          </cell>
        </row>
        <row r="10056">
          <cell r="A10056" t="str">
            <v>Chesterfield201920.6Max</v>
          </cell>
          <cell r="B10056">
            <v>2019</v>
          </cell>
          <cell r="C10056">
            <v>0.6</v>
          </cell>
          <cell r="D10056" t="str">
            <v>Chesterfield</v>
          </cell>
          <cell r="E10056">
            <v>2</v>
          </cell>
          <cell r="F10056">
            <v>706</v>
          </cell>
          <cell r="G10056" t="str">
            <v>Max</v>
          </cell>
        </row>
        <row r="10057">
          <cell r="A10057" t="str">
            <v>Clarendon201920.6Max</v>
          </cell>
          <cell r="B10057">
            <v>2019</v>
          </cell>
          <cell r="C10057">
            <v>0.6</v>
          </cell>
          <cell r="D10057" t="str">
            <v>Clarendon</v>
          </cell>
          <cell r="E10057">
            <v>2</v>
          </cell>
          <cell r="F10057">
            <v>706</v>
          </cell>
          <cell r="G10057" t="str">
            <v>Max</v>
          </cell>
        </row>
        <row r="10058">
          <cell r="A10058" t="str">
            <v>Colleton201920.6Max</v>
          </cell>
          <cell r="B10058">
            <v>2019</v>
          </cell>
          <cell r="C10058">
            <v>0.6</v>
          </cell>
          <cell r="D10058" t="str">
            <v>Colleton</v>
          </cell>
          <cell r="E10058">
            <v>2</v>
          </cell>
          <cell r="F10058">
            <v>706</v>
          </cell>
          <cell r="G10058" t="str">
            <v>Max</v>
          </cell>
        </row>
        <row r="10059">
          <cell r="A10059" t="str">
            <v>Darlington201920.6Max</v>
          </cell>
          <cell r="B10059">
            <v>2019</v>
          </cell>
          <cell r="C10059">
            <v>0.6</v>
          </cell>
          <cell r="D10059" t="str">
            <v>Darlington</v>
          </cell>
          <cell r="E10059">
            <v>2</v>
          </cell>
          <cell r="F10059">
            <v>729</v>
          </cell>
          <cell r="G10059" t="str">
            <v>Max</v>
          </cell>
        </row>
        <row r="10060">
          <cell r="A10060" t="str">
            <v>Dillon201920.6Max</v>
          </cell>
          <cell r="B10060">
            <v>2019</v>
          </cell>
          <cell r="C10060">
            <v>0.6</v>
          </cell>
          <cell r="D10060" t="str">
            <v>Dillon</v>
          </cell>
          <cell r="E10060">
            <v>2</v>
          </cell>
          <cell r="F10060">
            <v>706</v>
          </cell>
          <cell r="G10060" t="str">
            <v>Max</v>
          </cell>
        </row>
        <row r="10061">
          <cell r="A10061" t="str">
            <v>Dorchester201920.6Max</v>
          </cell>
          <cell r="B10061">
            <v>2019</v>
          </cell>
          <cell r="C10061">
            <v>0.6</v>
          </cell>
          <cell r="D10061" t="str">
            <v>Dorchester</v>
          </cell>
          <cell r="E10061">
            <v>2</v>
          </cell>
          <cell r="F10061">
            <v>1053</v>
          </cell>
          <cell r="G10061" t="str">
            <v>Max</v>
          </cell>
        </row>
        <row r="10062">
          <cell r="A10062" t="str">
            <v>Edgefield201920.6Max</v>
          </cell>
          <cell r="B10062">
            <v>2019</v>
          </cell>
          <cell r="C10062">
            <v>0.6</v>
          </cell>
          <cell r="D10062" t="str">
            <v>Edgefield</v>
          </cell>
          <cell r="E10062">
            <v>2</v>
          </cell>
          <cell r="F10062">
            <v>849</v>
          </cell>
          <cell r="G10062" t="str">
            <v>Max</v>
          </cell>
        </row>
        <row r="10063">
          <cell r="A10063" t="str">
            <v>Fairfield201920.6Max</v>
          </cell>
          <cell r="B10063">
            <v>2019</v>
          </cell>
          <cell r="C10063">
            <v>0.6</v>
          </cell>
          <cell r="D10063" t="str">
            <v>Fairfield</v>
          </cell>
          <cell r="E10063">
            <v>2</v>
          </cell>
          <cell r="F10063">
            <v>931</v>
          </cell>
          <cell r="G10063" t="str">
            <v>Max</v>
          </cell>
        </row>
        <row r="10064">
          <cell r="A10064" t="str">
            <v>Florence201920.6Max</v>
          </cell>
          <cell r="B10064">
            <v>2019</v>
          </cell>
          <cell r="C10064">
            <v>0.6</v>
          </cell>
          <cell r="D10064" t="str">
            <v>Florence</v>
          </cell>
          <cell r="E10064">
            <v>2</v>
          </cell>
          <cell r="F10064">
            <v>820</v>
          </cell>
          <cell r="G10064" t="str">
            <v>Max</v>
          </cell>
        </row>
        <row r="10065">
          <cell r="A10065" t="str">
            <v>Georgetown201920.6Max</v>
          </cell>
          <cell r="B10065">
            <v>2019</v>
          </cell>
          <cell r="C10065">
            <v>0.6</v>
          </cell>
          <cell r="D10065" t="str">
            <v>Georgetown</v>
          </cell>
          <cell r="E10065">
            <v>2</v>
          </cell>
          <cell r="F10065">
            <v>802</v>
          </cell>
          <cell r="G10065" t="str">
            <v>Max</v>
          </cell>
        </row>
        <row r="10066">
          <cell r="A10066" t="str">
            <v>Greenville201920.6Max</v>
          </cell>
          <cell r="B10066">
            <v>2019</v>
          </cell>
          <cell r="C10066">
            <v>0.6</v>
          </cell>
          <cell r="D10066" t="str">
            <v>Greenville</v>
          </cell>
          <cell r="E10066">
            <v>2</v>
          </cell>
          <cell r="F10066">
            <v>969</v>
          </cell>
          <cell r="G10066" t="str">
            <v>Max</v>
          </cell>
        </row>
        <row r="10067">
          <cell r="A10067" t="str">
            <v>Greenwood201920.6Max</v>
          </cell>
          <cell r="B10067">
            <v>2019</v>
          </cell>
          <cell r="C10067">
            <v>0.6</v>
          </cell>
          <cell r="D10067" t="str">
            <v>Greenwood</v>
          </cell>
          <cell r="E10067">
            <v>2</v>
          </cell>
          <cell r="F10067">
            <v>718</v>
          </cell>
          <cell r="G10067" t="str">
            <v>Max</v>
          </cell>
        </row>
        <row r="10068">
          <cell r="A10068" t="str">
            <v>Hampton201920.6Max</v>
          </cell>
          <cell r="B10068">
            <v>2019</v>
          </cell>
          <cell r="C10068">
            <v>0.6</v>
          </cell>
          <cell r="D10068" t="str">
            <v>Hampton</v>
          </cell>
          <cell r="E10068">
            <v>2</v>
          </cell>
          <cell r="F10068">
            <v>706</v>
          </cell>
          <cell r="G10068" t="str">
            <v>Max</v>
          </cell>
        </row>
        <row r="10069">
          <cell r="A10069" t="str">
            <v>Horry201920.6Max</v>
          </cell>
          <cell r="B10069">
            <v>2019</v>
          </cell>
          <cell r="C10069">
            <v>0.6</v>
          </cell>
          <cell r="D10069" t="str">
            <v>Horry</v>
          </cell>
          <cell r="E10069">
            <v>2</v>
          </cell>
          <cell r="F10069">
            <v>826</v>
          </cell>
          <cell r="G10069" t="str">
            <v>Max</v>
          </cell>
        </row>
        <row r="10070">
          <cell r="A10070" t="str">
            <v>Jasper201920.6Max</v>
          </cell>
          <cell r="B10070">
            <v>2019</v>
          </cell>
          <cell r="C10070">
            <v>0.6</v>
          </cell>
          <cell r="D10070" t="str">
            <v>Jasper</v>
          </cell>
          <cell r="E10070">
            <v>2</v>
          </cell>
          <cell r="F10070">
            <v>721</v>
          </cell>
          <cell r="G10070" t="str">
            <v>Max</v>
          </cell>
        </row>
        <row r="10071">
          <cell r="A10071" t="str">
            <v>Kershaw201920.6Max</v>
          </cell>
          <cell r="B10071">
            <v>2019</v>
          </cell>
          <cell r="C10071">
            <v>0.6</v>
          </cell>
          <cell r="D10071" t="str">
            <v>Kershaw</v>
          </cell>
          <cell r="E10071">
            <v>2</v>
          </cell>
          <cell r="F10071">
            <v>802</v>
          </cell>
          <cell r="G10071" t="str">
            <v>Max</v>
          </cell>
        </row>
        <row r="10072">
          <cell r="A10072" t="str">
            <v>Lancaster201920.6Max</v>
          </cell>
          <cell r="B10072">
            <v>2019</v>
          </cell>
          <cell r="C10072">
            <v>0.6</v>
          </cell>
          <cell r="D10072" t="str">
            <v>Lancaster</v>
          </cell>
          <cell r="E10072">
            <v>2</v>
          </cell>
          <cell r="F10072">
            <v>843</v>
          </cell>
          <cell r="G10072" t="str">
            <v>Max</v>
          </cell>
        </row>
        <row r="10073">
          <cell r="A10073" t="str">
            <v>Laurens201920.6Max</v>
          </cell>
          <cell r="B10073">
            <v>2019</v>
          </cell>
          <cell r="C10073">
            <v>0.6</v>
          </cell>
          <cell r="D10073" t="str">
            <v>Laurens</v>
          </cell>
          <cell r="E10073">
            <v>2</v>
          </cell>
          <cell r="F10073">
            <v>750</v>
          </cell>
          <cell r="G10073" t="str">
            <v>Max</v>
          </cell>
        </row>
        <row r="10074">
          <cell r="A10074" t="str">
            <v>Lee201920.6Max</v>
          </cell>
          <cell r="B10074">
            <v>2019</v>
          </cell>
          <cell r="C10074">
            <v>0.6</v>
          </cell>
          <cell r="D10074" t="str">
            <v>Lee</v>
          </cell>
          <cell r="E10074">
            <v>2</v>
          </cell>
          <cell r="F10074">
            <v>706</v>
          </cell>
          <cell r="G10074" t="str">
            <v>Max</v>
          </cell>
        </row>
        <row r="10075">
          <cell r="A10075" t="str">
            <v>Lexington201920.6Max</v>
          </cell>
          <cell r="B10075">
            <v>2019</v>
          </cell>
          <cell r="C10075">
            <v>0.6</v>
          </cell>
          <cell r="D10075" t="str">
            <v>Lexington</v>
          </cell>
          <cell r="E10075">
            <v>2</v>
          </cell>
          <cell r="F10075">
            <v>931</v>
          </cell>
          <cell r="G10075" t="str">
            <v>Max</v>
          </cell>
        </row>
        <row r="10076">
          <cell r="A10076" t="str">
            <v>Marion201920.6Max</v>
          </cell>
          <cell r="B10076">
            <v>2019</v>
          </cell>
          <cell r="C10076">
            <v>0.6</v>
          </cell>
          <cell r="D10076" t="str">
            <v>Marion</v>
          </cell>
          <cell r="E10076">
            <v>2</v>
          </cell>
          <cell r="F10076">
            <v>706</v>
          </cell>
          <cell r="G10076" t="str">
            <v>Max</v>
          </cell>
        </row>
        <row r="10077">
          <cell r="A10077" t="str">
            <v>Marlboro201920.6Max</v>
          </cell>
          <cell r="B10077">
            <v>2019</v>
          </cell>
          <cell r="C10077">
            <v>0.6</v>
          </cell>
          <cell r="D10077" t="str">
            <v>Marlboro</v>
          </cell>
          <cell r="E10077">
            <v>2</v>
          </cell>
          <cell r="F10077">
            <v>706</v>
          </cell>
          <cell r="G10077" t="str">
            <v>Max</v>
          </cell>
        </row>
        <row r="10078">
          <cell r="A10078" t="str">
            <v>McCormick201920.6Max</v>
          </cell>
          <cell r="B10078">
            <v>2019</v>
          </cell>
          <cell r="C10078">
            <v>0.6</v>
          </cell>
          <cell r="D10078" t="str">
            <v>McCormick</v>
          </cell>
          <cell r="E10078">
            <v>2</v>
          </cell>
          <cell r="F10078">
            <v>718</v>
          </cell>
          <cell r="G10078" t="str">
            <v>Max</v>
          </cell>
        </row>
        <row r="10079">
          <cell r="A10079" t="str">
            <v>Newberry201920.6Max</v>
          </cell>
          <cell r="B10079">
            <v>2019</v>
          </cell>
          <cell r="C10079">
            <v>0.6</v>
          </cell>
          <cell r="D10079" t="str">
            <v>Newberry</v>
          </cell>
          <cell r="E10079">
            <v>2</v>
          </cell>
          <cell r="F10079">
            <v>709</v>
          </cell>
          <cell r="G10079" t="str">
            <v>Max</v>
          </cell>
        </row>
        <row r="10080">
          <cell r="A10080" t="str">
            <v>Oconee201920.6Max</v>
          </cell>
          <cell r="B10080">
            <v>2019</v>
          </cell>
          <cell r="C10080">
            <v>0.6</v>
          </cell>
          <cell r="D10080" t="str">
            <v>Oconee</v>
          </cell>
          <cell r="E10080">
            <v>2</v>
          </cell>
          <cell r="F10080">
            <v>787</v>
          </cell>
          <cell r="G10080" t="str">
            <v>Max</v>
          </cell>
        </row>
        <row r="10081">
          <cell r="A10081" t="str">
            <v>Orangeburg201920.6Max</v>
          </cell>
          <cell r="B10081">
            <v>2019</v>
          </cell>
          <cell r="C10081">
            <v>0.6</v>
          </cell>
          <cell r="D10081" t="str">
            <v>Orangeburg</v>
          </cell>
          <cell r="E10081">
            <v>2</v>
          </cell>
          <cell r="F10081">
            <v>706</v>
          </cell>
          <cell r="G10081" t="str">
            <v>Max</v>
          </cell>
        </row>
        <row r="10082">
          <cell r="A10082" t="str">
            <v>Pickens201920.6Max</v>
          </cell>
          <cell r="B10082">
            <v>2019</v>
          </cell>
          <cell r="C10082">
            <v>0.6</v>
          </cell>
          <cell r="D10082" t="str">
            <v>Pickens</v>
          </cell>
          <cell r="E10082">
            <v>2</v>
          </cell>
          <cell r="F10082">
            <v>969</v>
          </cell>
          <cell r="G10082" t="str">
            <v>Max</v>
          </cell>
        </row>
        <row r="10083">
          <cell r="A10083" t="str">
            <v>Richland201920.6Max</v>
          </cell>
          <cell r="B10083">
            <v>2019</v>
          </cell>
          <cell r="C10083">
            <v>0.6</v>
          </cell>
          <cell r="D10083" t="str">
            <v>Richland</v>
          </cell>
          <cell r="E10083">
            <v>2</v>
          </cell>
          <cell r="F10083">
            <v>931</v>
          </cell>
          <cell r="G10083" t="str">
            <v>Max</v>
          </cell>
        </row>
        <row r="10084">
          <cell r="A10084" t="str">
            <v>Saluda201920.6Max</v>
          </cell>
          <cell r="B10084">
            <v>2019</v>
          </cell>
          <cell r="C10084">
            <v>0.6</v>
          </cell>
          <cell r="D10084" t="str">
            <v>Saluda</v>
          </cell>
          <cell r="E10084">
            <v>2</v>
          </cell>
          <cell r="F10084">
            <v>931</v>
          </cell>
          <cell r="G10084" t="str">
            <v>Max</v>
          </cell>
        </row>
        <row r="10085">
          <cell r="A10085" t="str">
            <v>Spartanburg201920.6Max</v>
          </cell>
          <cell r="B10085">
            <v>2019</v>
          </cell>
          <cell r="C10085">
            <v>0.6</v>
          </cell>
          <cell r="D10085" t="str">
            <v>Spartanburg</v>
          </cell>
          <cell r="E10085">
            <v>2</v>
          </cell>
          <cell r="F10085">
            <v>838</v>
          </cell>
          <cell r="G10085" t="str">
            <v>Max</v>
          </cell>
        </row>
        <row r="10086">
          <cell r="A10086" t="str">
            <v>Sumter201920.6Max</v>
          </cell>
          <cell r="B10086">
            <v>2019</v>
          </cell>
          <cell r="C10086">
            <v>0.6</v>
          </cell>
          <cell r="D10086" t="str">
            <v>Sumter</v>
          </cell>
          <cell r="E10086">
            <v>2</v>
          </cell>
          <cell r="F10086">
            <v>706</v>
          </cell>
          <cell r="G10086" t="str">
            <v>Max</v>
          </cell>
        </row>
        <row r="10087">
          <cell r="A10087" t="str">
            <v>Union201920.6Max</v>
          </cell>
          <cell r="B10087">
            <v>2019</v>
          </cell>
          <cell r="C10087">
            <v>0.6</v>
          </cell>
          <cell r="D10087" t="str">
            <v>Union</v>
          </cell>
          <cell r="E10087">
            <v>2</v>
          </cell>
          <cell r="F10087">
            <v>706</v>
          </cell>
          <cell r="G10087" t="str">
            <v>Max</v>
          </cell>
        </row>
        <row r="10088">
          <cell r="A10088" t="str">
            <v>Williamsburg201920.6Max</v>
          </cell>
          <cell r="B10088">
            <v>2019</v>
          </cell>
          <cell r="C10088">
            <v>0.6</v>
          </cell>
          <cell r="D10088" t="str">
            <v>Williamsburg</v>
          </cell>
          <cell r="E10088">
            <v>2</v>
          </cell>
          <cell r="F10088">
            <v>706</v>
          </cell>
          <cell r="G10088" t="str">
            <v>Max</v>
          </cell>
        </row>
        <row r="10089">
          <cell r="A10089" t="str">
            <v>York201920.6Max</v>
          </cell>
          <cell r="B10089">
            <v>2019</v>
          </cell>
          <cell r="C10089">
            <v>0.6</v>
          </cell>
          <cell r="D10089" t="str">
            <v>York</v>
          </cell>
          <cell r="E10089">
            <v>2</v>
          </cell>
          <cell r="F10089">
            <v>1066</v>
          </cell>
          <cell r="G10089" t="str">
            <v>Max</v>
          </cell>
        </row>
        <row r="10090">
          <cell r="A10090" t="str">
            <v>Abbeville201930.6Max</v>
          </cell>
          <cell r="B10090">
            <v>2019</v>
          </cell>
          <cell r="C10090">
            <v>0.6</v>
          </cell>
          <cell r="D10090" t="str">
            <v>Abbeville</v>
          </cell>
          <cell r="E10090">
            <v>3</v>
          </cell>
          <cell r="F10090">
            <v>816</v>
          </cell>
          <cell r="G10090" t="str">
            <v>Max</v>
          </cell>
        </row>
        <row r="10091">
          <cell r="A10091" t="str">
            <v>Aiken201930.6Max</v>
          </cell>
          <cell r="B10091">
            <v>2019</v>
          </cell>
          <cell r="C10091">
            <v>0.6</v>
          </cell>
          <cell r="D10091" t="str">
            <v>Aiken</v>
          </cell>
          <cell r="E10091">
            <v>3</v>
          </cell>
          <cell r="F10091">
            <v>980</v>
          </cell>
          <cell r="G10091" t="str">
            <v>Max</v>
          </cell>
        </row>
        <row r="10092">
          <cell r="A10092" t="str">
            <v>Allendale201930.6Max</v>
          </cell>
          <cell r="B10092">
            <v>2019</v>
          </cell>
          <cell r="C10092">
            <v>0.6</v>
          </cell>
          <cell r="D10092" t="str">
            <v>Allendale</v>
          </cell>
          <cell r="E10092">
            <v>3</v>
          </cell>
          <cell r="F10092">
            <v>816</v>
          </cell>
          <cell r="G10092" t="str">
            <v>Max</v>
          </cell>
        </row>
        <row r="10093">
          <cell r="A10093" t="str">
            <v>Anderson201930.6Max</v>
          </cell>
          <cell r="B10093">
            <v>2019</v>
          </cell>
          <cell r="C10093">
            <v>0.6</v>
          </cell>
          <cell r="D10093" t="str">
            <v>Anderson</v>
          </cell>
          <cell r="E10093">
            <v>3</v>
          </cell>
          <cell r="F10093">
            <v>941</v>
          </cell>
          <cell r="G10093" t="str">
            <v>Max</v>
          </cell>
        </row>
        <row r="10094">
          <cell r="A10094" t="str">
            <v>Bamberg201930.6Max</v>
          </cell>
          <cell r="B10094">
            <v>2019</v>
          </cell>
          <cell r="C10094">
            <v>0.6</v>
          </cell>
          <cell r="D10094" t="str">
            <v>Bamberg</v>
          </cell>
          <cell r="E10094">
            <v>3</v>
          </cell>
          <cell r="F10094">
            <v>816</v>
          </cell>
          <cell r="G10094" t="str">
            <v>Max</v>
          </cell>
        </row>
        <row r="10095">
          <cell r="A10095" t="str">
            <v>Barnwell201930.6Max</v>
          </cell>
          <cell r="B10095">
            <v>2019</v>
          </cell>
          <cell r="C10095">
            <v>0.6</v>
          </cell>
          <cell r="D10095" t="str">
            <v>Barnwell</v>
          </cell>
          <cell r="E10095">
            <v>3</v>
          </cell>
          <cell r="F10095">
            <v>816</v>
          </cell>
          <cell r="G10095" t="str">
            <v>Max</v>
          </cell>
        </row>
        <row r="10096">
          <cell r="A10096" t="str">
            <v>Beaufort201930.6Max</v>
          </cell>
          <cell r="B10096">
            <v>2019</v>
          </cell>
          <cell r="C10096">
            <v>0.6</v>
          </cell>
          <cell r="D10096" t="str">
            <v>Beaufort</v>
          </cell>
          <cell r="E10096">
            <v>3</v>
          </cell>
          <cell r="F10096">
            <v>1239</v>
          </cell>
          <cell r="G10096" t="str">
            <v>Max</v>
          </cell>
        </row>
        <row r="10097">
          <cell r="A10097" t="str">
            <v>Berkeley201930.6Max</v>
          </cell>
          <cell r="B10097">
            <v>2019</v>
          </cell>
          <cell r="C10097">
            <v>0.6</v>
          </cell>
          <cell r="D10097" t="str">
            <v>Berkeley</v>
          </cell>
          <cell r="E10097">
            <v>3</v>
          </cell>
          <cell r="F10097">
            <v>1215</v>
          </cell>
          <cell r="G10097" t="str">
            <v>Max</v>
          </cell>
        </row>
        <row r="10098">
          <cell r="A10098" t="str">
            <v>Calhoun201930.6Max</v>
          </cell>
          <cell r="B10098">
            <v>2019</v>
          </cell>
          <cell r="C10098">
            <v>0.6</v>
          </cell>
          <cell r="D10098" t="str">
            <v>Calhoun</v>
          </cell>
          <cell r="E10098">
            <v>3</v>
          </cell>
          <cell r="F10098">
            <v>1075</v>
          </cell>
          <cell r="G10098" t="str">
            <v>Max</v>
          </cell>
        </row>
        <row r="10099">
          <cell r="A10099" t="str">
            <v>Charleston201930.6Max</v>
          </cell>
          <cell r="B10099">
            <v>2019</v>
          </cell>
          <cell r="C10099">
            <v>0.6</v>
          </cell>
          <cell r="D10099" t="str">
            <v>Charleston</v>
          </cell>
          <cell r="E10099">
            <v>3</v>
          </cell>
          <cell r="F10099">
            <v>1215</v>
          </cell>
          <cell r="G10099" t="str">
            <v>Max</v>
          </cell>
        </row>
        <row r="10100">
          <cell r="A10100" t="str">
            <v>Cherokee201930.6Max</v>
          </cell>
          <cell r="B10100">
            <v>2019</v>
          </cell>
          <cell r="C10100">
            <v>0.6</v>
          </cell>
          <cell r="D10100" t="str">
            <v>Cherokee</v>
          </cell>
          <cell r="E10100">
            <v>3</v>
          </cell>
          <cell r="F10100">
            <v>816</v>
          </cell>
          <cell r="G10100" t="str">
            <v>Max</v>
          </cell>
        </row>
        <row r="10101">
          <cell r="A10101" t="str">
            <v>Chester201930.6Max</v>
          </cell>
          <cell r="B10101">
            <v>2019</v>
          </cell>
          <cell r="C10101">
            <v>0.6</v>
          </cell>
          <cell r="D10101" t="str">
            <v>Chester</v>
          </cell>
          <cell r="E10101">
            <v>3</v>
          </cell>
          <cell r="F10101">
            <v>816</v>
          </cell>
          <cell r="G10101" t="str">
            <v>Max</v>
          </cell>
        </row>
        <row r="10102">
          <cell r="A10102" t="str">
            <v>Chesterfield201930.6Max</v>
          </cell>
          <cell r="B10102">
            <v>2019</v>
          </cell>
          <cell r="C10102">
            <v>0.6</v>
          </cell>
          <cell r="D10102" t="str">
            <v>Chesterfield</v>
          </cell>
          <cell r="E10102">
            <v>3</v>
          </cell>
          <cell r="F10102">
            <v>816</v>
          </cell>
          <cell r="G10102" t="str">
            <v>Max</v>
          </cell>
        </row>
        <row r="10103">
          <cell r="A10103" t="str">
            <v>Clarendon201930.6Max</v>
          </cell>
          <cell r="B10103">
            <v>2019</v>
          </cell>
          <cell r="C10103">
            <v>0.6</v>
          </cell>
          <cell r="D10103" t="str">
            <v>Clarendon</v>
          </cell>
          <cell r="E10103">
            <v>3</v>
          </cell>
          <cell r="F10103">
            <v>816</v>
          </cell>
          <cell r="G10103" t="str">
            <v>Max</v>
          </cell>
        </row>
        <row r="10104">
          <cell r="A10104" t="str">
            <v>Colleton201930.6Max</v>
          </cell>
          <cell r="B10104">
            <v>2019</v>
          </cell>
          <cell r="C10104">
            <v>0.6</v>
          </cell>
          <cell r="D10104" t="str">
            <v>Colleton</v>
          </cell>
          <cell r="E10104">
            <v>3</v>
          </cell>
          <cell r="F10104">
            <v>816</v>
          </cell>
          <cell r="G10104" t="str">
            <v>Max</v>
          </cell>
        </row>
        <row r="10105">
          <cell r="A10105" t="str">
            <v>Darlington201930.6Max</v>
          </cell>
          <cell r="B10105">
            <v>2019</v>
          </cell>
          <cell r="C10105">
            <v>0.6</v>
          </cell>
          <cell r="D10105" t="str">
            <v>Darlington</v>
          </cell>
          <cell r="E10105">
            <v>3</v>
          </cell>
          <cell r="F10105">
            <v>843</v>
          </cell>
          <cell r="G10105" t="str">
            <v>Max</v>
          </cell>
        </row>
        <row r="10106">
          <cell r="A10106" t="str">
            <v>Dillon201930.6Max</v>
          </cell>
          <cell r="B10106">
            <v>2019</v>
          </cell>
          <cell r="C10106">
            <v>0.6</v>
          </cell>
          <cell r="D10106" t="str">
            <v>Dillon</v>
          </cell>
          <cell r="E10106">
            <v>3</v>
          </cell>
          <cell r="F10106">
            <v>816</v>
          </cell>
          <cell r="G10106" t="str">
            <v>Max</v>
          </cell>
        </row>
        <row r="10107">
          <cell r="A10107" t="str">
            <v>Dorchester201930.6Max</v>
          </cell>
          <cell r="B10107">
            <v>2019</v>
          </cell>
          <cell r="C10107">
            <v>0.6</v>
          </cell>
          <cell r="D10107" t="str">
            <v>Dorchester</v>
          </cell>
          <cell r="E10107">
            <v>3</v>
          </cell>
          <cell r="F10107">
            <v>1215</v>
          </cell>
          <cell r="G10107" t="str">
            <v>Max</v>
          </cell>
        </row>
        <row r="10108">
          <cell r="A10108" t="str">
            <v>Edgefield201930.6Max</v>
          </cell>
          <cell r="B10108">
            <v>2019</v>
          </cell>
          <cell r="C10108">
            <v>0.6</v>
          </cell>
          <cell r="D10108" t="str">
            <v>Edgefield</v>
          </cell>
          <cell r="E10108">
            <v>3</v>
          </cell>
          <cell r="F10108">
            <v>980</v>
          </cell>
          <cell r="G10108" t="str">
            <v>Max</v>
          </cell>
        </row>
        <row r="10109">
          <cell r="A10109" t="str">
            <v>Fairfield201930.6Max</v>
          </cell>
          <cell r="B10109">
            <v>2019</v>
          </cell>
          <cell r="C10109">
            <v>0.6</v>
          </cell>
          <cell r="D10109" t="str">
            <v>Fairfield</v>
          </cell>
          <cell r="E10109">
            <v>3</v>
          </cell>
          <cell r="F10109">
            <v>1075</v>
          </cell>
          <cell r="G10109" t="str">
            <v>Max</v>
          </cell>
        </row>
        <row r="10110">
          <cell r="A10110" t="str">
            <v>Florence201930.6Max</v>
          </cell>
          <cell r="B10110">
            <v>2019</v>
          </cell>
          <cell r="C10110">
            <v>0.6</v>
          </cell>
          <cell r="D10110" t="str">
            <v>Florence</v>
          </cell>
          <cell r="E10110">
            <v>3</v>
          </cell>
          <cell r="F10110">
            <v>947</v>
          </cell>
          <cell r="G10110" t="str">
            <v>Max</v>
          </cell>
        </row>
        <row r="10111">
          <cell r="A10111" t="str">
            <v>Georgetown201930.6Max</v>
          </cell>
          <cell r="B10111">
            <v>2019</v>
          </cell>
          <cell r="C10111">
            <v>0.6</v>
          </cell>
          <cell r="D10111" t="str">
            <v>Georgetown</v>
          </cell>
          <cell r="E10111">
            <v>3</v>
          </cell>
          <cell r="F10111">
            <v>927</v>
          </cell>
          <cell r="G10111" t="str">
            <v>Max</v>
          </cell>
        </row>
        <row r="10112">
          <cell r="A10112" t="str">
            <v>Greenville201930.6Max</v>
          </cell>
          <cell r="B10112">
            <v>2019</v>
          </cell>
          <cell r="C10112">
            <v>0.6</v>
          </cell>
          <cell r="D10112" t="str">
            <v>Greenville</v>
          </cell>
          <cell r="E10112">
            <v>3</v>
          </cell>
          <cell r="F10112">
            <v>1119</v>
          </cell>
          <cell r="G10112" t="str">
            <v>Max</v>
          </cell>
        </row>
        <row r="10113">
          <cell r="A10113" t="str">
            <v>Greenwood201930.6Max</v>
          </cell>
          <cell r="B10113">
            <v>2019</v>
          </cell>
          <cell r="C10113">
            <v>0.6</v>
          </cell>
          <cell r="D10113" t="str">
            <v>Greenwood</v>
          </cell>
          <cell r="E10113">
            <v>3</v>
          </cell>
          <cell r="F10113">
            <v>830</v>
          </cell>
          <cell r="G10113" t="str">
            <v>Max</v>
          </cell>
        </row>
        <row r="10114">
          <cell r="A10114" t="str">
            <v>Hampton201930.6Max</v>
          </cell>
          <cell r="B10114">
            <v>2019</v>
          </cell>
          <cell r="C10114">
            <v>0.6</v>
          </cell>
          <cell r="D10114" t="str">
            <v>Hampton</v>
          </cell>
          <cell r="E10114">
            <v>3</v>
          </cell>
          <cell r="F10114">
            <v>816</v>
          </cell>
          <cell r="G10114" t="str">
            <v>Max</v>
          </cell>
        </row>
        <row r="10115">
          <cell r="A10115" t="str">
            <v>Horry201930.6Max</v>
          </cell>
          <cell r="B10115">
            <v>2019</v>
          </cell>
          <cell r="C10115">
            <v>0.6</v>
          </cell>
          <cell r="D10115" t="str">
            <v>Horry</v>
          </cell>
          <cell r="E10115">
            <v>3</v>
          </cell>
          <cell r="F10115">
            <v>954</v>
          </cell>
          <cell r="G10115" t="str">
            <v>Max</v>
          </cell>
        </row>
        <row r="10116">
          <cell r="A10116" t="str">
            <v>Jasper201930.6Max</v>
          </cell>
          <cell r="B10116">
            <v>2019</v>
          </cell>
          <cell r="C10116">
            <v>0.6</v>
          </cell>
          <cell r="D10116" t="str">
            <v>Jasper</v>
          </cell>
          <cell r="E10116">
            <v>3</v>
          </cell>
          <cell r="F10116">
            <v>833</v>
          </cell>
          <cell r="G10116" t="str">
            <v>Max</v>
          </cell>
        </row>
        <row r="10117">
          <cell r="A10117" t="str">
            <v>Kershaw201930.6Max</v>
          </cell>
          <cell r="B10117">
            <v>2019</v>
          </cell>
          <cell r="C10117">
            <v>0.6</v>
          </cell>
          <cell r="D10117" t="str">
            <v>Kershaw</v>
          </cell>
          <cell r="E10117">
            <v>3</v>
          </cell>
          <cell r="F10117">
            <v>927</v>
          </cell>
          <cell r="G10117" t="str">
            <v>Max</v>
          </cell>
        </row>
        <row r="10118">
          <cell r="A10118" t="str">
            <v>Lancaster201930.6Max</v>
          </cell>
          <cell r="B10118">
            <v>2019</v>
          </cell>
          <cell r="C10118">
            <v>0.6</v>
          </cell>
          <cell r="D10118" t="str">
            <v>Lancaster</v>
          </cell>
          <cell r="E10118">
            <v>3</v>
          </cell>
          <cell r="F10118">
            <v>973</v>
          </cell>
          <cell r="G10118" t="str">
            <v>Max</v>
          </cell>
        </row>
        <row r="10119">
          <cell r="A10119" t="str">
            <v>Laurens201930.6Max</v>
          </cell>
          <cell r="B10119">
            <v>2019</v>
          </cell>
          <cell r="C10119">
            <v>0.6</v>
          </cell>
          <cell r="D10119" t="str">
            <v>Laurens</v>
          </cell>
          <cell r="E10119">
            <v>3</v>
          </cell>
          <cell r="F10119">
            <v>866</v>
          </cell>
          <cell r="G10119" t="str">
            <v>Max</v>
          </cell>
        </row>
        <row r="10120">
          <cell r="A10120" t="str">
            <v>Lee201930.6Max</v>
          </cell>
          <cell r="B10120">
            <v>2019</v>
          </cell>
          <cell r="C10120">
            <v>0.6</v>
          </cell>
          <cell r="D10120" t="str">
            <v>Lee</v>
          </cell>
          <cell r="E10120">
            <v>3</v>
          </cell>
          <cell r="F10120">
            <v>816</v>
          </cell>
          <cell r="G10120" t="str">
            <v>Max</v>
          </cell>
        </row>
        <row r="10121">
          <cell r="A10121" t="str">
            <v>Lexington201930.6Max</v>
          </cell>
          <cell r="B10121">
            <v>2019</v>
          </cell>
          <cell r="C10121">
            <v>0.6</v>
          </cell>
          <cell r="D10121" t="str">
            <v>Lexington</v>
          </cell>
          <cell r="E10121">
            <v>3</v>
          </cell>
          <cell r="F10121">
            <v>1075</v>
          </cell>
          <cell r="G10121" t="str">
            <v>Max</v>
          </cell>
        </row>
        <row r="10122">
          <cell r="A10122" t="str">
            <v>Marion201930.6Max</v>
          </cell>
          <cell r="B10122">
            <v>2019</v>
          </cell>
          <cell r="C10122">
            <v>0.6</v>
          </cell>
          <cell r="D10122" t="str">
            <v>Marion</v>
          </cell>
          <cell r="E10122">
            <v>3</v>
          </cell>
          <cell r="F10122">
            <v>816</v>
          </cell>
          <cell r="G10122" t="str">
            <v>Max</v>
          </cell>
        </row>
        <row r="10123">
          <cell r="A10123" t="str">
            <v>Marlboro201930.6Max</v>
          </cell>
          <cell r="B10123">
            <v>2019</v>
          </cell>
          <cell r="C10123">
            <v>0.6</v>
          </cell>
          <cell r="D10123" t="str">
            <v>Marlboro</v>
          </cell>
          <cell r="E10123">
            <v>3</v>
          </cell>
          <cell r="F10123">
            <v>816</v>
          </cell>
          <cell r="G10123" t="str">
            <v>Max</v>
          </cell>
        </row>
        <row r="10124">
          <cell r="A10124" t="str">
            <v>McCormick201930.6Max</v>
          </cell>
          <cell r="B10124">
            <v>2019</v>
          </cell>
          <cell r="C10124">
            <v>0.6</v>
          </cell>
          <cell r="D10124" t="str">
            <v>McCormick</v>
          </cell>
          <cell r="E10124">
            <v>3</v>
          </cell>
          <cell r="F10124">
            <v>830</v>
          </cell>
          <cell r="G10124" t="str">
            <v>Max</v>
          </cell>
        </row>
        <row r="10125">
          <cell r="A10125" t="str">
            <v>Newberry201930.6Max</v>
          </cell>
          <cell r="B10125">
            <v>2019</v>
          </cell>
          <cell r="C10125">
            <v>0.6</v>
          </cell>
          <cell r="D10125" t="str">
            <v>Newberry</v>
          </cell>
          <cell r="E10125">
            <v>3</v>
          </cell>
          <cell r="F10125">
            <v>819</v>
          </cell>
          <cell r="G10125" t="str">
            <v>Max</v>
          </cell>
        </row>
        <row r="10126">
          <cell r="A10126" t="str">
            <v>Oconee201930.6Max</v>
          </cell>
          <cell r="B10126">
            <v>2019</v>
          </cell>
          <cell r="C10126">
            <v>0.6</v>
          </cell>
          <cell r="D10126" t="str">
            <v>Oconee</v>
          </cell>
          <cell r="E10126">
            <v>3</v>
          </cell>
          <cell r="F10126">
            <v>909</v>
          </cell>
          <cell r="G10126" t="str">
            <v>Max</v>
          </cell>
        </row>
        <row r="10127">
          <cell r="A10127" t="str">
            <v>Orangeburg201930.6Max</v>
          </cell>
          <cell r="B10127">
            <v>2019</v>
          </cell>
          <cell r="C10127">
            <v>0.6</v>
          </cell>
          <cell r="D10127" t="str">
            <v>Orangeburg</v>
          </cell>
          <cell r="E10127">
            <v>3</v>
          </cell>
          <cell r="F10127">
            <v>816</v>
          </cell>
          <cell r="G10127" t="str">
            <v>Max</v>
          </cell>
        </row>
        <row r="10128">
          <cell r="A10128" t="str">
            <v>Pickens201930.6Max</v>
          </cell>
          <cell r="B10128">
            <v>2019</v>
          </cell>
          <cell r="C10128">
            <v>0.6</v>
          </cell>
          <cell r="D10128" t="str">
            <v>Pickens</v>
          </cell>
          <cell r="E10128">
            <v>3</v>
          </cell>
          <cell r="F10128">
            <v>1119</v>
          </cell>
          <cell r="G10128" t="str">
            <v>Max</v>
          </cell>
        </row>
        <row r="10129">
          <cell r="A10129" t="str">
            <v>Richland201930.6Max</v>
          </cell>
          <cell r="B10129">
            <v>2019</v>
          </cell>
          <cell r="C10129">
            <v>0.6</v>
          </cell>
          <cell r="D10129" t="str">
            <v>Richland</v>
          </cell>
          <cell r="E10129">
            <v>3</v>
          </cell>
          <cell r="F10129">
            <v>1075</v>
          </cell>
          <cell r="G10129" t="str">
            <v>Max</v>
          </cell>
        </row>
        <row r="10130">
          <cell r="A10130" t="str">
            <v>Saluda201930.6Max</v>
          </cell>
          <cell r="B10130">
            <v>2019</v>
          </cell>
          <cell r="C10130">
            <v>0.6</v>
          </cell>
          <cell r="D10130" t="str">
            <v>Saluda</v>
          </cell>
          <cell r="E10130">
            <v>3</v>
          </cell>
          <cell r="F10130">
            <v>1075</v>
          </cell>
          <cell r="G10130" t="str">
            <v>Max</v>
          </cell>
        </row>
        <row r="10131">
          <cell r="A10131" t="str">
            <v>Spartanburg201930.6Max</v>
          </cell>
          <cell r="B10131">
            <v>2019</v>
          </cell>
          <cell r="C10131">
            <v>0.6</v>
          </cell>
          <cell r="D10131" t="str">
            <v>Spartanburg</v>
          </cell>
          <cell r="E10131">
            <v>3</v>
          </cell>
          <cell r="F10131">
            <v>969</v>
          </cell>
          <cell r="G10131" t="str">
            <v>Max</v>
          </cell>
        </row>
        <row r="10132">
          <cell r="A10132" t="str">
            <v>Sumter201930.6Max</v>
          </cell>
          <cell r="B10132">
            <v>2019</v>
          </cell>
          <cell r="C10132">
            <v>0.6</v>
          </cell>
          <cell r="D10132" t="str">
            <v>Sumter</v>
          </cell>
          <cell r="E10132">
            <v>3</v>
          </cell>
          <cell r="F10132">
            <v>816</v>
          </cell>
          <cell r="G10132" t="str">
            <v>Max</v>
          </cell>
        </row>
        <row r="10133">
          <cell r="A10133" t="str">
            <v>Union201930.6Max</v>
          </cell>
          <cell r="B10133">
            <v>2019</v>
          </cell>
          <cell r="C10133">
            <v>0.6</v>
          </cell>
          <cell r="D10133" t="str">
            <v>Union</v>
          </cell>
          <cell r="E10133">
            <v>3</v>
          </cell>
          <cell r="F10133">
            <v>816</v>
          </cell>
          <cell r="G10133" t="str">
            <v>Max</v>
          </cell>
        </row>
        <row r="10134">
          <cell r="A10134" t="str">
            <v>Williamsburg201930.6Max</v>
          </cell>
          <cell r="B10134">
            <v>2019</v>
          </cell>
          <cell r="C10134">
            <v>0.6</v>
          </cell>
          <cell r="D10134" t="str">
            <v>Williamsburg</v>
          </cell>
          <cell r="E10134">
            <v>3</v>
          </cell>
          <cell r="F10134">
            <v>816</v>
          </cell>
          <cell r="G10134" t="str">
            <v>Max</v>
          </cell>
        </row>
        <row r="10135">
          <cell r="A10135" t="str">
            <v>York201930.6Max</v>
          </cell>
          <cell r="B10135">
            <v>2019</v>
          </cell>
          <cell r="C10135">
            <v>0.6</v>
          </cell>
          <cell r="D10135" t="str">
            <v>York</v>
          </cell>
          <cell r="E10135">
            <v>3</v>
          </cell>
          <cell r="F10135">
            <v>1233</v>
          </cell>
          <cell r="G10135" t="str">
            <v>Max</v>
          </cell>
        </row>
        <row r="10136">
          <cell r="A10136" t="str">
            <v>Abbeville201940.6Max</v>
          </cell>
          <cell r="B10136">
            <v>2019</v>
          </cell>
          <cell r="C10136">
            <v>0.6</v>
          </cell>
          <cell r="D10136" t="str">
            <v>Abbeville</v>
          </cell>
          <cell r="E10136">
            <v>4</v>
          </cell>
          <cell r="F10136">
            <v>910</v>
          </cell>
          <cell r="G10136" t="str">
            <v>Max</v>
          </cell>
        </row>
        <row r="10137">
          <cell r="A10137" t="str">
            <v>Aiken201940.6Max</v>
          </cell>
          <cell r="B10137">
            <v>2019</v>
          </cell>
          <cell r="C10137">
            <v>0.6</v>
          </cell>
          <cell r="D10137" t="str">
            <v>Aiken</v>
          </cell>
          <cell r="E10137">
            <v>4</v>
          </cell>
          <cell r="F10137">
            <v>1093</v>
          </cell>
          <cell r="G10137" t="str">
            <v>Max</v>
          </cell>
        </row>
        <row r="10138">
          <cell r="A10138" t="str">
            <v>Allendale201940.6Max</v>
          </cell>
          <cell r="B10138">
            <v>2019</v>
          </cell>
          <cell r="C10138">
            <v>0.6</v>
          </cell>
          <cell r="D10138" t="str">
            <v>Allendale</v>
          </cell>
          <cell r="E10138">
            <v>4</v>
          </cell>
          <cell r="F10138">
            <v>910</v>
          </cell>
          <cell r="G10138" t="str">
            <v>Max</v>
          </cell>
        </row>
        <row r="10139">
          <cell r="A10139" t="str">
            <v>Anderson201940.6Max</v>
          </cell>
          <cell r="B10139">
            <v>2019</v>
          </cell>
          <cell r="C10139">
            <v>0.6</v>
          </cell>
          <cell r="D10139" t="str">
            <v>Anderson</v>
          </cell>
          <cell r="E10139">
            <v>4</v>
          </cell>
          <cell r="F10139">
            <v>1050</v>
          </cell>
          <cell r="G10139" t="str">
            <v>Max</v>
          </cell>
        </row>
        <row r="10140">
          <cell r="A10140" t="str">
            <v>Bamberg201940.6Max</v>
          </cell>
          <cell r="B10140">
            <v>2019</v>
          </cell>
          <cell r="C10140">
            <v>0.6</v>
          </cell>
          <cell r="D10140" t="str">
            <v>Bamberg</v>
          </cell>
          <cell r="E10140">
            <v>4</v>
          </cell>
          <cell r="F10140">
            <v>910</v>
          </cell>
          <cell r="G10140" t="str">
            <v>Max</v>
          </cell>
        </row>
        <row r="10141">
          <cell r="A10141" t="str">
            <v>Barnwell201940.6Max</v>
          </cell>
          <cell r="B10141">
            <v>2019</v>
          </cell>
          <cell r="C10141">
            <v>0.6</v>
          </cell>
          <cell r="D10141" t="str">
            <v>Barnwell</v>
          </cell>
          <cell r="E10141">
            <v>4</v>
          </cell>
          <cell r="F10141">
            <v>910</v>
          </cell>
          <cell r="G10141" t="str">
            <v>Max</v>
          </cell>
        </row>
        <row r="10142">
          <cell r="A10142" t="str">
            <v>Beaufort201940.6Max</v>
          </cell>
          <cell r="B10142">
            <v>2019</v>
          </cell>
          <cell r="C10142">
            <v>0.6</v>
          </cell>
          <cell r="D10142" t="str">
            <v>Beaufort</v>
          </cell>
          <cell r="E10142">
            <v>4</v>
          </cell>
          <cell r="F10142">
            <v>1383</v>
          </cell>
          <cell r="G10142" t="str">
            <v>Max</v>
          </cell>
        </row>
        <row r="10143">
          <cell r="A10143" t="str">
            <v>Berkeley201940.6Max</v>
          </cell>
          <cell r="B10143">
            <v>2019</v>
          </cell>
          <cell r="C10143">
            <v>0.6</v>
          </cell>
          <cell r="D10143" t="str">
            <v>Berkeley</v>
          </cell>
          <cell r="E10143">
            <v>4</v>
          </cell>
          <cell r="F10143">
            <v>1356</v>
          </cell>
          <cell r="G10143" t="str">
            <v>Max</v>
          </cell>
        </row>
        <row r="10144">
          <cell r="A10144" t="str">
            <v>Calhoun201940.6Max</v>
          </cell>
          <cell r="B10144">
            <v>2019</v>
          </cell>
          <cell r="C10144">
            <v>0.6</v>
          </cell>
          <cell r="D10144" t="str">
            <v>Calhoun</v>
          </cell>
          <cell r="E10144">
            <v>4</v>
          </cell>
          <cell r="F10144">
            <v>1200</v>
          </cell>
          <cell r="G10144" t="str">
            <v>Max</v>
          </cell>
        </row>
        <row r="10145">
          <cell r="A10145" t="str">
            <v>Charleston201940.6Max</v>
          </cell>
          <cell r="B10145">
            <v>2019</v>
          </cell>
          <cell r="C10145">
            <v>0.6</v>
          </cell>
          <cell r="D10145" t="str">
            <v>Charleston</v>
          </cell>
          <cell r="E10145">
            <v>4</v>
          </cell>
          <cell r="F10145">
            <v>1356</v>
          </cell>
          <cell r="G10145" t="str">
            <v>Max</v>
          </cell>
        </row>
        <row r="10146">
          <cell r="A10146" t="str">
            <v>Cherokee201940.6Max</v>
          </cell>
          <cell r="B10146">
            <v>2019</v>
          </cell>
          <cell r="C10146">
            <v>0.6</v>
          </cell>
          <cell r="D10146" t="str">
            <v>Cherokee</v>
          </cell>
          <cell r="E10146">
            <v>4</v>
          </cell>
          <cell r="F10146">
            <v>910</v>
          </cell>
          <cell r="G10146" t="str">
            <v>Max</v>
          </cell>
        </row>
        <row r="10147">
          <cell r="A10147" t="str">
            <v>Chester201940.6Max</v>
          </cell>
          <cell r="B10147">
            <v>2019</v>
          </cell>
          <cell r="C10147">
            <v>0.6</v>
          </cell>
          <cell r="D10147" t="str">
            <v>Chester</v>
          </cell>
          <cell r="E10147">
            <v>4</v>
          </cell>
          <cell r="F10147">
            <v>910</v>
          </cell>
          <cell r="G10147" t="str">
            <v>Max</v>
          </cell>
        </row>
        <row r="10148">
          <cell r="A10148" t="str">
            <v>Chesterfield201940.6Max</v>
          </cell>
          <cell r="B10148">
            <v>2019</v>
          </cell>
          <cell r="C10148">
            <v>0.6</v>
          </cell>
          <cell r="D10148" t="str">
            <v>Chesterfield</v>
          </cell>
          <cell r="E10148">
            <v>4</v>
          </cell>
          <cell r="F10148">
            <v>910</v>
          </cell>
          <cell r="G10148" t="str">
            <v>Max</v>
          </cell>
        </row>
        <row r="10149">
          <cell r="A10149" t="str">
            <v>Clarendon201940.6Max</v>
          </cell>
          <cell r="B10149">
            <v>2019</v>
          </cell>
          <cell r="C10149">
            <v>0.6</v>
          </cell>
          <cell r="D10149" t="str">
            <v>Clarendon</v>
          </cell>
          <cell r="E10149">
            <v>4</v>
          </cell>
          <cell r="F10149">
            <v>910</v>
          </cell>
          <cell r="G10149" t="str">
            <v>Max</v>
          </cell>
        </row>
        <row r="10150">
          <cell r="A10150" t="str">
            <v>Colleton201940.6Max</v>
          </cell>
          <cell r="B10150">
            <v>2019</v>
          </cell>
          <cell r="C10150">
            <v>0.6</v>
          </cell>
          <cell r="D10150" t="str">
            <v>Colleton</v>
          </cell>
          <cell r="E10150">
            <v>4</v>
          </cell>
          <cell r="F10150">
            <v>910</v>
          </cell>
          <cell r="G10150" t="str">
            <v>Max</v>
          </cell>
        </row>
        <row r="10151">
          <cell r="A10151" t="str">
            <v>Darlington201940.6Max</v>
          </cell>
          <cell r="B10151">
            <v>2019</v>
          </cell>
          <cell r="C10151">
            <v>0.6</v>
          </cell>
          <cell r="D10151" t="str">
            <v>Darlington</v>
          </cell>
          <cell r="E10151">
            <v>4</v>
          </cell>
          <cell r="F10151">
            <v>940</v>
          </cell>
          <cell r="G10151" t="str">
            <v>Max</v>
          </cell>
        </row>
        <row r="10152">
          <cell r="A10152" t="str">
            <v>Dillon201940.6Max</v>
          </cell>
          <cell r="B10152">
            <v>2019</v>
          </cell>
          <cell r="C10152">
            <v>0.6</v>
          </cell>
          <cell r="D10152" t="str">
            <v>Dillon</v>
          </cell>
          <cell r="E10152">
            <v>4</v>
          </cell>
          <cell r="F10152">
            <v>910</v>
          </cell>
          <cell r="G10152" t="str">
            <v>Max</v>
          </cell>
        </row>
        <row r="10153">
          <cell r="A10153" t="str">
            <v>Dorchester201940.6Max</v>
          </cell>
          <cell r="B10153">
            <v>2019</v>
          </cell>
          <cell r="C10153">
            <v>0.6</v>
          </cell>
          <cell r="D10153" t="str">
            <v>Dorchester</v>
          </cell>
          <cell r="E10153">
            <v>4</v>
          </cell>
          <cell r="F10153">
            <v>1356</v>
          </cell>
          <cell r="G10153" t="str">
            <v>Max</v>
          </cell>
        </row>
        <row r="10154">
          <cell r="A10154" t="str">
            <v>Edgefield201940.6Max</v>
          </cell>
          <cell r="B10154">
            <v>2019</v>
          </cell>
          <cell r="C10154">
            <v>0.6</v>
          </cell>
          <cell r="D10154" t="str">
            <v>Edgefield</v>
          </cell>
          <cell r="E10154">
            <v>4</v>
          </cell>
          <cell r="F10154">
            <v>1093</v>
          </cell>
          <cell r="G10154" t="str">
            <v>Max</v>
          </cell>
        </row>
        <row r="10155">
          <cell r="A10155" t="str">
            <v>Fairfield201940.6Max</v>
          </cell>
          <cell r="B10155">
            <v>2019</v>
          </cell>
          <cell r="C10155">
            <v>0.6</v>
          </cell>
          <cell r="D10155" t="str">
            <v>Fairfield</v>
          </cell>
          <cell r="E10155">
            <v>4</v>
          </cell>
          <cell r="F10155">
            <v>1200</v>
          </cell>
          <cell r="G10155" t="str">
            <v>Max</v>
          </cell>
        </row>
        <row r="10156">
          <cell r="A10156" t="str">
            <v>Florence201940.6Max</v>
          </cell>
          <cell r="B10156">
            <v>2019</v>
          </cell>
          <cell r="C10156">
            <v>0.6</v>
          </cell>
          <cell r="D10156" t="str">
            <v>Florence</v>
          </cell>
          <cell r="E10156">
            <v>4</v>
          </cell>
          <cell r="F10156">
            <v>1057</v>
          </cell>
          <cell r="G10156" t="str">
            <v>Max</v>
          </cell>
        </row>
        <row r="10157">
          <cell r="A10157" t="str">
            <v>Georgetown201940.6Max</v>
          </cell>
          <cell r="B10157">
            <v>2019</v>
          </cell>
          <cell r="C10157">
            <v>0.6</v>
          </cell>
          <cell r="D10157" t="str">
            <v>Georgetown</v>
          </cell>
          <cell r="E10157">
            <v>4</v>
          </cell>
          <cell r="F10157">
            <v>1035</v>
          </cell>
          <cell r="G10157" t="str">
            <v>Max</v>
          </cell>
        </row>
        <row r="10158">
          <cell r="A10158" t="str">
            <v>Greenville201940.6Max</v>
          </cell>
          <cell r="B10158">
            <v>2019</v>
          </cell>
          <cell r="C10158">
            <v>0.6</v>
          </cell>
          <cell r="D10158" t="str">
            <v>Greenville</v>
          </cell>
          <cell r="E10158">
            <v>4</v>
          </cell>
          <cell r="F10158">
            <v>1248</v>
          </cell>
          <cell r="G10158" t="str">
            <v>Max</v>
          </cell>
        </row>
        <row r="10159">
          <cell r="A10159" t="str">
            <v>Greenwood201940.6Max</v>
          </cell>
          <cell r="B10159">
            <v>2019</v>
          </cell>
          <cell r="C10159">
            <v>0.6</v>
          </cell>
          <cell r="D10159" t="str">
            <v>Greenwood</v>
          </cell>
          <cell r="E10159">
            <v>4</v>
          </cell>
          <cell r="F10159">
            <v>927</v>
          </cell>
          <cell r="G10159" t="str">
            <v>Max</v>
          </cell>
        </row>
        <row r="10160">
          <cell r="A10160" t="str">
            <v>Hampton201940.6Max</v>
          </cell>
          <cell r="B10160">
            <v>2019</v>
          </cell>
          <cell r="C10160">
            <v>0.6</v>
          </cell>
          <cell r="D10160" t="str">
            <v>Hampton</v>
          </cell>
          <cell r="E10160">
            <v>4</v>
          </cell>
          <cell r="F10160">
            <v>910</v>
          </cell>
          <cell r="G10160" t="str">
            <v>Max</v>
          </cell>
        </row>
        <row r="10161">
          <cell r="A10161" t="str">
            <v>Horry201940.6Max</v>
          </cell>
          <cell r="B10161">
            <v>2019</v>
          </cell>
          <cell r="C10161">
            <v>0.6</v>
          </cell>
          <cell r="D10161" t="str">
            <v>Horry</v>
          </cell>
          <cell r="E10161">
            <v>4</v>
          </cell>
          <cell r="F10161">
            <v>1065</v>
          </cell>
          <cell r="G10161" t="str">
            <v>Max</v>
          </cell>
        </row>
        <row r="10162">
          <cell r="A10162" t="str">
            <v>Jasper201940.6Max</v>
          </cell>
          <cell r="B10162">
            <v>2019</v>
          </cell>
          <cell r="C10162">
            <v>0.6</v>
          </cell>
          <cell r="D10162" t="str">
            <v>Jasper</v>
          </cell>
          <cell r="E10162">
            <v>4</v>
          </cell>
          <cell r="F10162">
            <v>930</v>
          </cell>
          <cell r="G10162" t="str">
            <v>Max</v>
          </cell>
        </row>
        <row r="10163">
          <cell r="A10163" t="str">
            <v>Kershaw201940.6Max</v>
          </cell>
          <cell r="B10163">
            <v>2019</v>
          </cell>
          <cell r="C10163">
            <v>0.6</v>
          </cell>
          <cell r="D10163" t="str">
            <v>Kershaw</v>
          </cell>
          <cell r="E10163">
            <v>4</v>
          </cell>
          <cell r="F10163">
            <v>1035</v>
          </cell>
          <cell r="G10163" t="str">
            <v>Max</v>
          </cell>
        </row>
        <row r="10164">
          <cell r="A10164" t="str">
            <v>Lancaster201940.6Max</v>
          </cell>
          <cell r="B10164">
            <v>2019</v>
          </cell>
          <cell r="C10164">
            <v>0.6</v>
          </cell>
          <cell r="D10164" t="str">
            <v>Lancaster</v>
          </cell>
          <cell r="E10164">
            <v>4</v>
          </cell>
          <cell r="F10164">
            <v>1086</v>
          </cell>
          <cell r="G10164" t="str">
            <v>Max</v>
          </cell>
        </row>
        <row r="10165">
          <cell r="A10165" t="str">
            <v>Laurens201940.6Max</v>
          </cell>
          <cell r="B10165">
            <v>2019</v>
          </cell>
          <cell r="C10165">
            <v>0.6</v>
          </cell>
          <cell r="D10165" t="str">
            <v>Laurens</v>
          </cell>
          <cell r="E10165">
            <v>4</v>
          </cell>
          <cell r="F10165">
            <v>966</v>
          </cell>
          <cell r="G10165" t="str">
            <v>Max</v>
          </cell>
        </row>
        <row r="10166">
          <cell r="A10166" t="str">
            <v>Lee201940.6Max</v>
          </cell>
          <cell r="B10166">
            <v>2019</v>
          </cell>
          <cell r="C10166">
            <v>0.6</v>
          </cell>
          <cell r="D10166" t="str">
            <v>Lee</v>
          </cell>
          <cell r="E10166">
            <v>4</v>
          </cell>
          <cell r="F10166">
            <v>910</v>
          </cell>
          <cell r="G10166" t="str">
            <v>Max</v>
          </cell>
        </row>
        <row r="10167">
          <cell r="A10167" t="str">
            <v>Lexington201940.6Max</v>
          </cell>
          <cell r="B10167">
            <v>2019</v>
          </cell>
          <cell r="C10167">
            <v>0.6</v>
          </cell>
          <cell r="D10167" t="str">
            <v>Lexington</v>
          </cell>
          <cell r="E10167">
            <v>4</v>
          </cell>
          <cell r="F10167">
            <v>1200</v>
          </cell>
          <cell r="G10167" t="str">
            <v>Max</v>
          </cell>
        </row>
        <row r="10168">
          <cell r="A10168" t="str">
            <v>Marion201940.6Max</v>
          </cell>
          <cell r="B10168">
            <v>2019</v>
          </cell>
          <cell r="C10168">
            <v>0.6</v>
          </cell>
          <cell r="D10168" t="str">
            <v>Marion</v>
          </cell>
          <cell r="E10168">
            <v>4</v>
          </cell>
          <cell r="F10168">
            <v>910</v>
          </cell>
          <cell r="G10168" t="str">
            <v>Max</v>
          </cell>
        </row>
        <row r="10169">
          <cell r="A10169" t="str">
            <v>Marlboro201940.6Max</v>
          </cell>
          <cell r="B10169">
            <v>2019</v>
          </cell>
          <cell r="C10169">
            <v>0.6</v>
          </cell>
          <cell r="D10169" t="str">
            <v>Marlboro</v>
          </cell>
          <cell r="E10169">
            <v>4</v>
          </cell>
          <cell r="F10169">
            <v>910</v>
          </cell>
          <cell r="G10169" t="str">
            <v>Max</v>
          </cell>
        </row>
        <row r="10170">
          <cell r="A10170" t="str">
            <v>McCormick201940.6Max</v>
          </cell>
          <cell r="B10170">
            <v>2019</v>
          </cell>
          <cell r="C10170">
            <v>0.6</v>
          </cell>
          <cell r="D10170" t="str">
            <v>McCormick</v>
          </cell>
          <cell r="E10170">
            <v>4</v>
          </cell>
          <cell r="F10170">
            <v>927</v>
          </cell>
          <cell r="G10170" t="str">
            <v>Max</v>
          </cell>
        </row>
        <row r="10171">
          <cell r="A10171" t="str">
            <v>Newberry201940.6Max</v>
          </cell>
          <cell r="B10171">
            <v>2019</v>
          </cell>
          <cell r="C10171">
            <v>0.6</v>
          </cell>
          <cell r="D10171" t="str">
            <v>Newberry</v>
          </cell>
          <cell r="E10171">
            <v>4</v>
          </cell>
          <cell r="F10171">
            <v>913</v>
          </cell>
          <cell r="G10171" t="str">
            <v>Max</v>
          </cell>
        </row>
        <row r="10172">
          <cell r="A10172" t="str">
            <v>Oconee201940.6Max</v>
          </cell>
          <cell r="B10172">
            <v>2019</v>
          </cell>
          <cell r="C10172">
            <v>0.6</v>
          </cell>
          <cell r="D10172" t="str">
            <v>Oconee</v>
          </cell>
          <cell r="E10172">
            <v>4</v>
          </cell>
          <cell r="F10172">
            <v>1015</v>
          </cell>
          <cell r="G10172" t="str">
            <v>Max</v>
          </cell>
        </row>
        <row r="10173">
          <cell r="A10173" t="str">
            <v>Orangeburg201940.6Max</v>
          </cell>
          <cell r="B10173">
            <v>2019</v>
          </cell>
          <cell r="C10173">
            <v>0.6</v>
          </cell>
          <cell r="D10173" t="str">
            <v>Orangeburg</v>
          </cell>
          <cell r="E10173">
            <v>4</v>
          </cell>
          <cell r="F10173">
            <v>910</v>
          </cell>
          <cell r="G10173" t="str">
            <v>Max</v>
          </cell>
        </row>
        <row r="10174">
          <cell r="A10174" t="str">
            <v>Pickens201940.6Max</v>
          </cell>
          <cell r="B10174">
            <v>2019</v>
          </cell>
          <cell r="C10174">
            <v>0.6</v>
          </cell>
          <cell r="D10174" t="str">
            <v>Pickens</v>
          </cell>
          <cell r="E10174">
            <v>4</v>
          </cell>
          <cell r="F10174">
            <v>1248</v>
          </cell>
          <cell r="G10174" t="str">
            <v>Max</v>
          </cell>
        </row>
        <row r="10175">
          <cell r="A10175" t="str">
            <v>Richland201940.6Max</v>
          </cell>
          <cell r="B10175">
            <v>2019</v>
          </cell>
          <cell r="C10175">
            <v>0.6</v>
          </cell>
          <cell r="D10175" t="str">
            <v>Richland</v>
          </cell>
          <cell r="E10175">
            <v>4</v>
          </cell>
          <cell r="F10175">
            <v>1200</v>
          </cell>
          <cell r="G10175" t="str">
            <v>Max</v>
          </cell>
        </row>
        <row r="10176">
          <cell r="A10176" t="str">
            <v>Saluda201940.6Max</v>
          </cell>
          <cell r="B10176">
            <v>2019</v>
          </cell>
          <cell r="C10176">
            <v>0.6</v>
          </cell>
          <cell r="D10176" t="str">
            <v>Saluda</v>
          </cell>
          <cell r="E10176">
            <v>4</v>
          </cell>
          <cell r="F10176">
            <v>1200</v>
          </cell>
          <cell r="G10176" t="str">
            <v>Max</v>
          </cell>
        </row>
        <row r="10177">
          <cell r="A10177" t="str">
            <v>Spartanburg201940.6Max</v>
          </cell>
          <cell r="B10177">
            <v>2019</v>
          </cell>
          <cell r="C10177">
            <v>0.6</v>
          </cell>
          <cell r="D10177" t="str">
            <v>Spartanburg</v>
          </cell>
          <cell r="E10177">
            <v>4</v>
          </cell>
          <cell r="F10177">
            <v>1081</v>
          </cell>
          <cell r="G10177" t="str">
            <v>Max</v>
          </cell>
        </row>
        <row r="10178">
          <cell r="A10178" t="str">
            <v>Sumter201940.6Max</v>
          </cell>
          <cell r="B10178">
            <v>2019</v>
          </cell>
          <cell r="C10178">
            <v>0.6</v>
          </cell>
          <cell r="D10178" t="str">
            <v>Sumter</v>
          </cell>
          <cell r="E10178">
            <v>4</v>
          </cell>
          <cell r="F10178">
            <v>910</v>
          </cell>
          <cell r="G10178" t="str">
            <v>Max</v>
          </cell>
        </row>
        <row r="10179">
          <cell r="A10179" t="str">
            <v>Union201940.6Max</v>
          </cell>
          <cell r="B10179">
            <v>2019</v>
          </cell>
          <cell r="C10179">
            <v>0.6</v>
          </cell>
          <cell r="D10179" t="str">
            <v>Union</v>
          </cell>
          <cell r="E10179">
            <v>4</v>
          </cell>
          <cell r="F10179">
            <v>910</v>
          </cell>
          <cell r="G10179" t="str">
            <v>Max</v>
          </cell>
        </row>
        <row r="10180">
          <cell r="A10180" t="str">
            <v>Williamsburg201940.6Max</v>
          </cell>
          <cell r="B10180">
            <v>2019</v>
          </cell>
          <cell r="C10180">
            <v>0.6</v>
          </cell>
          <cell r="D10180" t="str">
            <v>Williamsburg</v>
          </cell>
          <cell r="E10180">
            <v>4</v>
          </cell>
          <cell r="F10180">
            <v>910</v>
          </cell>
          <cell r="G10180" t="str">
            <v>Max</v>
          </cell>
        </row>
        <row r="10181">
          <cell r="A10181" t="str">
            <v>York201940.6Max</v>
          </cell>
          <cell r="B10181">
            <v>2019</v>
          </cell>
          <cell r="C10181">
            <v>0.6</v>
          </cell>
          <cell r="D10181" t="str">
            <v>York</v>
          </cell>
          <cell r="E10181">
            <v>4</v>
          </cell>
          <cell r="F10181">
            <v>1375</v>
          </cell>
          <cell r="G10181" t="str">
            <v>Max</v>
          </cell>
        </row>
        <row r="10182">
          <cell r="A10182" t="str">
            <v>Abbeville201900.8Max</v>
          </cell>
          <cell r="B10182">
            <v>2019</v>
          </cell>
          <cell r="C10182">
            <v>0.8</v>
          </cell>
          <cell r="D10182" t="str">
            <v>Abbeville</v>
          </cell>
          <cell r="E10182">
            <v>0</v>
          </cell>
          <cell r="F10182">
            <v>732</v>
          </cell>
          <cell r="G10182" t="str">
            <v>Max</v>
          </cell>
        </row>
        <row r="10183">
          <cell r="A10183" t="str">
            <v>Aiken201900.8Max</v>
          </cell>
          <cell r="B10183">
            <v>2019</v>
          </cell>
          <cell r="C10183">
            <v>0.8</v>
          </cell>
          <cell r="D10183" t="str">
            <v>Aiken</v>
          </cell>
          <cell r="E10183">
            <v>0</v>
          </cell>
          <cell r="F10183">
            <v>880</v>
          </cell>
          <cell r="G10183" t="str">
            <v>Max</v>
          </cell>
        </row>
        <row r="10184">
          <cell r="A10184" t="str">
            <v>Allendale201900.8Max</v>
          </cell>
          <cell r="B10184">
            <v>2019</v>
          </cell>
          <cell r="C10184">
            <v>0.8</v>
          </cell>
          <cell r="D10184" t="str">
            <v>Allendale</v>
          </cell>
          <cell r="E10184">
            <v>0</v>
          </cell>
          <cell r="F10184">
            <v>732</v>
          </cell>
          <cell r="G10184" t="str">
            <v>Max</v>
          </cell>
        </row>
        <row r="10185">
          <cell r="A10185" t="str">
            <v>Anderson201900.8Max</v>
          </cell>
          <cell r="B10185">
            <v>2019</v>
          </cell>
          <cell r="C10185">
            <v>0.8</v>
          </cell>
          <cell r="D10185" t="str">
            <v>Anderson</v>
          </cell>
          <cell r="E10185">
            <v>0</v>
          </cell>
          <cell r="F10185">
            <v>845</v>
          </cell>
          <cell r="G10185" t="str">
            <v>Max</v>
          </cell>
        </row>
        <row r="10186">
          <cell r="A10186" t="str">
            <v>Bamberg201900.8Max</v>
          </cell>
          <cell r="B10186">
            <v>2019</v>
          </cell>
          <cell r="C10186">
            <v>0.8</v>
          </cell>
          <cell r="D10186" t="str">
            <v>Bamberg</v>
          </cell>
          <cell r="E10186">
            <v>0</v>
          </cell>
          <cell r="F10186">
            <v>732</v>
          </cell>
          <cell r="G10186" t="str">
            <v>Max</v>
          </cell>
        </row>
        <row r="10187">
          <cell r="A10187" t="str">
            <v>Barnwell201900.8Max</v>
          </cell>
          <cell r="B10187">
            <v>2019</v>
          </cell>
          <cell r="C10187">
            <v>0.8</v>
          </cell>
          <cell r="D10187" t="str">
            <v>Barnwell</v>
          </cell>
          <cell r="E10187">
            <v>0</v>
          </cell>
          <cell r="F10187">
            <v>732</v>
          </cell>
          <cell r="G10187" t="str">
            <v>Max</v>
          </cell>
        </row>
        <row r="10188">
          <cell r="A10188" t="str">
            <v>Beaufort201900.8Max</v>
          </cell>
          <cell r="B10188">
            <v>2019</v>
          </cell>
          <cell r="C10188">
            <v>0.8</v>
          </cell>
          <cell r="D10188" t="str">
            <v>Beaufort</v>
          </cell>
          <cell r="E10188">
            <v>0</v>
          </cell>
          <cell r="F10188">
            <v>1111</v>
          </cell>
          <cell r="G10188" t="str">
            <v>Max</v>
          </cell>
        </row>
        <row r="10189">
          <cell r="A10189" t="str">
            <v>Berkeley201900.8Max</v>
          </cell>
          <cell r="B10189">
            <v>2019</v>
          </cell>
          <cell r="C10189">
            <v>0.8</v>
          </cell>
          <cell r="D10189" t="str">
            <v>Berkeley</v>
          </cell>
          <cell r="E10189">
            <v>0</v>
          </cell>
          <cell r="F10189">
            <v>1091</v>
          </cell>
          <cell r="G10189" t="str">
            <v>Max</v>
          </cell>
        </row>
        <row r="10190">
          <cell r="A10190" t="str">
            <v>Calhoun201900.8Max</v>
          </cell>
          <cell r="B10190">
            <v>2019</v>
          </cell>
          <cell r="C10190">
            <v>0.8</v>
          </cell>
          <cell r="D10190" t="str">
            <v>Calhoun</v>
          </cell>
          <cell r="E10190">
            <v>0</v>
          </cell>
          <cell r="F10190">
            <v>965</v>
          </cell>
          <cell r="G10190" t="str">
            <v>Max</v>
          </cell>
        </row>
        <row r="10191">
          <cell r="A10191" t="str">
            <v>Charleston201900.8Max</v>
          </cell>
          <cell r="B10191">
            <v>2019</v>
          </cell>
          <cell r="C10191">
            <v>0.8</v>
          </cell>
          <cell r="D10191" t="str">
            <v>Charleston</v>
          </cell>
          <cell r="E10191">
            <v>0</v>
          </cell>
          <cell r="F10191">
            <v>1091</v>
          </cell>
          <cell r="G10191" t="str">
            <v>Max</v>
          </cell>
        </row>
        <row r="10192">
          <cell r="A10192" t="str">
            <v>Cherokee201900.8Max</v>
          </cell>
          <cell r="B10192">
            <v>2019</v>
          </cell>
          <cell r="C10192">
            <v>0.8</v>
          </cell>
          <cell r="D10192" t="str">
            <v>Cherokee</v>
          </cell>
          <cell r="E10192">
            <v>0</v>
          </cell>
          <cell r="F10192">
            <v>732</v>
          </cell>
          <cell r="G10192" t="str">
            <v>Max</v>
          </cell>
        </row>
        <row r="10193">
          <cell r="A10193" t="str">
            <v>Chester201900.8Max</v>
          </cell>
          <cell r="B10193">
            <v>2019</v>
          </cell>
          <cell r="C10193">
            <v>0.8</v>
          </cell>
          <cell r="D10193" t="str">
            <v>Chester</v>
          </cell>
          <cell r="E10193">
            <v>0</v>
          </cell>
          <cell r="F10193">
            <v>732</v>
          </cell>
          <cell r="G10193" t="str">
            <v>Max</v>
          </cell>
        </row>
        <row r="10194">
          <cell r="A10194" t="str">
            <v>Chesterfield201900.8Max</v>
          </cell>
          <cell r="B10194">
            <v>2019</v>
          </cell>
          <cell r="C10194">
            <v>0.8</v>
          </cell>
          <cell r="D10194" t="str">
            <v>Chesterfield</v>
          </cell>
          <cell r="E10194">
            <v>0</v>
          </cell>
          <cell r="F10194">
            <v>732</v>
          </cell>
          <cell r="G10194" t="str">
            <v>Max</v>
          </cell>
        </row>
        <row r="10195">
          <cell r="A10195" t="str">
            <v>Clarendon201900.8Max</v>
          </cell>
          <cell r="B10195">
            <v>2019</v>
          </cell>
          <cell r="C10195">
            <v>0.8</v>
          </cell>
          <cell r="D10195" t="str">
            <v>Clarendon</v>
          </cell>
          <cell r="E10195">
            <v>0</v>
          </cell>
          <cell r="F10195">
            <v>732</v>
          </cell>
          <cell r="G10195" t="str">
            <v>Max</v>
          </cell>
        </row>
        <row r="10196">
          <cell r="A10196" t="str">
            <v>Colleton201900.8Max</v>
          </cell>
          <cell r="B10196">
            <v>2019</v>
          </cell>
          <cell r="C10196">
            <v>0.8</v>
          </cell>
          <cell r="D10196" t="str">
            <v>Colleton</v>
          </cell>
          <cell r="E10196">
            <v>0</v>
          </cell>
          <cell r="F10196">
            <v>732</v>
          </cell>
          <cell r="G10196" t="str">
            <v>Max</v>
          </cell>
        </row>
        <row r="10197">
          <cell r="A10197" t="str">
            <v>Darlington201900.8Max</v>
          </cell>
          <cell r="B10197">
            <v>2019</v>
          </cell>
          <cell r="C10197">
            <v>0.8</v>
          </cell>
          <cell r="D10197" t="str">
            <v>Darlington</v>
          </cell>
          <cell r="E10197">
            <v>0</v>
          </cell>
          <cell r="F10197">
            <v>756</v>
          </cell>
          <cell r="G10197" t="str">
            <v>Max</v>
          </cell>
        </row>
        <row r="10198">
          <cell r="A10198" t="str">
            <v>Dillon201900.8Max</v>
          </cell>
          <cell r="B10198">
            <v>2019</v>
          </cell>
          <cell r="C10198">
            <v>0.8</v>
          </cell>
          <cell r="D10198" t="str">
            <v>Dillon</v>
          </cell>
          <cell r="E10198">
            <v>0</v>
          </cell>
          <cell r="F10198">
            <v>732</v>
          </cell>
          <cell r="G10198" t="str">
            <v>Max</v>
          </cell>
        </row>
        <row r="10199">
          <cell r="A10199" t="str">
            <v>Dorchester201900.8Max</v>
          </cell>
          <cell r="B10199">
            <v>2019</v>
          </cell>
          <cell r="C10199">
            <v>0.8</v>
          </cell>
          <cell r="D10199" t="str">
            <v>Dorchester</v>
          </cell>
          <cell r="E10199">
            <v>0</v>
          </cell>
          <cell r="F10199">
            <v>1091</v>
          </cell>
          <cell r="G10199" t="str">
            <v>Max</v>
          </cell>
        </row>
        <row r="10200">
          <cell r="A10200" t="str">
            <v>Edgefield201900.8Max</v>
          </cell>
          <cell r="B10200">
            <v>2019</v>
          </cell>
          <cell r="C10200">
            <v>0.8</v>
          </cell>
          <cell r="D10200" t="str">
            <v>Edgefield</v>
          </cell>
          <cell r="E10200">
            <v>0</v>
          </cell>
          <cell r="F10200">
            <v>880</v>
          </cell>
          <cell r="G10200" t="str">
            <v>Max</v>
          </cell>
        </row>
        <row r="10201">
          <cell r="A10201" t="str">
            <v>Fairfield201900.8Max</v>
          </cell>
          <cell r="B10201">
            <v>2019</v>
          </cell>
          <cell r="C10201">
            <v>0.8</v>
          </cell>
          <cell r="D10201" t="str">
            <v>Fairfield</v>
          </cell>
          <cell r="E10201">
            <v>0</v>
          </cell>
          <cell r="F10201">
            <v>965</v>
          </cell>
          <cell r="G10201" t="str">
            <v>Max</v>
          </cell>
        </row>
        <row r="10202">
          <cell r="A10202" t="str">
            <v>Florence201900.8Max</v>
          </cell>
          <cell r="B10202">
            <v>2019</v>
          </cell>
          <cell r="C10202">
            <v>0.8</v>
          </cell>
          <cell r="D10202" t="str">
            <v>Florence</v>
          </cell>
          <cell r="E10202">
            <v>0</v>
          </cell>
          <cell r="F10202">
            <v>850</v>
          </cell>
          <cell r="G10202" t="str">
            <v>Max</v>
          </cell>
        </row>
        <row r="10203">
          <cell r="A10203" t="str">
            <v>Georgetown201900.8Max</v>
          </cell>
          <cell r="B10203">
            <v>2019</v>
          </cell>
          <cell r="C10203">
            <v>0.8</v>
          </cell>
          <cell r="D10203" t="str">
            <v>Georgetown</v>
          </cell>
          <cell r="E10203">
            <v>0</v>
          </cell>
          <cell r="F10203">
            <v>831</v>
          </cell>
          <cell r="G10203" t="str">
            <v>Max</v>
          </cell>
        </row>
        <row r="10204">
          <cell r="A10204" t="str">
            <v>Greenville201900.8Max</v>
          </cell>
          <cell r="B10204">
            <v>2019</v>
          </cell>
          <cell r="C10204">
            <v>0.8</v>
          </cell>
          <cell r="D10204" t="str">
            <v>Greenville</v>
          </cell>
          <cell r="E10204">
            <v>0</v>
          </cell>
          <cell r="F10204">
            <v>1003</v>
          </cell>
          <cell r="G10204" t="str">
            <v>Max</v>
          </cell>
        </row>
        <row r="10205">
          <cell r="A10205" t="str">
            <v>Greenwood201900.8Max</v>
          </cell>
          <cell r="B10205">
            <v>2019</v>
          </cell>
          <cell r="C10205">
            <v>0.8</v>
          </cell>
          <cell r="D10205" t="str">
            <v>Greenwood</v>
          </cell>
          <cell r="E10205">
            <v>0</v>
          </cell>
          <cell r="F10205">
            <v>745</v>
          </cell>
          <cell r="G10205" t="str">
            <v>Max</v>
          </cell>
        </row>
        <row r="10206">
          <cell r="A10206" t="str">
            <v>Hampton201900.8Max</v>
          </cell>
          <cell r="B10206">
            <v>2019</v>
          </cell>
          <cell r="C10206">
            <v>0.8</v>
          </cell>
          <cell r="D10206" t="str">
            <v>Hampton</v>
          </cell>
          <cell r="E10206">
            <v>0</v>
          </cell>
          <cell r="F10206">
            <v>732</v>
          </cell>
          <cell r="G10206" t="str">
            <v>Max</v>
          </cell>
        </row>
        <row r="10207">
          <cell r="A10207" t="str">
            <v>Horry201900.8Max</v>
          </cell>
          <cell r="B10207">
            <v>2019</v>
          </cell>
          <cell r="C10207">
            <v>0.8</v>
          </cell>
          <cell r="D10207" t="str">
            <v>Horry</v>
          </cell>
          <cell r="E10207">
            <v>0</v>
          </cell>
          <cell r="F10207">
            <v>857</v>
          </cell>
          <cell r="G10207" t="str">
            <v>Max</v>
          </cell>
        </row>
        <row r="10208">
          <cell r="A10208" t="str">
            <v>Jasper201900.8Max</v>
          </cell>
          <cell r="B10208">
            <v>2019</v>
          </cell>
          <cell r="C10208">
            <v>0.8</v>
          </cell>
          <cell r="D10208" t="str">
            <v>Jasper</v>
          </cell>
          <cell r="E10208">
            <v>0</v>
          </cell>
          <cell r="F10208">
            <v>747</v>
          </cell>
          <cell r="G10208" t="str">
            <v>Max</v>
          </cell>
        </row>
        <row r="10209">
          <cell r="A10209" t="str">
            <v>Kershaw201900.8Max</v>
          </cell>
          <cell r="B10209">
            <v>2019</v>
          </cell>
          <cell r="C10209">
            <v>0.8</v>
          </cell>
          <cell r="D10209" t="str">
            <v>Kershaw</v>
          </cell>
          <cell r="E10209">
            <v>0</v>
          </cell>
          <cell r="F10209">
            <v>831</v>
          </cell>
          <cell r="G10209" t="str">
            <v>Max</v>
          </cell>
        </row>
        <row r="10210">
          <cell r="A10210" t="str">
            <v>Lancaster201900.8Max</v>
          </cell>
          <cell r="B10210">
            <v>2019</v>
          </cell>
          <cell r="C10210">
            <v>0.8</v>
          </cell>
          <cell r="D10210" t="str">
            <v>Lancaster</v>
          </cell>
          <cell r="E10210">
            <v>0</v>
          </cell>
          <cell r="F10210">
            <v>873</v>
          </cell>
          <cell r="G10210" t="str">
            <v>Max</v>
          </cell>
        </row>
        <row r="10211">
          <cell r="A10211" t="str">
            <v>Laurens201900.8Max</v>
          </cell>
          <cell r="B10211">
            <v>2019</v>
          </cell>
          <cell r="C10211">
            <v>0.8</v>
          </cell>
          <cell r="D10211" t="str">
            <v>Laurens</v>
          </cell>
          <cell r="E10211">
            <v>0</v>
          </cell>
          <cell r="F10211">
            <v>777</v>
          </cell>
          <cell r="G10211" t="str">
            <v>Max</v>
          </cell>
        </row>
        <row r="10212">
          <cell r="A10212" t="str">
            <v>Lee201900.8Max</v>
          </cell>
          <cell r="B10212">
            <v>2019</v>
          </cell>
          <cell r="C10212">
            <v>0.8</v>
          </cell>
          <cell r="D10212" t="str">
            <v>Lee</v>
          </cell>
          <cell r="E10212">
            <v>0</v>
          </cell>
          <cell r="F10212">
            <v>732</v>
          </cell>
          <cell r="G10212" t="str">
            <v>Max</v>
          </cell>
        </row>
        <row r="10213">
          <cell r="A10213" t="str">
            <v>Lexington201900.8Max</v>
          </cell>
          <cell r="B10213">
            <v>2019</v>
          </cell>
          <cell r="C10213">
            <v>0.8</v>
          </cell>
          <cell r="D10213" t="str">
            <v>Lexington</v>
          </cell>
          <cell r="E10213">
            <v>0</v>
          </cell>
          <cell r="F10213">
            <v>965</v>
          </cell>
          <cell r="G10213" t="str">
            <v>Max</v>
          </cell>
        </row>
        <row r="10214">
          <cell r="A10214" t="str">
            <v>Marion201900.8Max</v>
          </cell>
          <cell r="B10214">
            <v>2019</v>
          </cell>
          <cell r="C10214">
            <v>0.8</v>
          </cell>
          <cell r="D10214" t="str">
            <v>Marion</v>
          </cell>
          <cell r="E10214">
            <v>0</v>
          </cell>
          <cell r="F10214">
            <v>745</v>
          </cell>
          <cell r="G10214" t="str">
            <v>Max</v>
          </cell>
        </row>
        <row r="10215">
          <cell r="A10215" t="str">
            <v>Marlboro201900.8Max</v>
          </cell>
          <cell r="B10215">
            <v>2019</v>
          </cell>
          <cell r="C10215">
            <v>0.8</v>
          </cell>
          <cell r="D10215" t="str">
            <v>Marlboro</v>
          </cell>
          <cell r="E10215">
            <v>0</v>
          </cell>
          <cell r="F10215">
            <v>732</v>
          </cell>
          <cell r="G10215" t="str">
            <v>Max</v>
          </cell>
        </row>
        <row r="10216">
          <cell r="A10216" t="str">
            <v>McCormick201900.8Max</v>
          </cell>
          <cell r="B10216">
            <v>2019</v>
          </cell>
          <cell r="C10216">
            <v>0.8</v>
          </cell>
          <cell r="D10216" t="str">
            <v>McCormick</v>
          </cell>
          <cell r="E10216">
            <v>0</v>
          </cell>
          <cell r="F10216">
            <v>732</v>
          </cell>
          <cell r="G10216" t="str">
            <v>Max</v>
          </cell>
        </row>
        <row r="10217">
          <cell r="A10217" t="str">
            <v>Newberry201900.8Max</v>
          </cell>
          <cell r="B10217">
            <v>2019</v>
          </cell>
          <cell r="C10217">
            <v>0.8</v>
          </cell>
          <cell r="D10217" t="str">
            <v>Newberry</v>
          </cell>
          <cell r="E10217">
            <v>0</v>
          </cell>
          <cell r="F10217">
            <v>735</v>
          </cell>
          <cell r="G10217" t="str">
            <v>Max</v>
          </cell>
        </row>
        <row r="10218">
          <cell r="A10218" t="str">
            <v>Oconee201900.8Max</v>
          </cell>
          <cell r="B10218">
            <v>2019</v>
          </cell>
          <cell r="C10218">
            <v>0.8</v>
          </cell>
          <cell r="D10218" t="str">
            <v>Oconee</v>
          </cell>
          <cell r="E10218">
            <v>0</v>
          </cell>
          <cell r="F10218">
            <v>817</v>
          </cell>
          <cell r="G10218" t="str">
            <v>Max</v>
          </cell>
        </row>
        <row r="10219">
          <cell r="A10219" t="str">
            <v>Orangeburg201900.8Max</v>
          </cell>
          <cell r="B10219">
            <v>2019</v>
          </cell>
          <cell r="C10219">
            <v>0.8</v>
          </cell>
          <cell r="D10219" t="str">
            <v>Orangeburg</v>
          </cell>
          <cell r="E10219">
            <v>0</v>
          </cell>
          <cell r="F10219">
            <v>732</v>
          </cell>
          <cell r="G10219" t="str">
            <v>Max</v>
          </cell>
        </row>
        <row r="10220">
          <cell r="A10220" t="str">
            <v>Pickens201900.8Max</v>
          </cell>
          <cell r="B10220">
            <v>2019</v>
          </cell>
          <cell r="C10220">
            <v>0.8</v>
          </cell>
          <cell r="D10220" t="str">
            <v>Pickens</v>
          </cell>
          <cell r="E10220">
            <v>0</v>
          </cell>
          <cell r="F10220">
            <v>1003</v>
          </cell>
          <cell r="G10220" t="str">
            <v>Max</v>
          </cell>
        </row>
        <row r="10221">
          <cell r="A10221" t="str">
            <v>Richland201900.8Max</v>
          </cell>
          <cell r="B10221">
            <v>2019</v>
          </cell>
          <cell r="C10221">
            <v>0.8</v>
          </cell>
          <cell r="D10221" t="str">
            <v>Richland</v>
          </cell>
          <cell r="E10221">
            <v>0</v>
          </cell>
          <cell r="F10221">
            <v>965</v>
          </cell>
          <cell r="G10221" t="str">
            <v>Max</v>
          </cell>
        </row>
        <row r="10222">
          <cell r="A10222" t="str">
            <v>Saluda201900.8Max</v>
          </cell>
          <cell r="B10222">
            <v>2019</v>
          </cell>
          <cell r="C10222">
            <v>0.8</v>
          </cell>
          <cell r="D10222" t="str">
            <v>Saluda</v>
          </cell>
          <cell r="E10222">
            <v>0</v>
          </cell>
          <cell r="F10222">
            <v>965</v>
          </cell>
          <cell r="G10222" t="str">
            <v>Max</v>
          </cell>
        </row>
        <row r="10223">
          <cell r="A10223" t="str">
            <v>Spartanburg201900.8Max</v>
          </cell>
          <cell r="B10223">
            <v>2019</v>
          </cell>
          <cell r="C10223">
            <v>0.8</v>
          </cell>
          <cell r="D10223" t="str">
            <v>Spartanburg</v>
          </cell>
          <cell r="E10223">
            <v>0</v>
          </cell>
          <cell r="F10223">
            <v>870</v>
          </cell>
          <cell r="G10223" t="str">
            <v>Max</v>
          </cell>
        </row>
        <row r="10224">
          <cell r="A10224" t="str">
            <v>Sumter201900.8Max</v>
          </cell>
          <cell r="B10224">
            <v>2019</v>
          </cell>
          <cell r="C10224">
            <v>0.8</v>
          </cell>
          <cell r="D10224" t="str">
            <v>Sumter</v>
          </cell>
          <cell r="E10224">
            <v>0</v>
          </cell>
          <cell r="F10224">
            <v>732</v>
          </cell>
          <cell r="G10224" t="str">
            <v>Max</v>
          </cell>
        </row>
        <row r="10225">
          <cell r="A10225" t="str">
            <v>Union201900.8Max</v>
          </cell>
          <cell r="B10225">
            <v>2019</v>
          </cell>
          <cell r="C10225">
            <v>0.8</v>
          </cell>
          <cell r="D10225" t="str">
            <v>Union</v>
          </cell>
          <cell r="E10225">
            <v>0</v>
          </cell>
          <cell r="F10225">
            <v>732</v>
          </cell>
          <cell r="G10225" t="str">
            <v>Max</v>
          </cell>
        </row>
        <row r="10226">
          <cell r="A10226" t="str">
            <v>Williamsburg201900.8Max</v>
          </cell>
          <cell r="B10226">
            <v>2019</v>
          </cell>
          <cell r="C10226">
            <v>0.8</v>
          </cell>
          <cell r="D10226" t="str">
            <v>Williamsburg</v>
          </cell>
          <cell r="E10226">
            <v>0</v>
          </cell>
          <cell r="F10226">
            <v>732</v>
          </cell>
          <cell r="G10226" t="str">
            <v>Max</v>
          </cell>
        </row>
        <row r="10227">
          <cell r="A10227" t="str">
            <v>York201900.8Max</v>
          </cell>
          <cell r="B10227">
            <v>2019</v>
          </cell>
          <cell r="C10227">
            <v>0.8</v>
          </cell>
          <cell r="D10227" t="str">
            <v>York</v>
          </cell>
          <cell r="E10227">
            <v>0</v>
          </cell>
          <cell r="F10227">
            <v>1106</v>
          </cell>
          <cell r="G10227" t="str">
            <v>Max</v>
          </cell>
        </row>
        <row r="10228">
          <cell r="A10228" t="str">
            <v>Abbeville201910.8Max</v>
          </cell>
          <cell r="B10228">
            <v>2019</v>
          </cell>
          <cell r="C10228">
            <v>0.8</v>
          </cell>
          <cell r="D10228" t="str">
            <v>Abbeville</v>
          </cell>
          <cell r="E10228">
            <v>1</v>
          </cell>
          <cell r="F10228">
            <v>785</v>
          </cell>
          <cell r="G10228" t="str">
            <v>Max</v>
          </cell>
        </row>
        <row r="10229">
          <cell r="A10229" t="str">
            <v>Aiken201910.8Max</v>
          </cell>
          <cell r="B10229">
            <v>2019</v>
          </cell>
          <cell r="C10229">
            <v>0.8</v>
          </cell>
          <cell r="D10229" t="str">
            <v>Aiken</v>
          </cell>
          <cell r="E10229">
            <v>1</v>
          </cell>
          <cell r="F10229">
            <v>942</v>
          </cell>
          <cell r="G10229" t="str">
            <v>Max</v>
          </cell>
        </row>
        <row r="10230">
          <cell r="A10230" t="str">
            <v>Allendale201910.8Max</v>
          </cell>
          <cell r="B10230">
            <v>2019</v>
          </cell>
          <cell r="C10230">
            <v>0.8</v>
          </cell>
          <cell r="D10230" t="str">
            <v>Allendale</v>
          </cell>
          <cell r="E10230">
            <v>1</v>
          </cell>
          <cell r="F10230">
            <v>785</v>
          </cell>
          <cell r="G10230" t="str">
            <v>Max</v>
          </cell>
        </row>
        <row r="10231">
          <cell r="A10231" t="str">
            <v>Anderson201910.8Max</v>
          </cell>
          <cell r="B10231">
            <v>2019</v>
          </cell>
          <cell r="C10231">
            <v>0.8</v>
          </cell>
          <cell r="D10231" t="str">
            <v>Anderson</v>
          </cell>
          <cell r="E10231">
            <v>1</v>
          </cell>
          <cell r="F10231">
            <v>905</v>
          </cell>
          <cell r="G10231" t="str">
            <v>Max</v>
          </cell>
        </row>
        <row r="10232">
          <cell r="A10232" t="str">
            <v>Bamberg201910.8Max</v>
          </cell>
          <cell r="B10232">
            <v>2019</v>
          </cell>
          <cell r="C10232">
            <v>0.8</v>
          </cell>
          <cell r="D10232" t="str">
            <v>Bamberg</v>
          </cell>
          <cell r="E10232">
            <v>1</v>
          </cell>
          <cell r="F10232">
            <v>785</v>
          </cell>
          <cell r="G10232" t="str">
            <v>Max</v>
          </cell>
        </row>
        <row r="10233">
          <cell r="A10233" t="str">
            <v>Barnwell201910.8Max</v>
          </cell>
          <cell r="B10233">
            <v>2019</v>
          </cell>
          <cell r="C10233">
            <v>0.8</v>
          </cell>
          <cell r="D10233" t="str">
            <v>Barnwell</v>
          </cell>
          <cell r="E10233">
            <v>1</v>
          </cell>
          <cell r="F10233">
            <v>785</v>
          </cell>
          <cell r="G10233" t="str">
            <v>Max</v>
          </cell>
        </row>
        <row r="10234">
          <cell r="A10234" t="str">
            <v>Beaufort201910.8Max</v>
          </cell>
          <cell r="B10234">
            <v>2019</v>
          </cell>
          <cell r="C10234">
            <v>0.8</v>
          </cell>
          <cell r="D10234" t="str">
            <v>Beaufort</v>
          </cell>
          <cell r="E10234">
            <v>1</v>
          </cell>
          <cell r="F10234">
            <v>1190</v>
          </cell>
          <cell r="G10234" t="str">
            <v>Max</v>
          </cell>
        </row>
        <row r="10235">
          <cell r="A10235" t="str">
            <v>Berkeley201910.8Max</v>
          </cell>
          <cell r="B10235">
            <v>2019</v>
          </cell>
          <cell r="C10235">
            <v>0.8</v>
          </cell>
          <cell r="D10235" t="str">
            <v>Berkeley</v>
          </cell>
          <cell r="E10235">
            <v>1</v>
          </cell>
          <cell r="F10235">
            <v>1168</v>
          </cell>
          <cell r="G10235" t="str">
            <v>Max</v>
          </cell>
        </row>
        <row r="10236">
          <cell r="A10236" t="str">
            <v>Calhoun201910.8Max</v>
          </cell>
          <cell r="B10236">
            <v>2019</v>
          </cell>
          <cell r="C10236">
            <v>0.8</v>
          </cell>
          <cell r="D10236" t="str">
            <v>Calhoun</v>
          </cell>
          <cell r="E10236">
            <v>1</v>
          </cell>
          <cell r="F10236">
            <v>1033</v>
          </cell>
          <cell r="G10236" t="str">
            <v>Max</v>
          </cell>
        </row>
        <row r="10237">
          <cell r="A10237" t="str">
            <v>Charleston201910.8Max</v>
          </cell>
          <cell r="B10237">
            <v>2019</v>
          </cell>
          <cell r="C10237">
            <v>0.8</v>
          </cell>
          <cell r="D10237" t="str">
            <v>Charleston</v>
          </cell>
          <cell r="E10237">
            <v>1</v>
          </cell>
          <cell r="F10237">
            <v>1168</v>
          </cell>
          <cell r="G10237" t="str">
            <v>Max</v>
          </cell>
        </row>
        <row r="10238">
          <cell r="A10238" t="str">
            <v>Cherokee201910.8Max</v>
          </cell>
          <cell r="B10238">
            <v>2019</v>
          </cell>
          <cell r="C10238">
            <v>0.8</v>
          </cell>
          <cell r="D10238" t="str">
            <v>Cherokee</v>
          </cell>
          <cell r="E10238">
            <v>1</v>
          </cell>
          <cell r="F10238">
            <v>785</v>
          </cell>
          <cell r="G10238" t="str">
            <v>Max</v>
          </cell>
        </row>
        <row r="10239">
          <cell r="A10239" t="str">
            <v>Chester201910.8Max</v>
          </cell>
          <cell r="B10239">
            <v>2019</v>
          </cell>
          <cell r="C10239">
            <v>0.8</v>
          </cell>
          <cell r="D10239" t="str">
            <v>Chester</v>
          </cell>
          <cell r="E10239">
            <v>1</v>
          </cell>
          <cell r="F10239">
            <v>785</v>
          </cell>
          <cell r="G10239" t="str">
            <v>Max</v>
          </cell>
        </row>
        <row r="10240">
          <cell r="A10240" t="str">
            <v>Chesterfield201910.8Max</v>
          </cell>
          <cell r="B10240">
            <v>2019</v>
          </cell>
          <cell r="C10240">
            <v>0.8</v>
          </cell>
          <cell r="D10240" t="str">
            <v>Chesterfield</v>
          </cell>
          <cell r="E10240">
            <v>1</v>
          </cell>
          <cell r="F10240">
            <v>785</v>
          </cell>
          <cell r="G10240" t="str">
            <v>Max</v>
          </cell>
        </row>
        <row r="10241">
          <cell r="A10241" t="str">
            <v>Clarendon201910.8Max</v>
          </cell>
          <cell r="B10241">
            <v>2019</v>
          </cell>
          <cell r="C10241">
            <v>0.8</v>
          </cell>
          <cell r="D10241" t="str">
            <v>Clarendon</v>
          </cell>
          <cell r="E10241">
            <v>1</v>
          </cell>
          <cell r="F10241">
            <v>785</v>
          </cell>
          <cell r="G10241" t="str">
            <v>Max</v>
          </cell>
        </row>
        <row r="10242">
          <cell r="A10242" t="str">
            <v>Colleton201910.8Max</v>
          </cell>
          <cell r="B10242">
            <v>2019</v>
          </cell>
          <cell r="C10242">
            <v>0.8</v>
          </cell>
          <cell r="D10242" t="str">
            <v>Colleton</v>
          </cell>
          <cell r="E10242">
            <v>1</v>
          </cell>
          <cell r="F10242">
            <v>785</v>
          </cell>
          <cell r="G10242" t="str">
            <v>Max</v>
          </cell>
        </row>
        <row r="10243">
          <cell r="A10243" t="str">
            <v>Darlington201910.8Max</v>
          </cell>
          <cell r="B10243">
            <v>2019</v>
          </cell>
          <cell r="C10243">
            <v>0.8</v>
          </cell>
          <cell r="D10243" t="str">
            <v>Darlington</v>
          </cell>
          <cell r="E10243">
            <v>1</v>
          </cell>
          <cell r="F10243">
            <v>810</v>
          </cell>
          <cell r="G10243" t="str">
            <v>Max</v>
          </cell>
        </row>
        <row r="10244">
          <cell r="A10244" t="str">
            <v>Dillon201910.8Max</v>
          </cell>
          <cell r="B10244">
            <v>2019</v>
          </cell>
          <cell r="C10244">
            <v>0.8</v>
          </cell>
          <cell r="D10244" t="str">
            <v>Dillon</v>
          </cell>
          <cell r="E10244">
            <v>1</v>
          </cell>
          <cell r="F10244">
            <v>785</v>
          </cell>
          <cell r="G10244" t="str">
            <v>Max</v>
          </cell>
        </row>
        <row r="10245">
          <cell r="A10245" t="str">
            <v>Dorchester201910.8Max</v>
          </cell>
          <cell r="B10245">
            <v>2019</v>
          </cell>
          <cell r="C10245">
            <v>0.8</v>
          </cell>
          <cell r="D10245" t="str">
            <v>Dorchester</v>
          </cell>
          <cell r="E10245">
            <v>1</v>
          </cell>
          <cell r="F10245">
            <v>1168</v>
          </cell>
          <cell r="G10245" t="str">
            <v>Max</v>
          </cell>
        </row>
        <row r="10246">
          <cell r="A10246" t="str">
            <v>Edgefield201910.8Max</v>
          </cell>
          <cell r="B10246">
            <v>2019</v>
          </cell>
          <cell r="C10246">
            <v>0.8</v>
          </cell>
          <cell r="D10246" t="str">
            <v>Edgefield</v>
          </cell>
          <cell r="E10246">
            <v>1</v>
          </cell>
          <cell r="F10246">
            <v>942</v>
          </cell>
          <cell r="G10246" t="str">
            <v>Max</v>
          </cell>
        </row>
        <row r="10247">
          <cell r="A10247" t="str">
            <v>Fairfield201910.8Max</v>
          </cell>
          <cell r="B10247">
            <v>2019</v>
          </cell>
          <cell r="C10247">
            <v>0.8</v>
          </cell>
          <cell r="D10247" t="str">
            <v>Fairfield</v>
          </cell>
          <cell r="E10247">
            <v>1</v>
          </cell>
          <cell r="F10247">
            <v>1033</v>
          </cell>
          <cell r="G10247" t="str">
            <v>Max</v>
          </cell>
        </row>
        <row r="10248">
          <cell r="A10248" t="str">
            <v>Florence201910.8Max</v>
          </cell>
          <cell r="B10248">
            <v>2019</v>
          </cell>
          <cell r="C10248">
            <v>0.8</v>
          </cell>
          <cell r="D10248" t="str">
            <v>Florence</v>
          </cell>
          <cell r="E10248">
            <v>1</v>
          </cell>
          <cell r="F10248">
            <v>910</v>
          </cell>
          <cell r="G10248" t="str">
            <v>Max</v>
          </cell>
        </row>
        <row r="10249">
          <cell r="A10249" t="str">
            <v>Georgetown201910.8Max</v>
          </cell>
          <cell r="B10249">
            <v>2019</v>
          </cell>
          <cell r="C10249">
            <v>0.8</v>
          </cell>
          <cell r="D10249" t="str">
            <v>Georgetown</v>
          </cell>
          <cell r="E10249">
            <v>1</v>
          </cell>
          <cell r="F10249">
            <v>890</v>
          </cell>
          <cell r="G10249" t="str">
            <v>Max</v>
          </cell>
        </row>
        <row r="10250">
          <cell r="A10250" t="str">
            <v>Greenville201910.8Max</v>
          </cell>
          <cell r="B10250">
            <v>2019</v>
          </cell>
          <cell r="C10250">
            <v>0.8</v>
          </cell>
          <cell r="D10250" t="str">
            <v>Greenville</v>
          </cell>
          <cell r="E10250">
            <v>1</v>
          </cell>
          <cell r="F10250">
            <v>1075</v>
          </cell>
          <cell r="G10250" t="str">
            <v>Max</v>
          </cell>
        </row>
        <row r="10251">
          <cell r="A10251" t="str">
            <v>Greenwood201910.8Max</v>
          </cell>
          <cell r="B10251">
            <v>2019</v>
          </cell>
          <cell r="C10251">
            <v>0.8</v>
          </cell>
          <cell r="D10251" t="str">
            <v>Greenwood</v>
          </cell>
          <cell r="E10251">
            <v>1</v>
          </cell>
          <cell r="F10251">
            <v>798</v>
          </cell>
          <cell r="G10251" t="str">
            <v>Max</v>
          </cell>
        </row>
        <row r="10252">
          <cell r="A10252" t="str">
            <v>Hampton201910.8Max</v>
          </cell>
          <cell r="B10252">
            <v>2019</v>
          </cell>
          <cell r="C10252">
            <v>0.8</v>
          </cell>
          <cell r="D10252" t="str">
            <v>Hampton</v>
          </cell>
          <cell r="E10252">
            <v>1</v>
          </cell>
          <cell r="F10252">
            <v>785</v>
          </cell>
          <cell r="G10252" t="str">
            <v>Max</v>
          </cell>
        </row>
        <row r="10253">
          <cell r="A10253" t="str">
            <v>Horry201910.8Max</v>
          </cell>
          <cell r="B10253">
            <v>2019</v>
          </cell>
          <cell r="C10253">
            <v>0.8</v>
          </cell>
          <cell r="D10253" t="str">
            <v>Horry</v>
          </cell>
          <cell r="E10253">
            <v>1</v>
          </cell>
          <cell r="F10253">
            <v>918</v>
          </cell>
          <cell r="G10253" t="str">
            <v>Max</v>
          </cell>
        </row>
        <row r="10254">
          <cell r="A10254" t="str">
            <v>Jasper201910.8Max</v>
          </cell>
          <cell r="B10254">
            <v>2019</v>
          </cell>
          <cell r="C10254">
            <v>0.8</v>
          </cell>
          <cell r="D10254" t="str">
            <v>Jasper</v>
          </cell>
          <cell r="E10254">
            <v>1</v>
          </cell>
          <cell r="F10254">
            <v>801</v>
          </cell>
          <cell r="G10254" t="str">
            <v>Max</v>
          </cell>
        </row>
        <row r="10255">
          <cell r="A10255" t="str">
            <v>Kershaw201910.8Max</v>
          </cell>
          <cell r="B10255">
            <v>2019</v>
          </cell>
          <cell r="C10255">
            <v>0.8</v>
          </cell>
          <cell r="D10255" t="str">
            <v>Kershaw</v>
          </cell>
          <cell r="E10255">
            <v>1</v>
          </cell>
          <cell r="F10255">
            <v>890</v>
          </cell>
          <cell r="G10255" t="str">
            <v>Max</v>
          </cell>
        </row>
        <row r="10256">
          <cell r="A10256" t="str">
            <v>Lancaster201910.8Max</v>
          </cell>
          <cell r="B10256">
            <v>2019</v>
          </cell>
          <cell r="C10256">
            <v>0.8</v>
          </cell>
          <cell r="D10256" t="str">
            <v>Lancaster</v>
          </cell>
          <cell r="E10256">
            <v>1</v>
          </cell>
          <cell r="F10256">
            <v>936</v>
          </cell>
          <cell r="G10256" t="str">
            <v>Max</v>
          </cell>
        </row>
        <row r="10257">
          <cell r="A10257" t="str">
            <v>Laurens201910.8Max</v>
          </cell>
          <cell r="B10257">
            <v>2019</v>
          </cell>
          <cell r="C10257">
            <v>0.8</v>
          </cell>
          <cell r="D10257" t="str">
            <v>Laurens</v>
          </cell>
          <cell r="E10257">
            <v>1</v>
          </cell>
          <cell r="F10257">
            <v>833</v>
          </cell>
          <cell r="G10257" t="str">
            <v>Max</v>
          </cell>
        </row>
        <row r="10258">
          <cell r="A10258" t="str">
            <v>Lee201910.8Max</v>
          </cell>
          <cell r="B10258">
            <v>2019</v>
          </cell>
          <cell r="C10258">
            <v>0.8</v>
          </cell>
          <cell r="D10258" t="str">
            <v>Lee</v>
          </cell>
          <cell r="E10258">
            <v>1</v>
          </cell>
          <cell r="F10258">
            <v>785</v>
          </cell>
          <cell r="G10258" t="str">
            <v>Max</v>
          </cell>
        </row>
        <row r="10259">
          <cell r="A10259" t="str">
            <v>Lexington201910.8Max</v>
          </cell>
          <cell r="B10259">
            <v>2019</v>
          </cell>
          <cell r="C10259">
            <v>0.8</v>
          </cell>
          <cell r="D10259" t="str">
            <v>Lexington</v>
          </cell>
          <cell r="E10259">
            <v>1</v>
          </cell>
          <cell r="F10259">
            <v>1033</v>
          </cell>
          <cell r="G10259" t="str">
            <v>Max</v>
          </cell>
        </row>
        <row r="10260">
          <cell r="A10260" t="str">
            <v>Marion201910.8Max</v>
          </cell>
          <cell r="B10260">
            <v>2019</v>
          </cell>
          <cell r="C10260">
            <v>0.8</v>
          </cell>
          <cell r="D10260" t="str">
            <v>Marion</v>
          </cell>
          <cell r="E10260">
            <v>1</v>
          </cell>
          <cell r="F10260">
            <v>798</v>
          </cell>
          <cell r="G10260" t="str">
            <v>Max</v>
          </cell>
        </row>
        <row r="10261">
          <cell r="A10261" t="str">
            <v>Marlboro201910.8Max</v>
          </cell>
          <cell r="B10261">
            <v>2019</v>
          </cell>
          <cell r="C10261">
            <v>0.8</v>
          </cell>
          <cell r="D10261" t="str">
            <v>Marlboro</v>
          </cell>
          <cell r="E10261">
            <v>1</v>
          </cell>
          <cell r="F10261">
            <v>785</v>
          </cell>
          <cell r="G10261" t="str">
            <v>Max</v>
          </cell>
        </row>
        <row r="10262">
          <cell r="A10262" t="str">
            <v>McCormick201910.8Max</v>
          </cell>
          <cell r="B10262">
            <v>2019</v>
          </cell>
          <cell r="C10262">
            <v>0.8</v>
          </cell>
          <cell r="D10262" t="str">
            <v>McCormick</v>
          </cell>
          <cell r="E10262">
            <v>1</v>
          </cell>
          <cell r="F10262">
            <v>785</v>
          </cell>
          <cell r="G10262" t="str">
            <v>Max</v>
          </cell>
        </row>
        <row r="10263">
          <cell r="A10263" t="str">
            <v>Newberry201910.8Max</v>
          </cell>
          <cell r="B10263">
            <v>2019</v>
          </cell>
          <cell r="C10263">
            <v>0.8</v>
          </cell>
          <cell r="D10263" t="str">
            <v>Newberry</v>
          </cell>
          <cell r="E10263">
            <v>1</v>
          </cell>
          <cell r="F10263">
            <v>787</v>
          </cell>
          <cell r="G10263" t="str">
            <v>Max</v>
          </cell>
        </row>
        <row r="10264">
          <cell r="A10264" t="str">
            <v>Oconee201910.8Max</v>
          </cell>
          <cell r="B10264">
            <v>2019</v>
          </cell>
          <cell r="C10264">
            <v>0.8</v>
          </cell>
          <cell r="D10264" t="str">
            <v>Oconee</v>
          </cell>
          <cell r="E10264">
            <v>1</v>
          </cell>
          <cell r="F10264">
            <v>875</v>
          </cell>
          <cell r="G10264" t="str">
            <v>Max</v>
          </cell>
        </row>
        <row r="10265">
          <cell r="A10265" t="str">
            <v>Orangeburg201910.8Max</v>
          </cell>
          <cell r="B10265">
            <v>2019</v>
          </cell>
          <cell r="C10265">
            <v>0.8</v>
          </cell>
          <cell r="D10265" t="str">
            <v>Orangeburg</v>
          </cell>
          <cell r="E10265">
            <v>1</v>
          </cell>
          <cell r="F10265">
            <v>785</v>
          </cell>
          <cell r="G10265" t="str">
            <v>Max</v>
          </cell>
        </row>
        <row r="10266">
          <cell r="A10266" t="str">
            <v>Pickens201910.8Max</v>
          </cell>
          <cell r="B10266">
            <v>2019</v>
          </cell>
          <cell r="C10266">
            <v>0.8</v>
          </cell>
          <cell r="D10266" t="str">
            <v>Pickens</v>
          </cell>
          <cell r="E10266">
            <v>1</v>
          </cell>
          <cell r="F10266">
            <v>1075</v>
          </cell>
          <cell r="G10266" t="str">
            <v>Max</v>
          </cell>
        </row>
        <row r="10267">
          <cell r="A10267" t="str">
            <v>Richland201910.8Max</v>
          </cell>
          <cell r="B10267">
            <v>2019</v>
          </cell>
          <cell r="C10267">
            <v>0.8</v>
          </cell>
          <cell r="D10267" t="str">
            <v>Richland</v>
          </cell>
          <cell r="E10267">
            <v>1</v>
          </cell>
          <cell r="F10267">
            <v>1033</v>
          </cell>
          <cell r="G10267" t="str">
            <v>Max</v>
          </cell>
        </row>
        <row r="10268">
          <cell r="A10268" t="str">
            <v>Saluda201910.8Max</v>
          </cell>
          <cell r="B10268">
            <v>2019</v>
          </cell>
          <cell r="C10268">
            <v>0.8</v>
          </cell>
          <cell r="D10268" t="str">
            <v>Saluda</v>
          </cell>
          <cell r="E10268">
            <v>1</v>
          </cell>
          <cell r="F10268">
            <v>1033</v>
          </cell>
          <cell r="G10268" t="str">
            <v>Max</v>
          </cell>
        </row>
        <row r="10269">
          <cell r="A10269" t="str">
            <v>Spartanburg201910.8Max</v>
          </cell>
          <cell r="B10269">
            <v>2019</v>
          </cell>
          <cell r="C10269">
            <v>0.8</v>
          </cell>
          <cell r="D10269" t="str">
            <v>Spartanburg</v>
          </cell>
          <cell r="E10269">
            <v>1</v>
          </cell>
          <cell r="F10269">
            <v>932</v>
          </cell>
          <cell r="G10269" t="str">
            <v>Max</v>
          </cell>
        </row>
        <row r="10270">
          <cell r="A10270" t="str">
            <v>Sumter201910.8Max</v>
          </cell>
          <cell r="B10270">
            <v>2019</v>
          </cell>
          <cell r="C10270">
            <v>0.8</v>
          </cell>
          <cell r="D10270" t="str">
            <v>Sumter</v>
          </cell>
          <cell r="E10270">
            <v>1</v>
          </cell>
          <cell r="F10270">
            <v>785</v>
          </cell>
          <cell r="G10270" t="str">
            <v>Max</v>
          </cell>
        </row>
        <row r="10271">
          <cell r="A10271" t="str">
            <v>Union201910.8Max</v>
          </cell>
          <cell r="B10271">
            <v>2019</v>
          </cell>
          <cell r="C10271">
            <v>0.8</v>
          </cell>
          <cell r="D10271" t="str">
            <v>Union</v>
          </cell>
          <cell r="E10271">
            <v>1</v>
          </cell>
          <cell r="F10271">
            <v>785</v>
          </cell>
          <cell r="G10271" t="str">
            <v>Max</v>
          </cell>
        </row>
        <row r="10272">
          <cell r="A10272" t="str">
            <v>Williamsburg201910.8Max</v>
          </cell>
          <cell r="B10272">
            <v>2019</v>
          </cell>
          <cell r="C10272">
            <v>0.8</v>
          </cell>
          <cell r="D10272" t="str">
            <v>Williamsburg</v>
          </cell>
          <cell r="E10272">
            <v>1</v>
          </cell>
          <cell r="F10272">
            <v>785</v>
          </cell>
          <cell r="G10272" t="str">
            <v>Max</v>
          </cell>
        </row>
        <row r="10273">
          <cell r="A10273" t="str">
            <v>York201910.8Max</v>
          </cell>
          <cell r="B10273">
            <v>2019</v>
          </cell>
          <cell r="C10273">
            <v>0.8</v>
          </cell>
          <cell r="D10273" t="str">
            <v>York</v>
          </cell>
          <cell r="E10273">
            <v>1</v>
          </cell>
          <cell r="F10273">
            <v>1185</v>
          </cell>
          <cell r="G10273" t="str">
            <v>Max</v>
          </cell>
        </row>
        <row r="10274">
          <cell r="A10274" t="str">
            <v>Abbeville201920.8Max</v>
          </cell>
          <cell r="B10274">
            <v>2019</v>
          </cell>
          <cell r="C10274">
            <v>0.8</v>
          </cell>
          <cell r="D10274" t="str">
            <v>Abbeville</v>
          </cell>
          <cell r="E10274">
            <v>2</v>
          </cell>
          <cell r="F10274">
            <v>942</v>
          </cell>
          <cell r="G10274" t="str">
            <v>Max</v>
          </cell>
        </row>
        <row r="10275">
          <cell r="A10275" t="str">
            <v>Aiken201920.8Max</v>
          </cell>
          <cell r="B10275">
            <v>2019</v>
          </cell>
          <cell r="C10275">
            <v>0.8</v>
          </cell>
          <cell r="D10275" t="str">
            <v>Aiken</v>
          </cell>
          <cell r="E10275">
            <v>2</v>
          </cell>
          <cell r="F10275">
            <v>1131</v>
          </cell>
          <cell r="G10275" t="str">
            <v>Max</v>
          </cell>
        </row>
        <row r="10276">
          <cell r="A10276" t="str">
            <v>Allendale201920.8Max</v>
          </cell>
          <cell r="B10276">
            <v>2019</v>
          </cell>
          <cell r="C10276">
            <v>0.8</v>
          </cell>
          <cell r="D10276" t="str">
            <v>Allendale</v>
          </cell>
          <cell r="E10276">
            <v>2</v>
          </cell>
          <cell r="F10276">
            <v>942</v>
          </cell>
          <cell r="G10276" t="str">
            <v>Max</v>
          </cell>
        </row>
        <row r="10277">
          <cell r="A10277" t="str">
            <v>Anderson201920.8Max</v>
          </cell>
          <cell r="B10277">
            <v>2019</v>
          </cell>
          <cell r="C10277">
            <v>0.8</v>
          </cell>
          <cell r="D10277" t="str">
            <v>Anderson</v>
          </cell>
          <cell r="E10277">
            <v>2</v>
          </cell>
          <cell r="F10277">
            <v>1086</v>
          </cell>
          <cell r="G10277" t="str">
            <v>Max</v>
          </cell>
        </row>
        <row r="10278">
          <cell r="A10278" t="str">
            <v>Bamberg201920.8Max</v>
          </cell>
          <cell r="B10278">
            <v>2019</v>
          </cell>
          <cell r="C10278">
            <v>0.8</v>
          </cell>
          <cell r="D10278" t="str">
            <v>Bamberg</v>
          </cell>
          <cell r="E10278">
            <v>2</v>
          </cell>
          <cell r="F10278">
            <v>942</v>
          </cell>
          <cell r="G10278" t="str">
            <v>Max</v>
          </cell>
        </row>
        <row r="10279">
          <cell r="A10279" t="str">
            <v>Barnwell201920.8Max</v>
          </cell>
          <cell r="B10279">
            <v>2019</v>
          </cell>
          <cell r="C10279">
            <v>0.8</v>
          </cell>
          <cell r="D10279" t="str">
            <v>Barnwell</v>
          </cell>
          <cell r="E10279">
            <v>2</v>
          </cell>
          <cell r="F10279">
            <v>942</v>
          </cell>
          <cell r="G10279" t="str">
            <v>Max</v>
          </cell>
        </row>
        <row r="10280">
          <cell r="A10280" t="str">
            <v>Beaufort201920.8Max</v>
          </cell>
          <cell r="B10280">
            <v>2019</v>
          </cell>
          <cell r="C10280">
            <v>0.8</v>
          </cell>
          <cell r="D10280" t="str">
            <v>Beaufort</v>
          </cell>
          <cell r="E10280">
            <v>2</v>
          </cell>
          <cell r="F10280">
            <v>1428</v>
          </cell>
          <cell r="G10280" t="str">
            <v>Max</v>
          </cell>
        </row>
        <row r="10281">
          <cell r="A10281" t="str">
            <v>Berkeley201920.8Max</v>
          </cell>
          <cell r="B10281">
            <v>2019</v>
          </cell>
          <cell r="C10281">
            <v>0.8</v>
          </cell>
          <cell r="D10281" t="str">
            <v>Berkeley</v>
          </cell>
          <cell r="E10281">
            <v>2</v>
          </cell>
          <cell r="F10281">
            <v>1402</v>
          </cell>
          <cell r="G10281" t="str">
            <v>Max</v>
          </cell>
        </row>
        <row r="10282">
          <cell r="A10282" t="str">
            <v>Calhoun201920.8Max</v>
          </cell>
          <cell r="B10282">
            <v>2019</v>
          </cell>
          <cell r="C10282">
            <v>0.8</v>
          </cell>
          <cell r="D10282" t="str">
            <v>Calhoun</v>
          </cell>
          <cell r="E10282">
            <v>2</v>
          </cell>
          <cell r="F10282">
            <v>1240</v>
          </cell>
          <cell r="G10282" t="str">
            <v>Max</v>
          </cell>
        </row>
        <row r="10283">
          <cell r="A10283" t="str">
            <v>Charleston201920.8Max</v>
          </cell>
          <cell r="B10283">
            <v>2019</v>
          </cell>
          <cell r="C10283">
            <v>0.8</v>
          </cell>
          <cell r="D10283" t="str">
            <v>Charleston</v>
          </cell>
          <cell r="E10283">
            <v>2</v>
          </cell>
          <cell r="F10283">
            <v>1402</v>
          </cell>
          <cell r="G10283" t="str">
            <v>Max</v>
          </cell>
        </row>
        <row r="10284">
          <cell r="A10284" t="str">
            <v>Cherokee201920.8Max</v>
          </cell>
          <cell r="B10284">
            <v>2019</v>
          </cell>
          <cell r="C10284">
            <v>0.8</v>
          </cell>
          <cell r="D10284" t="str">
            <v>Cherokee</v>
          </cell>
          <cell r="E10284">
            <v>2</v>
          </cell>
          <cell r="F10284">
            <v>942</v>
          </cell>
          <cell r="G10284" t="str">
            <v>Max</v>
          </cell>
        </row>
        <row r="10285">
          <cell r="A10285" t="str">
            <v>Chester201920.8Max</v>
          </cell>
          <cell r="B10285">
            <v>2019</v>
          </cell>
          <cell r="C10285">
            <v>0.8</v>
          </cell>
          <cell r="D10285" t="str">
            <v>Chester</v>
          </cell>
          <cell r="E10285">
            <v>2</v>
          </cell>
          <cell r="F10285">
            <v>942</v>
          </cell>
          <cell r="G10285" t="str">
            <v>Max</v>
          </cell>
        </row>
        <row r="10286">
          <cell r="A10286" t="str">
            <v>Chesterfield201920.8Max</v>
          </cell>
          <cell r="B10286">
            <v>2019</v>
          </cell>
          <cell r="C10286">
            <v>0.8</v>
          </cell>
          <cell r="D10286" t="str">
            <v>Chesterfield</v>
          </cell>
          <cell r="E10286">
            <v>2</v>
          </cell>
          <cell r="F10286">
            <v>942</v>
          </cell>
          <cell r="G10286" t="str">
            <v>Max</v>
          </cell>
        </row>
        <row r="10287">
          <cell r="A10287" t="str">
            <v>Clarendon201920.8Max</v>
          </cell>
          <cell r="B10287">
            <v>2019</v>
          </cell>
          <cell r="C10287">
            <v>0.8</v>
          </cell>
          <cell r="D10287" t="str">
            <v>Clarendon</v>
          </cell>
          <cell r="E10287">
            <v>2</v>
          </cell>
          <cell r="F10287">
            <v>942</v>
          </cell>
          <cell r="G10287" t="str">
            <v>Max</v>
          </cell>
        </row>
        <row r="10288">
          <cell r="A10288" t="str">
            <v>Colleton201920.8Max</v>
          </cell>
          <cell r="B10288">
            <v>2019</v>
          </cell>
          <cell r="C10288">
            <v>0.8</v>
          </cell>
          <cell r="D10288" t="str">
            <v>Colleton</v>
          </cell>
          <cell r="E10288">
            <v>2</v>
          </cell>
          <cell r="F10288">
            <v>942</v>
          </cell>
          <cell r="G10288" t="str">
            <v>Max</v>
          </cell>
        </row>
        <row r="10289">
          <cell r="A10289" t="str">
            <v>Darlington201920.8Max</v>
          </cell>
          <cell r="B10289">
            <v>2019</v>
          </cell>
          <cell r="C10289">
            <v>0.8</v>
          </cell>
          <cell r="D10289" t="str">
            <v>Darlington</v>
          </cell>
          <cell r="E10289">
            <v>2</v>
          </cell>
          <cell r="F10289">
            <v>972</v>
          </cell>
          <cell r="G10289" t="str">
            <v>Max</v>
          </cell>
        </row>
        <row r="10290">
          <cell r="A10290" t="str">
            <v>Dillon201920.8Max</v>
          </cell>
          <cell r="B10290">
            <v>2019</v>
          </cell>
          <cell r="C10290">
            <v>0.8</v>
          </cell>
          <cell r="D10290" t="str">
            <v>Dillon</v>
          </cell>
          <cell r="E10290">
            <v>2</v>
          </cell>
          <cell r="F10290">
            <v>942</v>
          </cell>
          <cell r="G10290" t="str">
            <v>Max</v>
          </cell>
        </row>
        <row r="10291">
          <cell r="A10291" t="str">
            <v>Dorchester201920.8Max</v>
          </cell>
          <cell r="B10291">
            <v>2019</v>
          </cell>
          <cell r="C10291">
            <v>0.8</v>
          </cell>
          <cell r="D10291" t="str">
            <v>Dorchester</v>
          </cell>
          <cell r="E10291">
            <v>2</v>
          </cell>
          <cell r="F10291">
            <v>1402</v>
          </cell>
          <cell r="G10291" t="str">
            <v>Max</v>
          </cell>
        </row>
        <row r="10292">
          <cell r="A10292" t="str">
            <v>Edgefield201920.8Max</v>
          </cell>
          <cell r="B10292">
            <v>2019</v>
          </cell>
          <cell r="C10292">
            <v>0.8</v>
          </cell>
          <cell r="D10292" t="str">
            <v>Edgefield</v>
          </cell>
          <cell r="E10292">
            <v>2</v>
          </cell>
          <cell r="F10292">
            <v>1131</v>
          </cell>
          <cell r="G10292" t="str">
            <v>Max</v>
          </cell>
        </row>
        <row r="10293">
          <cell r="A10293" t="str">
            <v>Fairfield201920.8Max</v>
          </cell>
          <cell r="B10293">
            <v>2019</v>
          </cell>
          <cell r="C10293">
            <v>0.8</v>
          </cell>
          <cell r="D10293" t="str">
            <v>Fairfield</v>
          </cell>
          <cell r="E10293">
            <v>2</v>
          </cell>
          <cell r="F10293">
            <v>1240</v>
          </cell>
          <cell r="G10293" t="str">
            <v>Max</v>
          </cell>
        </row>
        <row r="10294">
          <cell r="A10294" t="str">
            <v>Florence201920.8Max</v>
          </cell>
          <cell r="B10294">
            <v>2019</v>
          </cell>
          <cell r="C10294">
            <v>0.8</v>
          </cell>
          <cell r="D10294" t="str">
            <v>Florence</v>
          </cell>
          <cell r="E10294">
            <v>2</v>
          </cell>
          <cell r="F10294">
            <v>1092</v>
          </cell>
          <cell r="G10294" t="str">
            <v>Max</v>
          </cell>
        </row>
        <row r="10295">
          <cell r="A10295" t="str">
            <v>Georgetown201920.8Max</v>
          </cell>
          <cell r="B10295">
            <v>2019</v>
          </cell>
          <cell r="C10295">
            <v>0.8</v>
          </cell>
          <cell r="D10295" t="str">
            <v>Georgetown</v>
          </cell>
          <cell r="E10295">
            <v>2</v>
          </cell>
          <cell r="F10295">
            <v>1068</v>
          </cell>
          <cell r="G10295" t="str">
            <v>Max</v>
          </cell>
        </row>
        <row r="10296">
          <cell r="A10296" t="str">
            <v>Greenville201920.8Max</v>
          </cell>
          <cell r="B10296">
            <v>2019</v>
          </cell>
          <cell r="C10296">
            <v>0.8</v>
          </cell>
          <cell r="D10296" t="str">
            <v>Greenville</v>
          </cell>
          <cell r="E10296">
            <v>2</v>
          </cell>
          <cell r="F10296">
            <v>1291</v>
          </cell>
          <cell r="G10296" t="str">
            <v>Max</v>
          </cell>
        </row>
        <row r="10297">
          <cell r="A10297" t="str">
            <v>Greenwood201920.8Max</v>
          </cell>
          <cell r="B10297">
            <v>2019</v>
          </cell>
          <cell r="C10297">
            <v>0.8</v>
          </cell>
          <cell r="D10297" t="str">
            <v>Greenwood</v>
          </cell>
          <cell r="E10297">
            <v>2</v>
          </cell>
          <cell r="F10297">
            <v>957</v>
          </cell>
          <cell r="G10297" t="str">
            <v>Max</v>
          </cell>
        </row>
        <row r="10298">
          <cell r="A10298" t="str">
            <v>Hampton201920.8Max</v>
          </cell>
          <cell r="B10298">
            <v>2019</v>
          </cell>
          <cell r="C10298">
            <v>0.8</v>
          </cell>
          <cell r="D10298" t="str">
            <v>Hampton</v>
          </cell>
          <cell r="E10298">
            <v>2</v>
          </cell>
          <cell r="F10298">
            <v>942</v>
          </cell>
          <cell r="G10298" t="str">
            <v>Max</v>
          </cell>
        </row>
        <row r="10299">
          <cell r="A10299" t="str">
            <v>Horry201920.8Max</v>
          </cell>
          <cell r="B10299">
            <v>2019</v>
          </cell>
          <cell r="C10299">
            <v>0.8</v>
          </cell>
          <cell r="D10299" t="str">
            <v>Horry</v>
          </cell>
          <cell r="E10299">
            <v>2</v>
          </cell>
          <cell r="F10299">
            <v>1102</v>
          </cell>
          <cell r="G10299" t="str">
            <v>Max</v>
          </cell>
        </row>
        <row r="10300">
          <cell r="A10300" t="str">
            <v>Jasper201920.8Max</v>
          </cell>
          <cell r="B10300">
            <v>2019</v>
          </cell>
          <cell r="C10300">
            <v>0.8</v>
          </cell>
          <cell r="D10300" t="str">
            <v>Jasper</v>
          </cell>
          <cell r="E10300">
            <v>2</v>
          </cell>
          <cell r="F10300">
            <v>961</v>
          </cell>
          <cell r="G10300" t="str">
            <v>Max</v>
          </cell>
        </row>
        <row r="10301">
          <cell r="A10301" t="str">
            <v>Kershaw201920.8Max</v>
          </cell>
          <cell r="B10301">
            <v>2019</v>
          </cell>
          <cell r="C10301">
            <v>0.8</v>
          </cell>
          <cell r="D10301" t="str">
            <v>Kershaw</v>
          </cell>
          <cell r="E10301">
            <v>2</v>
          </cell>
          <cell r="F10301">
            <v>1068</v>
          </cell>
          <cell r="G10301" t="str">
            <v>Max</v>
          </cell>
        </row>
        <row r="10302">
          <cell r="A10302" t="str">
            <v>Lancaster201920.8Max</v>
          </cell>
          <cell r="B10302">
            <v>2019</v>
          </cell>
          <cell r="C10302">
            <v>0.8</v>
          </cell>
          <cell r="D10302" t="str">
            <v>Lancaster</v>
          </cell>
          <cell r="E10302">
            <v>2</v>
          </cell>
          <cell r="F10302">
            <v>1123</v>
          </cell>
          <cell r="G10302" t="str">
            <v>Max</v>
          </cell>
        </row>
        <row r="10303">
          <cell r="A10303" t="str">
            <v>Laurens201920.8Max</v>
          </cell>
          <cell r="B10303">
            <v>2019</v>
          </cell>
          <cell r="C10303">
            <v>0.8</v>
          </cell>
          <cell r="D10303" t="str">
            <v>Laurens</v>
          </cell>
          <cell r="E10303">
            <v>2</v>
          </cell>
          <cell r="F10303">
            <v>1000</v>
          </cell>
          <cell r="G10303" t="str">
            <v>Max</v>
          </cell>
        </row>
        <row r="10304">
          <cell r="A10304" t="str">
            <v>Lee201920.8Max</v>
          </cell>
          <cell r="B10304">
            <v>2019</v>
          </cell>
          <cell r="C10304">
            <v>0.8</v>
          </cell>
          <cell r="D10304" t="str">
            <v>Lee</v>
          </cell>
          <cell r="E10304">
            <v>2</v>
          </cell>
          <cell r="F10304">
            <v>942</v>
          </cell>
          <cell r="G10304" t="str">
            <v>Max</v>
          </cell>
        </row>
        <row r="10305">
          <cell r="A10305" t="str">
            <v>Lexington201920.8Max</v>
          </cell>
          <cell r="B10305">
            <v>2019</v>
          </cell>
          <cell r="C10305">
            <v>0.8</v>
          </cell>
          <cell r="D10305" t="str">
            <v>Lexington</v>
          </cell>
          <cell r="E10305">
            <v>2</v>
          </cell>
          <cell r="F10305">
            <v>1240</v>
          </cell>
          <cell r="G10305" t="str">
            <v>Max</v>
          </cell>
        </row>
        <row r="10306">
          <cell r="A10306" t="str">
            <v>Marion201920.8Max</v>
          </cell>
          <cell r="B10306">
            <v>2019</v>
          </cell>
          <cell r="C10306">
            <v>0.8</v>
          </cell>
          <cell r="D10306" t="str">
            <v>Marion</v>
          </cell>
          <cell r="E10306">
            <v>2</v>
          </cell>
          <cell r="F10306">
            <v>957</v>
          </cell>
          <cell r="G10306" t="str">
            <v>Max</v>
          </cell>
        </row>
        <row r="10307">
          <cell r="A10307" t="str">
            <v>Marlboro201920.8Max</v>
          </cell>
          <cell r="B10307">
            <v>2019</v>
          </cell>
          <cell r="C10307">
            <v>0.8</v>
          </cell>
          <cell r="D10307" t="str">
            <v>Marlboro</v>
          </cell>
          <cell r="E10307">
            <v>2</v>
          </cell>
          <cell r="F10307">
            <v>942</v>
          </cell>
          <cell r="G10307" t="str">
            <v>Max</v>
          </cell>
        </row>
        <row r="10308">
          <cell r="A10308" t="str">
            <v>McCormick201920.8Max</v>
          </cell>
          <cell r="B10308">
            <v>2019</v>
          </cell>
          <cell r="C10308">
            <v>0.8</v>
          </cell>
          <cell r="D10308" t="str">
            <v>McCormick</v>
          </cell>
          <cell r="E10308">
            <v>2</v>
          </cell>
          <cell r="F10308">
            <v>942</v>
          </cell>
          <cell r="G10308" t="str">
            <v>Max</v>
          </cell>
        </row>
        <row r="10309">
          <cell r="A10309" t="str">
            <v>Newberry201920.8Max</v>
          </cell>
          <cell r="B10309">
            <v>2019</v>
          </cell>
          <cell r="C10309">
            <v>0.8</v>
          </cell>
          <cell r="D10309" t="str">
            <v>Newberry</v>
          </cell>
          <cell r="E10309">
            <v>2</v>
          </cell>
          <cell r="F10309">
            <v>945</v>
          </cell>
          <cell r="G10309" t="str">
            <v>Max</v>
          </cell>
        </row>
        <row r="10310">
          <cell r="A10310" t="str">
            <v>Oconee201920.8Max</v>
          </cell>
          <cell r="B10310">
            <v>2019</v>
          </cell>
          <cell r="C10310">
            <v>0.8</v>
          </cell>
          <cell r="D10310" t="str">
            <v>Oconee</v>
          </cell>
          <cell r="E10310">
            <v>2</v>
          </cell>
          <cell r="F10310">
            <v>1050</v>
          </cell>
          <cell r="G10310" t="str">
            <v>Max</v>
          </cell>
        </row>
        <row r="10311">
          <cell r="A10311" t="str">
            <v>Orangeburg201920.8Max</v>
          </cell>
          <cell r="B10311">
            <v>2019</v>
          </cell>
          <cell r="C10311">
            <v>0.8</v>
          </cell>
          <cell r="D10311" t="str">
            <v>Orangeburg</v>
          </cell>
          <cell r="E10311">
            <v>2</v>
          </cell>
          <cell r="F10311">
            <v>942</v>
          </cell>
          <cell r="G10311" t="str">
            <v>Max</v>
          </cell>
        </row>
        <row r="10312">
          <cell r="A10312" t="str">
            <v>Pickens201920.8Max</v>
          </cell>
          <cell r="B10312">
            <v>2019</v>
          </cell>
          <cell r="C10312">
            <v>0.8</v>
          </cell>
          <cell r="D10312" t="str">
            <v>Pickens</v>
          </cell>
          <cell r="E10312">
            <v>2</v>
          </cell>
          <cell r="F10312">
            <v>1291</v>
          </cell>
          <cell r="G10312" t="str">
            <v>Max</v>
          </cell>
        </row>
        <row r="10313">
          <cell r="A10313" t="str">
            <v>Richland201920.8Max</v>
          </cell>
          <cell r="B10313">
            <v>2019</v>
          </cell>
          <cell r="C10313">
            <v>0.8</v>
          </cell>
          <cell r="D10313" t="str">
            <v>Richland</v>
          </cell>
          <cell r="E10313">
            <v>2</v>
          </cell>
          <cell r="F10313">
            <v>1240</v>
          </cell>
          <cell r="G10313" t="str">
            <v>Max</v>
          </cell>
        </row>
        <row r="10314">
          <cell r="A10314" t="str">
            <v>Saluda201920.8Max</v>
          </cell>
          <cell r="B10314">
            <v>2019</v>
          </cell>
          <cell r="C10314">
            <v>0.8</v>
          </cell>
          <cell r="D10314" t="str">
            <v>Saluda</v>
          </cell>
          <cell r="E10314">
            <v>2</v>
          </cell>
          <cell r="F10314">
            <v>1240</v>
          </cell>
          <cell r="G10314" t="str">
            <v>Max</v>
          </cell>
        </row>
        <row r="10315">
          <cell r="A10315" t="str">
            <v>Spartanburg201920.8Max</v>
          </cell>
          <cell r="B10315">
            <v>2019</v>
          </cell>
          <cell r="C10315">
            <v>0.8</v>
          </cell>
          <cell r="D10315" t="str">
            <v>Spartanburg</v>
          </cell>
          <cell r="E10315">
            <v>2</v>
          </cell>
          <cell r="F10315">
            <v>1118</v>
          </cell>
          <cell r="G10315" t="str">
            <v>Max</v>
          </cell>
        </row>
        <row r="10316">
          <cell r="A10316" t="str">
            <v>Sumter201920.8Max</v>
          </cell>
          <cell r="B10316">
            <v>2019</v>
          </cell>
          <cell r="C10316">
            <v>0.8</v>
          </cell>
          <cell r="D10316" t="str">
            <v>Sumter</v>
          </cell>
          <cell r="E10316">
            <v>2</v>
          </cell>
          <cell r="F10316">
            <v>942</v>
          </cell>
          <cell r="G10316" t="str">
            <v>Max</v>
          </cell>
        </row>
        <row r="10317">
          <cell r="A10317" t="str">
            <v>Union201920.8Max</v>
          </cell>
          <cell r="B10317">
            <v>2019</v>
          </cell>
          <cell r="C10317">
            <v>0.8</v>
          </cell>
          <cell r="D10317" t="str">
            <v>Union</v>
          </cell>
          <cell r="E10317">
            <v>2</v>
          </cell>
          <cell r="F10317">
            <v>942</v>
          </cell>
          <cell r="G10317" t="str">
            <v>Max</v>
          </cell>
        </row>
        <row r="10318">
          <cell r="A10318" t="str">
            <v>Williamsburg201920.8Max</v>
          </cell>
          <cell r="B10318">
            <v>2019</v>
          </cell>
          <cell r="C10318">
            <v>0.8</v>
          </cell>
          <cell r="D10318" t="str">
            <v>Williamsburg</v>
          </cell>
          <cell r="E10318">
            <v>2</v>
          </cell>
          <cell r="F10318">
            <v>942</v>
          </cell>
          <cell r="G10318" t="str">
            <v>Max</v>
          </cell>
        </row>
        <row r="10319">
          <cell r="A10319" t="str">
            <v>York201920.8Max</v>
          </cell>
          <cell r="B10319">
            <v>2019</v>
          </cell>
          <cell r="C10319">
            <v>0.8</v>
          </cell>
          <cell r="D10319" t="str">
            <v>York</v>
          </cell>
          <cell r="E10319">
            <v>2</v>
          </cell>
          <cell r="F10319">
            <v>1422</v>
          </cell>
          <cell r="G10319" t="str">
            <v>Max</v>
          </cell>
        </row>
        <row r="10320">
          <cell r="A10320" t="str">
            <v>Abbeville201930.8Max</v>
          </cell>
          <cell r="B10320">
            <v>2019</v>
          </cell>
          <cell r="C10320">
            <v>0.8</v>
          </cell>
          <cell r="D10320" t="str">
            <v>Abbeville</v>
          </cell>
          <cell r="E10320">
            <v>3</v>
          </cell>
          <cell r="F10320">
            <v>1088</v>
          </cell>
          <cell r="G10320" t="str">
            <v>Max</v>
          </cell>
        </row>
        <row r="10321">
          <cell r="A10321" t="str">
            <v>Aiken201930.8Max</v>
          </cell>
          <cell r="B10321">
            <v>2019</v>
          </cell>
          <cell r="C10321">
            <v>0.8</v>
          </cell>
          <cell r="D10321" t="str">
            <v>Aiken</v>
          </cell>
          <cell r="E10321">
            <v>3</v>
          </cell>
          <cell r="F10321">
            <v>1306</v>
          </cell>
          <cell r="G10321" t="str">
            <v>Max</v>
          </cell>
        </row>
        <row r="10322">
          <cell r="A10322" t="str">
            <v>Allendale201930.8Max</v>
          </cell>
          <cell r="B10322">
            <v>2019</v>
          </cell>
          <cell r="C10322">
            <v>0.8</v>
          </cell>
          <cell r="D10322" t="str">
            <v>Allendale</v>
          </cell>
          <cell r="E10322">
            <v>3</v>
          </cell>
          <cell r="F10322">
            <v>1088</v>
          </cell>
          <cell r="G10322" t="str">
            <v>Max</v>
          </cell>
        </row>
        <row r="10323">
          <cell r="A10323" t="str">
            <v>Anderson201930.8Max</v>
          </cell>
          <cell r="B10323">
            <v>2019</v>
          </cell>
          <cell r="C10323">
            <v>0.8</v>
          </cell>
          <cell r="D10323" t="str">
            <v>Anderson</v>
          </cell>
          <cell r="E10323">
            <v>3</v>
          </cell>
          <cell r="F10323">
            <v>1255</v>
          </cell>
          <cell r="G10323" t="str">
            <v>Max</v>
          </cell>
        </row>
        <row r="10324">
          <cell r="A10324" t="str">
            <v>Bamberg201930.8Max</v>
          </cell>
          <cell r="B10324">
            <v>2019</v>
          </cell>
          <cell r="C10324">
            <v>0.8</v>
          </cell>
          <cell r="D10324" t="str">
            <v>Bamberg</v>
          </cell>
          <cell r="E10324">
            <v>3</v>
          </cell>
          <cell r="F10324">
            <v>1088</v>
          </cell>
          <cell r="G10324" t="str">
            <v>Max</v>
          </cell>
        </row>
        <row r="10325">
          <cell r="A10325" t="str">
            <v>Barnwell201930.8Max</v>
          </cell>
          <cell r="B10325">
            <v>2019</v>
          </cell>
          <cell r="C10325">
            <v>0.8</v>
          </cell>
          <cell r="D10325" t="str">
            <v>Barnwell</v>
          </cell>
          <cell r="E10325">
            <v>3</v>
          </cell>
          <cell r="F10325">
            <v>1088</v>
          </cell>
          <cell r="G10325" t="str">
            <v>Max</v>
          </cell>
        </row>
        <row r="10326">
          <cell r="A10326" t="str">
            <v>Beaufort201930.8Max</v>
          </cell>
          <cell r="B10326">
            <v>2019</v>
          </cell>
          <cell r="C10326">
            <v>0.8</v>
          </cell>
          <cell r="D10326" t="str">
            <v>Beaufort</v>
          </cell>
          <cell r="E10326">
            <v>3</v>
          </cell>
          <cell r="F10326">
            <v>1651</v>
          </cell>
          <cell r="G10326" t="str">
            <v>Max</v>
          </cell>
        </row>
        <row r="10327">
          <cell r="A10327" t="str">
            <v>Berkeley201930.8Max</v>
          </cell>
          <cell r="B10327">
            <v>2019</v>
          </cell>
          <cell r="C10327">
            <v>0.8</v>
          </cell>
          <cell r="D10327" t="str">
            <v>Berkeley</v>
          </cell>
          <cell r="E10327">
            <v>3</v>
          </cell>
          <cell r="F10327">
            <v>1620</v>
          </cell>
          <cell r="G10327" t="str">
            <v>Max</v>
          </cell>
        </row>
        <row r="10328">
          <cell r="A10328" t="str">
            <v>Calhoun201930.8Max</v>
          </cell>
          <cell r="B10328">
            <v>2019</v>
          </cell>
          <cell r="C10328">
            <v>0.8</v>
          </cell>
          <cell r="D10328" t="str">
            <v>Calhoun</v>
          </cell>
          <cell r="E10328">
            <v>3</v>
          </cell>
          <cell r="F10328">
            <v>1433</v>
          </cell>
          <cell r="G10328" t="str">
            <v>Max</v>
          </cell>
        </row>
        <row r="10329">
          <cell r="A10329" t="str">
            <v>Charleston201930.8Max</v>
          </cell>
          <cell r="B10329">
            <v>2019</v>
          </cell>
          <cell r="C10329">
            <v>0.8</v>
          </cell>
          <cell r="D10329" t="str">
            <v>Charleston</v>
          </cell>
          <cell r="E10329">
            <v>3</v>
          </cell>
          <cell r="F10329">
            <v>1620</v>
          </cell>
          <cell r="G10329" t="str">
            <v>Max</v>
          </cell>
        </row>
        <row r="10330">
          <cell r="A10330" t="str">
            <v>Cherokee201930.8Max</v>
          </cell>
          <cell r="B10330">
            <v>2019</v>
          </cell>
          <cell r="C10330">
            <v>0.8</v>
          </cell>
          <cell r="D10330" t="str">
            <v>Cherokee</v>
          </cell>
          <cell r="E10330">
            <v>3</v>
          </cell>
          <cell r="F10330">
            <v>1088</v>
          </cell>
          <cell r="G10330" t="str">
            <v>Max</v>
          </cell>
        </row>
        <row r="10331">
          <cell r="A10331" t="str">
            <v>Chester201930.8Max</v>
          </cell>
          <cell r="B10331">
            <v>2019</v>
          </cell>
          <cell r="C10331">
            <v>0.8</v>
          </cell>
          <cell r="D10331" t="str">
            <v>Chester</v>
          </cell>
          <cell r="E10331">
            <v>3</v>
          </cell>
          <cell r="F10331">
            <v>1088</v>
          </cell>
          <cell r="G10331" t="str">
            <v>Max</v>
          </cell>
        </row>
        <row r="10332">
          <cell r="A10332" t="str">
            <v>Chesterfield201930.8Max</v>
          </cell>
          <cell r="B10332">
            <v>2019</v>
          </cell>
          <cell r="C10332">
            <v>0.8</v>
          </cell>
          <cell r="D10332" t="str">
            <v>Chesterfield</v>
          </cell>
          <cell r="E10332">
            <v>3</v>
          </cell>
          <cell r="F10332">
            <v>1088</v>
          </cell>
          <cell r="G10332" t="str">
            <v>Max</v>
          </cell>
        </row>
        <row r="10333">
          <cell r="A10333" t="str">
            <v>Clarendon201930.8Max</v>
          </cell>
          <cell r="B10333">
            <v>2019</v>
          </cell>
          <cell r="C10333">
            <v>0.8</v>
          </cell>
          <cell r="D10333" t="str">
            <v>Clarendon</v>
          </cell>
          <cell r="E10333">
            <v>3</v>
          </cell>
          <cell r="F10333">
            <v>1088</v>
          </cell>
          <cell r="G10333" t="str">
            <v>Max</v>
          </cell>
        </row>
        <row r="10334">
          <cell r="A10334" t="str">
            <v>Colleton201930.8Max</v>
          </cell>
          <cell r="B10334">
            <v>2019</v>
          </cell>
          <cell r="C10334">
            <v>0.8</v>
          </cell>
          <cell r="D10334" t="str">
            <v>Colleton</v>
          </cell>
          <cell r="E10334">
            <v>3</v>
          </cell>
          <cell r="F10334">
            <v>1088</v>
          </cell>
          <cell r="G10334" t="str">
            <v>Max</v>
          </cell>
        </row>
        <row r="10335">
          <cell r="A10335" t="str">
            <v>Darlington201930.8Max</v>
          </cell>
          <cell r="B10335">
            <v>2019</v>
          </cell>
          <cell r="C10335">
            <v>0.8</v>
          </cell>
          <cell r="D10335" t="str">
            <v>Darlington</v>
          </cell>
          <cell r="E10335">
            <v>3</v>
          </cell>
          <cell r="F10335">
            <v>1123</v>
          </cell>
          <cell r="G10335" t="str">
            <v>Max</v>
          </cell>
        </row>
        <row r="10336">
          <cell r="A10336" t="str">
            <v>Dillon201930.8Max</v>
          </cell>
          <cell r="B10336">
            <v>2019</v>
          </cell>
          <cell r="C10336">
            <v>0.8</v>
          </cell>
          <cell r="D10336" t="str">
            <v>Dillon</v>
          </cell>
          <cell r="E10336">
            <v>3</v>
          </cell>
          <cell r="F10336">
            <v>1088</v>
          </cell>
          <cell r="G10336" t="str">
            <v>Max</v>
          </cell>
        </row>
        <row r="10337">
          <cell r="A10337" t="str">
            <v>Dorchester201930.8Max</v>
          </cell>
          <cell r="B10337">
            <v>2019</v>
          </cell>
          <cell r="C10337">
            <v>0.8</v>
          </cell>
          <cell r="D10337" t="str">
            <v>Dorchester</v>
          </cell>
          <cell r="E10337">
            <v>3</v>
          </cell>
          <cell r="F10337">
            <v>1620</v>
          </cell>
          <cell r="G10337" t="str">
            <v>Max</v>
          </cell>
        </row>
        <row r="10338">
          <cell r="A10338" t="str">
            <v>Edgefield201930.8Max</v>
          </cell>
          <cell r="B10338">
            <v>2019</v>
          </cell>
          <cell r="C10338">
            <v>0.8</v>
          </cell>
          <cell r="D10338" t="str">
            <v>Edgefield</v>
          </cell>
          <cell r="E10338">
            <v>3</v>
          </cell>
          <cell r="F10338">
            <v>1306</v>
          </cell>
          <cell r="G10338" t="str">
            <v>Max</v>
          </cell>
        </row>
        <row r="10339">
          <cell r="A10339" t="str">
            <v>Fairfield201930.8Max</v>
          </cell>
          <cell r="B10339">
            <v>2019</v>
          </cell>
          <cell r="C10339">
            <v>0.8</v>
          </cell>
          <cell r="D10339" t="str">
            <v>Fairfield</v>
          </cell>
          <cell r="E10339">
            <v>3</v>
          </cell>
          <cell r="F10339">
            <v>1433</v>
          </cell>
          <cell r="G10339" t="str">
            <v>Max</v>
          </cell>
        </row>
        <row r="10340">
          <cell r="A10340" t="str">
            <v>Florence201930.8Max</v>
          </cell>
          <cell r="B10340">
            <v>2019</v>
          </cell>
          <cell r="C10340">
            <v>0.8</v>
          </cell>
          <cell r="D10340" t="str">
            <v>Florence</v>
          </cell>
          <cell r="E10340">
            <v>3</v>
          </cell>
          <cell r="F10340">
            <v>1262</v>
          </cell>
          <cell r="G10340" t="str">
            <v>Max</v>
          </cell>
        </row>
        <row r="10341">
          <cell r="A10341" t="str">
            <v>Georgetown201930.8Max</v>
          </cell>
          <cell r="B10341">
            <v>2019</v>
          </cell>
          <cell r="C10341">
            <v>0.8</v>
          </cell>
          <cell r="D10341" t="str">
            <v>Georgetown</v>
          </cell>
          <cell r="E10341">
            <v>3</v>
          </cell>
          <cell r="F10341">
            <v>1235</v>
          </cell>
          <cell r="G10341" t="str">
            <v>Max</v>
          </cell>
        </row>
        <row r="10342">
          <cell r="A10342" t="str">
            <v>Greenville201930.8Max</v>
          </cell>
          <cell r="B10342">
            <v>2019</v>
          </cell>
          <cell r="C10342">
            <v>0.8</v>
          </cell>
          <cell r="D10342" t="str">
            <v>Greenville</v>
          </cell>
          <cell r="E10342">
            <v>3</v>
          </cell>
          <cell r="F10342">
            <v>1491</v>
          </cell>
          <cell r="G10342" t="str">
            <v>Max</v>
          </cell>
        </row>
        <row r="10343">
          <cell r="A10343" t="str">
            <v>Greenwood201930.8Max</v>
          </cell>
          <cell r="B10343">
            <v>2019</v>
          </cell>
          <cell r="C10343">
            <v>0.8</v>
          </cell>
          <cell r="D10343" t="str">
            <v>Greenwood</v>
          </cell>
          <cell r="E10343">
            <v>3</v>
          </cell>
          <cell r="F10343">
            <v>1106</v>
          </cell>
          <cell r="G10343" t="str">
            <v>Max</v>
          </cell>
        </row>
        <row r="10344">
          <cell r="A10344" t="str">
            <v>Hampton201930.8Max</v>
          </cell>
          <cell r="B10344">
            <v>2019</v>
          </cell>
          <cell r="C10344">
            <v>0.8</v>
          </cell>
          <cell r="D10344" t="str">
            <v>Hampton</v>
          </cell>
          <cell r="E10344">
            <v>3</v>
          </cell>
          <cell r="F10344">
            <v>1088</v>
          </cell>
          <cell r="G10344" t="str">
            <v>Max</v>
          </cell>
        </row>
        <row r="10345">
          <cell r="A10345" t="str">
            <v>Horry201930.8Max</v>
          </cell>
          <cell r="B10345">
            <v>2019</v>
          </cell>
          <cell r="C10345">
            <v>0.8</v>
          </cell>
          <cell r="D10345" t="str">
            <v>Horry</v>
          </cell>
          <cell r="E10345">
            <v>3</v>
          </cell>
          <cell r="F10345">
            <v>1273</v>
          </cell>
          <cell r="G10345" t="str">
            <v>Max</v>
          </cell>
        </row>
        <row r="10346">
          <cell r="A10346" t="str">
            <v>Jasper201930.8Max</v>
          </cell>
          <cell r="B10346">
            <v>2019</v>
          </cell>
          <cell r="C10346">
            <v>0.8</v>
          </cell>
          <cell r="D10346" t="str">
            <v>Jasper</v>
          </cell>
          <cell r="E10346">
            <v>3</v>
          </cell>
          <cell r="F10346">
            <v>1110</v>
          </cell>
          <cell r="G10346" t="str">
            <v>Max</v>
          </cell>
        </row>
        <row r="10347">
          <cell r="A10347" t="str">
            <v>Kershaw201930.8Max</v>
          </cell>
          <cell r="B10347">
            <v>2019</v>
          </cell>
          <cell r="C10347">
            <v>0.8</v>
          </cell>
          <cell r="D10347" t="str">
            <v>Kershaw</v>
          </cell>
          <cell r="E10347">
            <v>3</v>
          </cell>
          <cell r="F10347">
            <v>1235</v>
          </cell>
          <cell r="G10347" t="str">
            <v>Max</v>
          </cell>
        </row>
        <row r="10348">
          <cell r="A10348" t="str">
            <v>Lancaster201930.8Max</v>
          </cell>
          <cell r="B10348">
            <v>2019</v>
          </cell>
          <cell r="C10348">
            <v>0.8</v>
          </cell>
          <cell r="D10348" t="str">
            <v>Lancaster</v>
          </cell>
          <cell r="E10348">
            <v>3</v>
          </cell>
          <cell r="F10348">
            <v>1297</v>
          </cell>
          <cell r="G10348" t="str">
            <v>Max</v>
          </cell>
        </row>
        <row r="10349">
          <cell r="A10349" t="str">
            <v>Laurens201930.8Max</v>
          </cell>
          <cell r="B10349">
            <v>2019</v>
          </cell>
          <cell r="C10349">
            <v>0.8</v>
          </cell>
          <cell r="D10349" t="str">
            <v>Laurens</v>
          </cell>
          <cell r="E10349">
            <v>3</v>
          </cell>
          <cell r="F10349">
            <v>1155</v>
          </cell>
          <cell r="G10349" t="str">
            <v>Max</v>
          </cell>
        </row>
        <row r="10350">
          <cell r="A10350" t="str">
            <v>Lee201930.8Max</v>
          </cell>
          <cell r="B10350">
            <v>2019</v>
          </cell>
          <cell r="C10350">
            <v>0.8</v>
          </cell>
          <cell r="D10350" t="str">
            <v>Lee</v>
          </cell>
          <cell r="E10350">
            <v>3</v>
          </cell>
          <cell r="F10350">
            <v>1088</v>
          </cell>
          <cell r="G10350" t="str">
            <v>Max</v>
          </cell>
        </row>
        <row r="10351">
          <cell r="A10351" t="str">
            <v>Lexington201930.8Max</v>
          </cell>
          <cell r="B10351">
            <v>2019</v>
          </cell>
          <cell r="C10351">
            <v>0.8</v>
          </cell>
          <cell r="D10351" t="str">
            <v>Lexington</v>
          </cell>
          <cell r="E10351">
            <v>3</v>
          </cell>
          <cell r="F10351">
            <v>1433</v>
          </cell>
          <cell r="G10351" t="str">
            <v>Max</v>
          </cell>
        </row>
        <row r="10352">
          <cell r="A10352" t="str">
            <v>Marion201930.8Max</v>
          </cell>
          <cell r="B10352">
            <v>2019</v>
          </cell>
          <cell r="C10352">
            <v>0.8</v>
          </cell>
          <cell r="D10352" t="str">
            <v>Marion</v>
          </cell>
          <cell r="E10352">
            <v>3</v>
          </cell>
          <cell r="F10352">
            <v>1106</v>
          </cell>
          <cell r="G10352" t="str">
            <v>Max</v>
          </cell>
        </row>
        <row r="10353">
          <cell r="A10353" t="str">
            <v>Marlboro201930.8Max</v>
          </cell>
          <cell r="B10353">
            <v>2019</v>
          </cell>
          <cell r="C10353">
            <v>0.8</v>
          </cell>
          <cell r="D10353" t="str">
            <v>Marlboro</v>
          </cell>
          <cell r="E10353">
            <v>3</v>
          </cell>
          <cell r="F10353">
            <v>1088</v>
          </cell>
          <cell r="G10353" t="str">
            <v>Max</v>
          </cell>
        </row>
        <row r="10354">
          <cell r="A10354" t="str">
            <v>McCormick201930.8Max</v>
          </cell>
          <cell r="B10354">
            <v>2019</v>
          </cell>
          <cell r="C10354">
            <v>0.8</v>
          </cell>
          <cell r="D10354" t="str">
            <v>McCormick</v>
          </cell>
          <cell r="E10354">
            <v>3</v>
          </cell>
          <cell r="F10354">
            <v>1088</v>
          </cell>
          <cell r="G10354" t="str">
            <v>Max</v>
          </cell>
        </row>
        <row r="10355">
          <cell r="A10355" t="str">
            <v>Newberry201930.8Max</v>
          </cell>
          <cell r="B10355">
            <v>2019</v>
          </cell>
          <cell r="C10355">
            <v>0.8</v>
          </cell>
          <cell r="D10355" t="str">
            <v>Newberry</v>
          </cell>
          <cell r="E10355">
            <v>3</v>
          </cell>
          <cell r="F10355">
            <v>1092</v>
          </cell>
          <cell r="G10355" t="str">
            <v>Max</v>
          </cell>
        </row>
        <row r="10356">
          <cell r="A10356" t="str">
            <v>Oconee201930.8Max</v>
          </cell>
          <cell r="B10356">
            <v>2019</v>
          </cell>
          <cell r="C10356">
            <v>0.8</v>
          </cell>
          <cell r="D10356" t="str">
            <v>Oconee</v>
          </cell>
          <cell r="E10356">
            <v>3</v>
          </cell>
          <cell r="F10356">
            <v>1213</v>
          </cell>
          <cell r="G10356" t="str">
            <v>Max</v>
          </cell>
        </row>
        <row r="10357">
          <cell r="A10357" t="str">
            <v>Orangeburg201930.8Max</v>
          </cell>
          <cell r="B10357">
            <v>2019</v>
          </cell>
          <cell r="C10357">
            <v>0.8</v>
          </cell>
          <cell r="D10357" t="str">
            <v>Orangeburg</v>
          </cell>
          <cell r="E10357">
            <v>3</v>
          </cell>
          <cell r="F10357">
            <v>1088</v>
          </cell>
          <cell r="G10357" t="str">
            <v>Max</v>
          </cell>
        </row>
        <row r="10358">
          <cell r="A10358" t="str">
            <v>Pickens201930.8Max</v>
          </cell>
          <cell r="B10358">
            <v>2019</v>
          </cell>
          <cell r="C10358">
            <v>0.8</v>
          </cell>
          <cell r="D10358" t="str">
            <v>Pickens</v>
          </cell>
          <cell r="E10358">
            <v>3</v>
          </cell>
          <cell r="F10358">
            <v>1491</v>
          </cell>
          <cell r="G10358" t="str">
            <v>Max</v>
          </cell>
        </row>
        <row r="10359">
          <cell r="A10359" t="str">
            <v>Richland201930.8Max</v>
          </cell>
          <cell r="B10359">
            <v>2019</v>
          </cell>
          <cell r="C10359">
            <v>0.8</v>
          </cell>
          <cell r="D10359" t="str">
            <v>Richland</v>
          </cell>
          <cell r="E10359">
            <v>3</v>
          </cell>
          <cell r="F10359">
            <v>1433</v>
          </cell>
          <cell r="G10359" t="str">
            <v>Max</v>
          </cell>
        </row>
        <row r="10360">
          <cell r="A10360" t="str">
            <v>Saluda201930.8Max</v>
          </cell>
          <cell r="B10360">
            <v>2019</v>
          </cell>
          <cell r="C10360">
            <v>0.8</v>
          </cell>
          <cell r="D10360" t="str">
            <v>Saluda</v>
          </cell>
          <cell r="E10360">
            <v>3</v>
          </cell>
          <cell r="F10360">
            <v>1433</v>
          </cell>
          <cell r="G10360" t="str">
            <v>Max</v>
          </cell>
        </row>
        <row r="10361">
          <cell r="A10361" t="str">
            <v>Spartanburg201930.8Max</v>
          </cell>
          <cell r="B10361">
            <v>2019</v>
          </cell>
          <cell r="C10361">
            <v>0.8</v>
          </cell>
          <cell r="D10361" t="str">
            <v>Spartanburg</v>
          </cell>
          <cell r="E10361">
            <v>3</v>
          </cell>
          <cell r="F10361">
            <v>1292</v>
          </cell>
          <cell r="G10361" t="str">
            <v>Max</v>
          </cell>
        </row>
        <row r="10362">
          <cell r="A10362" t="str">
            <v>Sumter201930.8Max</v>
          </cell>
          <cell r="B10362">
            <v>2019</v>
          </cell>
          <cell r="C10362">
            <v>0.8</v>
          </cell>
          <cell r="D10362" t="str">
            <v>Sumter</v>
          </cell>
          <cell r="E10362">
            <v>3</v>
          </cell>
          <cell r="F10362">
            <v>1088</v>
          </cell>
          <cell r="G10362" t="str">
            <v>Max</v>
          </cell>
        </row>
        <row r="10363">
          <cell r="A10363" t="str">
            <v>Union201930.8Max</v>
          </cell>
          <cell r="B10363">
            <v>2019</v>
          </cell>
          <cell r="C10363">
            <v>0.8</v>
          </cell>
          <cell r="D10363" t="str">
            <v>Union</v>
          </cell>
          <cell r="E10363">
            <v>3</v>
          </cell>
          <cell r="F10363">
            <v>1088</v>
          </cell>
          <cell r="G10363" t="str">
            <v>Max</v>
          </cell>
        </row>
        <row r="10364">
          <cell r="A10364" t="str">
            <v>Williamsburg201930.8Max</v>
          </cell>
          <cell r="B10364">
            <v>2019</v>
          </cell>
          <cell r="C10364">
            <v>0.8</v>
          </cell>
          <cell r="D10364" t="str">
            <v>Williamsburg</v>
          </cell>
          <cell r="E10364">
            <v>3</v>
          </cell>
          <cell r="F10364">
            <v>1088</v>
          </cell>
          <cell r="G10364" t="str">
            <v>Max</v>
          </cell>
        </row>
        <row r="10365">
          <cell r="A10365" t="str">
            <v>York201930.8Max</v>
          </cell>
          <cell r="B10365">
            <v>2019</v>
          </cell>
          <cell r="C10365">
            <v>0.8</v>
          </cell>
          <cell r="D10365" t="str">
            <v>York</v>
          </cell>
          <cell r="E10365">
            <v>3</v>
          </cell>
          <cell r="F10365">
            <v>1643</v>
          </cell>
          <cell r="G10365" t="str">
            <v>Max</v>
          </cell>
        </row>
        <row r="10366">
          <cell r="A10366" t="str">
            <v>Abbeville201940.8Max</v>
          </cell>
          <cell r="B10366">
            <v>2019</v>
          </cell>
          <cell r="C10366">
            <v>0.8</v>
          </cell>
          <cell r="D10366" t="str">
            <v>Abbeville</v>
          </cell>
          <cell r="E10366">
            <v>4</v>
          </cell>
          <cell r="F10366">
            <v>1213</v>
          </cell>
          <cell r="G10366" t="str">
            <v>Max</v>
          </cell>
        </row>
        <row r="10367">
          <cell r="A10367" t="str">
            <v>Aiken201940.8Max</v>
          </cell>
          <cell r="B10367">
            <v>2019</v>
          </cell>
          <cell r="C10367">
            <v>0.8</v>
          </cell>
          <cell r="D10367" t="str">
            <v>Aiken</v>
          </cell>
          <cell r="E10367">
            <v>4</v>
          </cell>
          <cell r="F10367">
            <v>1457</v>
          </cell>
          <cell r="G10367" t="str">
            <v>Max</v>
          </cell>
        </row>
        <row r="10368">
          <cell r="A10368" t="str">
            <v>Allendale201940.8Max</v>
          </cell>
          <cell r="B10368">
            <v>2019</v>
          </cell>
          <cell r="C10368">
            <v>0.8</v>
          </cell>
          <cell r="D10368" t="str">
            <v>Allendale</v>
          </cell>
          <cell r="E10368">
            <v>4</v>
          </cell>
          <cell r="F10368">
            <v>1213</v>
          </cell>
          <cell r="G10368" t="str">
            <v>Max</v>
          </cell>
        </row>
        <row r="10369">
          <cell r="A10369" t="str">
            <v>Anderson201940.8Max</v>
          </cell>
          <cell r="B10369">
            <v>2019</v>
          </cell>
          <cell r="C10369">
            <v>0.8</v>
          </cell>
          <cell r="D10369" t="str">
            <v>Anderson</v>
          </cell>
          <cell r="E10369">
            <v>4</v>
          </cell>
          <cell r="F10369">
            <v>1400</v>
          </cell>
          <cell r="G10369" t="str">
            <v>Max</v>
          </cell>
        </row>
        <row r="10370">
          <cell r="A10370" t="str">
            <v>Bamberg201940.8Max</v>
          </cell>
          <cell r="B10370">
            <v>2019</v>
          </cell>
          <cell r="C10370">
            <v>0.8</v>
          </cell>
          <cell r="D10370" t="str">
            <v>Bamberg</v>
          </cell>
          <cell r="E10370">
            <v>4</v>
          </cell>
          <cell r="F10370">
            <v>1213</v>
          </cell>
          <cell r="G10370" t="str">
            <v>Max</v>
          </cell>
        </row>
        <row r="10371">
          <cell r="A10371" t="str">
            <v>Barnwell201940.8Max</v>
          </cell>
          <cell r="B10371">
            <v>2019</v>
          </cell>
          <cell r="C10371">
            <v>0.8</v>
          </cell>
          <cell r="D10371" t="str">
            <v>Barnwell</v>
          </cell>
          <cell r="E10371">
            <v>4</v>
          </cell>
          <cell r="F10371">
            <v>1213</v>
          </cell>
          <cell r="G10371" t="str">
            <v>Max</v>
          </cell>
        </row>
        <row r="10372">
          <cell r="A10372" t="str">
            <v>Beaufort201940.8Max</v>
          </cell>
          <cell r="B10372">
            <v>2019</v>
          </cell>
          <cell r="C10372">
            <v>0.8</v>
          </cell>
          <cell r="D10372" t="str">
            <v>Beaufort</v>
          </cell>
          <cell r="E10372">
            <v>4</v>
          </cell>
          <cell r="F10372">
            <v>1842</v>
          </cell>
          <cell r="G10372" t="str">
            <v>Max</v>
          </cell>
        </row>
        <row r="10373">
          <cell r="A10373" t="str">
            <v>Berkeley201940.8Max</v>
          </cell>
          <cell r="B10373">
            <v>2019</v>
          </cell>
          <cell r="C10373">
            <v>0.8</v>
          </cell>
          <cell r="D10373" t="str">
            <v>Berkeley</v>
          </cell>
          <cell r="E10373">
            <v>4</v>
          </cell>
          <cell r="F10373">
            <v>1807</v>
          </cell>
          <cell r="G10373" t="str">
            <v>Max</v>
          </cell>
        </row>
        <row r="10374">
          <cell r="A10374" t="str">
            <v>Calhoun201940.8Max</v>
          </cell>
          <cell r="B10374">
            <v>2019</v>
          </cell>
          <cell r="C10374">
            <v>0.8</v>
          </cell>
          <cell r="D10374" t="str">
            <v>Calhoun</v>
          </cell>
          <cell r="E10374">
            <v>4</v>
          </cell>
          <cell r="F10374">
            <v>1598</v>
          </cell>
          <cell r="G10374" t="str">
            <v>Max</v>
          </cell>
        </row>
        <row r="10375">
          <cell r="A10375" t="str">
            <v>Charleston201940.8Max</v>
          </cell>
          <cell r="B10375">
            <v>2019</v>
          </cell>
          <cell r="C10375">
            <v>0.8</v>
          </cell>
          <cell r="D10375" t="str">
            <v>Charleston</v>
          </cell>
          <cell r="E10375">
            <v>4</v>
          </cell>
          <cell r="F10375">
            <v>1807</v>
          </cell>
          <cell r="G10375" t="str">
            <v>Max</v>
          </cell>
        </row>
        <row r="10376">
          <cell r="A10376" t="str">
            <v>Cherokee201940.8Max</v>
          </cell>
          <cell r="B10376">
            <v>2019</v>
          </cell>
          <cell r="C10376">
            <v>0.8</v>
          </cell>
          <cell r="D10376" t="str">
            <v>Cherokee</v>
          </cell>
          <cell r="E10376">
            <v>4</v>
          </cell>
          <cell r="F10376">
            <v>1213</v>
          </cell>
          <cell r="G10376" t="str">
            <v>Max</v>
          </cell>
        </row>
        <row r="10377">
          <cell r="A10377" t="str">
            <v>Chester201940.8Max</v>
          </cell>
          <cell r="B10377">
            <v>2019</v>
          </cell>
          <cell r="C10377">
            <v>0.8</v>
          </cell>
          <cell r="D10377" t="str">
            <v>Chester</v>
          </cell>
          <cell r="E10377">
            <v>4</v>
          </cell>
          <cell r="F10377">
            <v>1213</v>
          </cell>
          <cell r="G10377" t="str">
            <v>Max</v>
          </cell>
        </row>
        <row r="10378">
          <cell r="A10378" t="str">
            <v>Chesterfield201940.8Max</v>
          </cell>
          <cell r="B10378">
            <v>2019</v>
          </cell>
          <cell r="C10378">
            <v>0.8</v>
          </cell>
          <cell r="D10378" t="str">
            <v>Chesterfield</v>
          </cell>
          <cell r="E10378">
            <v>4</v>
          </cell>
          <cell r="F10378">
            <v>1213</v>
          </cell>
          <cell r="G10378" t="str">
            <v>Max</v>
          </cell>
        </row>
        <row r="10379">
          <cell r="A10379" t="str">
            <v>Clarendon201940.8Max</v>
          </cell>
          <cell r="B10379">
            <v>2019</v>
          </cell>
          <cell r="C10379">
            <v>0.8</v>
          </cell>
          <cell r="D10379" t="str">
            <v>Clarendon</v>
          </cell>
          <cell r="E10379">
            <v>4</v>
          </cell>
          <cell r="F10379">
            <v>1213</v>
          </cell>
          <cell r="G10379" t="str">
            <v>Max</v>
          </cell>
        </row>
        <row r="10380">
          <cell r="A10380" t="str">
            <v>Colleton201940.8Max</v>
          </cell>
          <cell r="B10380">
            <v>2019</v>
          </cell>
          <cell r="C10380">
            <v>0.8</v>
          </cell>
          <cell r="D10380" t="str">
            <v>Colleton</v>
          </cell>
          <cell r="E10380">
            <v>4</v>
          </cell>
          <cell r="F10380">
            <v>1213</v>
          </cell>
          <cell r="G10380" t="str">
            <v>Max</v>
          </cell>
        </row>
        <row r="10381">
          <cell r="A10381" t="str">
            <v>Darlington201940.8Max</v>
          </cell>
          <cell r="B10381">
            <v>2019</v>
          </cell>
          <cell r="C10381">
            <v>0.8</v>
          </cell>
          <cell r="D10381" t="str">
            <v>Darlington</v>
          </cell>
          <cell r="E10381">
            <v>4</v>
          </cell>
          <cell r="F10381">
            <v>1253</v>
          </cell>
          <cell r="G10381" t="str">
            <v>Max</v>
          </cell>
        </row>
        <row r="10382">
          <cell r="A10382" t="str">
            <v>Dillon201940.8Max</v>
          </cell>
          <cell r="B10382">
            <v>2019</v>
          </cell>
          <cell r="C10382">
            <v>0.8</v>
          </cell>
          <cell r="D10382" t="str">
            <v>Dillon</v>
          </cell>
          <cell r="E10382">
            <v>4</v>
          </cell>
          <cell r="F10382">
            <v>1213</v>
          </cell>
          <cell r="G10382" t="str">
            <v>Max</v>
          </cell>
        </row>
        <row r="10383">
          <cell r="A10383" t="str">
            <v>Dorchester201940.8Max</v>
          </cell>
          <cell r="B10383">
            <v>2019</v>
          </cell>
          <cell r="C10383">
            <v>0.8</v>
          </cell>
          <cell r="D10383" t="str">
            <v>Dorchester</v>
          </cell>
          <cell r="E10383">
            <v>4</v>
          </cell>
          <cell r="F10383">
            <v>1807</v>
          </cell>
          <cell r="G10383" t="str">
            <v>Max</v>
          </cell>
        </row>
        <row r="10384">
          <cell r="A10384" t="str">
            <v>Edgefield201940.8Max</v>
          </cell>
          <cell r="B10384">
            <v>2019</v>
          </cell>
          <cell r="C10384">
            <v>0.8</v>
          </cell>
          <cell r="D10384" t="str">
            <v>Edgefield</v>
          </cell>
          <cell r="E10384">
            <v>4</v>
          </cell>
          <cell r="F10384">
            <v>1457</v>
          </cell>
          <cell r="G10384" t="str">
            <v>Max</v>
          </cell>
        </row>
        <row r="10385">
          <cell r="A10385" t="str">
            <v>Fairfield201940.8Max</v>
          </cell>
          <cell r="B10385">
            <v>2019</v>
          </cell>
          <cell r="C10385">
            <v>0.8</v>
          </cell>
          <cell r="D10385" t="str">
            <v>Fairfield</v>
          </cell>
          <cell r="E10385">
            <v>4</v>
          </cell>
          <cell r="F10385">
            <v>1598</v>
          </cell>
          <cell r="G10385" t="str">
            <v>Max</v>
          </cell>
        </row>
        <row r="10386">
          <cell r="A10386" t="str">
            <v>Florence201940.8Max</v>
          </cell>
          <cell r="B10386">
            <v>2019</v>
          </cell>
          <cell r="C10386">
            <v>0.8</v>
          </cell>
          <cell r="D10386" t="str">
            <v>Florence</v>
          </cell>
          <cell r="E10386">
            <v>4</v>
          </cell>
          <cell r="F10386">
            <v>1408</v>
          </cell>
          <cell r="G10386" t="str">
            <v>Max</v>
          </cell>
        </row>
        <row r="10387">
          <cell r="A10387" t="str">
            <v>Georgetown201940.8Max</v>
          </cell>
          <cell r="B10387">
            <v>2019</v>
          </cell>
          <cell r="C10387">
            <v>0.8</v>
          </cell>
          <cell r="D10387" t="str">
            <v>Georgetown</v>
          </cell>
          <cell r="E10387">
            <v>4</v>
          </cell>
          <cell r="F10387">
            <v>1377</v>
          </cell>
          <cell r="G10387" t="str">
            <v>Max</v>
          </cell>
        </row>
        <row r="10388">
          <cell r="A10388" t="str">
            <v>Greenville201940.8Max</v>
          </cell>
          <cell r="B10388">
            <v>2019</v>
          </cell>
          <cell r="C10388">
            <v>0.8</v>
          </cell>
          <cell r="D10388" t="str">
            <v>Greenville</v>
          </cell>
          <cell r="E10388">
            <v>4</v>
          </cell>
          <cell r="F10388">
            <v>1663</v>
          </cell>
          <cell r="G10388" t="str">
            <v>Max</v>
          </cell>
        </row>
        <row r="10389">
          <cell r="A10389" t="str">
            <v>Greenwood201940.8Max</v>
          </cell>
          <cell r="B10389">
            <v>2019</v>
          </cell>
          <cell r="C10389">
            <v>0.8</v>
          </cell>
          <cell r="D10389" t="str">
            <v>Greenwood</v>
          </cell>
          <cell r="E10389">
            <v>4</v>
          </cell>
          <cell r="F10389">
            <v>1235</v>
          </cell>
          <cell r="G10389" t="str">
            <v>Max</v>
          </cell>
        </row>
        <row r="10390">
          <cell r="A10390" t="str">
            <v>Hampton201940.8Max</v>
          </cell>
          <cell r="B10390">
            <v>2019</v>
          </cell>
          <cell r="C10390">
            <v>0.8</v>
          </cell>
          <cell r="D10390" t="str">
            <v>Hampton</v>
          </cell>
          <cell r="E10390">
            <v>4</v>
          </cell>
          <cell r="F10390">
            <v>1213</v>
          </cell>
          <cell r="G10390" t="str">
            <v>Max</v>
          </cell>
        </row>
        <row r="10391">
          <cell r="A10391" t="str">
            <v>Horry201940.8Max</v>
          </cell>
          <cell r="B10391">
            <v>2019</v>
          </cell>
          <cell r="C10391">
            <v>0.8</v>
          </cell>
          <cell r="D10391" t="str">
            <v>Horry</v>
          </cell>
          <cell r="E10391">
            <v>4</v>
          </cell>
          <cell r="F10391">
            <v>1420</v>
          </cell>
          <cell r="G10391" t="str">
            <v>Max</v>
          </cell>
        </row>
        <row r="10392">
          <cell r="A10392" t="str">
            <v>Jasper201940.8Max</v>
          </cell>
          <cell r="B10392">
            <v>2019</v>
          </cell>
          <cell r="C10392">
            <v>0.8</v>
          </cell>
          <cell r="D10392" t="str">
            <v>Jasper</v>
          </cell>
          <cell r="E10392">
            <v>4</v>
          </cell>
          <cell r="F10392">
            <v>1238</v>
          </cell>
          <cell r="G10392" t="str">
            <v>Max</v>
          </cell>
        </row>
        <row r="10393">
          <cell r="A10393" t="str">
            <v>Kershaw201940.8Max</v>
          </cell>
          <cell r="B10393">
            <v>2019</v>
          </cell>
          <cell r="C10393">
            <v>0.8</v>
          </cell>
          <cell r="D10393" t="str">
            <v>Kershaw</v>
          </cell>
          <cell r="E10393">
            <v>4</v>
          </cell>
          <cell r="F10393">
            <v>1377</v>
          </cell>
          <cell r="G10393" t="str">
            <v>Max</v>
          </cell>
        </row>
        <row r="10394">
          <cell r="A10394" t="str">
            <v>Lancaster201940.8Max</v>
          </cell>
          <cell r="B10394">
            <v>2019</v>
          </cell>
          <cell r="C10394">
            <v>0.8</v>
          </cell>
          <cell r="D10394" t="str">
            <v>Lancaster</v>
          </cell>
          <cell r="E10394">
            <v>4</v>
          </cell>
          <cell r="F10394">
            <v>1447</v>
          </cell>
          <cell r="G10394" t="str">
            <v>Max</v>
          </cell>
        </row>
        <row r="10395">
          <cell r="A10395" t="str">
            <v>Laurens201940.8Max</v>
          </cell>
          <cell r="B10395">
            <v>2019</v>
          </cell>
          <cell r="C10395">
            <v>0.8</v>
          </cell>
          <cell r="D10395" t="str">
            <v>Laurens</v>
          </cell>
          <cell r="E10395">
            <v>4</v>
          </cell>
          <cell r="F10395">
            <v>1288</v>
          </cell>
          <cell r="G10395" t="str">
            <v>Max</v>
          </cell>
        </row>
        <row r="10396">
          <cell r="A10396" t="str">
            <v>Lee201940.8Max</v>
          </cell>
          <cell r="B10396">
            <v>2019</v>
          </cell>
          <cell r="C10396">
            <v>0.8</v>
          </cell>
          <cell r="D10396" t="str">
            <v>Lee</v>
          </cell>
          <cell r="E10396">
            <v>4</v>
          </cell>
          <cell r="F10396">
            <v>1213</v>
          </cell>
          <cell r="G10396" t="str">
            <v>Max</v>
          </cell>
        </row>
        <row r="10397">
          <cell r="A10397" t="str">
            <v>Lexington201940.8Max</v>
          </cell>
          <cell r="B10397">
            <v>2019</v>
          </cell>
          <cell r="C10397">
            <v>0.8</v>
          </cell>
          <cell r="D10397" t="str">
            <v>Lexington</v>
          </cell>
          <cell r="E10397">
            <v>4</v>
          </cell>
          <cell r="F10397">
            <v>1598</v>
          </cell>
          <cell r="G10397" t="str">
            <v>Max</v>
          </cell>
        </row>
        <row r="10398">
          <cell r="A10398" t="str">
            <v>Marion201940.8Max</v>
          </cell>
          <cell r="B10398">
            <v>2019</v>
          </cell>
          <cell r="C10398">
            <v>0.8</v>
          </cell>
          <cell r="D10398" t="str">
            <v>Marion</v>
          </cell>
          <cell r="E10398">
            <v>4</v>
          </cell>
          <cell r="F10398">
            <v>1235</v>
          </cell>
          <cell r="G10398" t="str">
            <v>Max</v>
          </cell>
        </row>
        <row r="10399">
          <cell r="A10399" t="str">
            <v>Marlboro201940.8Max</v>
          </cell>
          <cell r="B10399">
            <v>2019</v>
          </cell>
          <cell r="C10399">
            <v>0.8</v>
          </cell>
          <cell r="D10399" t="str">
            <v>Marlboro</v>
          </cell>
          <cell r="E10399">
            <v>4</v>
          </cell>
          <cell r="F10399">
            <v>1213</v>
          </cell>
          <cell r="G10399" t="str">
            <v>Max</v>
          </cell>
        </row>
        <row r="10400">
          <cell r="A10400" t="str">
            <v>McCormick201940.8Max</v>
          </cell>
          <cell r="B10400">
            <v>2019</v>
          </cell>
          <cell r="C10400">
            <v>0.8</v>
          </cell>
          <cell r="D10400" t="str">
            <v>McCormick</v>
          </cell>
          <cell r="E10400">
            <v>4</v>
          </cell>
          <cell r="F10400">
            <v>1213</v>
          </cell>
          <cell r="G10400" t="str">
            <v>Max</v>
          </cell>
        </row>
        <row r="10401">
          <cell r="A10401" t="str">
            <v>Newberry201940.8Max</v>
          </cell>
          <cell r="B10401">
            <v>2019</v>
          </cell>
          <cell r="C10401">
            <v>0.8</v>
          </cell>
          <cell r="D10401" t="str">
            <v>Newberry</v>
          </cell>
          <cell r="E10401">
            <v>4</v>
          </cell>
          <cell r="F10401">
            <v>1218</v>
          </cell>
          <cell r="G10401" t="str">
            <v>Max</v>
          </cell>
        </row>
        <row r="10402">
          <cell r="A10402" t="str">
            <v>Oconee201940.8Max</v>
          </cell>
          <cell r="B10402">
            <v>2019</v>
          </cell>
          <cell r="C10402">
            <v>0.8</v>
          </cell>
          <cell r="D10402" t="str">
            <v>Oconee</v>
          </cell>
          <cell r="E10402">
            <v>4</v>
          </cell>
          <cell r="F10402">
            <v>1353</v>
          </cell>
          <cell r="G10402" t="str">
            <v>Max</v>
          </cell>
        </row>
        <row r="10403">
          <cell r="A10403" t="str">
            <v>Orangeburg201940.8Max</v>
          </cell>
          <cell r="B10403">
            <v>2019</v>
          </cell>
          <cell r="C10403">
            <v>0.8</v>
          </cell>
          <cell r="D10403" t="str">
            <v>Orangeburg</v>
          </cell>
          <cell r="E10403">
            <v>4</v>
          </cell>
          <cell r="F10403">
            <v>1213</v>
          </cell>
          <cell r="G10403" t="str">
            <v>Max</v>
          </cell>
        </row>
        <row r="10404">
          <cell r="A10404" t="str">
            <v>Pickens201940.8Max</v>
          </cell>
          <cell r="B10404">
            <v>2019</v>
          </cell>
          <cell r="C10404">
            <v>0.8</v>
          </cell>
          <cell r="D10404" t="str">
            <v>Pickens</v>
          </cell>
          <cell r="E10404">
            <v>4</v>
          </cell>
          <cell r="F10404">
            <v>1663</v>
          </cell>
          <cell r="G10404" t="str">
            <v>Max</v>
          </cell>
        </row>
        <row r="10405">
          <cell r="A10405" t="str">
            <v>Richland201940.8Max</v>
          </cell>
          <cell r="B10405">
            <v>2019</v>
          </cell>
          <cell r="C10405">
            <v>0.8</v>
          </cell>
          <cell r="D10405" t="str">
            <v>Richland</v>
          </cell>
          <cell r="E10405">
            <v>4</v>
          </cell>
          <cell r="F10405">
            <v>1598</v>
          </cell>
          <cell r="G10405" t="str">
            <v>Max</v>
          </cell>
        </row>
        <row r="10406">
          <cell r="A10406" t="str">
            <v>Saluda201940.8Max</v>
          </cell>
          <cell r="B10406">
            <v>2019</v>
          </cell>
          <cell r="C10406">
            <v>0.8</v>
          </cell>
          <cell r="D10406" t="str">
            <v>Saluda</v>
          </cell>
          <cell r="E10406">
            <v>4</v>
          </cell>
          <cell r="F10406">
            <v>1598</v>
          </cell>
          <cell r="G10406" t="str">
            <v>Max</v>
          </cell>
        </row>
        <row r="10407">
          <cell r="A10407" t="str">
            <v>Spartanburg201940.8Max</v>
          </cell>
          <cell r="B10407">
            <v>2019</v>
          </cell>
          <cell r="C10407">
            <v>0.8</v>
          </cell>
          <cell r="D10407" t="str">
            <v>Spartanburg</v>
          </cell>
          <cell r="E10407">
            <v>4</v>
          </cell>
          <cell r="F10407">
            <v>1442</v>
          </cell>
          <cell r="G10407" t="str">
            <v>Max</v>
          </cell>
        </row>
        <row r="10408">
          <cell r="A10408" t="str">
            <v>Sumter201940.8Max</v>
          </cell>
          <cell r="B10408">
            <v>2019</v>
          </cell>
          <cell r="C10408">
            <v>0.8</v>
          </cell>
          <cell r="D10408" t="str">
            <v>Sumter</v>
          </cell>
          <cell r="E10408">
            <v>4</v>
          </cell>
          <cell r="F10408">
            <v>1213</v>
          </cell>
          <cell r="G10408" t="str">
            <v>Max</v>
          </cell>
        </row>
        <row r="10409">
          <cell r="A10409" t="str">
            <v>Union201940.8Max</v>
          </cell>
          <cell r="B10409">
            <v>2019</v>
          </cell>
          <cell r="C10409">
            <v>0.8</v>
          </cell>
          <cell r="D10409" t="str">
            <v>Union</v>
          </cell>
          <cell r="E10409">
            <v>4</v>
          </cell>
          <cell r="F10409">
            <v>1213</v>
          </cell>
          <cell r="G10409" t="str">
            <v>Max</v>
          </cell>
        </row>
        <row r="10410">
          <cell r="A10410" t="str">
            <v>Williamsburg201940.8Max</v>
          </cell>
          <cell r="B10410">
            <v>2019</v>
          </cell>
          <cell r="C10410">
            <v>0.8</v>
          </cell>
          <cell r="D10410" t="str">
            <v>Williamsburg</v>
          </cell>
          <cell r="E10410">
            <v>4</v>
          </cell>
          <cell r="F10410">
            <v>1213</v>
          </cell>
          <cell r="G10410" t="str">
            <v>Max</v>
          </cell>
        </row>
        <row r="10411">
          <cell r="A10411" t="str">
            <v>York201940.8Max</v>
          </cell>
          <cell r="B10411">
            <v>2019</v>
          </cell>
          <cell r="C10411">
            <v>0.8</v>
          </cell>
          <cell r="D10411" t="str">
            <v>York</v>
          </cell>
          <cell r="E10411">
            <v>4</v>
          </cell>
          <cell r="F10411">
            <v>1833</v>
          </cell>
          <cell r="G10411" t="str">
            <v>Max</v>
          </cell>
        </row>
        <row r="10412">
          <cell r="A10412" t="str">
            <v>Abbeville2019050%HSMax</v>
          </cell>
          <cell r="B10412">
            <v>2019</v>
          </cell>
          <cell r="C10412" t="str">
            <v>50%HS</v>
          </cell>
          <cell r="D10412" t="str">
            <v>Abbeville</v>
          </cell>
          <cell r="E10412">
            <v>0</v>
          </cell>
          <cell r="F10412" t="str">
            <v>n/a</v>
          </cell>
          <cell r="G10412" t="str">
            <v>Max</v>
          </cell>
        </row>
        <row r="10413">
          <cell r="A10413" t="str">
            <v>Aiken2019050%HSMax</v>
          </cell>
          <cell r="B10413">
            <v>2019</v>
          </cell>
          <cell r="C10413" t="str">
            <v>50%HS</v>
          </cell>
          <cell r="D10413" t="str">
            <v>Aiken</v>
          </cell>
          <cell r="E10413">
            <v>0</v>
          </cell>
          <cell r="F10413" t="str">
            <v>n/a</v>
          </cell>
          <cell r="G10413" t="str">
            <v>Max</v>
          </cell>
        </row>
        <row r="10414">
          <cell r="A10414" t="str">
            <v>Allendale2019050%HSMax</v>
          </cell>
          <cell r="B10414">
            <v>2019</v>
          </cell>
          <cell r="C10414" t="str">
            <v>50%HS</v>
          </cell>
          <cell r="D10414" t="str">
            <v>Allendale</v>
          </cell>
          <cell r="E10414">
            <v>0</v>
          </cell>
          <cell r="F10414" t="str">
            <v>n/a</v>
          </cell>
          <cell r="G10414" t="str">
            <v>Max</v>
          </cell>
        </row>
        <row r="10415">
          <cell r="A10415" t="str">
            <v>Anderson2019050%HSMax</v>
          </cell>
          <cell r="B10415">
            <v>2019</v>
          </cell>
          <cell r="C10415" t="str">
            <v>50%HS</v>
          </cell>
          <cell r="D10415" t="str">
            <v>Anderson</v>
          </cell>
          <cell r="E10415">
            <v>0</v>
          </cell>
          <cell r="F10415">
            <v>557</v>
          </cell>
          <cell r="G10415" t="str">
            <v>Max</v>
          </cell>
        </row>
        <row r="10416">
          <cell r="A10416" t="str">
            <v>Bamberg2019050%HSMax</v>
          </cell>
          <cell r="B10416">
            <v>2019</v>
          </cell>
          <cell r="C10416" t="str">
            <v>50%HS</v>
          </cell>
          <cell r="D10416" t="str">
            <v>Bamberg</v>
          </cell>
          <cell r="E10416">
            <v>0</v>
          </cell>
          <cell r="F10416">
            <v>548</v>
          </cell>
          <cell r="G10416" t="str">
            <v>Max</v>
          </cell>
        </row>
        <row r="10417">
          <cell r="A10417" t="str">
            <v>Barnwell2019050%HSMax</v>
          </cell>
          <cell r="B10417">
            <v>2019</v>
          </cell>
          <cell r="C10417" t="str">
            <v>50%HS</v>
          </cell>
          <cell r="D10417" t="str">
            <v>Barnwell</v>
          </cell>
          <cell r="E10417">
            <v>0</v>
          </cell>
          <cell r="F10417">
            <v>641</v>
          </cell>
          <cell r="G10417" t="str">
            <v>Max</v>
          </cell>
        </row>
        <row r="10418">
          <cell r="A10418" t="str">
            <v>Beaufort2019050%HSMax</v>
          </cell>
          <cell r="B10418">
            <v>2019</v>
          </cell>
          <cell r="C10418" t="str">
            <v>50%HS</v>
          </cell>
          <cell r="D10418" t="str">
            <v>Beaufort</v>
          </cell>
          <cell r="E10418">
            <v>0</v>
          </cell>
          <cell r="F10418">
            <v>743</v>
          </cell>
          <cell r="G10418" t="str">
            <v>Max</v>
          </cell>
        </row>
        <row r="10419">
          <cell r="A10419" t="str">
            <v>Berkeley2019050%HSMax</v>
          </cell>
          <cell r="B10419">
            <v>2019</v>
          </cell>
          <cell r="C10419" t="str">
            <v>50%HS</v>
          </cell>
          <cell r="D10419" t="str">
            <v>Berkeley</v>
          </cell>
          <cell r="E10419">
            <v>0</v>
          </cell>
          <cell r="F10419" t="str">
            <v>n/a</v>
          </cell>
          <cell r="G10419" t="str">
            <v>Max</v>
          </cell>
        </row>
        <row r="10420">
          <cell r="A10420" t="str">
            <v>Calhoun2019050%HSMax</v>
          </cell>
          <cell r="B10420">
            <v>2019</v>
          </cell>
          <cell r="C10420" t="str">
            <v>50%HS</v>
          </cell>
          <cell r="D10420" t="str">
            <v>Calhoun</v>
          </cell>
          <cell r="E10420">
            <v>0</v>
          </cell>
          <cell r="F10420">
            <v>627</v>
          </cell>
          <cell r="G10420" t="str">
            <v>Max</v>
          </cell>
        </row>
        <row r="10421">
          <cell r="A10421" t="str">
            <v>Charleston2019050%HSMax</v>
          </cell>
          <cell r="B10421">
            <v>2019</v>
          </cell>
          <cell r="C10421" t="str">
            <v>50%HS</v>
          </cell>
          <cell r="D10421" t="str">
            <v>Charleston</v>
          </cell>
          <cell r="E10421">
            <v>0</v>
          </cell>
          <cell r="F10421" t="str">
            <v>n/a</v>
          </cell>
          <cell r="G10421" t="str">
            <v>Max</v>
          </cell>
        </row>
        <row r="10422">
          <cell r="A10422" t="str">
            <v>Cherokee2019050%HSMax</v>
          </cell>
          <cell r="B10422">
            <v>2019</v>
          </cell>
          <cell r="C10422" t="str">
            <v>50%HS</v>
          </cell>
          <cell r="D10422" t="str">
            <v>Cherokee</v>
          </cell>
          <cell r="E10422">
            <v>0</v>
          </cell>
          <cell r="F10422">
            <v>511</v>
          </cell>
          <cell r="G10422" t="str">
            <v>Max</v>
          </cell>
        </row>
        <row r="10423">
          <cell r="A10423" t="str">
            <v>Chester2019050%HSMax</v>
          </cell>
          <cell r="B10423">
            <v>2019</v>
          </cell>
          <cell r="C10423" t="str">
            <v>50%HS</v>
          </cell>
          <cell r="D10423" t="str">
            <v>Chester</v>
          </cell>
          <cell r="E10423">
            <v>0</v>
          </cell>
          <cell r="F10423" t="str">
            <v>n/a</v>
          </cell>
          <cell r="G10423" t="str">
            <v>Max</v>
          </cell>
        </row>
        <row r="10424">
          <cell r="A10424" t="str">
            <v>Chesterfield2019050%HSMax</v>
          </cell>
          <cell r="B10424">
            <v>2019</v>
          </cell>
          <cell r="C10424" t="str">
            <v>50%HS</v>
          </cell>
          <cell r="D10424" t="str">
            <v>Chesterfield</v>
          </cell>
          <cell r="E10424">
            <v>0</v>
          </cell>
          <cell r="F10424" t="str">
            <v>n/a</v>
          </cell>
          <cell r="G10424" t="str">
            <v>Max</v>
          </cell>
        </row>
        <row r="10425">
          <cell r="A10425" t="str">
            <v>Clarendon2019050%HSMax</v>
          </cell>
          <cell r="B10425">
            <v>2019</v>
          </cell>
          <cell r="C10425" t="str">
            <v>50%HS</v>
          </cell>
          <cell r="D10425" t="str">
            <v>Clarendon</v>
          </cell>
          <cell r="E10425">
            <v>0</v>
          </cell>
          <cell r="F10425" t="str">
            <v>n/a</v>
          </cell>
          <cell r="G10425" t="str">
            <v>Max</v>
          </cell>
        </row>
        <row r="10426">
          <cell r="A10426" t="str">
            <v>Colleton2019050%HSMax</v>
          </cell>
          <cell r="B10426">
            <v>2019</v>
          </cell>
          <cell r="C10426" t="str">
            <v>50%HS</v>
          </cell>
          <cell r="D10426" t="str">
            <v>Colleton</v>
          </cell>
          <cell r="E10426">
            <v>0</v>
          </cell>
          <cell r="F10426" t="str">
            <v>n/a</v>
          </cell>
          <cell r="G10426" t="str">
            <v>Max</v>
          </cell>
        </row>
        <row r="10427">
          <cell r="A10427" t="str">
            <v>Darlington2019050%HSMax</v>
          </cell>
          <cell r="B10427">
            <v>2019</v>
          </cell>
          <cell r="C10427" t="str">
            <v>50%HS</v>
          </cell>
          <cell r="D10427" t="str">
            <v>Darlington</v>
          </cell>
          <cell r="E10427">
            <v>0</v>
          </cell>
          <cell r="F10427">
            <v>493</v>
          </cell>
          <cell r="G10427" t="str">
            <v>Max</v>
          </cell>
        </row>
        <row r="10428">
          <cell r="A10428" t="str">
            <v>Dillon2019050%HSMax</v>
          </cell>
          <cell r="B10428">
            <v>2019</v>
          </cell>
          <cell r="C10428" t="str">
            <v>50%HS</v>
          </cell>
          <cell r="D10428" t="str">
            <v>Dillon</v>
          </cell>
          <cell r="E10428">
            <v>0</v>
          </cell>
          <cell r="F10428" t="str">
            <v>n/a</v>
          </cell>
          <cell r="G10428" t="str">
            <v>Max</v>
          </cell>
        </row>
        <row r="10429">
          <cell r="A10429" t="str">
            <v>Dorchester2019050%HSMax</v>
          </cell>
          <cell r="B10429">
            <v>2019</v>
          </cell>
          <cell r="C10429" t="str">
            <v>50%HS</v>
          </cell>
          <cell r="D10429" t="str">
            <v>Dorchester</v>
          </cell>
          <cell r="E10429">
            <v>0</v>
          </cell>
          <cell r="F10429" t="str">
            <v>n/a</v>
          </cell>
          <cell r="G10429" t="str">
            <v>Max</v>
          </cell>
        </row>
        <row r="10430">
          <cell r="A10430" t="str">
            <v>Edgefield2019050%HSMax</v>
          </cell>
          <cell r="B10430">
            <v>2019</v>
          </cell>
          <cell r="C10430" t="str">
            <v>50%HS</v>
          </cell>
          <cell r="D10430" t="str">
            <v>Edgefield</v>
          </cell>
          <cell r="E10430">
            <v>0</v>
          </cell>
          <cell r="F10430" t="str">
            <v>n/a</v>
          </cell>
          <cell r="G10430" t="str">
            <v>Max</v>
          </cell>
        </row>
        <row r="10431">
          <cell r="A10431" t="str">
            <v>Fairfield2019050%HSMax</v>
          </cell>
          <cell r="B10431">
            <v>2019</v>
          </cell>
          <cell r="C10431" t="str">
            <v>50%HS</v>
          </cell>
          <cell r="D10431" t="str">
            <v>Fairfield</v>
          </cell>
          <cell r="E10431">
            <v>0</v>
          </cell>
          <cell r="F10431">
            <v>627</v>
          </cell>
          <cell r="G10431" t="str">
            <v>Max</v>
          </cell>
        </row>
        <row r="10432">
          <cell r="A10432" t="str">
            <v>Florence2019050%HSMax</v>
          </cell>
          <cell r="B10432">
            <v>2019</v>
          </cell>
          <cell r="C10432" t="str">
            <v>50%HS</v>
          </cell>
          <cell r="D10432" t="str">
            <v>Florence</v>
          </cell>
          <cell r="E10432">
            <v>0</v>
          </cell>
          <cell r="F10432">
            <v>557</v>
          </cell>
          <cell r="G10432" t="str">
            <v>Max</v>
          </cell>
        </row>
        <row r="10433">
          <cell r="A10433" t="str">
            <v>Georgetown2019050%HSMax</v>
          </cell>
          <cell r="B10433">
            <v>2019</v>
          </cell>
          <cell r="C10433" t="str">
            <v>50%HS</v>
          </cell>
          <cell r="D10433" t="str">
            <v>Georgetown</v>
          </cell>
          <cell r="E10433">
            <v>0</v>
          </cell>
          <cell r="F10433" t="str">
            <v>n/a</v>
          </cell>
          <cell r="G10433" t="str">
            <v>Max</v>
          </cell>
        </row>
        <row r="10434">
          <cell r="A10434" t="str">
            <v>Greenville2019050%HSMax</v>
          </cell>
          <cell r="B10434">
            <v>2019</v>
          </cell>
          <cell r="C10434" t="str">
            <v>50%HS</v>
          </cell>
          <cell r="D10434" t="str">
            <v>Greenville</v>
          </cell>
          <cell r="E10434">
            <v>0</v>
          </cell>
          <cell r="F10434">
            <v>643</v>
          </cell>
          <cell r="G10434" t="str">
            <v>Max</v>
          </cell>
        </row>
        <row r="10435">
          <cell r="A10435" t="str">
            <v>Greenwood2019050%HSMax</v>
          </cell>
          <cell r="B10435">
            <v>2019</v>
          </cell>
          <cell r="C10435" t="str">
            <v>50%HS</v>
          </cell>
          <cell r="D10435" t="str">
            <v>Greenwood</v>
          </cell>
          <cell r="E10435">
            <v>0</v>
          </cell>
          <cell r="F10435">
            <v>498</v>
          </cell>
          <cell r="G10435" t="str">
            <v>Max</v>
          </cell>
        </row>
        <row r="10436">
          <cell r="A10436" t="str">
            <v>Hampton2019050%HSMax</v>
          </cell>
          <cell r="B10436">
            <v>2019</v>
          </cell>
          <cell r="C10436" t="str">
            <v>50%HS</v>
          </cell>
          <cell r="D10436" t="str">
            <v>Hampton</v>
          </cell>
          <cell r="E10436">
            <v>0</v>
          </cell>
          <cell r="F10436">
            <v>458</v>
          </cell>
          <cell r="G10436" t="str">
            <v>Max</v>
          </cell>
        </row>
        <row r="10437">
          <cell r="A10437" t="str">
            <v>Horry2019050%HSMax</v>
          </cell>
          <cell r="B10437">
            <v>2019</v>
          </cell>
          <cell r="C10437" t="str">
            <v>50%HS</v>
          </cell>
          <cell r="D10437" t="str">
            <v>Horry</v>
          </cell>
          <cell r="E10437">
            <v>0</v>
          </cell>
          <cell r="F10437">
            <v>547</v>
          </cell>
          <cell r="G10437" t="str">
            <v>Max</v>
          </cell>
        </row>
        <row r="10438">
          <cell r="A10438" t="str">
            <v>Jasper2019050%HSMax</v>
          </cell>
          <cell r="B10438">
            <v>2019</v>
          </cell>
          <cell r="C10438" t="str">
            <v>50%HS</v>
          </cell>
          <cell r="D10438" t="str">
            <v>Jasper</v>
          </cell>
          <cell r="E10438">
            <v>0</v>
          </cell>
          <cell r="F10438" t="str">
            <v>n/a</v>
          </cell>
          <cell r="G10438" t="str">
            <v>Max</v>
          </cell>
        </row>
        <row r="10439">
          <cell r="A10439" t="str">
            <v>Kershaw2019050%HSMax</v>
          </cell>
          <cell r="B10439">
            <v>2019</v>
          </cell>
          <cell r="C10439" t="str">
            <v>50%HS</v>
          </cell>
          <cell r="D10439" t="str">
            <v>Kershaw</v>
          </cell>
          <cell r="E10439">
            <v>0</v>
          </cell>
          <cell r="F10439">
            <v>525</v>
          </cell>
          <cell r="G10439" t="str">
            <v>Max</v>
          </cell>
        </row>
        <row r="10440">
          <cell r="A10440" t="str">
            <v>Lancaster2019050%HSMax</v>
          </cell>
          <cell r="B10440">
            <v>2019</v>
          </cell>
          <cell r="C10440" t="str">
            <v>50%HS</v>
          </cell>
          <cell r="D10440" t="str">
            <v>Lancaster</v>
          </cell>
          <cell r="E10440">
            <v>0</v>
          </cell>
          <cell r="F10440">
            <v>661</v>
          </cell>
          <cell r="G10440" t="str">
            <v>Max</v>
          </cell>
        </row>
        <row r="10441">
          <cell r="A10441" t="str">
            <v>Laurens2019050%HSMax</v>
          </cell>
          <cell r="B10441">
            <v>2019</v>
          </cell>
          <cell r="C10441" t="str">
            <v>50%HS</v>
          </cell>
          <cell r="D10441" t="str">
            <v>Laurens</v>
          </cell>
          <cell r="E10441">
            <v>0</v>
          </cell>
          <cell r="F10441" t="str">
            <v>n/a</v>
          </cell>
          <cell r="G10441" t="str">
            <v>Max</v>
          </cell>
        </row>
        <row r="10442">
          <cell r="A10442" t="str">
            <v>Lee2019050%HSMax</v>
          </cell>
          <cell r="B10442">
            <v>2019</v>
          </cell>
          <cell r="C10442" t="str">
            <v>50%HS</v>
          </cell>
          <cell r="D10442" t="str">
            <v>Lee</v>
          </cell>
          <cell r="E10442">
            <v>0</v>
          </cell>
          <cell r="F10442" t="str">
            <v>n/a</v>
          </cell>
          <cell r="G10442" t="str">
            <v>Max</v>
          </cell>
        </row>
        <row r="10443">
          <cell r="A10443" t="str">
            <v>Lexington2019050%HSMax</v>
          </cell>
          <cell r="B10443">
            <v>2019</v>
          </cell>
          <cell r="C10443" t="str">
            <v>50%HS</v>
          </cell>
          <cell r="D10443" t="str">
            <v>Lexington</v>
          </cell>
          <cell r="E10443">
            <v>0</v>
          </cell>
          <cell r="F10443">
            <v>627</v>
          </cell>
          <cell r="G10443" t="str">
            <v>Max</v>
          </cell>
        </row>
        <row r="10444">
          <cell r="A10444" t="str">
            <v>Marion2019050%HSMax</v>
          </cell>
          <cell r="B10444">
            <v>2019</v>
          </cell>
          <cell r="C10444" t="str">
            <v>50%HS</v>
          </cell>
          <cell r="D10444" t="str">
            <v>Marion</v>
          </cell>
          <cell r="E10444">
            <v>0</v>
          </cell>
          <cell r="F10444" t="str">
            <v>n/a</v>
          </cell>
          <cell r="G10444" t="str">
            <v>Max</v>
          </cell>
        </row>
        <row r="10445">
          <cell r="A10445" t="str">
            <v>Marlboro2019050%HSMax</v>
          </cell>
          <cell r="B10445">
            <v>2019</v>
          </cell>
          <cell r="C10445" t="str">
            <v>50%HS</v>
          </cell>
          <cell r="D10445" t="str">
            <v>Marlboro</v>
          </cell>
          <cell r="E10445">
            <v>0</v>
          </cell>
          <cell r="F10445" t="str">
            <v>n/a</v>
          </cell>
          <cell r="G10445" t="str">
            <v>Max</v>
          </cell>
        </row>
        <row r="10446">
          <cell r="A10446" t="str">
            <v>McCormick2019050%HSMax</v>
          </cell>
          <cell r="B10446">
            <v>2019</v>
          </cell>
          <cell r="C10446" t="str">
            <v>50%HS</v>
          </cell>
          <cell r="D10446" t="str">
            <v>McCormick</v>
          </cell>
          <cell r="E10446">
            <v>0</v>
          </cell>
          <cell r="F10446">
            <v>471</v>
          </cell>
          <cell r="G10446" t="str">
            <v>Max</v>
          </cell>
        </row>
        <row r="10447">
          <cell r="A10447" t="str">
            <v>Newberry2019050%HSMax</v>
          </cell>
          <cell r="B10447">
            <v>2019</v>
          </cell>
          <cell r="C10447" t="str">
            <v>50%HS</v>
          </cell>
          <cell r="D10447" t="str">
            <v>Newberry</v>
          </cell>
          <cell r="E10447">
            <v>0</v>
          </cell>
          <cell r="F10447">
            <v>490</v>
          </cell>
          <cell r="G10447" t="str">
            <v>Max</v>
          </cell>
        </row>
        <row r="10448">
          <cell r="A10448" t="str">
            <v>Oconee2019050%HSMax</v>
          </cell>
          <cell r="B10448">
            <v>2019</v>
          </cell>
          <cell r="C10448" t="str">
            <v>50%HS</v>
          </cell>
          <cell r="D10448" t="str">
            <v>Oconee</v>
          </cell>
          <cell r="E10448">
            <v>0</v>
          </cell>
          <cell r="F10448">
            <v>513</v>
          </cell>
          <cell r="G10448" t="str">
            <v>Max</v>
          </cell>
        </row>
        <row r="10449">
          <cell r="A10449" t="str">
            <v>Orangeburg2019050%HSMax</v>
          </cell>
          <cell r="B10449">
            <v>2019</v>
          </cell>
          <cell r="C10449" t="str">
            <v>50%HS</v>
          </cell>
          <cell r="D10449" t="str">
            <v>Orangeburg</v>
          </cell>
          <cell r="E10449">
            <v>0</v>
          </cell>
          <cell r="F10449">
            <v>522</v>
          </cell>
          <cell r="G10449" t="str">
            <v>Max</v>
          </cell>
        </row>
        <row r="10450">
          <cell r="A10450" t="str">
            <v>Pickens2019050%HSMax</v>
          </cell>
          <cell r="B10450">
            <v>2019</v>
          </cell>
          <cell r="C10450" t="str">
            <v>50%HS</v>
          </cell>
          <cell r="D10450" t="str">
            <v>Pickens</v>
          </cell>
          <cell r="E10450">
            <v>0</v>
          </cell>
          <cell r="F10450">
            <v>643</v>
          </cell>
          <cell r="G10450" t="str">
            <v>Max</v>
          </cell>
        </row>
        <row r="10451">
          <cell r="A10451" t="str">
            <v>Richland2019050%HSMax</v>
          </cell>
          <cell r="B10451">
            <v>2019</v>
          </cell>
          <cell r="C10451" t="str">
            <v>50%HS</v>
          </cell>
          <cell r="D10451" t="str">
            <v>Richland</v>
          </cell>
          <cell r="E10451">
            <v>0</v>
          </cell>
          <cell r="F10451">
            <v>627</v>
          </cell>
          <cell r="G10451" t="str">
            <v>Max</v>
          </cell>
        </row>
        <row r="10452">
          <cell r="A10452" t="str">
            <v>Saluda2019050%HSMax</v>
          </cell>
          <cell r="B10452">
            <v>2019</v>
          </cell>
          <cell r="C10452" t="str">
            <v>50%HS</v>
          </cell>
          <cell r="D10452" t="str">
            <v>Saluda</v>
          </cell>
          <cell r="E10452">
            <v>0</v>
          </cell>
          <cell r="F10452">
            <v>627</v>
          </cell>
          <cell r="G10452" t="str">
            <v>Max</v>
          </cell>
        </row>
        <row r="10453">
          <cell r="A10453" t="str">
            <v>Spartanburg2019050%HSMax</v>
          </cell>
          <cell r="B10453">
            <v>2019</v>
          </cell>
          <cell r="C10453" t="str">
            <v>50%HS</v>
          </cell>
          <cell r="D10453" t="str">
            <v>Spartanburg</v>
          </cell>
          <cell r="E10453">
            <v>0</v>
          </cell>
          <cell r="F10453">
            <v>552</v>
          </cell>
          <cell r="G10453" t="str">
            <v>Max</v>
          </cell>
        </row>
        <row r="10454">
          <cell r="A10454" t="str">
            <v>Sumter2019050%HSMax</v>
          </cell>
          <cell r="B10454">
            <v>2019</v>
          </cell>
          <cell r="C10454" t="str">
            <v>50%HS</v>
          </cell>
          <cell r="D10454" t="str">
            <v>Sumter</v>
          </cell>
          <cell r="E10454">
            <v>0</v>
          </cell>
          <cell r="F10454">
            <v>462</v>
          </cell>
          <cell r="G10454" t="str">
            <v>Max</v>
          </cell>
        </row>
        <row r="10455">
          <cell r="A10455" t="str">
            <v>Union2019050%HSMax</v>
          </cell>
          <cell r="B10455">
            <v>2019</v>
          </cell>
          <cell r="C10455" t="str">
            <v>50%HS</v>
          </cell>
          <cell r="D10455" t="str">
            <v>Union</v>
          </cell>
          <cell r="E10455">
            <v>0</v>
          </cell>
          <cell r="F10455" t="str">
            <v>n/a</v>
          </cell>
          <cell r="G10455" t="str">
            <v>Max</v>
          </cell>
        </row>
        <row r="10456">
          <cell r="A10456" t="str">
            <v>Williamsburg2019050%HSMax</v>
          </cell>
          <cell r="B10456">
            <v>2019</v>
          </cell>
          <cell r="C10456" t="str">
            <v>50%HS</v>
          </cell>
          <cell r="D10456" t="str">
            <v>Williamsburg</v>
          </cell>
          <cell r="E10456">
            <v>0</v>
          </cell>
          <cell r="F10456">
            <v>483</v>
          </cell>
          <cell r="G10456" t="str">
            <v>Max</v>
          </cell>
        </row>
        <row r="10457">
          <cell r="A10457" t="str">
            <v>York2019050%HSMax</v>
          </cell>
          <cell r="B10457">
            <v>2019</v>
          </cell>
          <cell r="C10457" t="str">
            <v>50%HS</v>
          </cell>
          <cell r="D10457" t="str">
            <v>York</v>
          </cell>
          <cell r="E10457">
            <v>0</v>
          </cell>
          <cell r="F10457">
            <v>692</v>
          </cell>
          <cell r="G10457" t="str">
            <v>Max</v>
          </cell>
        </row>
        <row r="10458">
          <cell r="A10458" t="str">
            <v>Abbeville2019150%HSMax</v>
          </cell>
          <cell r="B10458">
            <v>2019</v>
          </cell>
          <cell r="C10458" t="str">
            <v>50%HS</v>
          </cell>
          <cell r="D10458" t="str">
            <v>Abbeville</v>
          </cell>
          <cell r="E10458">
            <v>1</v>
          </cell>
          <cell r="F10458" t="str">
            <v>n/a</v>
          </cell>
          <cell r="G10458" t="str">
            <v>Max</v>
          </cell>
        </row>
        <row r="10459">
          <cell r="A10459" t="str">
            <v>Aiken2019150%HSMax</v>
          </cell>
          <cell r="B10459">
            <v>2019</v>
          </cell>
          <cell r="C10459" t="str">
            <v>50%HS</v>
          </cell>
          <cell r="D10459" t="str">
            <v>Aiken</v>
          </cell>
          <cell r="E10459">
            <v>1</v>
          </cell>
          <cell r="F10459" t="str">
            <v>n/a</v>
          </cell>
          <cell r="G10459" t="str">
            <v>Max</v>
          </cell>
        </row>
        <row r="10460">
          <cell r="A10460" t="str">
            <v>Allendale2019150%HSMax</v>
          </cell>
          <cell r="B10460">
            <v>2019</v>
          </cell>
          <cell r="C10460" t="str">
            <v>50%HS</v>
          </cell>
          <cell r="D10460" t="str">
            <v>Allendale</v>
          </cell>
          <cell r="E10460">
            <v>1</v>
          </cell>
          <cell r="F10460" t="str">
            <v>n/a</v>
          </cell>
          <cell r="G10460" t="str">
            <v>Max</v>
          </cell>
        </row>
        <row r="10461">
          <cell r="A10461" t="str">
            <v>Anderson2019150%HSMax</v>
          </cell>
          <cell r="B10461">
            <v>2019</v>
          </cell>
          <cell r="C10461" t="str">
            <v>50%HS</v>
          </cell>
          <cell r="D10461" t="str">
            <v>Anderson</v>
          </cell>
          <cell r="E10461">
            <v>1</v>
          </cell>
          <cell r="F10461">
            <v>597</v>
          </cell>
          <cell r="G10461" t="str">
            <v>Max</v>
          </cell>
        </row>
        <row r="10462">
          <cell r="A10462" t="str">
            <v>Bamberg2019150%HSMax</v>
          </cell>
          <cell r="B10462">
            <v>2019</v>
          </cell>
          <cell r="C10462" t="str">
            <v>50%HS</v>
          </cell>
          <cell r="D10462" t="str">
            <v>Bamberg</v>
          </cell>
          <cell r="E10462">
            <v>1</v>
          </cell>
          <cell r="F10462">
            <v>587</v>
          </cell>
          <cell r="G10462" t="str">
            <v>Max</v>
          </cell>
        </row>
        <row r="10463">
          <cell r="A10463" t="str">
            <v>Barnwell2019150%HSMax</v>
          </cell>
          <cell r="B10463">
            <v>2019</v>
          </cell>
          <cell r="C10463" t="str">
            <v>50%HS</v>
          </cell>
          <cell r="D10463" t="str">
            <v>Barnwell</v>
          </cell>
          <cell r="E10463">
            <v>1</v>
          </cell>
          <cell r="F10463">
            <v>686</v>
          </cell>
          <cell r="G10463" t="str">
            <v>Max</v>
          </cell>
        </row>
        <row r="10464">
          <cell r="A10464" t="str">
            <v>Beaufort2019150%HSMax</v>
          </cell>
          <cell r="B10464">
            <v>2019</v>
          </cell>
          <cell r="C10464" t="str">
            <v>50%HS</v>
          </cell>
          <cell r="D10464" t="str">
            <v>Beaufort</v>
          </cell>
          <cell r="E10464">
            <v>1</v>
          </cell>
          <cell r="F10464">
            <v>796</v>
          </cell>
          <cell r="G10464" t="str">
            <v>Max</v>
          </cell>
        </row>
        <row r="10465">
          <cell r="A10465" t="str">
            <v>Berkeley2019150%HSMax</v>
          </cell>
          <cell r="B10465">
            <v>2019</v>
          </cell>
          <cell r="C10465" t="str">
            <v>50%HS</v>
          </cell>
          <cell r="D10465" t="str">
            <v>Berkeley</v>
          </cell>
          <cell r="E10465">
            <v>1</v>
          </cell>
          <cell r="F10465" t="str">
            <v>n/a</v>
          </cell>
          <cell r="G10465" t="str">
            <v>Max</v>
          </cell>
        </row>
        <row r="10466">
          <cell r="A10466" t="str">
            <v>Calhoun2019150%HSMax</v>
          </cell>
          <cell r="B10466">
            <v>2019</v>
          </cell>
          <cell r="C10466" t="str">
            <v>50%HS</v>
          </cell>
          <cell r="D10466" t="str">
            <v>Calhoun</v>
          </cell>
          <cell r="E10466">
            <v>1</v>
          </cell>
          <cell r="F10466">
            <v>671</v>
          </cell>
          <cell r="G10466" t="str">
            <v>Max</v>
          </cell>
        </row>
        <row r="10467">
          <cell r="A10467" t="str">
            <v>Charleston2019150%HSMax</v>
          </cell>
          <cell r="B10467">
            <v>2019</v>
          </cell>
          <cell r="C10467" t="str">
            <v>50%HS</v>
          </cell>
          <cell r="D10467" t="str">
            <v>Charleston</v>
          </cell>
          <cell r="E10467">
            <v>1</v>
          </cell>
          <cell r="F10467" t="str">
            <v>n/a</v>
          </cell>
          <cell r="G10467" t="str">
            <v>Max</v>
          </cell>
        </row>
        <row r="10468">
          <cell r="A10468" t="str">
            <v>Cherokee2019150%HSMax</v>
          </cell>
          <cell r="B10468">
            <v>2019</v>
          </cell>
          <cell r="C10468" t="str">
            <v>50%HS</v>
          </cell>
          <cell r="D10468" t="str">
            <v>Cherokee</v>
          </cell>
          <cell r="E10468">
            <v>1</v>
          </cell>
          <cell r="F10468">
            <v>547</v>
          </cell>
          <cell r="G10468" t="str">
            <v>Max</v>
          </cell>
        </row>
        <row r="10469">
          <cell r="A10469" t="str">
            <v>Chester2019150%HSMax</v>
          </cell>
          <cell r="B10469">
            <v>2019</v>
          </cell>
          <cell r="C10469" t="str">
            <v>50%HS</v>
          </cell>
          <cell r="D10469" t="str">
            <v>Chester</v>
          </cell>
          <cell r="E10469">
            <v>1</v>
          </cell>
          <cell r="F10469" t="str">
            <v>n/a</v>
          </cell>
          <cell r="G10469" t="str">
            <v>Max</v>
          </cell>
        </row>
        <row r="10470">
          <cell r="A10470" t="str">
            <v>Chesterfield2019150%HSMax</v>
          </cell>
          <cell r="B10470">
            <v>2019</v>
          </cell>
          <cell r="C10470" t="str">
            <v>50%HS</v>
          </cell>
          <cell r="D10470" t="str">
            <v>Chesterfield</v>
          </cell>
          <cell r="E10470">
            <v>1</v>
          </cell>
          <cell r="F10470" t="str">
            <v>n/a</v>
          </cell>
          <cell r="G10470" t="str">
            <v>Max</v>
          </cell>
        </row>
        <row r="10471">
          <cell r="A10471" t="str">
            <v>Clarendon2019150%HSMax</v>
          </cell>
          <cell r="B10471">
            <v>2019</v>
          </cell>
          <cell r="C10471" t="str">
            <v>50%HS</v>
          </cell>
          <cell r="D10471" t="str">
            <v>Clarendon</v>
          </cell>
          <cell r="E10471">
            <v>1</v>
          </cell>
          <cell r="F10471" t="str">
            <v>n/a</v>
          </cell>
          <cell r="G10471" t="str">
            <v>Max</v>
          </cell>
        </row>
        <row r="10472">
          <cell r="A10472" t="str">
            <v>Colleton2019150%HSMax</v>
          </cell>
          <cell r="B10472">
            <v>2019</v>
          </cell>
          <cell r="C10472" t="str">
            <v>50%HS</v>
          </cell>
          <cell r="D10472" t="str">
            <v>Colleton</v>
          </cell>
          <cell r="E10472">
            <v>1</v>
          </cell>
          <cell r="F10472" t="str">
            <v>n/a</v>
          </cell>
          <cell r="G10472" t="str">
            <v>Max</v>
          </cell>
        </row>
        <row r="10473">
          <cell r="A10473" t="str">
            <v>Darlington2019150%HSMax</v>
          </cell>
          <cell r="B10473">
            <v>2019</v>
          </cell>
          <cell r="C10473" t="str">
            <v>50%HS</v>
          </cell>
          <cell r="D10473" t="str">
            <v>Darlington</v>
          </cell>
          <cell r="E10473">
            <v>1</v>
          </cell>
          <cell r="F10473">
            <v>528</v>
          </cell>
          <cell r="G10473" t="str">
            <v>Max</v>
          </cell>
        </row>
        <row r="10474">
          <cell r="A10474" t="str">
            <v>Dillon2019150%HSMax</v>
          </cell>
          <cell r="B10474">
            <v>2019</v>
          </cell>
          <cell r="C10474" t="str">
            <v>50%HS</v>
          </cell>
          <cell r="D10474" t="str">
            <v>Dillon</v>
          </cell>
          <cell r="E10474">
            <v>1</v>
          </cell>
          <cell r="F10474" t="str">
            <v>n/a</v>
          </cell>
          <cell r="G10474" t="str">
            <v>Max</v>
          </cell>
        </row>
        <row r="10475">
          <cell r="A10475" t="str">
            <v>Dorchester2019150%HSMax</v>
          </cell>
          <cell r="B10475">
            <v>2019</v>
          </cell>
          <cell r="C10475" t="str">
            <v>50%HS</v>
          </cell>
          <cell r="D10475" t="str">
            <v>Dorchester</v>
          </cell>
          <cell r="E10475">
            <v>1</v>
          </cell>
          <cell r="F10475" t="str">
            <v>n/a</v>
          </cell>
          <cell r="G10475" t="str">
            <v>Max</v>
          </cell>
        </row>
        <row r="10476">
          <cell r="A10476" t="str">
            <v>Edgefield2019150%HSMax</v>
          </cell>
          <cell r="B10476">
            <v>2019</v>
          </cell>
          <cell r="C10476" t="str">
            <v>50%HS</v>
          </cell>
          <cell r="D10476" t="str">
            <v>Edgefield</v>
          </cell>
          <cell r="E10476">
            <v>1</v>
          </cell>
          <cell r="F10476" t="str">
            <v>n/a</v>
          </cell>
          <cell r="G10476" t="str">
            <v>Max</v>
          </cell>
        </row>
        <row r="10477">
          <cell r="A10477" t="str">
            <v>Fairfield2019150%HSMax</v>
          </cell>
          <cell r="B10477">
            <v>2019</v>
          </cell>
          <cell r="C10477" t="str">
            <v>50%HS</v>
          </cell>
          <cell r="D10477" t="str">
            <v>Fairfield</v>
          </cell>
          <cell r="E10477">
            <v>1</v>
          </cell>
          <cell r="F10477">
            <v>671</v>
          </cell>
          <cell r="G10477" t="str">
            <v>Max</v>
          </cell>
        </row>
        <row r="10478">
          <cell r="A10478" t="str">
            <v>Florence2019150%HSMax</v>
          </cell>
          <cell r="B10478">
            <v>2019</v>
          </cell>
          <cell r="C10478" t="str">
            <v>50%HS</v>
          </cell>
          <cell r="D10478" t="str">
            <v>Florence</v>
          </cell>
          <cell r="E10478">
            <v>1</v>
          </cell>
          <cell r="F10478">
            <v>597</v>
          </cell>
          <cell r="G10478" t="str">
            <v>Max</v>
          </cell>
        </row>
        <row r="10479">
          <cell r="A10479" t="str">
            <v>Georgetown2019150%HSMax</v>
          </cell>
          <cell r="B10479">
            <v>2019</v>
          </cell>
          <cell r="C10479" t="str">
            <v>50%HS</v>
          </cell>
          <cell r="D10479" t="str">
            <v>Georgetown</v>
          </cell>
          <cell r="E10479">
            <v>1</v>
          </cell>
          <cell r="F10479" t="str">
            <v>n/a</v>
          </cell>
          <cell r="G10479" t="str">
            <v>Max</v>
          </cell>
        </row>
        <row r="10480">
          <cell r="A10480" t="str">
            <v>Greenville2019150%HSMax</v>
          </cell>
          <cell r="B10480">
            <v>2019</v>
          </cell>
          <cell r="C10480" t="str">
            <v>50%HS</v>
          </cell>
          <cell r="D10480" t="str">
            <v>Greenville</v>
          </cell>
          <cell r="E10480">
            <v>1</v>
          </cell>
          <cell r="F10480">
            <v>689</v>
          </cell>
          <cell r="G10480" t="str">
            <v>Max</v>
          </cell>
        </row>
        <row r="10481">
          <cell r="A10481" t="str">
            <v>Greenwood2019150%HSMax</v>
          </cell>
          <cell r="B10481">
            <v>2019</v>
          </cell>
          <cell r="C10481" t="str">
            <v>50%HS</v>
          </cell>
          <cell r="D10481" t="str">
            <v>Greenwood</v>
          </cell>
          <cell r="E10481">
            <v>1</v>
          </cell>
          <cell r="F10481">
            <v>534</v>
          </cell>
          <cell r="G10481" t="str">
            <v>Max</v>
          </cell>
        </row>
        <row r="10482">
          <cell r="A10482" t="str">
            <v>Hampton2019150%HSMax</v>
          </cell>
          <cell r="B10482">
            <v>2019</v>
          </cell>
          <cell r="C10482" t="str">
            <v>50%HS</v>
          </cell>
          <cell r="D10482" t="str">
            <v>Hampton</v>
          </cell>
          <cell r="E10482">
            <v>1</v>
          </cell>
          <cell r="F10482">
            <v>491</v>
          </cell>
          <cell r="G10482" t="str">
            <v>Max</v>
          </cell>
        </row>
        <row r="10483">
          <cell r="A10483" t="str">
            <v>Horry2019150%HSMax</v>
          </cell>
          <cell r="B10483">
            <v>2019</v>
          </cell>
          <cell r="C10483" t="str">
            <v>50%HS</v>
          </cell>
          <cell r="D10483" t="str">
            <v>Horry</v>
          </cell>
          <cell r="E10483">
            <v>1</v>
          </cell>
          <cell r="F10483">
            <v>586</v>
          </cell>
          <cell r="G10483" t="str">
            <v>Max</v>
          </cell>
        </row>
        <row r="10484">
          <cell r="A10484" t="str">
            <v>Jasper2019150%HSMax</v>
          </cell>
          <cell r="B10484">
            <v>2019</v>
          </cell>
          <cell r="C10484" t="str">
            <v>50%HS</v>
          </cell>
          <cell r="D10484" t="str">
            <v>Jasper</v>
          </cell>
          <cell r="E10484">
            <v>1</v>
          </cell>
          <cell r="F10484" t="str">
            <v>n/a</v>
          </cell>
          <cell r="G10484" t="str">
            <v>Max</v>
          </cell>
        </row>
        <row r="10485">
          <cell r="A10485" t="str">
            <v>Kershaw2019150%HSMax</v>
          </cell>
          <cell r="B10485">
            <v>2019</v>
          </cell>
          <cell r="C10485" t="str">
            <v>50%HS</v>
          </cell>
          <cell r="D10485" t="str">
            <v>Kershaw</v>
          </cell>
          <cell r="E10485">
            <v>1</v>
          </cell>
          <cell r="F10485">
            <v>562</v>
          </cell>
          <cell r="G10485" t="str">
            <v>Max</v>
          </cell>
        </row>
        <row r="10486">
          <cell r="A10486" t="str">
            <v>Lancaster2019150%HSMax</v>
          </cell>
          <cell r="B10486">
            <v>2019</v>
          </cell>
          <cell r="C10486" t="str">
            <v>50%HS</v>
          </cell>
          <cell r="D10486" t="str">
            <v>Lancaster</v>
          </cell>
          <cell r="E10486">
            <v>1</v>
          </cell>
          <cell r="F10486">
            <v>708</v>
          </cell>
          <cell r="G10486" t="str">
            <v>Max</v>
          </cell>
        </row>
        <row r="10487">
          <cell r="A10487" t="str">
            <v>Laurens2019150%HSMax</v>
          </cell>
          <cell r="B10487">
            <v>2019</v>
          </cell>
          <cell r="C10487" t="str">
            <v>50%HS</v>
          </cell>
          <cell r="D10487" t="str">
            <v>Laurens</v>
          </cell>
          <cell r="E10487">
            <v>1</v>
          </cell>
          <cell r="F10487" t="str">
            <v>n/a</v>
          </cell>
          <cell r="G10487" t="str">
            <v>Max</v>
          </cell>
        </row>
        <row r="10488">
          <cell r="A10488" t="str">
            <v>Lee2019150%HSMax</v>
          </cell>
          <cell r="B10488">
            <v>2019</v>
          </cell>
          <cell r="C10488" t="str">
            <v>50%HS</v>
          </cell>
          <cell r="D10488" t="str">
            <v>Lee</v>
          </cell>
          <cell r="E10488">
            <v>1</v>
          </cell>
          <cell r="F10488" t="str">
            <v>n/a</v>
          </cell>
          <cell r="G10488" t="str">
            <v>Max</v>
          </cell>
        </row>
        <row r="10489">
          <cell r="A10489" t="str">
            <v>Lexington2019150%HSMax</v>
          </cell>
          <cell r="B10489">
            <v>2019</v>
          </cell>
          <cell r="C10489" t="str">
            <v>50%HS</v>
          </cell>
          <cell r="D10489" t="str">
            <v>Lexington</v>
          </cell>
          <cell r="E10489">
            <v>1</v>
          </cell>
          <cell r="F10489">
            <v>671</v>
          </cell>
          <cell r="G10489" t="str">
            <v>Max</v>
          </cell>
        </row>
        <row r="10490">
          <cell r="A10490" t="str">
            <v>Marion2019150%HSMax</v>
          </cell>
          <cell r="B10490">
            <v>2019</v>
          </cell>
          <cell r="C10490" t="str">
            <v>50%HS</v>
          </cell>
          <cell r="D10490" t="str">
            <v>Marion</v>
          </cell>
          <cell r="E10490">
            <v>1</v>
          </cell>
          <cell r="F10490" t="str">
            <v>n/a</v>
          </cell>
          <cell r="G10490" t="str">
            <v>Max</v>
          </cell>
        </row>
        <row r="10491">
          <cell r="A10491" t="str">
            <v>Marlboro2019150%HSMax</v>
          </cell>
          <cell r="B10491">
            <v>2019</v>
          </cell>
          <cell r="C10491" t="str">
            <v>50%HS</v>
          </cell>
          <cell r="D10491" t="str">
            <v>Marlboro</v>
          </cell>
          <cell r="E10491">
            <v>1</v>
          </cell>
          <cell r="F10491" t="str">
            <v>n/a</v>
          </cell>
          <cell r="G10491" t="str">
            <v>Max</v>
          </cell>
        </row>
        <row r="10492">
          <cell r="A10492" t="str">
            <v>McCormick2019150%HSMax</v>
          </cell>
          <cell r="B10492">
            <v>2019</v>
          </cell>
          <cell r="C10492" t="str">
            <v>50%HS</v>
          </cell>
          <cell r="D10492" t="str">
            <v>McCormick</v>
          </cell>
          <cell r="E10492">
            <v>1</v>
          </cell>
          <cell r="F10492">
            <v>505</v>
          </cell>
          <cell r="G10492" t="str">
            <v>Max</v>
          </cell>
        </row>
        <row r="10493">
          <cell r="A10493" t="str">
            <v>Newberry2019150%HSMax</v>
          </cell>
          <cell r="B10493">
            <v>2019</v>
          </cell>
          <cell r="C10493" t="str">
            <v>50%HS</v>
          </cell>
          <cell r="D10493" t="str">
            <v>Newberry</v>
          </cell>
          <cell r="E10493">
            <v>1</v>
          </cell>
          <cell r="F10493">
            <v>525</v>
          </cell>
          <cell r="G10493" t="str">
            <v>Max</v>
          </cell>
        </row>
        <row r="10494">
          <cell r="A10494" t="str">
            <v>Oconee2019150%HSMax</v>
          </cell>
          <cell r="B10494">
            <v>2019</v>
          </cell>
          <cell r="C10494" t="str">
            <v>50%HS</v>
          </cell>
          <cell r="D10494" t="str">
            <v>Oconee</v>
          </cell>
          <cell r="E10494">
            <v>1</v>
          </cell>
          <cell r="F10494">
            <v>550</v>
          </cell>
          <cell r="G10494" t="str">
            <v>Max</v>
          </cell>
        </row>
        <row r="10495">
          <cell r="A10495" t="str">
            <v>Orangeburg2019150%HSMax</v>
          </cell>
          <cell r="B10495">
            <v>2019</v>
          </cell>
          <cell r="C10495" t="str">
            <v>50%HS</v>
          </cell>
          <cell r="D10495" t="str">
            <v>Orangeburg</v>
          </cell>
          <cell r="E10495">
            <v>1</v>
          </cell>
          <cell r="F10495">
            <v>559</v>
          </cell>
          <cell r="G10495" t="str">
            <v>Max</v>
          </cell>
        </row>
        <row r="10496">
          <cell r="A10496" t="str">
            <v>Pickens2019150%HSMax</v>
          </cell>
          <cell r="B10496">
            <v>2019</v>
          </cell>
          <cell r="C10496" t="str">
            <v>50%HS</v>
          </cell>
          <cell r="D10496" t="str">
            <v>Pickens</v>
          </cell>
          <cell r="E10496">
            <v>1</v>
          </cell>
          <cell r="F10496">
            <v>689</v>
          </cell>
          <cell r="G10496" t="str">
            <v>Max</v>
          </cell>
        </row>
        <row r="10497">
          <cell r="A10497" t="str">
            <v>Richland2019150%HSMax</v>
          </cell>
          <cell r="B10497">
            <v>2019</v>
          </cell>
          <cell r="C10497" t="str">
            <v>50%HS</v>
          </cell>
          <cell r="D10497" t="str">
            <v>Richland</v>
          </cell>
          <cell r="E10497">
            <v>1</v>
          </cell>
          <cell r="F10497">
            <v>671</v>
          </cell>
          <cell r="G10497" t="str">
            <v>Max</v>
          </cell>
        </row>
        <row r="10498">
          <cell r="A10498" t="str">
            <v>Saluda2019150%HSMax</v>
          </cell>
          <cell r="B10498">
            <v>2019</v>
          </cell>
          <cell r="C10498" t="str">
            <v>50%HS</v>
          </cell>
          <cell r="D10498" t="str">
            <v>Saluda</v>
          </cell>
          <cell r="E10498">
            <v>1</v>
          </cell>
          <cell r="F10498">
            <v>671</v>
          </cell>
          <cell r="G10498" t="str">
            <v>Max</v>
          </cell>
        </row>
        <row r="10499">
          <cell r="A10499" t="str">
            <v>Spartanburg2019150%HSMax</v>
          </cell>
          <cell r="B10499">
            <v>2019</v>
          </cell>
          <cell r="C10499" t="str">
            <v>50%HS</v>
          </cell>
          <cell r="D10499" t="str">
            <v>Spartanburg</v>
          </cell>
          <cell r="E10499">
            <v>1</v>
          </cell>
          <cell r="F10499">
            <v>591</v>
          </cell>
          <cell r="G10499" t="str">
            <v>Max</v>
          </cell>
        </row>
        <row r="10500">
          <cell r="A10500" t="str">
            <v>Sumter2019150%HSMax</v>
          </cell>
          <cell r="B10500">
            <v>2019</v>
          </cell>
          <cell r="C10500" t="str">
            <v>50%HS</v>
          </cell>
          <cell r="D10500" t="str">
            <v>Sumter</v>
          </cell>
          <cell r="E10500">
            <v>1</v>
          </cell>
          <cell r="F10500">
            <v>495</v>
          </cell>
          <cell r="G10500" t="str">
            <v>Max</v>
          </cell>
        </row>
        <row r="10501">
          <cell r="A10501" t="str">
            <v>Union2019150%HSMax</v>
          </cell>
          <cell r="B10501">
            <v>2019</v>
          </cell>
          <cell r="C10501" t="str">
            <v>50%HS</v>
          </cell>
          <cell r="D10501" t="str">
            <v>Union</v>
          </cell>
          <cell r="E10501">
            <v>1</v>
          </cell>
          <cell r="F10501" t="str">
            <v>n/a</v>
          </cell>
          <cell r="G10501" t="str">
            <v>Max</v>
          </cell>
        </row>
        <row r="10502">
          <cell r="A10502" t="str">
            <v>Williamsburg2019150%HSMax</v>
          </cell>
          <cell r="B10502">
            <v>2019</v>
          </cell>
          <cell r="C10502" t="str">
            <v>50%HS</v>
          </cell>
          <cell r="D10502" t="str">
            <v>Williamsburg</v>
          </cell>
          <cell r="E10502">
            <v>1</v>
          </cell>
          <cell r="F10502">
            <v>518</v>
          </cell>
          <cell r="G10502" t="str">
            <v>Max</v>
          </cell>
        </row>
        <row r="10503">
          <cell r="A10503" t="str">
            <v>York2019150%HSMax</v>
          </cell>
          <cell r="B10503">
            <v>2019</v>
          </cell>
          <cell r="C10503" t="str">
            <v>50%HS</v>
          </cell>
          <cell r="D10503" t="str">
            <v>York</v>
          </cell>
          <cell r="E10503">
            <v>1</v>
          </cell>
          <cell r="F10503">
            <v>741</v>
          </cell>
          <cell r="G10503" t="str">
            <v>Max</v>
          </cell>
        </row>
        <row r="10504">
          <cell r="A10504" t="str">
            <v>Abbeville2019250%HSMax</v>
          </cell>
          <cell r="B10504">
            <v>2019</v>
          </cell>
          <cell r="C10504" t="str">
            <v>50%HS</v>
          </cell>
          <cell r="D10504" t="str">
            <v>Abbeville</v>
          </cell>
          <cell r="E10504">
            <v>2</v>
          </cell>
          <cell r="F10504" t="str">
            <v>n/a</v>
          </cell>
          <cell r="G10504" t="str">
            <v>Max</v>
          </cell>
        </row>
        <row r="10505">
          <cell r="A10505" t="str">
            <v>Aiken2019250%HSMax</v>
          </cell>
          <cell r="B10505">
            <v>2019</v>
          </cell>
          <cell r="C10505" t="str">
            <v>50%HS</v>
          </cell>
          <cell r="D10505" t="str">
            <v>Aiken</v>
          </cell>
          <cell r="E10505">
            <v>2</v>
          </cell>
          <cell r="F10505" t="str">
            <v>n/a</v>
          </cell>
          <cell r="G10505" t="str">
            <v>Max</v>
          </cell>
        </row>
        <row r="10506">
          <cell r="A10506" t="str">
            <v>Allendale2019250%HSMax</v>
          </cell>
          <cell r="B10506">
            <v>2019</v>
          </cell>
          <cell r="C10506" t="str">
            <v>50%HS</v>
          </cell>
          <cell r="D10506" t="str">
            <v>Allendale</v>
          </cell>
          <cell r="E10506">
            <v>2</v>
          </cell>
          <cell r="F10506" t="str">
            <v>n/a</v>
          </cell>
          <cell r="G10506" t="str">
            <v>Max</v>
          </cell>
        </row>
        <row r="10507">
          <cell r="A10507" t="str">
            <v>Anderson2019250%HSMax</v>
          </cell>
          <cell r="B10507">
            <v>2019</v>
          </cell>
          <cell r="C10507" t="str">
            <v>50%HS</v>
          </cell>
          <cell r="D10507" t="str">
            <v>Anderson</v>
          </cell>
          <cell r="E10507">
            <v>2</v>
          </cell>
          <cell r="F10507">
            <v>717</v>
          </cell>
          <cell r="G10507" t="str">
            <v>Max</v>
          </cell>
        </row>
        <row r="10508">
          <cell r="A10508" t="str">
            <v>Bamberg2019250%HSMax</v>
          </cell>
          <cell r="B10508">
            <v>2019</v>
          </cell>
          <cell r="C10508" t="str">
            <v>50%HS</v>
          </cell>
          <cell r="D10508" t="str">
            <v>Bamberg</v>
          </cell>
          <cell r="E10508">
            <v>2</v>
          </cell>
          <cell r="F10508">
            <v>705</v>
          </cell>
          <cell r="G10508" t="str">
            <v>Max</v>
          </cell>
        </row>
        <row r="10509">
          <cell r="A10509" t="str">
            <v>Barnwell2019250%HSMax</v>
          </cell>
          <cell r="B10509">
            <v>2019</v>
          </cell>
          <cell r="C10509" t="str">
            <v>50%HS</v>
          </cell>
          <cell r="D10509" t="str">
            <v>Barnwell</v>
          </cell>
          <cell r="E10509">
            <v>2</v>
          </cell>
          <cell r="F10509">
            <v>823</v>
          </cell>
          <cell r="G10509" t="str">
            <v>Max</v>
          </cell>
        </row>
        <row r="10510">
          <cell r="A10510" t="str">
            <v>Beaufort2019250%HSMax</v>
          </cell>
          <cell r="B10510">
            <v>2019</v>
          </cell>
          <cell r="C10510" t="str">
            <v>50%HS</v>
          </cell>
          <cell r="D10510" t="str">
            <v>Beaufort</v>
          </cell>
          <cell r="E10510">
            <v>2</v>
          </cell>
          <cell r="F10510">
            <v>956</v>
          </cell>
          <cell r="G10510" t="str">
            <v>Max</v>
          </cell>
        </row>
        <row r="10511">
          <cell r="A10511" t="str">
            <v>Berkeley2019250%HSMax</v>
          </cell>
          <cell r="B10511">
            <v>2019</v>
          </cell>
          <cell r="C10511" t="str">
            <v>50%HS</v>
          </cell>
          <cell r="D10511" t="str">
            <v>Berkeley</v>
          </cell>
          <cell r="E10511">
            <v>2</v>
          </cell>
          <cell r="F10511" t="str">
            <v>n/a</v>
          </cell>
          <cell r="G10511" t="str">
            <v>Max</v>
          </cell>
        </row>
        <row r="10512">
          <cell r="A10512" t="str">
            <v>Calhoun2019250%HSMax</v>
          </cell>
          <cell r="B10512">
            <v>2019</v>
          </cell>
          <cell r="C10512" t="str">
            <v>50%HS</v>
          </cell>
          <cell r="D10512" t="str">
            <v>Calhoun</v>
          </cell>
          <cell r="E10512">
            <v>2</v>
          </cell>
          <cell r="F10512">
            <v>806</v>
          </cell>
          <cell r="G10512" t="str">
            <v>Max</v>
          </cell>
        </row>
        <row r="10513">
          <cell r="A10513" t="str">
            <v>Charleston2019250%HSMax</v>
          </cell>
          <cell r="B10513">
            <v>2019</v>
          </cell>
          <cell r="C10513" t="str">
            <v>50%HS</v>
          </cell>
          <cell r="D10513" t="str">
            <v>Charleston</v>
          </cell>
          <cell r="E10513">
            <v>2</v>
          </cell>
          <cell r="F10513" t="str">
            <v>n/a</v>
          </cell>
          <cell r="G10513" t="str">
            <v>Max</v>
          </cell>
        </row>
        <row r="10514">
          <cell r="A10514" t="str">
            <v>Cherokee2019250%HSMax</v>
          </cell>
          <cell r="B10514">
            <v>2019</v>
          </cell>
          <cell r="C10514" t="str">
            <v>50%HS</v>
          </cell>
          <cell r="D10514" t="str">
            <v>Cherokee</v>
          </cell>
          <cell r="E10514">
            <v>2</v>
          </cell>
          <cell r="F10514">
            <v>656</v>
          </cell>
          <cell r="G10514" t="str">
            <v>Max</v>
          </cell>
        </row>
        <row r="10515">
          <cell r="A10515" t="str">
            <v>Chester2019250%HSMax</v>
          </cell>
          <cell r="B10515">
            <v>2019</v>
          </cell>
          <cell r="C10515" t="str">
            <v>50%HS</v>
          </cell>
          <cell r="D10515" t="str">
            <v>Chester</v>
          </cell>
          <cell r="E10515">
            <v>2</v>
          </cell>
          <cell r="F10515" t="str">
            <v>n/a</v>
          </cell>
          <cell r="G10515" t="str">
            <v>Max</v>
          </cell>
        </row>
        <row r="10516">
          <cell r="A10516" t="str">
            <v>Chesterfield2019250%HSMax</v>
          </cell>
          <cell r="B10516">
            <v>2019</v>
          </cell>
          <cell r="C10516" t="str">
            <v>50%HS</v>
          </cell>
          <cell r="D10516" t="str">
            <v>Chesterfield</v>
          </cell>
          <cell r="E10516">
            <v>2</v>
          </cell>
          <cell r="F10516" t="str">
            <v>n/a</v>
          </cell>
          <cell r="G10516" t="str">
            <v>Max</v>
          </cell>
        </row>
        <row r="10517">
          <cell r="A10517" t="str">
            <v>Clarendon2019250%HSMax</v>
          </cell>
          <cell r="B10517">
            <v>2019</v>
          </cell>
          <cell r="C10517" t="str">
            <v>50%HS</v>
          </cell>
          <cell r="D10517" t="str">
            <v>Clarendon</v>
          </cell>
          <cell r="E10517">
            <v>2</v>
          </cell>
          <cell r="F10517" t="str">
            <v>n/a</v>
          </cell>
          <cell r="G10517" t="str">
            <v>Max</v>
          </cell>
        </row>
        <row r="10518">
          <cell r="A10518" t="str">
            <v>Colleton2019250%HSMax</v>
          </cell>
          <cell r="B10518">
            <v>2019</v>
          </cell>
          <cell r="C10518" t="str">
            <v>50%HS</v>
          </cell>
          <cell r="D10518" t="str">
            <v>Colleton</v>
          </cell>
          <cell r="E10518">
            <v>2</v>
          </cell>
          <cell r="F10518" t="str">
            <v>n/a</v>
          </cell>
          <cell r="G10518" t="str">
            <v>Max</v>
          </cell>
        </row>
        <row r="10519">
          <cell r="A10519" t="str">
            <v>Darlington2019250%HSMax</v>
          </cell>
          <cell r="B10519">
            <v>2019</v>
          </cell>
          <cell r="C10519" t="str">
            <v>50%HS</v>
          </cell>
          <cell r="D10519" t="str">
            <v>Darlington</v>
          </cell>
          <cell r="E10519">
            <v>2</v>
          </cell>
          <cell r="F10519">
            <v>633</v>
          </cell>
          <cell r="G10519" t="str">
            <v>Max</v>
          </cell>
        </row>
        <row r="10520">
          <cell r="A10520" t="str">
            <v>Dillon2019250%HSMax</v>
          </cell>
          <cell r="B10520">
            <v>2019</v>
          </cell>
          <cell r="C10520" t="str">
            <v>50%HS</v>
          </cell>
          <cell r="D10520" t="str">
            <v>Dillon</v>
          </cell>
          <cell r="E10520">
            <v>2</v>
          </cell>
          <cell r="F10520" t="str">
            <v>n/a</v>
          </cell>
          <cell r="G10520" t="str">
            <v>Max</v>
          </cell>
        </row>
        <row r="10521">
          <cell r="A10521" t="str">
            <v>Dorchester2019250%HSMax</v>
          </cell>
          <cell r="B10521">
            <v>2019</v>
          </cell>
          <cell r="C10521" t="str">
            <v>50%HS</v>
          </cell>
          <cell r="D10521" t="str">
            <v>Dorchester</v>
          </cell>
          <cell r="E10521">
            <v>2</v>
          </cell>
          <cell r="F10521" t="str">
            <v>n/a</v>
          </cell>
          <cell r="G10521" t="str">
            <v>Max</v>
          </cell>
        </row>
        <row r="10522">
          <cell r="A10522" t="str">
            <v>Edgefield2019250%HSMax</v>
          </cell>
          <cell r="B10522">
            <v>2019</v>
          </cell>
          <cell r="C10522" t="str">
            <v>50%HS</v>
          </cell>
          <cell r="D10522" t="str">
            <v>Edgefield</v>
          </cell>
          <cell r="E10522">
            <v>2</v>
          </cell>
          <cell r="F10522" t="str">
            <v>n/a</v>
          </cell>
          <cell r="G10522" t="str">
            <v>Max</v>
          </cell>
        </row>
        <row r="10523">
          <cell r="A10523" t="str">
            <v>Fairfield2019250%HSMax</v>
          </cell>
          <cell r="B10523">
            <v>2019</v>
          </cell>
          <cell r="C10523" t="str">
            <v>50%HS</v>
          </cell>
          <cell r="D10523" t="str">
            <v>Fairfield</v>
          </cell>
          <cell r="E10523">
            <v>2</v>
          </cell>
          <cell r="F10523">
            <v>806</v>
          </cell>
          <cell r="G10523" t="str">
            <v>Max</v>
          </cell>
        </row>
        <row r="10524">
          <cell r="A10524" t="str">
            <v>Florence2019250%HSMax</v>
          </cell>
          <cell r="B10524">
            <v>2019</v>
          </cell>
          <cell r="C10524" t="str">
            <v>50%HS</v>
          </cell>
          <cell r="D10524" t="str">
            <v>Florence</v>
          </cell>
          <cell r="E10524">
            <v>2</v>
          </cell>
          <cell r="F10524">
            <v>717</v>
          </cell>
          <cell r="G10524" t="str">
            <v>Max</v>
          </cell>
        </row>
        <row r="10525">
          <cell r="A10525" t="str">
            <v>Georgetown2019250%HSMax</v>
          </cell>
          <cell r="B10525">
            <v>2019</v>
          </cell>
          <cell r="C10525" t="str">
            <v>50%HS</v>
          </cell>
          <cell r="D10525" t="str">
            <v>Georgetown</v>
          </cell>
          <cell r="E10525">
            <v>2</v>
          </cell>
          <cell r="F10525" t="str">
            <v>n/a</v>
          </cell>
          <cell r="G10525" t="str">
            <v>Max</v>
          </cell>
        </row>
        <row r="10526">
          <cell r="A10526" t="str">
            <v>Greenville2019250%HSMax</v>
          </cell>
          <cell r="B10526">
            <v>2019</v>
          </cell>
          <cell r="C10526" t="str">
            <v>50%HS</v>
          </cell>
          <cell r="D10526" t="str">
            <v>Greenville</v>
          </cell>
          <cell r="E10526">
            <v>2</v>
          </cell>
          <cell r="F10526">
            <v>827</v>
          </cell>
          <cell r="G10526" t="str">
            <v>Max</v>
          </cell>
        </row>
        <row r="10527">
          <cell r="A10527" t="str">
            <v>Greenwood2019250%HSMax</v>
          </cell>
          <cell r="B10527">
            <v>2019</v>
          </cell>
          <cell r="C10527" t="str">
            <v>50%HS</v>
          </cell>
          <cell r="D10527" t="str">
            <v>Greenwood</v>
          </cell>
          <cell r="E10527">
            <v>2</v>
          </cell>
          <cell r="F10527">
            <v>641</v>
          </cell>
          <cell r="G10527" t="str">
            <v>Max</v>
          </cell>
        </row>
        <row r="10528">
          <cell r="A10528" t="str">
            <v>Hampton2019250%HSMax</v>
          </cell>
          <cell r="B10528">
            <v>2019</v>
          </cell>
          <cell r="C10528" t="str">
            <v>50%HS</v>
          </cell>
          <cell r="D10528" t="str">
            <v>Hampton</v>
          </cell>
          <cell r="E10528">
            <v>2</v>
          </cell>
          <cell r="F10528">
            <v>590</v>
          </cell>
          <cell r="G10528" t="str">
            <v>Max</v>
          </cell>
        </row>
        <row r="10529">
          <cell r="A10529" t="str">
            <v>Horry2019250%HSMax</v>
          </cell>
          <cell r="B10529">
            <v>2019</v>
          </cell>
          <cell r="C10529" t="str">
            <v>50%HS</v>
          </cell>
          <cell r="D10529" t="str">
            <v>Horry</v>
          </cell>
          <cell r="E10529">
            <v>2</v>
          </cell>
          <cell r="F10529">
            <v>703</v>
          </cell>
          <cell r="G10529" t="str">
            <v>Max</v>
          </cell>
        </row>
        <row r="10530">
          <cell r="A10530" t="str">
            <v>Jasper2019250%HSMax</v>
          </cell>
          <cell r="B10530">
            <v>2019</v>
          </cell>
          <cell r="C10530" t="str">
            <v>50%HS</v>
          </cell>
          <cell r="D10530" t="str">
            <v>Jasper</v>
          </cell>
          <cell r="E10530">
            <v>2</v>
          </cell>
          <cell r="F10530" t="str">
            <v>n/a</v>
          </cell>
          <cell r="G10530" t="str">
            <v>Max</v>
          </cell>
        </row>
        <row r="10531">
          <cell r="A10531" t="str">
            <v>Kershaw2019250%HSMax</v>
          </cell>
          <cell r="B10531">
            <v>2019</v>
          </cell>
          <cell r="C10531" t="str">
            <v>50%HS</v>
          </cell>
          <cell r="D10531" t="str">
            <v>Kershaw</v>
          </cell>
          <cell r="E10531">
            <v>2</v>
          </cell>
          <cell r="F10531">
            <v>675</v>
          </cell>
          <cell r="G10531" t="str">
            <v>Max</v>
          </cell>
        </row>
        <row r="10532">
          <cell r="A10532" t="str">
            <v>Lancaster2019250%HSMax</v>
          </cell>
          <cell r="B10532">
            <v>2019</v>
          </cell>
          <cell r="C10532" t="str">
            <v>50%HS</v>
          </cell>
          <cell r="D10532" t="str">
            <v>Lancaster</v>
          </cell>
          <cell r="E10532">
            <v>2</v>
          </cell>
          <cell r="F10532">
            <v>850</v>
          </cell>
          <cell r="G10532" t="str">
            <v>Max</v>
          </cell>
        </row>
        <row r="10533">
          <cell r="A10533" t="str">
            <v>Laurens2019250%HSMax</v>
          </cell>
          <cell r="B10533">
            <v>2019</v>
          </cell>
          <cell r="C10533" t="str">
            <v>50%HS</v>
          </cell>
          <cell r="D10533" t="str">
            <v>Laurens</v>
          </cell>
          <cell r="E10533">
            <v>2</v>
          </cell>
          <cell r="F10533" t="str">
            <v>n/a</v>
          </cell>
          <cell r="G10533" t="str">
            <v>Max</v>
          </cell>
        </row>
        <row r="10534">
          <cell r="A10534" t="str">
            <v>Lee2019250%HSMax</v>
          </cell>
          <cell r="B10534">
            <v>2019</v>
          </cell>
          <cell r="C10534" t="str">
            <v>50%HS</v>
          </cell>
          <cell r="D10534" t="str">
            <v>Lee</v>
          </cell>
          <cell r="E10534">
            <v>2</v>
          </cell>
          <cell r="F10534" t="str">
            <v>n/a</v>
          </cell>
          <cell r="G10534" t="str">
            <v>Max</v>
          </cell>
        </row>
        <row r="10535">
          <cell r="A10535" t="str">
            <v>Lexington2019250%HSMax</v>
          </cell>
          <cell r="B10535">
            <v>2019</v>
          </cell>
          <cell r="C10535" t="str">
            <v>50%HS</v>
          </cell>
          <cell r="D10535" t="str">
            <v>Lexington</v>
          </cell>
          <cell r="E10535">
            <v>2</v>
          </cell>
          <cell r="F10535">
            <v>806</v>
          </cell>
          <cell r="G10535" t="str">
            <v>Max</v>
          </cell>
        </row>
        <row r="10536">
          <cell r="A10536" t="str">
            <v>Marion2019250%HSMax</v>
          </cell>
          <cell r="B10536">
            <v>2019</v>
          </cell>
          <cell r="C10536" t="str">
            <v>50%HS</v>
          </cell>
          <cell r="D10536" t="str">
            <v>Marion</v>
          </cell>
          <cell r="E10536">
            <v>2</v>
          </cell>
          <cell r="F10536" t="str">
            <v>n/a</v>
          </cell>
          <cell r="G10536" t="str">
            <v>Max</v>
          </cell>
        </row>
        <row r="10537">
          <cell r="A10537" t="str">
            <v>Marlboro2019250%HSMax</v>
          </cell>
          <cell r="B10537">
            <v>2019</v>
          </cell>
          <cell r="C10537" t="str">
            <v>50%HS</v>
          </cell>
          <cell r="D10537" t="str">
            <v>Marlboro</v>
          </cell>
          <cell r="E10537">
            <v>2</v>
          </cell>
          <cell r="F10537" t="str">
            <v>n/a</v>
          </cell>
          <cell r="G10537" t="str">
            <v>Max</v>
          </cell>
        </row>
        <row r="10538">
          <cell r="A10538" t="str">
            <v>McCormick2019250%HSMax</v>
          </cell>
          <cell r="B10538">
            <v>2019</v>
          </cell>
          <cell r="C10538" t="str">
            <v>50%HS</v>
          </cell>
          <cell r="D10538" t="str">
            <v>McCormick</v>
          </cell>
          <cell r="E10538">
            <v>2</v>
          </cell>
          <cell r="F10538">
            <v>606</v>
          </cell>
          <cell r="G10538" t="str">
            <v>Max</v>
          </cell>
        </row>
        <row r="10539">
          <cell r="A10539" t="str">
            <v>Newberry2019250%HSMax</v>
          </cell>
          <cell r="B10539">
            <v>2019</v>
          </cell>
          <cell r="C10539" t="str">
            <v>50%HS</v>
          </cell>
          <cell r="D10539" t="str">
            <v>Newberry</v>
          </cell>
          <cell r="E10539">
            <v>2</v>
          </cell>
          <cell r="F10539">
            <v>630</v>
          </cell>
          <cell r="G10539" t="str">
            <v>Max</v>
          </cell>
        </row>
        <row r="10540">
          <cell r="A10540" t="str">
            <v>Oconee2019250%HSMax</v>
          </cell>
          <cell r="B10540">
            <v>2019</v>
          </cell>
          <cell r="C10540" t="str">
            <v>50%HS</v>
          </cell>
          <cell r="D10540" t="str">
            <v>Oconee</v>
          </cell>
          <cell r="E10540">
            <v>2</v>
          </cell>
          <cell r="F10540">
            <v>660</v>
          </cell>
          <cell r="G10540" t="str">
            <v>Max</v>
          </cell>
        </row>
        <row r="10541">
          <cell r="A10541" t="str">
            <v>Orangeburg2019250%HSMax</v>
          </cell>
          <cell r="B10541">
            <v>2019</v>
          </cell>
          <cell r="C10541" t="str">
            <v>50%HS</v>
          </cell>
          <cell r="D10541" t="str">
            <v>Orangeburg</v>
          </cell>
          <cell r="E10541">
            <v>2</v>
          </cell>
          <cell r="F10541">
            <v>671</v>
          </cell>
          <cell r="G10541" t="str">
            <v>Max</v>
          </cell>
        </row>
        <row r="10542">
          <cell r="A10542" t="str">
            <v>Pickens2019250%HSMax</v>
          </cell>
          <cell r="B10542">
            <v>2019</v>
          </cell>
          <cell r="C10542" t="str">
            <v>50%HS</v>
          </cell>
          <cell r="D10542" t="str">
            <v>Pickens</v>
          </cell>
          <cell r="E10542">
            <v>2</v>
          </cell>
          <cell r="F10542">
            <v>827</v>
          </cell>
          <cell r="G10542" t="str">
            <v>Max</v>
          </cell>
        </row>
        <row r="10543">
          <cell r="A10543" t="str">
            <v>Richland2019250%HSMax</v>
          </cell>
          <cell r="B10543">
            <v>2019</v>
          </cell>
          <cell r="C10543" t="str">
            <v>50%HS</v>
          </cell>
          <cell r="D10543" t="str">
            <v>Richland</v>
          </cell>
          <cell r="E10543">
            <v>2</v>
          </cell>
          <cell r="F10543">
            <v>806</v>
          </cell>
          <cell r="G10543" t="str">
            <v>Max</v>
          </cell>
        </row>
        <row r="10544">
          <cell r="A10544" t="str">
            <v>Saluda2019250%HSMax</v>
          </cell>
          <cell r="B10544">
            <v>2019</v>
          </cell>
          <cell r="C10544" t="str">
            <v>50%HS</v>
          </cell>
          <cell r="D10544" t="str">
            <v>Saluda</v>
          </cell>
          <cell r="E10544">
            <v>2</v>
          </cell>
          <cell r="F10544">
            <v>806</v>
          </cell>
          <cell r="G10544" t="str">
            <v>Max</v>
          </cell>
        </row>
        <row r="10545">
          <cell r="A10545" t="str">
            <v>Spartanburg2019250%HSMax</v>
          </cell>
          <cell r="B10545">
            <v>2019</v>
          </cell>
          <cell r="C10545" t="str">
            <v>50%HS</v>
          </cell>
          <cell r="D10545" t="str">
            <v>Spartanburg</v>
          </cell>
          <cell r="E10545">
            <v>2</v>
          </cell>
          <cell r="F10545">
            <v>710</v>
          </cell>
          <cell r="G10545" t="str">
            <v>Max</v>
          </cell>
        </row>
        <row r="10546">
          <cell r="A10546" t="str">
            <v>Sumter2019250%HSMax</v>
          </cell>
          <cell r="B10546">
            <v>2019</v>
          </cell>
          <cell r="C10546" t="str">
            <v>50%HS</v>
          </cell>
          <cell r="D10546" t="str">
            <v>Sumter</v>
          </cell>
          <cell r="E10546">
            <v>2</v>
          </cell>
          <cell r="F10546">
            <v>595</v>
          </cell>
          <cell r="G10546" t="str">
            <v>Max</v>
          </cell>
        </row>
        <row r="10547">
          <cell r="A10547" t="str">
            <v>Union2019250%HSMax</v>
          </cell>
          <cell r="B10547">
            <v>2019</v>
          </cell>
          <cell r="C10547" t="str">
            <v>50%HS</v>
          </cell>
          <cell r="D10547" t="str">
            <v>Union</v>
          </cell>
          <cell r="E10547">
            <v>2</v>
          </cell>
          <cell r="F10547" t="str">
            <v>n/a</v>
          </cell>
          <cell r="G10547" t="str">
            <v>Max</v>
          </cell>
        </row>
        <row r="10548">
          <cell r="A10548" t="str">
            <v>Williamsburg2019250%HSMax</v>
          </cell>
          <cell r="B10548">
            <v>2019</v>
          </cell>
          <cell r="C10548" t="str">
            <v>50%HS</v>
          </cell>
          <cell r="D10548" t="str">
            <v>Williamsburg</v>
          </cell>
          <cell r="E10548">
            <v>2</v>
          </cell>
          <cell r="F10548">
            <v>621</v>
          </cell>
          <cell r="G10548" t="str">
            <v>Max</v>
          </cell>
        </row>
        <row r="10549">
          <cell r="A10549" t="str">
            <v>York2019250%HSMax</v>
          </cell>
          <cell r="B10549">
            <v>2019</v>
          </cell>
          <cell r="C10549" t="str">
            <v>50%HS</v>
          </cell>
          <cell r="D10549" t="str">
            <v>York</v>
          </cell>
          <cell r="E10549">
            <v>2</v>
          </cell>
          <cell r="F10549">
            <v>890</v>
          </cell>
          <cell r="G10549" t="str">
            <v>Max</v>
          </cell>
        </row>
        <row r="10550">
          <cell r="A10550" t="str">
            <v>Abbeville2019350%HSMax</v>
          </cell>
          <cell r="B10550">
            <v>2019</v>
          </cell>
          <cell r="C10550" t="str">
            <v>50%HS</v>
          </cell>
          <cell r="D10550" t="str">
            <v>Abbeville</v>
          </cell>
          <cell r="E10550">
            <v>3</v>
          </cell>
          <cell r="F10550" t="str">
            <v>n/a</v>
          </cell>
          <cell r="G10550" t="str">
            <v>Max</v>
          </cell>
        </row>
        <row r="10551">
          <cell r="A10551" t="str">
            <v>Aiken2019350%HSMax</v>
          </cell>
          <cell r="B10551">
            <v>2019</v>
          </cell>
          <cell r="C10551" t="str">
            <v>50%HS</v>
          </cell>
          <cell r="D10551" t="str">
            <v>Aiken</v>
          </cell>
          <cell r="E10551">
            <v>3</v>
          </cell>
          <cell r="F10551" t="str">
            <v>n/a</v>
          </cell>
          <cell r="G10551" t="str">
            <v>Max</v>
          </cell>
        </row>
        <row r="10552">
          <cell r="A10552" t="str">
            <v>Allendale2019350%HSMax</v>
          </cell>
          <cell r="B10552">
            <v>2019</v>
          </cell>
          <cell r="C10552" t="str">
            <v>50%HS</v>
          </cell>
          <cell r="D10552" t="str">
            <v>Allendale</v>
          </cell>
          <cell r="E10552">
            <v>3</v>
          </cell>
          <cell r="F10552" t="str">
            <v>n/a</v>
          </cell>
          <cell r="G10552" t="str">
            <v>Max</v>
          </cell>
        </row>
        <row r="10553">
          <cell r="A10553" t="str">
            <v>Anderson2019350%HSMax</v>
          </cell>
          <cell r="B10553">
            <v>2019</v>
          </cell>
          <cell r="C10553" t="str">
            <v>50%HS</v>
          </cell>
          <cell r="D10553" t="str">
            <v>Anderson</v>
          </cell>
          <cell r="E10553">
            <v>3</v>
          </cell>
          <cell r="F10553">
            <v>828</v>
          </cell>
          <cell r="G10553" t="str">
            <v>Max</v>
          </cell>
        </row>
        <row r="10554">
          <cell r="A10554" t="str">
            <v>Bamberg2019350%HSMax</v>
          </cell>
          <cell r="B10554">
            <v>2019</v>
          </cell>
          <cell r="C10554" t="str">
            <v>50%HS</v>
          </cell>
          <cell r="D10554" t="str">
            <v>Bamberg</v>
          </cell>
          <cell r="E10554">
            <v>3</v>
          </cell>
          <cell r="F10554">
            <v>814</v>
          </cell>
          <cell r="G10554" t="str">
            <v>Max</v>
          </cell>
        </row>
        <row r="10555">
          <cell r="A10555" t="str">
            <v>Barnwell2019350%HSMax</v>
          </cell>
          <cell r="B10555">
            <v>2019</v>
          </cell>
          <cell r="C10555" t="str">
            <v>50%HS</v>
          </cell>
          <cell r="D10555" t="str">
            <v>Barnwell</v>
          </cell>
          <cell r="E10555">
            <v>3</v>
          </cell>
          <cell r="F10555">
            <v>951</v>
          </cell>
          <cell r="G10555" t="str">
            <v>Max</v>
          </cell>
        </row>
        <row r="10556">
          <cell r="A10556" t="str">
            <v>Beaufort2019350%HSMax</v>
          </cell>
          <cell r="B10556">
            <v>2019</v>
          </cell>
          <cell r="C10556" t="str">
            <v>50%HS</v>
          </cell>
          <cell r="D10556" t="str">
            <v>Beaufort</v>
          </cell>
          <cell r="E10556">
            <v>3</v>
          </cell>
          <cell r="F10556">
            <v>1105</v>
          </cell>
          <cell r="G10556" t="str">
            <v>Max</v>
          </cell>
        </row>
        <row r="10557">
          <cell r="A10557" t="str">
            <v>Berkeley2019350%HSMax</v>
          </cell>
          <cell r="B10557">
            <v>2019</v>
          </cell>
          <cell r="C10557" t="str">
            <v>50%HS</v>
          </cell>
          <cell r="D10557" t="str">
            <v>Berkeley</v>
          </cell>
          <cell r="E10557">
            <v>3</v>
          </cell>
          <cell r="F10557" t="str">
            <v>n/a</v>
          </cell>
          <cell r="G10557" t="str">
            <v>Max</v>
          </cell>
        </row>
        <row r="10558">
          <cell r="A10558" t="str">
            <v>Calhoun2019350%HSMax</v>
          </cell>
          <cell r="B10558">
            <v>2019</v>
          </cell>
          <cell r="C10558" t="str">
            <v>50%HS</v>
          </cell>
          <cell r="D10558" t="str">
            <v>Calhoun</v>
          </cell>
          <cell r="E10558">
            <v>3</v>
          </cell>
          <cell r="F10558">
            <v>931</v>
          </cell>
          <cell r="G10558" t="str">
            <v>Max</v>
          </cell>
        </row>
        <row r="10559">
          <cell r="A10559" t="str">
            <v>Charleston2019350%HSMax</v>
          </cell>
          <cell r="B10559">
            <v>2019</v>
          </cell>
          <cell r="C10559" t="str">
            <v>50%HS</v>
          </cell>
          <cell r="D10559" t="str">
            <v>Charleston</v>
          </cell>
          <cell r="E10559">
            <v>3</v>
          </cell>
          <cell r="F10559" t="str">
            <v>n/a</v>
          </cell>
          <cell r="G10559" t="str">
            <v>Max</v>
          </cell>
        </row>
        <row r="10560">
          <cell r="A10560" t="str">
            <v>Cherokee2019350%HSMax</v>
          </cell>
          <cell r="B10560">
            <v>2019</v>
          </cell>
          <cell r="C10560" t="str">
            <v>50%HS</v>
          </cell>
          <cell r="D10560" t="str">
            <v>Cherokee</v>
          </cell>
          <cell r="E10560">
            <v>3</v>
          </cell>
          <cell r="F10560">
            <v>758</v>
          </cell>
          <cell r="G10560" t="str">
            <v>Max</v>
          </cell>
        </row>
        <row r="10561">
          <cell r="A10561" t="str">
            <v>Chester2019350%HSMax</v>
          </cell>
          <cell r="B10561">
            <v>2019</v>
          </cell>
          <cell r="C10561" t="str">
            <v>50%HS</v>
          </cell>
          <cell r="D10561" t="str">
            <v>Chester</v>
          </cell>
          <cell r="E10561">
            <v>3</v>
          </cell>
          <cell r="F10561" t="str">
            <v>n/a</v>
          </cell>
          <cell r="G10561" t="str">
            <v>Max</v>
          </cell>
        </row>
        <row r="10562">
          <cell r="A10562" t="str">
            <v>Chesterfield2019350%HSMax</v>
          </cell>
          <cell r="B10562">
            <v>2019</v>
          </cell>
          <cell r="C10562" t="str">
            <v>50%HS</v>
          </cell>
          <cell r="D10562" t="str">
            <v>Chesterfield</v>
          </cell>
          <cell r="E10562">
            <v>3</v>
          </cell>
          <cell r="F10562" t="str">
            <v>n/a</v>
          </cell>
          <cell r="G10562" t="str">
            <v>Max</v>
          </cell>
        </row>
        <row r="10563">
          <cell r="A10563" t="str">
            <v>Clarendon2019350%HSMax</v>
          </cell>
          <cell r="B10563">
            <v>2019</v>
          </cell>
          <cell r="C10563" t="str">
            <v>50%HS</v>
          </cell>
          <cell r="D10563" t="str">
            <v>Clarendon</v>
          </cell>
          <cell r="E10563">
            <v>3</v>
          </cell>
          <cell r="F10563" t="str">
            <v>n/a</v>
          </cell>
          <cell r="G10563" t="str">
            <v>Max</v>
          </cell>
        </row>
        <row r="10564">
          <cell r="A10564" t="str">
            <v>Colleton2019350%HSMax</v>
          </cell>
          <cell r="B10564">
            <v>2019</v>
          </cell>
          <cell r="C10564" t="str">
            <v>50%HS</v>
          </cell>
          <cell r="D10564" t="str">
            <v>Colleton</v>
          </cell>
          <cell r="E10564">
            <v>3</v>
          </cell>
          <cell r="F10564" t="str">
            <v>n/a</v>
          </cell>
          <cell r="G10564" t="str">
            <v>Max</v>
          </cell>
        </row>
        <row r="10565">
          <cell r="A10565" t="str">
            <v>Darlington2019350%HSMax</v>
          </cell>
          <cell r="B10565">
            <v>2019</v>
          </cell>
          <cell r="C10565" t="str">
            <v>50%HS</v>
          </cell>
          <cell r="D10565" t="str">
            <v>Darlington</v>
          </cell>
          <cell r="E10565">
            <v>3</v>
          </cell>
          <cell r="F10565">
            <v>732</v>
          </cell>
          <cell r="G10565" t="str">
            <v>Max</v>
          </cell>
        </row>
        <row r="10566">
          <cell r="A10566" t="str">
            <v>Dillon2019350%HSMax</v>
          </cell>
          <cell r="B10566">
            <v>2019</v>
          </cell>
          <cell r="C10566" t="str">
            <v>50%HS</v>
          </cell>
          <cell r="D10566" t="str">
            <v>Dillon</v>
          </cell>
          <cell r="E10566">
            <v>3</v>
          </cell>
          <cell r="F10566" t="str">
            <v>n/a</v>
          </cell>
          <cell r="G10566" t="str">
            <v>Max</v>
          </cell>
        </row>
        <row r="10567">
          <cell r="A10567" t="str">
            <v>Dorchester2019350%HSMax</v>
          </cell>
          <cell r="B10567">
            <v>2019</v>
          </cell>
          <cell r="C10567" t="str">
            <v>50%HS</v>
          </cell>
          <cell r="D10567" t="str">
            <v>Dorchester</v>
          </cell>
          <cell r="E10567">
            <v>3</v>
          </cell>
          <cell r="F10567" t="str">
            <v>n/a</v>
          </cell>
          <cell r="G10567" t="str">
            <v>Max</v>
          </cell>
        </row>
        <row r="10568">
          <cell r="A10568" t="str">
            <v>Edgefield2019350%HSMax</v>
          </cell>
          <cell r="B10568">
            <v>2019</v>
          </cell>
          <cell r="C10568" t="str">
            <v>50%HS</v>
          </cell>
          <cell r="D10568" t="str">
            <v>Edgefield</v>
          </cell>
          <cell r="E10568">
            <v>3</v>
          </cell>
          <cell r="F10568" t="str">
            <v>n/a</v>
          </cell>
          <cell r="G10568" t="str">
            <v>Max</v>
          </cell>
        </row>
        <row r="10569">
          <cell r="A10569" t="str">
            <v>Fairfield2019350%HSMax</v>
          </cell>
          <cell r="B10569">
            <v>2019</v>
          </cell>
          <cell r="C10569" t="str">
            <v>50%HS</v>
          </cell>
          <cell r="D10569" t="str">
            <v>Fairfield</v>
          </cell>
          <cell r="E10569">
            <v>3</v>
          </cell>
          <cell r="F10569">
            <v>931</v>
          </cell>
          <cell r="G10569" t="str">
            <v>Max</v>
          </cell>
        </row>
        <row r="10570">
          <cell r="A10570" t="str">
            <v>Florence2019350%HSMax</v>
          </cell>
          <cell r="B10570">
            <v>2019</v>
          </cell>
          <cell r="C10570" t="str">
            <v>50%HS</v>
          </cell>
          <cell r="D10570" t="str">
            <v>Florence</v>
          </cell>
          <cell r="E10570">
            <v>3</v>
          </cell>
          <cell r="F10570">
            <v>828</v>
          </cell>
          <cell r="G10570" t="str">
            <v>Max</v>
          </cell>
        </row>
        <row r="10571">
          <cell r="A10571" t="str">
            <v>Georgetown2019350%HSMax</v>
          </cell>
          <cell r="B10571">
            <v>2019</v>
          </cell>
          <cell r="C10571" t="str">
            <v>50%HS</v>
          </cell>
          <cell r="D10571" t="str">
            <v>Georgetown</v>
          </cell>
          <cell r="E10571">
            <v>3</v>
          </cell>
          <cell r="F10571" t="str">
            <v>n/a</v>
          </cell>
          <cell r="G10571" t="str">
            <v>Max</v>
          </cell>
        </row>
        <row r="10572">
          <cell r="A10572" t="str">
            <v>Greenville2019350%HSMax</v>
          </cell>
          <cell r="B10572">
            <v>2019</v>
          </cell>
          <cell r="C10572" t="str">
            <v>50%HS</v>
          </cell>
          <cell r="D10572" t="str">
            <v>Greenville</v>
          </cell>
          <cell r="E10572">
            <v>3</v>
          </cell>
          <cell r="F10572">
            <v>955</v>
          </cell>
          <cell r="G10572" t="str">
            <v>Max</v>
          </cell>
        </row>
        <row r="10573">
          <cell r="A10573" t="str">
            <v>Greenwood2019350%HSMax</v>
          </cell>
          <cell r="B10573">
            <v>2019</v>
          </cell>
          <cell r="C10573" t="str">
            <v>50%HS</v>
          </cell>
          <cell r="D10573" t="str">
            <v>Greenwood</v>
          </cell>
          <cell r="E10573">
            <v>3</v>
          </cell>
          <cell r="F10573">
            <v>741</v>
          </cell>
          <cell r="G10573" t="str">
            <v>Max</v>
          </cell>
        </row>
        <row r="10574">
          <cell r="A10574" t="str">
            <v>Hampton2019350%HSMax</v>
          </cell>
          <cell r="B10574">
            <v>2019</v>
          </cell>
          <cell r="C10574" t="str">
            <v>50%HS</v>
          </cell>
          <cell r="D10574" t="str">
            <v>Hampton</v>
          </cell>
          <cell r="E10574">
            <v>3</v>
          </cell>
          <cell r="F10574">
            <v>681</v>
          </cell>
          <cell r="G10574" t="str">
            <v>Max</v>
          </cell>
        </row>
        <row r="10575">
          <cell r="A10575" t="str">
            <v>Horry2019350%HSMax</v>
          </cell>
          <cell r="B10575">
            <v>2019</v>
          </cell>
          <cell r="C10575" t="str">
            <v>50%HS</v>
          </cell>
          <cell r="D10575" t="str">
            <v>Horry</v>
          </cell>
          <cell r="E10575">
            <v>3</v>
          </cell>
          <cell r="F10575">
            <v>812</v>
          </cell>
          <cell r="G10575" t="str">
            <v>Max</v>
          </cell>
        </row>
        <row r="10576">
          <cell r="A10576" t="str">
            <v>Jasper2019350%HSMax</v>
          </cell>
          <cell r="B10576">
            <v>2019</v>
          </cell>
          <cell r="C10576" t="str">
            <v>50%HS</v>
          </cell>
          <cell r="D10576" t="str">
            <v>Jasper</v>
          </cell>
          <cell r="E10576">
            <v>3</v>
          </cell>
          <cell r="F10576" t="str">
            <v>n/a</v>
          </cell>
          <cell r="G10576" t="str">
            <v>Max</v>
          </cell>
        </row>
        <row r="10577">
          <cell r="A10577" t="str">
            <v>Kershaw2019350%HSMax</v>
          </cell>
          <cell r="B10577">
            <v>2019</v>
          </cell>
          <cell r="C10577" t="str">
            <v>50%HS</v>
          </cell>
          <cell r="D10577" t="str">
            <v>Kershaw</v>
          </cell>
          <cell r="E10577">
            <v>3</v>
          </cell>
          <cell r="F10577">
            <v>780</v>
          </cell>
          <cell r="G10577" t="str">
            <v>Max</v>
          </cell>
        </row>
        <row r="10578">
          <cell r="A10578" t="str">
            <v>Lancaster2019350%HSMax</v>
          </cell>
          <cell r="B10578">
            <v>2019</v>
          </cell>
          <cell r="C10578" t="str">
            <v>50%HS</v>
          </cell>
          <cell r="D10578" t="str">
            <v>Lancaster</v>
          </cell>
          <cell r="E10578">
            <v>3</v>
          </cell>
          <cell r="F10578">
            <v>981</v>
          </cell>
          <cell r="G10578" t="str">
            <v>Max</v>
          </cell>
        </row>
        <row r="10579">
          <cell r="A10579" t="str">
            <v>Laurens2019350%HSMax</v>
          </cell>
          <cell r="B10579">
            <v>2019</v>
          </cell>
          <cell r="C10579" t="str">
            <v>50%HS</v>
          </cell>
          <cell r="D10579" t="str">
            <v>Laurens</v>
          </cell>
          <cell r="E10579">
            <v>3</v>
          </cell>
          <cell r="F10579" t="str">
            <v>n/a</v>
          </cell>
          <cell r="G10579" t="str">
            <v>Max</v>
          </cell>
        </row>
        <row r="10580">
          <cell r="A10580" t="str">
            <v>Lee2019350%HSMax</v>
          </cell>
          <cell r="B10580">
            <v>2019</v>
          </cell>
          <cell r="C10580" t="str">
            <v>50%HS</v>
          </cell>
          <cell r="D10580" t="str">
            <v>Lee</v>
          </cell>
          <cell r="E10580">
            <v>3</v>
          </cell>
          <cell r="F10580" t="str">
            <v>n/a</v>
          </cell>
          <cell r="G10580" t="str">
            <v>Max</v>
          </cell>
        </row>
        <row r="10581">
          <cell r="A10581" t="str">
            <v>Lexington2019350%HSMax</v>
          </cell>
          <cell r="B10581">
            <v>2019</v>
          </cell>
          <cell r="C10581" t="str">
            <v>50%HS</v>
          </cell>
          <cell r="D10581" t="str">
            <v>Lexington</v>
          </cell>
          <cell r="E10581">
            <v>3</v>
          </cell>
          <cell r="F10581">
            <v>931</v>
          </cell>
          <cell r="G10581" t="str">
            <v>Max</v>
          </cell>
        </row>
        <row r="10582">
          <cell r="A10582" t="str">
            <v>Marion2019350%HSMax</v>
          </cell>
          <cell r="B10582">
            <v>2019</v>
          </cell>
          <cell r="C10582" t="str">
            <v>50%HS</v>
          </cell>
          <cell r="D10582" t="str">
            <v>Marion</v>
          </cell>
          <cell r="E10582">
            <v>3</v>
          </cell>
          <cell r="F10582" t="str">
            <v>n/a</v>
          </cell>
          <cell r="G10582" t="str">
            <v>Max</v>
          </cell>
        </row>
        <row r="10583">
          <cell r="A10583" t="str">
            <v>Marlboro2019350%HSMax</v>
          </cell>
          <cell r="B10583">
            <v>2019</v>
          </cell>
          <cell r="C10583" t="str">
            <v>50%HS</v>
          </cell>
          <cell r="D10583" t="str">
            <v>Marlboro</v>
          </cell>
          <cell r="E10583">
            <v>3</v>
          </cell>
          <cell r="F10583" t="str">
            <v>n/a</v>
          </cell>
          <cell r="G10583" t="str">
            <v>Max</v>
          </cell>
        </row>
        <row r="10584">
          <cell r="A10584" t="str">
            <v>McCormick2019350%HSMax</v>
          </cell>
          <cell r="B10584">
            <v>2019</v>
          </cell>
          <cell r="C10584" t="str">
            <v>50%HS</v>
          </cell>
          <cell r="D10584" t="str">
            <v>McCormick</v>
          </cell>
          <cell r="E10584">
            <v>3</v>
          </cell>
          <cell r="F10584">
            <v>700</v>
          </cell>
          <cell r="G10584" t="str">
            <v>Max</v>
          </cell>
        </row>
        <row r="10585">
          <cell r="A10585" t="str">
            <v>Newberry2019350%HSMax</v>
          </cell>
          <cell r="B10585">
            <v>2019</v>
          </cell>
          <cell r="C10585" t="str">
            <v>50%HS</v>
          </cell>
          <cell r="D10585" t="str">
            <v>Newberry</v>
          </cell>
          <cell r="E10585">
            <v>3</v>
          </cell>
          <cell r="F10585">
            <v>726</v>
          </cell>
          <cell r="G10585" t="str">
            <v>Max</v>
          </cell>
        </row>
        <row r="10586">
          <cell r="A10586" t="str">
            <v>Oconee2019350%HSMax</v>
          </cell>
          <cell r="B10586">
            <v>2019</v>
          </cell>
          <cell r="C10586" t="str">
            <v>50%HS</v>
          </cell>
          <cell r="D10586" t="str">
            <v>Oconee</v>
          </cell>
          <cell r="E10586">
            <v>3</v>
          </cell>
          <cell r="F10586">
            <v>761</v>
          </cell>
          <cell r="G10586" t="str">
            <v>Max</v>
          </cell>
        </row>
        <row r="10587">
          <cell r="A10587" t="str">
            <v>Orangeburg2019350%HSMax</v>
          </cell>
          <cell r="B10587">
            <v>2019</v>
          </cell>
          <cell r="C10587" t="str">
            <v>50%HS</v>
          </cell>
          <cell r="D10587" t="str">
            <v>Orangeburg</v>
          </cell>
          <cell r="E10587">
            <v>3</v>
          </cell>
          <cell r="F10587">
            <v>775</v>
          </cell>
          <cell r="G10587" t="str">
            <v>Max</v>
          </cell>
        </row>
        <row r="10588">
          <cell r="A10588" t="str">
            <v>Pickens2019350%HSMax</v>
          </cell>
          <cell r="B10588">
            <v>2019</v>
          </cell>
          <cell r="C10588" t="str">
            <v>50%HS</v>
          </cell>
          <cell r="D10588" t="str">
            <v>Pickens</v>
          </cell>
          <cell r="E10588">
            <v>3</v>
          </cell>
          <cell r="F10588">
            <v>955</v>
          </cell>
          <cell r="G10588" t="str">
            <v>Max</v>
          </cell>
        </row>
        <row r="10589">
          <cell r="A10589" t="str">
            <v>Richland2019350%HSMax</v>
          </cell>
          <cell r="B10589">
            <v>2019</v>
          </cell>
          <cell r="C10589" t="str">
            <v>50%HS</v>
          </cell>
          <cell r="D10589" t="str">
            <v>Richland</v>
          </cell>
          <cell r="E10589">
            <v>3</v>
          </cell>
          <cell r="F10589">
            <v>931</v>
          </cell>
          <cell r="G10589" t="str">
            <v>Max</v>
          </cell>
        </row>
        <row r="10590">
          <cell r="A10590" t="str">
            <v>Saluda2019350%HSMax</v>
          </cell>
          <cell r="B10590">
            <v>2019</v>
          </cell>
          <cell r="C10590" t="str">
            <v>50%HS</v>
          </cell>
          <cell r="D10590" t="str">
            <v>Saluda</v>
          </cell>
          <cell r="E10590">
            <v>3</v>
          </cell>
          <cell r="F10590">
            <v>931</v>
          </cell>
          <cell r="G10590" t="str">
            <v>Max</v>
          </cell>
        </row>
        <row r="10591">
          <cell r="A10591" t="str">
            <v>Spartanburg2019350%HSMax</v>
          </cell>
          <cell r="B10591">
            <v>2019</v>
          </cell>
          <cell r="C10591" t="str">
            <v>50%HS</v>
          </cell>
          <cell r="D10591" t="str">
            <v>Spartanburg</v>
          </cell>
          <cell r="E10591">
            <v>3</v>
          </cell>
          <cell r="F10591">
            <v>820</v>
          </cell>
          <cell r="G10591" t="str">
            <v>Max</v>
          </cell>
        </row>
        <row r="10592">
          <cell r="A10592" t="str">
            <v>Sumter2019350%HSMax</v>
          </cell>
          <cell r="B10592">
            <v>2019</v>
          </cell>
          <cell r="C10592" t="str">
            <v>50%HS</v>
          </cell>
          <cell r="D10592" t="str">
            <v>Sumter</v>
          </cell>
          <cell r="E10592">
            <v>3</v>
          </cell>
          <cell r="F10592">
            <v>686</v>
          </cell>
          <cell r="G10592" t="str">
            <v>Max</v>
          </cell>
        </row>
        <row r="10593">
          <cell r="A10593" t="str">
            <v>Union2019350%HSMax</v>
          </cell>
          <cell r="B10593">
            <v>2019</v>
          </cell>
          <cell r="C10593" t="str">
            <v>50%HS</v>
          </cell>
          <cell r="D10593" t="str">
            <v>Union</v>
          </cell>
          <cell r="E10593">
            <v>3</v>
          </cell>
          <cell r="F10593" t="str">
            <v>n/a</v>
          </cell>
          <cell r="G10593" t="str">
            <v>Max</v>
          </cell>
        </row>
        <row r="10594">
          <cell r="A10594" t="str">
            <v>Williamsburg2019350%HSMax</v>
          </cell>
          <cell r="B10594">
            <v>2019</v>
          </cell>
          <cell r="C10594" t="str">
            <v>50%HS</v>
          </cell>
          <cell r="D10594" t="str">
            <v>Williamsburg</v>
          </cell>
          <cell r="E10594">
            <v>3</v>
          </cell>
          <cell r="F10594">
            <v>718</v>
          </cell>
          <cell r="G10594" t="str">
            <v>Max</v>
          </cell>
        </row>
        <row r="10595">
          <cell r="A10595" t="str">
            <v>York2019350%HSMax</v>
          </cell>
          <cell r="B10595">
            <v>2019</v>
          </cell>
          <cell r="C10595" t="str">
            <v>50%HS</v>
          </cell>
          <cell r="D10595" t="str">
            <v>York</v>
          </cell>
          <cell r="E10595">
            <v>3</v>
          </cell>
          <cell r="F10595">
            <v>1028</v>
          </cell>
          <cell r="G10595" t="str">
            <v>Max</v>
          </cell>
        </row>
        <row r="10596">
          <cell r="A10596" t="str">
            <v>Abbeville2019450%HSMax</v>
          </cell>
          <cell r="B10596">
            <v>2019</v>
          </cell>
          <cell r="C10596" t="str">
            <v>50%HS</v>
          </cell>
          <cell r="D10596" t="str">
            <v>Abbeville</v>
          </cell>
          <cell r="E10596">
            <v>4</v>
          </cell>
          <cell r="F10596" t="str">
            <v>n/a</v>
          </cell>
          <cell r="G10596" t="str">
            <v>Max</v>
          </cell>
        </row>
        <row r="10597">
          <cell r="A10597" t="str">
            <v>Aiken2019450%HSMax</v>
          </cell>
          <cell r="B10597">
            <v>2019</v>
          </cell>
          <cell r="C10597" t="str">
            <v>50%HS</v>
          </cell>
          <cell r="D10597" t="str">
            <v>Aiken</v>
          </cell>
          <cell r="E10597">
            <v>4</v>
          </cell>
          <cell r="F10597" t="str">
            <v>n/a</v>
          </cell>
          <cell r="G10597" t="str">
            <v>Max</v>
          </cell>
        </row>
        <row r="10598">
          <cell r="A10598" t="str">
            <v>Allendale2019450%HSMax</v>
          </cell>
          <cell r="B10598">
            <v>2019</v>
          </cell>
          <cell r="C10598" t="str">
            <v>50%HS</v>
          </cell>
          <cell r="D10598" t="str">
            <v>Allendale</v>
          </cell>
          <cell r="E10598">
            <v>4</v>
          </cell>
          <cell r="F10598" t="str">
            <v>n/a</v>
          </cell>
          <cell r="G10598" t="str">
            <v>Max</v>
          </cell>
        </row>
        <row r="10599">
          <cell r="A10599" t="str">
            <v>Anderson2019450%HSMax</v>
          </cell>
          <cell r="B10599">
            <v>2019</v>
          </cell>
          <cell r="C10599" t="str">
            <v>50%HS</v>
          </cell>
          <cell r="D10599" t="str">
            <v>Anderson</v>
          </cell>
          <cell r="E10599">
            <v>4</v>
          </cell>
          <cell r="F10599">
            <v>923</v>
          </cell>
          <cell r="G10599" t="str">
            <v>Max</v>
          </cell>
        </row>
        <row r="10600">
          <cell r="A10600" t="str">
            <v>Bamberg2019450%HSMax</v>
          </cell>
          <cell r="B10600">
            <v>2019</v>
          </cell>
          <cell r="C10600" t="str">
            <v>50%HS</v>
          </cell>
          <cell r="D10600" t="str">
            <v>Bamberg</v>
          </cell>
          <cell r="E10600">
            <v>4</v>
          </cell>
          <cell r="F10600">
            <v>908</v>
          </cell>
          <cell r="G10600" t="str">
            <v>Max</v>
          </cell>
        </row>
        <row r="10601">
          <cell r="A10601" t="str">
            <v>Barnwell2019450%HSMax</v>
          </cell>
          <cell r="B10601">
            <v>2019</v>
          </cell>
          <cell r="C10601" t="str">
            <v>50%HS</v>
          </cell>
          <cell r="D10601" t="str">
            <v>Barnwell</v>
          </cell>
          <cell r="E10601">
            <v>4</v>
          </cell>
          <cell r="F10601">
            <v>1062</v>
          </cell>
          <cell r="G10601" t="str">
            <v>Max</v>
          </cell>
        </row>
        <row r="10602">
          <cell r="A10602" t="str">
            <v>Beaufort2019450%HSMax</v>
          </cell>
          <cell r="B10602">
            <v>2019</v>
          </cell>
          <cell r="C10602" t="str">
            <v>50%HS</v>
          </cell>
          <cell r="D10602" t="str">
            <v>Beaufort</v>
          </cell>
          <cell r="E10602">
            <v>4</v>
          </cell>
          <cell r="F10602">
            <v>1232</v>
          </cell>
          <cell r="G10602" t="str">
            <v>Max</v>
          </cell>
        </row>
        <row r="10603">
          <cell r="A10603" t="str">
            <v>Berkeley2019450%HSMax</v>
          </cell>
          <cell r="B10603">
            <v>2019</v>
          </cell>
          <cell r="C10603" t="str">
            <v>50%HS</v>
          </cell>
          <cell r="D10603" t="str">
            <v>Berkeley</v>
          </cell>
          <cell r="E10603">
            <v>4</v>
          </cell>
          <cell r="F10603" t="str">
            <v>n/a</v>
          </cell>
          <cell r="G10603" t="str">
            <v>Max</v>
          </cell>
        </row>
        <row r="10604">
          <cell r="A10604" t="str">
            <v>Calhoun2019450%HSMax</v>
          </cell>
          <cell r="B10604">
            <v>2019</v>
          </cell>
          <cell r="C10604" t="str">
            <v>50%HS</v>
          </cell>
          <cell r="D10604" t="str">
            <v>Calhoun</v>
          </cell>
          <cell r="E10604">
            <v>4</v>
          </cell>
          <cell r="F10604">
            <v>1038</v>
          </cell>
          <cell r="G10604" t="str">
            <v>Max</v>
          </cell>
        </row>
        <row r="10605">
          <cell r="A10605" t="str">
            <v>Charleston2019450%HSMax</v>
          </cell>
          <cell r="B10605">
            <v>2019</v>
          </cell>
          <cell r="C10605" t="str">
            <v>50%HS</v>
          </cell>
          <cell r="D10605" t="str">
            <v>Charleston</v>
          </cell>
          <cell r="E10605">
            <v>4</v>
          </cell>
          <cell r="F10605" t="str">
            <v>n/a</v>
          </cell>
          <cell r="G10605" t="str">
            <v>Max</v>
          </cell>
        </row>
        <row r="10606">
          <cell r="A10606" t="str">
            <v>Cherokee2019450%HSMax</v>
          </cell>
          <cell r="B10606">
            <v>2019</v>
          </cell>
          <cell r="C10606" t="str">
            <v>50%HS</v>
          </cell>
          <cell r="D10606" t="str">
            <v>Cherokee</v>
          </cell>
          <cell r="E10606">
            <v>4</v>
          </cell>
          <cell r="F10606">
            <v>846</v>
          </cell>
          <cell r="G10606" t="str">
            <v>Max</v>
          </cell>
        </row>
        <row r="10607">
          <cell r="A10607" t="str">
            <v>Chester2019450%HSMax</v>
          </cell>
          <cell r="B10607">
            <v>2019</v>
          </cell>
          <cell r="C10607" t="str">
            <v>50%HS</v>
          </cell>
          <cell r="D10607" t="str">
            <v>Chester</v>
          </cell>
          <cell r="E10607">
            <v>4</v>
          </cell>
          <cell r="F10607" t="str">
            <v>n/a</v>
          </cell>
          <cell r="G10607" t="str">
            <v>Max</v>
          </cell>
        </row>
        <row r="10608">
          <cell r="A10608" t="str">
            <v>Chesterfield2019450%HSMax</v>
          </cell>
          <cell r="B10608">
            <v>2019</v>
          </cell>
          <cell r="C10608" t="str">
            <v>50%HS</v>
          </cell>
          <cell r="D10608" t="str">
            <v>Chesterfield</v>
          </cell>
          <cell r="E10608">
            <v>4</v>
          </cell>
          <cell r="F10608" t="str">
            <v>n/a</v>
          </cell>
          <cell r="G10608" t="str">
            <v>Max</v>
          </cell>
        </row>
        <row r="10609">
          <cell r="A10609" t="str">
            <v>Clarendon2019450%HSMax</v>
          </cell>
          <cell r="B10609">
            <v>2019</v>
          </cell>
          <cell r="C10609" t="str">
            <v>50%HS</v>
          </cell>
          <cell r="D10609" t="str">
            <v>Clarendon</v>
          </cell>
          <cell r="E10609">
            <v>4</v>
          </cell>
          <cell r="F10609" t="str">
            <v>n/a</v>
          </cell>
          <cell r="G10609" t="str">
            <v>Max</v>
          </cell>
        </row>
        <row r="10610">
          <cell r="A10610" t="str">
            <v>Colleton2019450%HSMax</v>
          </cell>
          <cell r="B10610">
            <v>2019</v>
          </cell>
          <cell r="C10610" t="str">
            <v>50%HS</v>
          </cell>
          <cell r="D10610" t="str">
            <v>Colleton</v>
          </cell>
          <cell r="E10610">
            <v>4</v>
          </cell>
          <cell r="F10610" t="str">
            <v>n/a</v>
          </cell>
          <cell r="G10610" t="str">
            <v>Max</v>
          </cell>
        </row>
        <row r="10611">
          <cell r="A10611" t="str">
            <v>Darlington2019450%HSMax</v>
          </cell>
          <cell r="B10611">
            <v>2019</v>
          </cell>
          <cell r="C10611" t="str">
            <v>50%HS</v>
          </cell>
          <cell r="D10611" t="str">
            <v>Darlington</v>
          </cell>
          <cell r="E10611">
            <v>4</v>
          </cell>
          <cell r="F10611">
            <v>817</v>
          </cell>
          <cell r="G10611" t="str">
            <v>Max</v>
          </cell>
        </row>
        <row r="10612">
          <cell r="A10612" t="str">
            <v>Dillon2019450%HSMax</v>
          </cell>
          <cell r="B10612">
            <v>2019</v>
          </cell>
          <cell r="C10612" t="str">
            <v>50%HS</v>
          </cell>
          <cell r="D10612" t="str">
            <v>Dillon</v>
          </cell>
          <cell r="E10612">
            <v>4</v>
          </cell>
          <cell r="F10612" t="str">
            <v>n/a</v>
          </cell>
          <cell r="G10612" t="str">
            <v>Max</v>
          </cell>
        </row>
        <row r="10613">
          <cell r="A10613" t="str">
            <v>Dorchester2019450%HSMax</v>
          </cell>
          <cell r="B10613">
            <v>2019</v>
          </cell>
          <cell r="C10613" t="str">
            <v>50%HS</v>
          </cell>
          <cell r="D10613" t="str">
            <v>Dorchester</v>
          </cell>
          <cell r="E10613">
            <v>4</v>
          </cell>
          <cell r="F10613" t="str">
            <v>n/a</v>
          </cell>
          <cell r="G10613" t="str">
            <v>Max</v>
          </cell>
        </row>
        <row r="10614">
          <cell r="A10614" t="str">
            <v>Edgefield2019450%HSMax</v>
          </cell>
          <cell r="B10614">
            <v>2019</v>
          </cell>
          <cell r="C10614" t="str">
            <v>50%HS</v>
          </cell>
          <cell r="D10614" t="str">
            <v>Edgefield</v>
          </cell>
          <cell r="E10614">
            <v>4</v>
          </cell>
          <cell r="F10614" t="str">
            <v>n/a</v>
          </cell>
          <cell r="G10614" t="str">
            <v>Max</v>
          </cell>
        </row>
        <row r="10615">
          <cell r="A10615" t="str">
            <v>Fairfield2019450%HSMax</v>
          </cell>
          <cell r="B10615">
            <v>2019</v>
          </cell>
          <cell r="C10615" t="str">
            <v>50%HS</v>
          </cell>
          <cell r="D10615" t="str">
            <v>Fairfield</v>
          </cell>
          <cell r="E10615">
            <v>4</v>
          </cell>
          <cell r="F10615">
            <v>1038</v>
          </cell>
          <cell r="G10615" t="str">
            <v>Max</v>
          </cell>
        </row>
        <row r="10616">
          <cell r="A10616" t="str">
            <v>Florence2019450%HSMax</v>
          </cell>
          <cell r="B10616">
            <v>2019</v>
          </cell>
          <cell r="C10616" t="str">
            <v>50%HS</v>
          </cell>
          <cell r="D10616" t="str">
            <v>Florence</v>
          </cell>
          <cell r="E10616">
            <v>4</v>
          </cell>
          <cell r="F10616">
            <v>923</v>
          </cell>
          <cell r="G10616" t="str">
            <v>Max</v>
          </cell>
        </row>
        <row r="10617">
          <cell r="A10617" t="str">
            <v>Georgetown2019450%HSMax</v>
          </cell>
          <cell r="B10617">
            <v>2019</v>
          </cell>
          <cell r="C10617" t="str">
            <v>50%HS</v>
          </cell>
          <cell r="D10617" t="str">
            <v>Georgetown</v>
          </cell>
          <cell r="E10617">
            <v>4</v>
          </cell>
          <cell r="F10617" t="str">
            <v>n/a</v>
          </cell>
          <cell r="G10617" t="str">
            <v>Max</v>
          </cell>
        </row>
        <row r="10618">
          <cell r="A10618" t="str">
            <v>Greenville2019450%HSMax</v>
          </cell>
          <cell r="B10618">
            <v>2019</v>
          </cell>
          <cell r="C10618" t="str">
            <v>50%HS</v>
          </cell>
          <cell r="D10618" t="str">
            <v>Greenville</v>
          </cell>
          <cell r="E10618">
            <v>4</v>
          </cell>
          <cell r="F10618">
            <v>1066</v>
          </cell>
          <cell r="G10618" t="str">
            <v>Max</v>
          </cell>
        </row>
        <row r="10619">
          <cell r="A10619" t="str">
            <v>Greenwood2019450%HSMax</v>
          </cell>
          <cell r="B10619">
            <v>2019</v>
          </cell>
          <cell r="C10619" t="str">
            <v>50%HS</v>
          </cell>
          <cell r="D10619" t="str">
            <v>Greenwood</v>
          </cell>
          <cell r="E10619">
            <v>4</v>
          </cell>
          <cell r="F10619">
            <v>827</v>
          </cell>
          <cell r="G10619" t="str">
            <v>Max</v>
          </cell>
        </row>
        <row r="10620">
          <cell r="A10620" t="str">
            <v>Hampton2019450%HSMax</v>
          </cell>
          <cell r="B10620">
            <v>2019</v>
          </cell>
          <cell r="C10620" t="str">
            <v>50%HS</v>
          </cell>
          <cell r="D10620" t="str">
            <v>Hampton</v>
          </cell>
          <cell r="E10620">
            <v>4</v>
          </cell>
          <cell r="F10620">
            <v>760</v>
          </cell>
          <cell r="G10620" t="str">
            <v>Max</v>
          </cell>
        </row>
        <row r="10621">
          <cell r="A10621" t="str">
            <v>Horry2019450%HSMax</v>
          </cell>
          <cell r="B10621">
            <v>2019</v>
          </cell>
          <cell r="C10621" t="str">
            <v>50%HS</v>
          </cell>
          <cell r="D10621" t="str">
            <v>Horry</v>
          </cell>
          <cell r="E10621">
            <v>4</v>
          </cell>
          <cell r="F10621">
            <v>906</v>
          </cell>
          <cell r="G10621" t="str">
            <v>Max</v>
          </cell>
        </row>
        <row r="10622">
          <cell r="A10622" t="str">
            <v>Jasper2019450%HSMax</v>
          </cell>
          <cell r="B10622">
            <v>2019</v>
          </cell>
          <cell r="C10622" t="str">
            <v>50%HS</v>
          </cell>
          <cell r="D10622" t="str">
            <v>Jasper</v>
          </cell>
          <cell r="E10622">
            <v>4</v>
          </cell>
          <cell r="F10622" t="str">
            <v>n/a</v>
          </cell>
          <cell r="G10622" t="str">
            <v>Max</v>
          </cell>
        </row>
        <row r="10623">
          <cell r="A10623" t="str">
            <v>Kershaw2019450%HSMax</v>
          </cell>
          <cell r="B10623">
            <v>2019</v>
          </cell>
          <cell r="C10623" t="str">
            <v>50%HS</v>
          </cell>
          <cell r="D10623" t="str">
            <v>Kershaw</v>
          </cell>
          <cell r="E10623">
            <v>4</v>
          </cell>
          <cell r="F10623">
            <v>870</v>
          </cell>
          <cell r="G10623" t="str">
            <v>Max</v>
          </cell>
        </row>
        <row r="10624">
          <cell r="A10624" t="str">
            <v>Lancaster2019450%HSMax</v>
          </cell>
          <cell r="B10624">
            <v>2019</v>
          </cell>
          <cell r="C10624" t="str">
            <v>50%HS</v>
          </cell>
          <cell r="D10624" t="str">
            <v>Lancaster</v>
          </cell>
          <cell r="E10624">
            <v>4</v>
          </cell>
          <cell r="F10624">
            <v>1095</v>
          </cell>
          <cell r="G10624" t="str">
            <v>Max</v>
          </cell>
        </row>
        <row r="10625">
          <cell r="A10625" t="str">
            <v>Laurens2019450%HSMax</v>
          </cell>
          <cell r="B10625">
            <v>2019</v>
          </cell>
          <cell r="C10625" t="str">
            <v>50%HS</v>
          </cell>
          <cell r="D10625" t="str">
            <v>Laurens</v>
          </cell>
          <cell r="E10625">
            <v>4</v>
          </cell>
          <cell r="F10625" t="str">
            <v>n/a</v>
          </cell>
          <cell r="G10625" t="str">
            <v>Max</v>
          </cell>
        </row>
        <row r="10626">
          <cell r="A10626" t="str">
            <v>Lee2019450%HSMax</v>
          </cell>
          <cell r="B10626">
            <v>2019</v>
          </cell>
          <cell r="C10626" t="str">
            <v>50%HS</v>
          </cell>
          <cell r="D10626" t="str">
            <v>Lee</v>
          </cell>
          <cell r="E10626">
            <v>4</v>
          </cell>
          <cell r="F10626" t="str">
            <v>n/a</v>
          </cell>
          <cell r="G10626" t="str">
            <v>Max</v>
          </cell>
        </row>
        <row r="10627">
          <cell r="A10627" t="str">
            <v>Lexington2019450%HSMax</v>
          </cell>
          <cell r="B10627">
            <v>2019</v>
          </cell>
          <cell r="C10627" t="str">
            <v>50%HS</v>
          </cell>
          <cell r="D10627" t="str">
            <v>Lexington</v>
          </cell>
          <cell r="E10627">
            <v>4</v>
          </cell>
          <cell r="F10627">
            <v>1038</v>
          </cell>
          <cell r="G10627" t="str">
            <v>Max</v>
          </cell>
        </row>
        <row r="10628">
          <cell r="A10628" t="str">
            <v>Marion2019450%HSMax</v>
          </cell>
          <cell r="B10628">
            <v>2019</v>
          </cell>
          <cell r="C10628" t="str">
            <v>50%HS</v>
          </cell>
          <cell r="D10628" t="str">
            <v>Marion</v>
          </cell>
          <cell r="E10628">
            <v>4</v>
          </cell>
          <cell r="F10628" t="str">
            <v>n/a</v>
          </cell>
          <cell r="G10628" t="str">
            <v>Max</v>
          </cell>
        </row>
        <row r="10629">
          <cell r="A10629" t="str">
            <v>Marlboro2019450%HSMax</v>
          </cell>
          <cell r="B10629">
            <v>2019</v>
          </cell>
          <cell r="C10629" t="str">
            <v>50%HS</v>
          </cell>
          <cell r="D10629" t="str">
            <v>Marlboro</v>
          </cell>
          <cell r="E10629">
            <v>4</v>
          </cell>
          <cell r="F10629" t="str">
            <v>n/a</v>
          </cell>
          <cell r="G10629" t="str">
            <v>Max</v>
          </cell>
        </row>
        <row r="10630">
          <cell r="A10630" t="str">
            <v>McCormick2019450%HSMax</v>
          </cell>
          <cell r="B10630">
            <v>2019</v>
          </cell>
          <cell r="C10630" t="str">
            <v>50%HS</v>
          </cell>
          <cell r="D10630" t="str">
            <v>McCormick</v>
          </cell>
          <cell r="E10630">
            <v>4</v>
          </cell>
          <cell r="F10630">
            <v>781</v>
          </cell>
          <cell r="G10630" t="str">
            <v>Max</v>
          </cell>
        </row>
        <row r="10631">
          <cell r="A10631" t="str">
            <v>Newberry2019450%HSMax</v>
          </cell>
          <cell r="B10631">
            <v>2019</v>
          </cell>
          <cell r="C10631" t="str">
            <v>50%HS</v>
          </cell>
          <cell r="D10631" t="str">
            <v>Newberry</v>
          </cell>
          <cell r="E10631">
            <v>4</v>
          </cell>
          <cell r="F10631">
            <v>811</v>
          </cell>
          <cell r="G10631" t="str">
            <v>Max</v>
          </cell>
        </row>
        <row r="10632">
          <cell r="A10632" t="str">
            <v>Oconee2019450%HSMax</v>
          </cell>
          <cell r="B10632">
            <v>2019</v>
          </cell>
          <cell r="C10632" t="str">
            <v>50%HS</v>
          </cell>
          <cell r="D10632" t="str">
            <v>Oconee</v>
          </cell>
          <cell r="E10632">
            <v>4</v>
          </cell>
          <cell r="F10632">
            <v>850</v>
          </cell>
          <cell r="G10632" t="str">
            <v>Max</v>
          </cell>
        </row>
        <row r="10633">
          <cell r="A10633" t="str">
            <v>Orangeburg2019450%HSMax</v>
          </cell>
          <cell r="B10633">
            <v>2019</v>
          </cell>
          <cell r="C10633" t="str">
            <v>50%HS</v>
          </cell>
          <cell r="D10633" t="str">
            <v>Orangeburg</v>
          </cell>
          <cell r="E10633">
            <v>4</v>
          </cell>
          <cell r="F10633">
            <v>865</v>
          </cell>
          <cell r="G10633" t="str">
            <v>Max</v>
          </cell>
        </row>
        <row r="10634">
          <cell r="A10634" t="str">
            <v>Pickens2019450%HSMax</v>
          </cell>
          <cell r="B10634">
            <v>2019</v>
          </cell>
          <cell r="C10634" t="str">
            <v>50%HS</v>
          </cell>
          <cell r="D10634" t="str">
            <v>Pickens</v>
          </cell>
          <cell r="E10634">
            <v>4</v>
          </cell>
          <cell r="F10634">
            <v>1066</v>
          </cell>
          <cell r="G10634" t="str">
            <v>Max</v>
          </cell>
        </row>
        <row r="10635">
          <cell r="A10635" t="str">
            <v>Richland2019450%HSMax</v>
          </cell>
          <cell r="B10635">
            <v>2019</v>
          </cell>
          <cell r="C10635" t="str">
            <v>50%HS</v>
          </cell>
          <cell r="D10635" t="str">
            <v>Richland</v>
          </cell>
          <cell r="E10635">
            <v>4</v>
          </cell>
          <cell r="F10635">
            <v>1038</v>
          </cell>
          <cell r="G10635" t="str">
            <v>Max</v>
          </cell>
        </row>
        <row r="10636">
          <cell r="A10636" t="str">
            <v>Saluda2019450%HSMax</v>
          </cell>
          <cell r="B10636">
            <v>2019</v>
          </cell>
          <cell r="C10636" t="str">
            <v>50%HS</v>
          </cell>
          <cell r="D10636" t="str">
            <v>Saluda</v>
          </cell>
          <cell r="E10636">
            <v>4</v>
          </cell>
          <cell r="F10636">
            <v>1038</v>
          </cell>
          <cell r="G10636" t="str">
            <v>Max</v>
          </cell>
        </row>
        <row r="10637">
          <cell r="A10637" t="str">
            <v>Spartanburg2019450%HSMax</v>
          </cell>
          <cell r="B10637">
            <v>2019</v>
          </cell>
          <cell r="C10637" t="str">
            <v>50%HS</v>
          </cell>
          <cell r="D10637" t="str">
            <v>Spartanburg</v>
          </cell>
          <cell r="E10637">
            <v>4</v>
          </cell>
          <cell r="F10637">
            <v>915</v>
          </cell>
          <cell r="G10637" t="str">
            <v>Max</v>
          </cell>
        </row>
        <row r="10638">
          <cell r="A10638" t="str">
            <v>Sumter2019450%HSMax</v>
          </cell>
          <cell r="B10638">
            <v>2019</v>
          </cell>
          <cell r="C10638" t="str">
            <v>50%HS</v>
          </cell>
          <cell r="D10638" t="str">
            <v>Sumter</v>
          </cell>
          <cell r="E10638">
            <v>4</v>
          </cell>
          <cell r="F10638">
            <v>766</v>
          </cell>
          <cell r="G10638" t="str">
            <v>Max</v>
          </cell>
        </row>
        <row r="10639">
          <cell r="A10639" t="str">
            <v>Union2019450%HSMax</v>
          </cell>
          <cell r="B10639">
            <v>2019</v>
          </cell>
          <cell r="C10639" t="str">
            <v>50%HS</v>
          </cell>
          <cell r="D10639" t="str">
            <v>Union</v>
          </cell>
          <cell r="E10639">
            <v>4</v>
          </cell>
          <cell r="F10639" t="str">
            <v>n/a</v>
          </cell>
          <cell r="G10639" t="str">
            <v>Max</v>
          </cell>
        </row>
        <row r="10640">
          <cell r="A10640" t="str">
            <v>Williamsburg2019450%HSMax</v>
          </cell>
          <cell r="B10640">
            <v>2019</v>
          </cell>
          <cell r="C10640" t="str">
            <v>50%HS</v>
          </cell>
          <cell r="D10640" t="str">
            <v>Williamsburg</v>
          </cell>
          <cell r="E10640">
            <v>4</v>
          </cell>
          <cell r="F10640">
            <v>801</v>
          </cell>
          <cell r="G10640" t="str">
            <v>Max</v>
          </cell>
        </row>
        <row r="10641">
          <cell r="A10641" t="str">
            <v>York2019450%HSMax</v>
          </cell>
          <cell r="B10641">
            <v>2019</v>
          </cell>
          <cell r="C10641" t="str">
            <v>50%HS</v>
          </cell>
          <cell r="D10641" t="str">
            <v>York</v>
          </cell>
          <cell r="E10641">
            <v>4</v>
          </cell>
          <cell r="F10641">
            <v>1147</v>
          </cell>
          <cell r="G10641" t="str">
            <v>Max</v>
          </cell>
        </row>
        <row r="10642">
          <cell r="A10642" t="str">
            <v>Abbeville2019060%HSMax</v>
          </cell>
          <cell r="B10642">
            <v>2019</v>
          </cell>
          <cell r="C10642" t="str">
            <v>60%HS</v>
          </cell>
          <cell r="D10642" t="str">
            <v>Abbeville</v>
          </cell>
          <cell r="E10642">
            <v>0</v>
          </cell>
          <cell r="F10642" t="str">
            <v>n/a</v>
          </cell>
          <cell r="G10642" t="str">
            <v>Max</v>
          </cell>
        </row>
        <row r="10643">
          <cell r="A10643" t="str">
            <v>Aiken2019060%HSMax</v>
          </cell>
          <cell r="B10643">
            <v>2019</v>
          </cell>
          <cell r="C10643" t="str">
            <v>60%HS</v>
          </cell>
          <cell r="D10643" t="str">
            <v>Aiken</v>
          </cell>
          <cell r="E10643">
            <v>0</v>
          </cell>
          <cell r="F10643" t="str">
            <v>n/a</v>
          </cell>
          <cell r="G10643" t="str">
            <v>Max</v>
          </cell>
        </row>
        <row r="10644">
          <cell r="A10644" t="str">
            <v>Allendale2019060%HSMax</v>
          </cell>
          <cell r="B10644">
            <v>2019</v>
          </cell>
          <cell r="C10644" t="str">
            <v>60%HS</v>
          </cell>
          <cell r="D10644" t="str">
            <v>Allendale</v>
          </cell>
          <cell r="E10644">
            <v>0</v>
          </cell>
          <cell r="F10644" t="str">
            <v>n/a</v>
          </cell>
          <cell r="G10644" t="str">
            <v>Max</v>
          </cell>
        </row>
        <row r="10645">
          <cell r="A10645" t="str">
            <v>Anderson2019060%HSMax</v>
          </cell>
          <cell r="B10645">
            <v>2019</v>
          </cell>
          <cell r="C10645" t="str">
            <v>60%HS</v>
          </cell>
          <cell r="D10645" t="str">
            <v>Anderson</v>
          </cell>
          <cell r="E10645">
            <v>0</v>
          </cell>
          <cell r="F10645">
            <v>669</v>
          </cell>
          <cell r="G10645" t="str">
            <v>Max</v>
          </cell>
        </row>
        <row r="10646">
          <cell r="A10646" t="str">
            <v>Bamberg2019060%HSMax</v>
          </cell>
          <cell r="B10646">
            <v>2019</v>
          </cell>
          <cell r="C10646" t="str">
            <v>60%HS</v>
          </cell>
          <cell r="D10646" t="str">
            <v>Bamberg</v>
          </cell>
          <cell r="E10646">
            <v>0</v>
          </cell>
          <cell r="F10646">
            <v>658</v>
          </cell>
          <cell r="G10646" t="str">
            <v>Max</v>
          </cell>
        </row>
        <row r="10647">
          <cell r="A10647" t="str">
            <v>Barnwell2019060%HSMax</v>
          </cell>
          <cell r="B10647">
            <v>2019</v>
          </cell>
          <cell r="C10647" t="str">
            <v>60%HS</v>
          </cell>
          <cell r="D10647" t="str">
            <v>Barnwell</v>
          </cell>
          <cell r="E10647">
            <v>0</v>
          </cell>
          <cell r="F10647">
            <v>769</v>
          </cell>
          <cell r="G10647" t="str">
            <v>Max</v>
          </cell>
        </row>
        <row r="10648">
          <cell r="A10648" t="str">
            <v>Beaufort2019060%HSMax</v>
          </cell>
          <cell r="B10648">
            <v>2019</v>
          </cell>
          <cell r="C10648" t="str">
            <v>60%HS</v>
          </cell>
          <cell r="D10648" t="str">
            <v>Beaufort</v>
          </cell>
          <cell r="E10648">
            <v>0</v>
          </cell>
          <cell r="F10648">
            <v>892</v>
          </cell>
          <cell r="G10648" t="str">
            <v>Max</v>
          </cell>
        </row>
        <row r="10649">
          <cell r="A10649" t="str">
            <v>Berkeley2019060%HSMax</v>
          </cell>
          <cell r="B10649">
            <v>2019</v>
          </cell>
          <cell r="C10649" t="str">
            <v>60%HS</v>
          </cell>
          <cell r="D10649" t="str">
            <v>Berkeley</v>
          </cell>
          <cell r="E10649">
            <v>0</v>
          </cell>
          <cell r="F10649" t="str">
            <v>n/a</v>
          </cell>
          <cell r="G10649" t="str">
            <v>Max</v>
          </cell>
        </row>
        <row r="10650">
          <cell r="A10650" t="str">
            <v>Calhoun2019060%HSMax</v>
          </cell>
          <cell r="B10650">
            <v>2019</v>
          </cell>
          <cell r="C10650" t="str">
            <v>60%HS</v>
          </cell>
          <cell r="D10650" t="str">
            <v>Calhoun</v>
          </cell>
          <cell r="E10650">
            <v>0</v>
          </cell>
          <cell r="F10650">
            <v>753</v>
          </cell>
          <cell r="G10650" t="str">
            <v>Max</v>
          </cell>
        </row>
        <row r="10651">
          <cell r="A10651" t="str">
            <v>Charleston2019060%HSMax</v>
          </cell>
          <cell r="B10651">
            <v>2019</v>
          </cell>
          <cell r="C10651" t="str">
            <v>60%HS</v>
          </cell>
          <cell r="D10651" t="str">
            <v>Charleston</v>
          </cell>
          <cell r="E10651">
            <v>0</v>
          </cell>
          <cell r="F10651" t="str">
            <v>n/a</v>
          </cell>
          <cell r="G10651" t="str">
            <v>Max</v>
          </cell>
        </row>
        <row r="10652">
          <cell r="A10652" t="str">
            <v>Cherokee2019060%HSMax</v>
          </cell>
          <cell r="B10652">
            <v>2019</v>
          </cell>
          <cell r="C10652" t="str">
            <v>60%HS</v>
          </cell>
          <cell r="D10652" t="str">
            <v>Cherokee</v>
          </cell>
          <cell r="E10652">
            <v>0</v>
          </cell>
          <cell r="F10652">
            <v>613</v>
          </cell>
          <cell r="G10652" t="str">
            <v>Max</v>
          </cell>
        </row>
        <row r="10653">
          <cell r="A10653" t="str">
            <v>Chester2019060%HSMax</v>
          </cell>
          <cell r="B10653">
            <v>2019</v>
          </cell>
          <cell r="C10653" t="str">
            <v>60%HS</v>
          </cell>
          <cell r="D10653" t="str">
            <v>Chester</v>
          </cell>
          <cell r="E10653">
            <v>0</v>
          </cell>
          <cell r="F10653" t="str">
            <v>n/a</v>
          </cell>
          <cell r="G10653" t="str">
            <v>Max</v>
          </cell>
        </row>
        <row r="10654">
          <cell r="A10654" t="str">
            <v>Chesterfield2019060%HSMax</v>
          </cell>
          <cell r="B10654">
            <v>2019</v>
          </cell>
          <cell r="C10654" t="str">
            <v>60%HS</v>
          </cell>
          <cell r="D10654" t="str">
            <v>Chesterfield</v>
          </cell>
          <cell r="E10654">
            <v>0</v>
          </cell>
          <cell r="F10654" t="str">
            <v>n/a</v>
          </cell>
          <cell r="G10654" t="str">
            <v>Max</v>
          </cell>
        </row>
        <row r="10655">
          <cell r="A10655" t="str">
            <v>Clarendon2019060%HSMax</v>
          </cell>
          <cell r="B10655">
            <v>2019</v>
          </cell>
          <cell r="C10655" t="str">
            <v>60%HS</v>
          </cell>
          <cell r="D10655" t="str">
            <v>Clarendon</v>
          </cell>
          <cell r="E10655">
            <v>0</v>
          </cell>
          <cell r="F10655" t="str">
            <v>n/a</v>
          </cell>
          <cell r="G10655" t="str">
            <v>Max</v>
          </cell>
        </row>
        <row r="10656">
          <cell r="A10656" t="str">
            <v>Colleton2019060%HSMax</v>
          </cell>
          <cell r="B10656">
            <v>2019</v>
          </cell>
          <cell r="C10656" t="str">
            <v>60%HS</v>
          </cell>
          <cell r="D10656" t="str">
            <v>Colleton</v>
          </cell>
          <cell r="E10656">
            <v>0</v>
          </cell>
          <cell r="F10656" t="str">
            <v>n/a</v>
          </cell>
          <cell r="G10656" t="str">
            <v>Max</v>
          </cell>
        </row>
        <row r="10657">
          <cell r="A10657" t="str">
            <v>Darlington2019060%HSMax</v>
          </cell>
          <cell r="B10657">
            <v>2019</v>
          </cell>
          <cell r="C10657" t="str">
            <v>60%HS</v>
          </cell>
          <cell r="D10657" t="str">
            <v>Darlington</v>
          </cell>
          <cell r="E10657">
            <v>0</v>
          </cell>
          <cell r="F10657">
            <v>592</v>
          </cell>
          <cell r="G10657" t="str">
            <v>Max</v>
          </cell>
        </row>
        <row r="10658">
          <cell r="A10658" t="str">
            <v>Dillon2019060%HSMax</v>
          </cell>
          <cell r="B10658">
            <v>2019</v>
          </cell>
          <cell r="C10658" t="str">
            <v>60%HS</v>
          </cell>
          <cell r="D10658" t="str">
            <v>Dillon</v>
          </cell>
          <cell r="E10658">
            <v>0</v>
          </cell>
          <cell r="F10658" t="str">
            <v>n/a</v>
          </cell>
          <cell r="G10658" t="str">
            <v>Max</v>
          </cell>
        </row>
        <row r="10659">
          <cell r="A10659" t="str">
            <v>Dorchester2019060%HSMax</v>
          </cell>
          <cell r="B10659">
            <v>2019</v>
          </cell>
          <cell r="C10659" t="str">
            <v>60%HS</v>
          </cell>
          <cell r="D10659" t="str">
            <v>Dorchester</v>
          </cell>
          <cell r="E10659">
            <v>0</v>
          </cell>
          <cell r="F10659" t="str">
            <v>n/a</v>
          </cell>
          <cell r="G10659" t="str">
            <v>Max</v>
          </cell>
        </row>
        <row r="10660">
          <cell r="A10660" t="str">
            <v>Edgefield2019060%HSMax</v>
          </cell>
          <cell r="B10660">
            <v>2019</v>
          </cell>
          <cell r="C10660" t="str">
            <v>60%HS</v>
          </cell>
          <cell r="D10660" t="str">
            <v>Edgefield</v>
          </cell>
          <cell r="E10660">
            <v>0</v>
          </cell>
          <cell r="F10660" t="str">
            <v>n/a</v>
          </cell>
          <cell r="G10660" t="str">
            <v>Max</v>
          </cell>
        </row>
        <row r="10661">
          <cell r="A10661" t="str">
            <v>Fairfield2019060%HSMax</v>
          </cell>
          <cell r="B10661">
            <v>2019</v>
          </cell>
          <cell r="C10661" t="str">
            <v>60%HS</v>
          </cell>
          <cell r="D10661" t="str">
            <v>Fairfield</v>
          </cell>
          <cell r="E10661">
            <v>0</v>
          </cell>
          <cell r="F10661">
            <v>753</v>
          </cell>
          <cell r="G10661" t="str">
            <v>Max</v>
          </cell>
        </row>
        <row r="10662">
          <cell r="A10662" t="str">
            <v>Florence2019060%HSMax</v>
          </cell>
          <cell r="B10662">
            <v>2019</v>
          </cell>
          <cell r="C10662" t="str">
            <v>60%HS</v>
          </cell>
          <cell r="D10662" t="str">
            <v>Florence</v>
          </cell>
          <cell r="E10662">
            <v>0</v>
          </cell>
          <cell r="F10662">
            <v>669</v>
          </cell>
          <cell r="G10662" t="str">
            <v>Max</v>
          </cell>
        </row>
        <row r="10663">
          <cell r="A10663" t="str">
            <v>Georgetown2019060%HSMax</v>
          </cell>
          <cell r="B10663">
            <v>2019</v>
          </cell>
          <cell r="C10663" t="str">
            <v>60%HS</v>
          </cell>
          <cell r="D10663" t="str">
            <v>Georgetown</v>
          </cell>
          <cell r="E10663">
            <v>0</v>
          </cell>
          <cell r="F10663" t="str">
            <v>n/a</v>
          </cell>
          <cell r="G10663" t="str">
            <v>Max</v>
          </cell>
        </row>
        <row r="10664">
          <cell r="A10664" t="str">
            <v>Greenville2019060%HSMax</v>
          </cell>
          <cell r="B10664">
            <v>2019</v>
          </cell>
          <cell r="C10664" t="str">
            <v>60%HS</v>
          </cell>
          <cell r="D10664" t="str">
            <v>Greenville</v>
          </cell>
          <cell r="E10664">
            <v>0</v>
          </cell>
          <cell r="F10664">
            <v>772</v>
          </cell>
          <cell r="G10664" t="str">
            <v>Max</v>
          </cell>
        </row>
        <row r="10665">
          <cell r="A10665" t="str">
            <v>Greenwood2019060%HSMax</v>
          </cell>
          <cell r="B10665">
            <v>2019</v>
          </cell>
          <cell r="C10665" t="str">
            <v>60%HS</v>
          </cell>
          <cell r="D10665" t="str">
            <v>Greenwood</v>
          </cell>
          <cell r="E10665">
            <v>0</v>
          </cell>
          <cell r="F10665">
            <v>598</v>
          </cell>
          <cell r="G10665" t="str">
            <v>Max</v>
          </cell>
        </row>
        <row r="10666">
          <cell r="A10666" t="str">
            <v>Hampton2019060%HSMax</v>
          </cell>
          <cell r="B10666">
            <v>2019</v>
          </cell>
          <cell r="C10666" t="str">
            <v>60%HS</v>
          </cell>
          <cell r="D10666" t="str">
            <v>Hampton</v>
          </cell>
          <cell r="E10666">
            <v>0</v>
          </cell>
          <cell r="F10666">
            <v>550</v>
          </cell>
          <cell r="G10666" t="str">
            <v>Max</v>
          </cell>
        </row>
        <row r="10667">
          <cell r="A10667" t="str">
            <v>Horry2019060%HSMax</v>
          </cell>
          <cell r="B10667">
            <v>2019</v>
          </cell>
          <cell r="C10667" t="str">
            <v>60%HS</v>
          </cell>
          <cell r="D10667" t="str">
            <v>Horry</v>
          </cell>
          <cell r="E10667">
            <v>0</v>
          </cell>
          <cell r="F10667">
            <v>657</v>
          </cell>
          <cell r="G10667" t="str">
            <v>Max</v>
          </cell>
        </row>
        <row r="10668">
          <cell r="A10668" t="str">
            <v>Jasper2019060%HSMax</v>
          </cell>
          <cell r="B10668">
            <v>2019</v>
          </cell>
          <cell r="C10668" t="str">
            <v>60%HS</v>
          </cell>
          <cell r="D10668" t="str">
            <v>Jasper</v>
          </cell>
          <cell r="E10668">
            <v>0</v>
          </cell>
          <cell r="F10668" t="str">
            <v>n/a</v>
          </cell>
          <cell r="G10668" t="str">
            <v>Max</v>
          </cell>
        </row>
        <row r="10669">
          <cell r="A10669" t="str">
            <v>Kershaw2019060%HSMax</v>
          </cell>
          <cell r="B10669">
            <v>2019</v>
          </cell>
          <cell r="C10669" t="str">
            <v>60%HS</v>
          </cell>
          <cell r="D10669" t="str">
            <v>Kershaw</v>
          </cell>
          <cell r="E10669">
            <v>0</v>
          </cell>
          <cell r="F10669">
            <v>630</v>
          </cell>
          <cell r="G10669" t="str">
            <v>Max</v>
          </cell>
        </row>
        <row r="10670">
          <cell r="A10670" t="str">
            <v>Lancaster2019060%HSMax</v>
          </cell>
          <cell r="B10670">
            <v>2019</v>
          </cell>
          <cell r="C10670" t="str">
            <v>60%HS</v>
          </cell>
          <cell r="D10670" t="str">
            <v>Lancaster</v>
          </cell>
          <cell r="E10670">
            <v>0</v>
          </cell>
          <cell r="F10670">
            <v>793</v>
          </cell>
          <cell r="G10670" t="str">
            <v>Max</v>
          </cell>
        </row>
        <row r="10671">
          <cell r="A10671" t="str">
            <v>Laurens2019060%HSMax</v>
          </cell>
          <cell r="B10671">
            <v>2019</v>
          </cell>
          <cell r="C10671" t="str">
            <v>60%HS</v>
          </cell>
          <cell r="D10671" t="str">
            <v>Laurens</v>
          </cell>
          <cell r="E10671">
            <v>0</v>
          </cell>
          <cell r="F10671" t="str">
            <v>n/a</v>
          </cell>
          <cell r="G10671" t="str">
            <v>Max</v>
          </cell>
        </row>
        <row r="10672">
          <cell r="A10672" t="str">
            <v>Lee2019060%HSMax</v>
          </cell>
          <cell r="B10672">
            <v>2019</v>
          </cell>
          <cell r="C10672" t="str">
            <v>60%HS</v>
          </cell>
          <cell r="D10672" t="str">
            <v>Lee</v>
          </cell>
          <cell r="E10672">
            <v>0</v>
          </cell>
          <cell r="F10672" t="str">
            <v>n/a</v>
          </cell>
          <cell r="G10672" t="str">
            <v>Max</v>
          </cell>
        </row>
        <row r="10673">
          <cell r="A10673" t="str">
            <v>Lexington2019060%HSMax</v>
          </cell>
          <cell r="B10673">
            <v>2019</v>
          </cell>
          <cell r="C10673" t="str">
            <v>60%HS</v>
          </cell>
          <cell r="D10673" t="str">
            <v>Lexington</v>
          </cell>
          <cell r="E10673">
            <v>0</v>
          </cell>
          <cell r="F10673">
            <v>753</v>
          </cell>
          <cell r="G10673" t="str">
            <v>Max</v>
          </cell>
        </row>
        <row r="10674">
          <cell r="A10674" t="str">
            <v>Marion2019060%HSMax</v>
          </cell>
          <cell r="B10674">
            <v>2019</v>
          </cell>
          <cell r="C10674" t="str">
            <v>60%HS</v>
          </cell>
          <cell r="D10674" t="str">
            <v>Marion</v>
          </cell>
          <cell r="E10674">
            <v>0</v>
          </cell>
          <cell r="F10674" t="str">
            <v>n/a</v>
          </cell>
          <cell r="G10674" t="str">
            <v>Max</v>
          </cell>
        </row>
        <row r="10675">
          <cell r="A10675" t="str">
            <v>Marlboro2019060%HSMax</v>
          </cell>
          <cell r="B10675">
            <v>2019</v>
          </cell>
          <cell r="C10675" t="str">
            <v>60%HS</v>
          </cell>
          <cell r="D10675" t="str">
            <v>Marlboro</v>
          </cell>
          <cell r="E10675">
            <v>0</v>
          </cell>
          <cell r="F10675" t="str">
            <v>n/a</v>
          </cell>
          <cell r="G10675" t="str">
            <v>Max</v>
          </cell>
        </row>
        <row r="10676">
          <cell r="A10676" t="str">
            <v>McCormick2019060%HSMax</v>
          </cell>
          <cell r="B10676">
            <v>2019</v>
          </cell>
          <cell r="C10676" t="str">
            <v>60%HS</v>
          </cell>
          <cell r="D10676" t="str">
            <v>McCormick</v>
          </cell>
          <cell r="E10676">
            <v>0</v>
          </cell>
          <cell r="F10676">
            <v>565</v>
          </cell>
          <cell r="G10676" t="str">
            <v>Max</v>
          </cell>
        </row>
        <row r="10677">
          <cell r="A10677" t="str">
            <v>Newberry2019060%HSMax</v>
          </cell>
          <cell r="B10677">
            <v>2019</v>
          </cell>
          <cell r="C10677" t="str">
            <v>60%HS</v>
          </cell>
          <cell r="D10677" t="str">
            <v>Newberry</v>
          </cell>
          <cell r="E10677">
            <v>0</v>
          </cell>
          <cell r="F10677">
            <v>588</v>
          </cell>
          <cell r="G10677" t="str">
            <v>Max</v>
          </cell>
        </row>
        <row r="10678">
          <cell r="A10678" t="str">
            <v>Oconee2019060%HSMax</v>
          </cell>
          <cell r="B10678">
            <v>2019</v>
          </cell>
          <cell r="C10678" t="str">
            <v>60%HS</v>
          </cell>
          <cell r="D10678" t="str">
            <v>Oconee</v>
          </cell>
          <cell r="E10678">
            <v>0</v>
          </cell>
          <cell r="F10678">
            <v>616</v>
          </cell>
          <cell r="G10678" t="str">
            <v>Max</v>
          </cell>
        </row>
        <row r="10679">
          <cell r="A10679" t="str">
            <v>Orangeburg2019060%HSMax</v>
          </cell>
          <cell r="B10679">
            <v>2019</v>
          </cell>
          <cell r="C10679" t="str">
            <v>60%HS</v>
          </cell>
          <cell r="D10679" t="str">
            <v>Orangeburg</v>
          </cell>
          <cell r="E10679">
            <v>0</v>
          </cell>
          <cell r="F10679">
            <v>627</v>
          </cell>
          <cell r="G10679" t="str">
            <v>Max</v>
          </cell>
        </row>
        <row r="10680">
          <cell r="A10680" t="str">
            <v>Pickens2019060%HSMax</v>
          </cell>
          <cell r="B10680">
            <v>2019</v>
          </cell>
          <cell r="C10680" t="str">
            <v>60%HS</v>
          </cell>
          <cell r="D10680" t="str">
            <v>Pickens</v>
          </cell>
          <cell r="E10680">
            <v>0</v>
          </cell>
          <cell r="F10680">
            <v>772</v>
          </cell>
          <cell r="G10680" t="str">
            <v>Max</v>
          </cell>
        </row>
        <row r="10681">
          <cell r="A10681" t="str">
            <v>Richland2019060%HSMax</v>
          </cell>
          <cell r="B10681">
            <v>2019</v>
          </cell>
          <cell r="C10681" t="str">
            <v>60%HS</v>
          </cell>
          <cell r="D10681" t="str">
            <v>Richland</v>
          </cell>
          <cell r="E10681">
            <v>0</v>
          </cell>
          <cell r="F10681">
            <v>753</v>
          </cell>
          <cell r="G10681" t="str">
            <v>Max</v>
          </cell>
        </row>
        <row r="10682">
          <cell r="A10682" t="str">
            <v>Saluda2019060%HSMax</v>
          </cell>
          <cell r="B10682">
            <v>2019</v>
          </cell>
          <cell r="C10682" t="str">
            <v>60%HS</v>
          </cell>
          <cell r="D10682" t="str">
            <v>Saluda</v>
          </cell>
          <cell r="E10682">
            <v>0</v>
          </cell>
          <cell r="F10682">
            <v>753</v>
          </cell>
          <cell r="G10682" t="str">
            <v>Max</v>
          </cell>
        </row>
        <row r="10683">
          <cell r="A10683" t="str">
            <v>Spartanburg2019060%HSMax</v>
          </cell>
          <cell r="B10683">
            <v>2019</v>
          </cell>
          <cell r="C10683" t="str">
            <v>60%HS</v>
          </cell>
          <cell r="D10683" t="str">
            <v>Spartanburg</v>
          </cell>
          <cell r="E10683">
            <v>0</v>
          </cell>
          <cell r="F10683">
            <v>663</v>
          </cell>
          <cell r="G10683" t="str">
            <v>Max</v>
          </cell>
        </row>
        <row r="10684">
          <cell r="A10684" t="str">
            <v>Sumter2019060%HSMax</v>
          </cell>
          <cell r="B10684">
            <v>2019</v>
          </cell>
          <cell r="C10684" t="str">
            <v>60%HS</v>
          </cell>
          <cell r="D10684" t="str">
            <v>Sumter</v>
          </cell>
          <cell r="E10684">
            <v>0</v>
          </cell>
          <cell r="F10684">
            <v>555</v>
          </cell>
          <cell r="G10684" t="str">
            <v>Max</v>
          </cell>
        </row>
        <row r="10685">
          <cell r="A10685" t="str">
            <v>Union2019060%HSMax</v>
          </cell>
          <cell r="B10685">
            <v>2019</v>
          </cell>
          <cell r="C10685" t="str">
            <v>60%HS</v>
          </cell>
          <cell r="D10685" t="str">
            <v>Union</v>
          </cell>
          <cell r="E10685">
            <v>0</v>
          </cell>
          <cell r="F10685">
            <v>516</v>
          </cell>
          <cell r="G10685" t="str">
            <v>Max</v>
          </cell>
        </row>
        <row r="10686">
          <cell r="A10686" t="str">
            <v>Williamsburg2019060%HSMax</v>
          </cell>
          <cell r="B10686">
            <v>2019</v>
          </cell>
          <cell r="C10686" t="str">
            <v>60%HS</v>
          </cell>
          <cell r="D10686" t="str">
            <v>Williamsburg</v>
          </cell>
          <cell r="E10686">
            <v>0</v>
          </cell>
          <cell r="F10686" t="str">
            <v>n/a</v>
          </cell>
          <cell r="G10686" t="str">
            <v>Max</v>
          </cell>
        </row>
        <row r="10687">
          <cell r="A10687" t="str">
            <v>York2019060%HSMax</v>
          </cell>
          <cell r="B10687">
            <v>2019</v>
          </cell>
          <cell r="C10687" t="str">
            <v>60%HS</v>
          </cell>
          <cell r="D10687" t="str">
            <v>York</v>
          </cell>
          <cell r="E10687">
            <v>0</v>
          </cell>
          <cell r="F10687">
            <v>831</v>
          </cell>
          <cell r="G10687" t="str">
            <v>Max</v>
          </cell>
        </row>
        <row r="10688">
          <cell r="A10688" t="str">
            <v>Abbeville2019160%HSMax</v>
          </cell>
          <cell r="B10688">
            <v>2019</v>
          </cell>
          <cell r="C10688" t="str">
            <v>60%HS</v>
          </cell>
          <cell r="D10688" t="str">
            <v>Abbeville</v>
          </cell>
          <cell r="E10688">
            <v>1</v>
          </cell>
          <cell r="F10688" t="str">
            <v>n/a</v>
          </cell>
          <cell r="G10688" t="str">
            <v>Max</v>
          </cell>
        </row>
        <row r="10689">
          <cell r="A10689" t="str">
            <v>Aiken2019160%HSMax</v>
          </cell>
          <cell r="B10689">
            <v>2019</v>
          </cell>
          <cell r="C10689" t="str">
            <v>60%HS</v>
          </cell>
          <cell r="D10689" t="str">
            <v>Aiken</v>
          </cell>
          <cell r="E10689">
            <v>1</v>
          </cell>
          <cell r="F10689" t="str">
            <v>n/a</v>
          </cell>
          <cell r="G10689" t="str">
            <v>Max</v>
          </cell>
        </row>
        <row r="10690">
          <cell r="A10690" t="str">
            <v>Allendale2019160%HSMax</v>
          </cell>
          <cell r="B10690">
            <v>2019</v>
          </cell>
          <cell r="C10690" t="str">
            <v>60%HS</v>
          </cell>
          <cell r="D10690" t="str">
            <v>Allendale</v>
          </cell>
          <cell r="E10690">
            <v>1</v>
          </cell>
          <cell r="F10690" t="str">
            <v>n/a</v>
          </cell>
          <cell r="G10690" t="str">
            <v>Max</v>
          </cell>
        </row>
        <row r="10691">
          <cell r="A10691" t="str">
            <v>Anderson2019160%HSMax</v>
          </cell>
          <cell r="B10691">
            <v>2019</v>
          </cell>
          <cell r="C10691" t="str">
            <v>60%HS</v>
          </cell>
          <cell r="D10691" t="str">
            <v>Anderson</v>
          </cell>
          <cell r="E10691">
            <v>1</v>
          </cell>
          <cell r="F10691">
            <v>717</v>
          </cell>
          <cell r="G10691" t="str">
            <v>Max</v>
          </cell>
        </row>
        <row r="10692">
          <cell r="A10692" t="str">
            <v>Bamberg2019160%HSMax</v>
          </cell>
          <cell r="B10692">
            <v>2019</v>
          </cell>
          <cell r="C10692" t="str">
            <v>60%HS</v>
          </cell>
          <cell r="D10692" t="str">
            <v>Bamberg</v>
          </cell>
          <cell r="E10692">
            <v>1</v>
          </cell>
          <cell r="F10692">
            <v>705</v>
          </cell>
          <cell r="G10692" t="str">
            <v>Max</v>
          </cell>
        </row>
        <row r="10693">
          <cell r="A10693" t="str">
            <v>Barnwell2019160%HSMax</v>
          </cell>
          <cell r="B10693">
            <v>2019</v>
          </cell>
          <cell r="C10693" t="str">
            <v>60%HS</v>
          </cell>
          <cell r="D10693" t="str">
            <v>Barnwell</v>
          </cell>
          <cell r="E10693">
            <v>1</v>
          </cell>
          <cell r="F10693">
            <v>824</v>
          </cell>
          <cell r="G10693" t="str">
            <v>Max</v>
          </cell>
        </row>
        <row r="10694">
          <cell r="A10694" t="str">
            <v>Beaufort2019160%HSMax</v>
          </cell>
          <cell r="B10694">
            <v>2019</v>
          </cell>
          <cell r="C10694" t="str">
            <v>60%HS</v>
          </cell>
          <cell r="D10694" t="str">
            <v>Beaufort</v>
          </cell>
          <cell r="E10694">
            <v>1</v>
          </cell>
          <cell r="F10694">
            <v>956</v>
          </cell>
          <cell r="G10694" t="str">
            <v>Max</v>
          </cell>
        </row>
        <row r="10695">
          <cell r="A10695" t="str">
            <v>Berkeley2019160%HSMax</v>
          </cell>
          <cell r="B10695">
            <v>2019</v>
          </cell>
          <cell r="C10695" t="str">
            <v>60%HS</v>
          </cell>
          <cell r="D10695" t="str">
            <v>Berkeley</v>
          </cell>
          <cell r="E10695">
            <v>1</v>
          </cell>
          <cell r="F10695" t="str">
            <v>n/a</v>
          </cell>
          <cell r="G10695" t="str">
            <v>Max</v>
          </cell>
        </row>
        <row r="10696">
          <cell r="A10696" t="str">
            <v>Calhoun2019160%HSMax</v>
          </cell>
          <cell r="B10696">
            <v>2019</v>
          </cell>
          <cell r="C10696" t="str">
            <v>60%HS</v>
          </cell>
          <cell r="D10696" t="str">
            <v>Calhoun</v>
          </cell>
          <cell r="E10696">
            <v>1</v>
          </cell>
          <cell r="F10696">
            <v>806</v>
          </cell>
          <cell r="G10696" t="str">
            <v>Max</v>
          </cell>
        </row>
        <row r="10697">
          <cell r="A10697" t="str">
            <v>Charleston2019160%HSMax</v>
          </cell>
          <cell r="B10697">
            <v>2019</v>
          </cell>
          <cell r="C10697" t="str">
            <v>60%HS</v>
          </cell>
          <cell r="D10697" t="str">
            <v>Charleston</v>
          </cell>
          <cell r="E10697">
            <v>1</v>
          </cell>
          <cell r="F10697" t="str">
            <v>n/a</v>
          </cell>
          <cell r="G10697" t="str">
            <v>Max</v>
          </cell>
        </row>
        <row r="10698">
          <cell r="A10698" t="str">
            <v>Cherokee2019160%HSMax</v>
          </cell>
          <cell r="B10698">
            <v>2019</v>
          </cell>
          <cell r="C10698" t="str">
            <v>60%HS</v>
          </cell>
          <cell r="D10698" t="str">
            <v>Cherokee</v>
          </cell>
          <cell r="E10698">
            <v>1</v>
          </cell>
          <cell r="F10698">
            <v>657</v>
          </cell>
          <cell r="G10698" t="str">
            <v>Max</v>
          </cell>
        </row>
        <row r="10699">
          <cell r="A10699" t="str">
            <v>Chester2019160%HSMax</v>
          </cell>
          <cell r="B10699">
            <v>2019</v>
          </cell>
          <cell r="C10699" t="str">
            <v>60%HS</v>
          </cell>
          <cell r="D10699" t="str">
            <v>Chester</v>
          </cell>
          <cell r="E10699">
            <v>1</v>
          </cell>
          <cell r="F10699" t="str">
            <v>n/a</v>
          </cell>
          <cell r="G10699" t="str">
            <v>Max</v>
          </cell>
        </row>
        <row r="10700">
          <cell r="A10700" t="str">
            <v>Chesterfield2019160%HSMax</v>
          </cell>
          <cell r="B10700">
            <v>2019</v>
          </cell>
          <cell r="C10700" t="str">
            <v>60%HS</v>
          </cell>
          <cell r="D10700" t="str">
            <v>Chesterfield</v>
          </cell>
          <cell r="E10700">
            <v>1</v>
          </cell>
          <cell r="F10700" t="str">
            <v>n/a</v>
          </cell>
          <cell r="G10700" t="str">
            <v>Max</v>
          </cell>
        </row>
        <row r="10701">
          <cell r="A10701" t="str">
            <v>Clarendon2019160%HSMax</v>
          </cell>
          <cell r="B10701">
            <v>2019</v>
          </cell>
          <cell r="C10701" t="str">
            <v>60%HS</v>
          </cell>
          <cell r="D10701" t="str">
            <v>Clarendon</v>
          </cell>
          <cell r="E10701">
            <v>1</v>
          </cell>
          <cell r="F10701" t="str">
            <v>n/a</v>
          </cell>
          <cell r="G10701" t="str">
            <v>Max</v>
          </cell>
        </row>
        <row r="10702">
          <cell r="A10702" t="str">
            <v>Colleton2019160%HSMax</v>
          </cell>
          <cell r="B10702">
            <v>2019</v>
          </cell>
          <cell r="C10702" t="str">
            <v>60%HS</v>
          </cell>
          <cell r="D10702" t="str">
            <v>Colleton</v>
          </cell>
          <cell r="E10702">
            <v>1</v>
          </cell>
          <cell r="F10702" t="str">
            <v>n/a</v>
          </cell>
          <cell r="G10702" t="str">
            <v>Max</v>
          </cell>
        </row>
        <row r="10703">
          <cell r="A10703" t="str">
            <v>Darlington2019160%HSMax</v>
          </cell>
          <cell r="B10703">
            <v>2019</v>
          </cell>
          <cell r="C10703" t="str">
            <v>60%HS</v>
          </cell>
          <cell r="D10703" t="str">
            <v>Darlington</v>
          </cell>
          <cell r="E10703">
            <v>1</v>
          </cell>
          <cell r="F10703">
            <v>634</v>
          </cell>
          <cell r="G10703" t="str">
            <v>Max</v>
          </cell>
        </row>
        <row r="10704">
          <cell r="A10704" t="str">
            <v>Dillon2019160%HSMax</v>
          </cell>
          <cell r="B10704">
            <v>2019</v>
          </cell>
          <cell r="C10704" t="str">
            <v>60%HS</v>
          </cell>
          <cell r="D10704" t="str">
            <v>Dillon</v>
          </cell>
          <cell r="E10704">
            <v>1</v>
          </cell>
          <cell r="F10704" t="str">
            <v>n/a</v>
          </cell>
          <cell r="G10704" t="str">
            <v>Max</v>
          </cell>
        </row>
        <row r="10705">
          <cell r="A10705" t="str">
            <v>Dorchester2019160%HSMax</v>
          </cell>
          <cell r="B10705">
            <v>2019</v>
          </cell>
          <cell r="C10705" t="str">
            <v>60%HS</v>
          </cell>
          <cell r="D10705" t="str">
            <v>Dorchester</v>
          </cell>
          <cell r="E10705">
            <v>1</v>
          </cell>
          <cell r="F10705" t="str">
            <v>n/a</v>
          </cell>
          <cell r="G10705" t="str">
            <v>Max</v>
          </cell>
        </row>
        <row r="10706">
          <cell r="A10706" t="str">
            <v>Edgefield2019160%HSMax</v>
          </cell>
          <cell r="B10706">
            <v>2019</v>
          </cell>
          <cell r="C10706" t="str">
            <v>60%HS</v>
          </cell>
          <cell r="D10706" t="str">
            <v>Edgefield</v>
          </cell>
          <cell r="E10706">
            <v>1</v>
          </cell>
          <cell r="F10706" t="str">
            <v>n/a</v>
          </cell>
          <cell r="G10706" t="str">
            <v>Max</v>
          </cell>
        </row>
        <row r="10707">
          <cell r="A10707" t="str">
            <v>Fairfield2019160%HSMax</v>
          </cell>
          <cell r="B10707">
            <v>2019</v>
          </cell>
          <cell r="C10707" t="str">
            <v>60%HS</v>
          </cell>
          <cell r="D10707" t="str">
            <v>Fairfield</v>
          </cell>
          <cell r="E10707">
            <v>1</v>
          </cell>
          <cell r="F10707">
            <v>806</v>
          </cell>
          <cell r="G10707" t="str">
            <v>Max</v>
          </cell>
        </row>
        <row r="10708">
          <cell r="A10708" t="str">
            <v>Florence2019160%HSMax</v>
          </cell>
          <cell r="B10708">
            <v>2019</v>
          </cell>
          <cell r="C10708" t="str">
            <v>60%HS</v>
          </cell>
          <cell r="D10708" t="str">
            <v>Florence</v>
          </cell>
          <cell r="E10708">
            <v>1</v>
          </cell>
          <cell r="F10708">
            <v>717</v>
          </cell>
          <cell r="G10708" t="str">
            <v>Max</v>
          </cell>
        </row>
        <row r="10709">
          <cell r="A10709" t="str">
            <v>Georgetown2019160%HSMax</v>
          </cell>
          <cell r="B10709">
            <v>2019</v>
          </cell>
          <cell r="C10709" t="str">
            <v>60%HS</v>
          </cell>
          <cell r="D10709" t="str">
            <v>Georgetown</v>
          </cell>
          <cell r="E10709">
            <v>1</v>
          </cell>
          <cell r="F10709" t="str">
            <v>n/a</v>
          </cell>
          <cell r="G10709" t="str">
            <v>Max</v>
          </cell>
        </row>
        <row r="10710">
          <cell r="A10710" t="str">
            <v>Greenville2019160%HSMax</v>
          </cell>
          <cell r="B10710">
            <v>2019</v>
          </cell>
          <cell r="C10710" t="str">
            <v>60%HS</v>
          </cell>
          <cell r="D10710" t="str">
            <v>Greenville</v>
          </cell>
          <cell r="E10710">
            <v>1</v>
          </cell>
          <cell r="F10710">
            <v>827</v>
          </cell>
          <cell r="G10710" t="str">
            <v>Max</v>
          </cell>
        </row>
        <row r="10711">
          <cell r="A10711" t="str">
            <v>Greenwood2019160%HSMax</v>
          </cell>
          <cell r="B10711">
            <v>2019</v>
          </cell>
          <cell r="C10711" t="str">
            <v>60%HS</v>
          </cell>
          <cell r="D10711" t="str">
            <v>Greenwood</v>
          </cell>
          <cell r="E10711">
            <v>1</v>
          </cell>
          <cell r="F10711">
            <v>641</v>
          </cell>
          <cell r="G10711" t="str">
            <v>Max</v>
          </cell>
        </row>
        <row r="10712">
          <cell r="A10712" t="str">
            <v>Hampton2019160%HSMax</v>
          </cell>
          <cell r="B10712">
            <v>2019</v>
          </cell>
          <cell r="C10712" t="str">
            <v>60%HS</v>
          </cell>
          <cell r="D10712" t="str">
            <v>Hampton</v>
          </cell>
          <cell r="E10712">
            <v>1</v>
          </cell>
          <cell r="F10712">
            <v>590</v>
          </cell>
          <cell r="G10712" t="str">
            <v>Max</v>
          </cell>
        </row>
        <row r="10713">
          <cell r="A10713" t="str">
            <v>Horry2019160%HSMax</v>
          </cell>
          <cell r="B10713">
            <v>2019</v>
          </cell>
          <cell r="C10713" t="str">
            <v>60%HS</v>
          </cell>
          <cell r="D10713" t="str">
            <v>Horry</v>
          </cell>
          <cell r="E10713">
            <v>1</v>
          </cell>
          <cell r="F10713">
            <v>703</v>
          </cell>
          <cell r="G10713" t="str">
            <v>Max</v>
          </cell>
        </row>
        <row r="10714">
          <cell r="A10714" t="str">
            <v>Jasper2019160%HSMax</v>
          </cell>
          <cell r="B10714">
            <v>2019</v>
          </cell>
          <cell r="C10714" t="str">
            <v>60%HS</v>
          </cell>
          <cell r="D10714" t="str">
            <v>Jasper</v>
          </cell>
          <cell r="E10714">
            <v>1</v>
          </cell>
          <cell r="F10714" t="str">
            <v>n/a</v>
          </cell>
          <cell r="G10714" t="str">
            <v>Max</v>
          </cell>
        </row>
        <row r="10715">
          <cell r="A10715" t="str">
            <v>Kershaw2019160%HSMax</v>
          </cell>
          <cell r="B10715">
            <v>2019</v>
          </cell>
          <cell r="C10715" t="str">
            <v>60%HS</v>
          </cell>
          <cell r="D10715" t="str">
            <v>Kershaw</v>
          </cell>
          <cell r="E10715">
            <v>1</v>
          </cell>
          <cell r="F10715">
            <v>675</v>
          </cell>
          <cell r="G10715" t="str">
            <v>Max</v>
          </cell>
        </row>
        <row r="10716">
          <cell r="A10716" t="str">
            <v>Lancaster2019160%HSMax</v>
          </cell>
          <cell r="B10716">
            <v>2019</v>
          </cell>
          <cell r="C10716" t="str">
            <v>60%HS</v>
          </cell>
          <cell r="D10716" t="str">
            <v>Lancaster</v>
          </cell>
          <cell r="E10716">
            <v>1</v>
          </cell>
          <cell r="F10716">
            <v>849</v>
          </cell>
          <cell r="G10716" t="str">
            <v>Max</v>
          </cell>
        </row>
        <row r="10717">
          <cell r="A10717" t="str">
            <v>Laurens2019160%HSMax</v>
          </cell>
          <cell r="B10717">
            <v>2019</v>
          </cell>
          <cell r="C10717" t="str">
            <v>60%HS</v>
          </cell>
          <cell r="D10717" t="str">
            <v>Laurens</v>
          </cell>
          <cell r="E10717">
            <v>1</v>
          </cell>
          <cell r="F10717" t="str">
            <v>n/a</v>
          </cell>
          <cell r="G10717" t="str">
            <v>Max</v>
          </cell>
        </row>
        <row r="10718">
          <cell r="A10718" t="str">
            <v>Lee2019160%HSMax</v>
          </cell>
          <cell r="B10718">
            <v>2019</v>
          </cell>
          <cell r="C10718" t="str">
            <v>60%HS</v>
          </cell>
          <cell r="D10718" t="str">
            <v>Lee</v>
          </cell>
          <cell r="E10718">
            <v>1</v>
          </cell>
          <cell r="F10718" t="str">
            <v>n/a</v>
          </cell>
          <cell r="G10718" t="str">
            <v>Max</v>
          </cell>
        </row>
        <row r="10719">
          <cell r="A10719" t="str">
            <v>Lexington2019160%HSMax</v>
          </cell>
          <cell r="B10719">
            <v>2019</v>
          </cell>
          <cell r="C10719" t="str">
            <v>60%HS</v>
          </cell>
          <cell r="D10719" t="str">
            <v>Lexington</v>
          </cell>
          <cell r="E10719">
            <v>1</v>
          </cell>
          <cell r="F10719">
            <v>806</v>
          </cell>
          <cell r="G10719" t="str">
            <v>Max</v>
          </cell>
        </row>
        <row r="10720">
          <cell r="A10720" t="str">
            <v>Marion2019160%HSMax</v>
          </cell>
          <cell r="B10720">
            <v>2019</v>
          </cell>
          <cell r="C10720" t="str">
            <v>60%HS</v>
          </cell>
          <cell r="D10720" t="str">
            <v>Marion</v>
          </cell>
          <cell r="E10720">
            <v>1</v>
          </cell>
          <cell r="F10720" t="str">
            <v>n/a</v>
          </cell>
          <cell r="G10720" t="str">
            <v>Max</v>
          </cell>
        </row>
        <row r="10721">
          <cell r="A10721" t="str">
            <v>Marlboro2019160%HSMax</v>
          </cell>
          <cell r="B10721">
            <v>2019</v>
          </cell>
          <cell r="C10721" t="str">
            <v>60%HS</v>
          </cell>
          <cell r="D10721" t="str">
            <v>Marlboro</v>
          </cell>
          <cell r="E10721">
            <v>1</v>
          </cell>
          <cell r="F10721" t="str">
            <v>n/a</v>
          </cell>
          <cell r="G10721" t="str">
            <v>Max</v>
          </cell>
        </row>
        <row r="10722">
          <cell r="A10722" t="str">
            <v>McCormick2019160%HSMax</v>
          </cell>
          <cell r="B10722">
            <v>2019</v>
          </cell>
          <cell r="C10722" t="str">
            <v>60%HS</v>
          </cell>
          <cell r="D10722" t="str">
            <v>McCormick</v>
          </cell>
          <cell r="E10722">
            <v>1</v>
          </cell>
          <cell r="F10722">
            <v>606</v>
          </cell>
          <cell r="G10722" t="str">
            <v>Max</v>
          </cell>
        </row>
        <row r="10723">
          <cell r="A10723" t="str">
            <v>Newberry2019160%HSMax</v>
          </cell>
          <cell r="B10723">
            <v>2019</v>
          </cell>
          <cell r="C10723" t="str">
            <v>60%HS</v>
          </cell>
          <cell r="D10723" t="str">
            <v>Newberry</v>
          </cell>
          <cell r="E10723">
            <v>1</v>
          </cell>
          <cell r="F10723">
            <v>630</v>
          </cell>
          <cell r="G10723" t="str">
            <v>Max</v>
          </cell>
        </row>
        <row r="10724">
          <cell r="A10724" t="str">
            <v>Oconee2019160%HSMax</v>
          </cell>
          <cell r="B10724">
            <v>2019</v>
          </cell>
          <cell r="C10724" t="str">
            <v>60%HS</v>
          </cell>
          <cell r="D10724" t="str">
            <v>Oconee</v>
          </cell>
          <cell r="E10724">
            <v>1</v>
          </cell>
          <cell r="F10724">
            <v>660</v>
          </cell>
          <cell r="G10724" t="str">
            <v>Max</v>
          </cell>
        </row>
        <row r="10725">
          <cell r="A10725" t="str">
            <v>Orangeburg2019160%HSMax</v>
          </cell>
          <cell r="B10725">
            <v>2019</v>
          </cell>
          <cell r="C10725" t="str">
            <v>60%HS</v>
          </cell>
          <cell r="D10725" t="str">
            <v>Orangeburg</v>
          </cell>
          <cell r="E10725">
            <v>1</v>
          </cell>
          <cell r="F10725">
            <v>671</v>
          </cell>
          <cell r="G10725" t="str">
            <v>Max</v>
          </cell>
        </row>
        <row r="10726">
          <cell r="A10726" t="str">
            <v>Pickens2019160%HSMax</v>
          </cell>
          <cell r="B10726">
            <v>2019</v>
          </cell>
          <cell r="C10726" t="str">
            <v>60%HS</v>
          </cell>
          <cell r="D10726" t="str">
            <v>Pickens</v>
          </cell>
          <cell r="E10726">
            <v>1</v>
          </cell>
          <cell r="F10726">
            <v>827</v>
          </cell>
          <cell r="G10726" t="str">
            <v>Max</v>
          </cell>
        </row>
        <row r="10727">
          <cell r="A10727" t="str">
            <v>Richland2019160%HSMax</v>
          </cell>
          <cell r="B10727">
            <v>2019</v>
          </cell>
          <cell r="C10727" t="str">
            <v>60%HS</v>
          </cell>
          <cell r="D10727" t="str">
            <v>Richland</v>
          </cell>
          <cell r="E10727">
            <v>1</v>
          </cell>
          <cell r="F10727">
            <v>806</v>
          </cell>
          <cell r="G10727" t="str">
            <v>Max</v>
          </cell>
        </row>
        <row r="10728">
          <cell r="A10728" t="str">
            <v>Saluda2019160%HSMax</v>
          </cell>
          <cell r="B10728">
            <v>2019</v>
          </cell>
          <cell r="C10728" t="str">
            <v>60%HS</v>
          </cell>
          <cell r="D10728" t="str">
            <v>Saluda</v>
          </cell>
          <cell r="E10728">
            <v>1</v>
          </cell>
          <cell r="F10728">
            <v>806</v>
          </cell>
          <cell r="G10728" t="str">
            <v>Max</v>
          </cell>
        </row>
        <row r="10729">
          <cell r="A10729" t="str">
            <v>Spartanburg2019160%HSMax</v>
          </cell>
          <cell r="B10729">
            <v>2019</v>
          </cell>
          <cell r="C10729" t="str">
            <v>60%HS</v>
          </cell>
          <cell r="D10729" t="str">
            <v>Spartanburg</v>
          </cell>
          <cell r="E10729">
            <v>1</v>
          </cell>
          <cell r="F10729">
            <v>710</v>
          </cell>
          <cell r="G10729" t="str">
            <v>Max</v>
          </cell>
        </row>
        <row r="10730">
          <cell r="A10730" t="str">
            <v>Sumter2019160%HSMax</v>
          </cell>
          <cell r="B10730">
            <v>2019</v>
          </cell>
          <cell r="C10730" t="str">
            <v>60%HS</v>
          </cell>
          <cell r="D10730" t="str">
            <v>Sumter</v>
          </cell>
          <cell r="E10730">
            <v>1</v>
          </cell>
          <cell r="F10730">
            <v>594</v>
          </cell>
          <cell r="G10730" t="str">
            <v>Max</v>
          </cell>
        </row>
        <row r="10731">
          <cell r="A10731" t="str">
            <v>Union2019160%HSMax</v>
          </cell>
          <cell r="B10731">
            <v>2019</v>
          </cell>
          <cell r="C10731" t="str">
            <v>60%HS</v>
          </cell>
          <cell r="D10731" t="str">
            <v>Union</v>
          </cell>
          <cell r="E10731">
            <v>1</v>
          </cell>
          <cell r="F10731">
            <v>552</v>
          </cell>
          <cell r="G10731" t="str">
            <v>Max</v>
          </cell>
        </row>
        <row r="10732">
          <cell r="A10732" t="str">
            <v>Williamsburg2019160%HSMax</v>
          </cell>
          <cell r="B10732">
            <v>2019</v>
          </cell>
          <cell r="C10732" t="str">
            <v>60%HS</v>
          </cell>
          <cell r="D10732" t="str">
            <v>Williamsburg</v>
          </cell>
          <cell r="E10732">
            <v>1</v>
          </cell>
          <cell r="F10732" t="str">
            <v>n/a</v>
          </cell>
          <cell r="G10732" t="str">
            <v>Max</v>
          </cell>
        </row>
        <row r="10733">
          <cell r="A10733" t="str">
            <v>York2019160%HSMax</v>
          </cell>
          <cell r="B10733">
            <v>2019</v>
          </cell>
          <cell r="C10733" t="str">
            <v>60%HS</v>
          </cell>
          <cell r="D10733" t="str">
            <v>York</v>
          </cell>
          <cell r="E10733">
            <v>1</v>
          </cell>
          <cell r="F10733">
            <v>890</v>
          </cell>
          <cell r="G10733" t="str">
            <v>Max</v>
          </cell>
        </row>
        <row r="10734">
          <cell r="A10734" t="str">
            <v>Abbeville2019260%HSMax</v>
          </cell>
          <cell r="B10734">
            <v>2019</v>
          </cell>
          <cell r="C10734" t="str">
            <v>60%HS</v>
          </cell>
          <cell r="D10734" t="str">
            <v>Abbeville</v>
          </cell>
          <cell r="E10734">
            <v>2</v>
          </cell>
          <cell r="F10734" t="str">
            <v>n/a</v>
          </cell>
          <cell r="G10734" t="str">
            <v>Max</v>
          </cell>
        </row>
        <row r="10735">
          <cell r="A10735" t="str">
            <v>Aiken2019260%HSMax</v>
          </cell>
          <cell r="B10735">
            <v>2019</v>
          </cell>
          <cell r="C10735" t="str">
            <v>60%HS</v>
          </cell>
          <cell r="D10735" t="str">
            <v>Aiken</v>
          </cell>
          <cell r="E10735">
            <v>2</v>
          </cell>
          <cell r="F10735" t="str">
            <v>n/a</v>
          </cell>
          <cell r="G10735" t="str">
            <v>Max</v>
          </cell>
        </row>
        <row r="10736">
          <cell r="A10736" t="str">
            <v>Allendale2019260%HSMax</v>
          </cell>
          <cell r="B10736">
            <v>2019</v>
          </cell>
          <cell r="C10736" t="str">
            <v>60%HS</v>
          </cell>
          <cell r="D10736" t="str">
            <v>Allendale</v>
          </cell>
          <cell r="E10736">
            <v>2</v>
          </cell>
          <cell r="F10736" t="str">
            <v>n/a</v>
          </cell>
          <cell r="G10736" t="str">
            <v>Max</v>
          </cell>
        </row>
        <row r="10737">
          <cell r="A10737" t="str">
            <v>Anderson2019260%HSMax</v>
          </cell>
          <cell r="B10737">
            <v>2019</v>
          </cell>
          <cell r="C10737" t="str">
            <v>60%HS</v>
          </cell>
          <cell r="D10737" t="str">
            <v>Anderson</v>
          </cell>
          <cell r="E10737">
            <v>2</v>
          </cell>
          <cell r="F10737">
            <v>861</v>
          </cell>
          <cell r="G10737" t="str">
            <v>Max</v>
          </cell>
        </row>
        <row r="10738">
          <cell r="A10738" t="str">
            <v>Bamberg2019260%HSMax</v>
          </cell>
          <cell r="B10738">
            <v>2019</v>
          </cell>
          <cell r="C10738" t="str">
            <v>60%HS</v>
          </cell>
          <cell r="D10738" t="str">
            <v>Bamberg</v>
          </cell>
          <cell r="E10738">
            <v>2</v>
          </cell>
          <cell r="F10738">
            <v>846</v>
          </cell>
          <cell r="G10738" t="str">
            <v>Max</v>
          </cell>
        </row>
        <row r="10739">
          <cell r="A10739" t="str">
            <v>Barnwell2019260%HSMax</v>
          </cell>
          <cell r="B10739">
            <v>2019</v>
          </cell>
          <cell r="C10739" t="str">
            <v>60%HS</v>
          </cell>
          <cell r="D10739" t="str">
            <v>Barnwell</v>
          </cell>
          <cell r="E10739">
            <v>2</v>
          </cell>
          <cell r="F10739">
            <v>988</v>
          </cell>
          <cell r="G10739" t="str">
            <v>Max</v>
          </cell>
        </row>
        <row r="10740">
          <cell r="A10740" t="str">
            <v>Beaufort2019260%HSMax</v>
          </cell>
          <cell r="B10740">
            <v>2019</v>
          </cell>
          <cell r="C10740" t="str">
            <v>60%HS</v>
          </cell>
          <cell r="D10740" t="str">
            <v>Beaufort</v>
          </cell>
          <cell r="E10740">
            <v>2</v>
          </cell>
          <cell r="F10740">
            <v>1147</v>
          </cell>
          <cell r="G10740" t="str">
            <v>Max</v>
          </cell>
        </row>
        <row r="10741">
          <cell r="A10741" t="str">
            <v>Berkeley2019260%HSMax</v>
          </cell>
          <cell r="B10741">
            <v>2019</v>
          </cell>
          <cell r="C10741" t="str">
            <v>60%HS</v>
          </cell>
          <cell r="D10741" t="str">
            <v>Berkeley</v>
          </cell>
          <cell r="E10741">
            <v>2</v>
          </cell>
          <cell r="F10741" t="str">
            <v>n/a</v>
          </cell>
          <cell r="G10741" t="str">
            <v>Max</v>
          </cell>
        </row>
        <row r="10742">
          <cell r="A10742" t="str">
            <v>Calhoun2019260%HSMax</v>
          </cell>
          <cell r="B10742">
            <v>2019</v>
          </cell>
          <cell r="C10742" t="str">
            <v>60%HS</v>
          </cell>
          <cell r="D10742" t="str">
            <v>Calhoun</v>
          </cell>
          <cell r="E10742">
            <v>2</v>
          </cell>
          <cell r="F10742">
            <v>967</v>
          </cell>
          <cell r="G10742" t="str">
            <v>Max</v>
          </cell>
        </row>
        <row r="10743">
          <cell r="A10743" t="str">
            <v>Charleston2019260%HSMax</v>
          </cell>
          <cell r="B10743">
            <v>2019</v>
          </cell>
          <cell r="C10743" t="str">
            <v>60%HS</v>
          </cell>
          <cell r="D10743" t="str">
            <v>Charleston</v>
          </cell>
          <cell r="E10743">
            <v>2</v>
          </cell>
          <cell r="F10743" t="str">
            <v>n/a</v>
          </cell>
          <cell r="G10743" t="str">
            <v>Max</v>
          </cell>
        </row>
        <row r="10744">
          <cell r="A10744" t="str">
            <v>Cherokee2019260%HSMax</v>
          </cell>
          <cell r="B10744">
            <v>2019</v>
          </cell>
          <cell r="C10744" t="str">
            <v>60%HS</v>
          </cell>
          <cell r="D10744" t="str">
            <v>Cherokee</v>
          </cell>
          <cell r="E10744">
            <v>2</v>
          </cell>
          <cell r="F10744">
            <v>787</v>
          </cell>
          <cell r="G10744" t="str">
            <v>Max</v>
          </cell>
        </row>
        <row r="10745">
          <cell r="A10745" t="str">
            <v>Chester2019260%HSMax</v>
          </cell>
          <cell r="B10745">
            <v>2019</v>
          </cell>
          <cell r="C10745" t="str">
            <v>60%HS</v>
          </cell>
          <cell r="D10745" t="str">
            <v>Chester</v>
          </cell>
          <cell r="E10745">
            <v>2</v>
          </cell>
          <cell r="F10745" t="str">
            <v>n/a</v>
          </cell>
          <cell r="G10745" t="str">
            <v>Max</v>
          </cell>
        </row>
        <row r="10746">
          <cell r="A10746" t="str">
            <v>Chesterfield2019260%HSMax</v>
          </cell>
          <cell r="B10746">
            <v>2019</v>
          </cell>
          <cell r="C10746" t="str">
            <v>60%HS</v>
          </cell>
          <cell r="D10746" t="str">
            <v>Chesterfield</v>
          </cell>
          <cell r="E10746">
            <v>2</v>
          </cell>
          <cell r="F10746" t="str">
            <v>n/a</v>
          </cell>
          <cell r="G10746" t="str">
            <v>Max</v>
          </cell>
        </row>
        <row r="10747">
          <cell r="A10747" t="str">
            <v>Clarendon2019260%HSMax</v>
          </cell>
          <cell r="B10747">
            <v>2019</v>
          </cell>
          <cell r="C10747" t="str">
            <v>60%HS</v>
          </cell>
          <cell r="D10747" t="str">
            <v>Clarendon</v>
          </cell>
          <cell r="E10747">
            <v>2</v>
          </cell>
          <cell r="F10747" t="str">
            <v>n/a</v>
          </cell>
          <cell r="G10747" t="str">
            <v>Max</v>
          </cell>
        </row>
        <row r="10748">
          <cell r="A10748" t="str">
            <v>Colleton2019260%HSMax</v>
          </cell>
          <cell r="B10748">
            <v>2019</v>
          </cell>
          <cell r="C10748" t="str">
            <v>60%HS</v>
          </cell>
          <cell r="D10748" t="str">
            <v>Colleton</v>
          </cell>
          <cell r="E10748">
            <v>2</v>
          </cell>
          <cell r="F10748" t="str">
            <v>n/a</v>
          </cell>
          <cell r="G10748" t="str">
            <v>Max</v>
          </cell>
        </row>
        <row r="10749">
          <cell r="A10749" t="str">
            <v>Darlington2019260%HSMax</v>
          </cell>
          <cell r="B10749">
            <v>2019</v>
          </cell>
          <cell r="C10749" t="str">
            <v>60%HS</v>
          </cell>
          <cell r="D10749" t="str">
            <v>Darlington</v>
          </cell>
          <cell r="E10749">
            <v>2</v>
          </cell>
          <cell r="F10749">
            <v>760</v>
          </cell>
          <cell r="G10749" t="str">
            <v>Max</v>
          </cell>
        </row>
        <row r="10750">
          <cell r="A10750" t="str">
            <v>Dillon2019260%HSMax</v>
          </cell>
          <cell r="B10750">
            <v>2019</v>
          </cell>
          <cell r="C10750" t="str">
            <v>60%HS</v>
          </cell>
          <cell r="D10750" t="str">
            <v>Dillon</v>
          </cell>
          <cell r="E10750">
            <v>2</v>
          </cell>
          <cell r="F10750" t="str">
            <v>n/a</v>
          </cell>
          <cell r="G10750" t="str">
            <v>Max</v>
          </cell>
        </row>
        <row r="10751">
          <cell r="A10751" t="str">
            <v>Dorchester2019260%HSMax</v>
          </cell>
          <cell r="B10751">
            <v>2019</v>
          </cell>
          <cell r="C10751" t="str">
            <v>60%HS</v>
          </cell>
          <cell r="D10751" t="str">
            <v>Dorchester</v>
          </cell>
          <cell r="E10751">
            <v>2</v>
          </cell>
          <cell r="F10751" t="str">
            <v>n/a</v>
          </cell>
          <cell r="G10751" t="str">
            <v>Max</v>
          </cell>
        </row>
        <row r="10752">
          <cell r="A10752" t="str">
            <v>Edgefield2019260%HSMax</v>
          </cell>
          <cell r="B10752">
            <v>2019</v>
          </cell>
          <cell r="C10752" t="str">
            <v>60%HS</v>
          </cell>
          <cell r="D10752" t="str">
            <v>Edgefield</v>
          </cell>
          <cell r="E10752">
            <v>2</v>
          </cell>
          <cell r="F10752" t="str">
            <v>n/a</v>
          </cell>
          <cell r="G10752" t="str">
            <v>Max</v>
          </cell>
        </row>
        <row r="10753">
          <cell r="A10753" t="str">
            <v>Fairfield2019260%HSMax</v>
          </cell>
          <cell r="B10753">
            <v>2019</v>
          </cell>
          <cell r="C10753" t="str">
            <v>60%HS</v>
          </cell>
          <cell r="D10753" t="str">
            <v>Fairfield</v>
          </cell>
          <cell r="E10753">
            <v>2</v>
          </cell>
          <cell r="F10753">
            <v>967</v>
          </cell>
          <cell r="G10753" t="str">
            <v>Max</v>
          </cell>
        </row>
        <row r="10754">
          <cell r="A10754" t="str">
            <v>Florence2019260%HSMax</v>
          </cell>
          <cell r="B10754">
            <v>2019</v>
          </cell>
          <cell r="C10754" t="str">
            <v>60%HS</v>
          </cell>
          <cell r="D10754" t="str">
            <v>Florence</v>
          </cell>
          <cell r="E10754">
            <v>2</v>
          </cell>
          <cell r="F10754">
            <v>861</v>
          </cell>
          <cell r="G10754" t="str">
            <v>Max</v>
          </cell>
        </row>
        <row r="10755">
          <cell r="A10755" t="str">
            <v>Georgetown2019260%HSMax</v>
          </cell>
          <cell r="B10755">
            <v>2019</v>
          </cell>
          <cell r="C10755" t="str">
            <v>60%HS</v>
          </cell>
          <cell r="D10755" t="str">
            <v>Georgetown</v>
          </cell>
          <cell r="E10755">
            <v>2</v>
          </cell>
          <cell r="F10755" t="str">
            <v>n/a</v>
          </cell>
          <cell r="G10755" t="str">
            <v>Max</v>
          </cell>
        </row>
        <row r="10756">
          <cell r="A10756" t="str">
            <v>Greenville2019260%HSMax</v>
          </cell>
          <cell r="B10756">
            <v>2019</v>
          </cell>
          <cell r="C10756" t="str">
            <v>60%HS</v>
          </cell>
          <cell r="D10756" t="str">
            <v>Greenville</v>
          </cell>
          <cell r="E10756">
            <v>2</v>
          </cell>
          <cell r="F10756">
            <v>993</v>
          </cell>
          <cell r="G10756" t="str">
            <v>Max</v>
          </cell>
        </row>
        <row r="10757">
          <cell r="A10757" t="str">
            <v>Greenwood2019260%HSMax</v>
          </cell>
          <cell r="B10757">
            <v>2019</v>
          </cell>
          <cell r="C10757" t="str">
            <v>60%HS</v>
          </cell>
          <cell r="D10757" t="str">
            <v>Greenwood</v>
          </cell>
          <cell r="E10757">
            <v>2</v>
          </cell>
          <cell r="F10757">
            <v>769</v>
          </cell>
          <cell r="G10757" t="str">
            <v>Max</v>
          </cell>
        </row>
        <row r="10758">
          <cell r="A10758" t="str">
            <v>Hampton2019260%HSMax</v>
          </cell>
          <cell r="B10758">
            <v>2019</v>
          </cell>
          <cell r="C10758" t="str">
            <v>60%HS</v>
          </cell>
          <cell r="D10758" t="str">
            <v>Hampton</v>
          </cell>
          <cell r="E10758">
            <v>2</v>
          </cell>
          <cell r="F10758">
            <v>708</v>
          </cell>
          <cell r="G10758" t="str">
            <v>Max</v>
          </cell>
        </row>
        <row r="10759">
          <cell r="A10759" t="str">
            <v>Horry2019260%HSMax</v>
          </cell>
          <cell r="B10759">
            <v>2019</v>
          </cell>
          <cell r="C10759" t="str">
            <v>60%HS</v>
          </cell>
          <cell r="D10759" t="str">
            <v>Horry</v>
          </cell>
          <cell r="E10759">
            <v>2</v>
          </cell>
          <cell r="F10759">
            <v>844</v>
          </cell>
          <cell r="G10759" t="str">
            <v>Max</v>
          </cell>
        </row>
        <row r="10760">
          <cell r="A10760" t="str">
            <v>Jasper2019260%HSMax</v>
          </cell>
          <cell r="B10760">
            <v>2019</v>
          </cell>
          <cell r="C10760" t="str">
            <v>60%HS</v>
          </cell>
          <cell r="D10760" t="str">
            <v>Jasper</v>
          </cell>
          <cell r="E10760">
            <v>2</v>
          </cell>
          <cell r="F10760" t="str">
            <v>n/a</v>
          </cell>
          <cell r="G10760" t="str">
            <v>Max</v>
          </cell>
        </row>
        <row r="10761">
          <cell r="A10761" t="str">
            <v>Kershaw2019260%HSMax</v>
          </cell>
          <cell r="B10761">
            <v>2019</v>
          </cell>
          <cell r="C10761" t="str">
            <v>60%HS</v>
          </cell>
          <cell r="D10761" t="str">
            <v>Kershaw</v>
          </cell>
          <cell r="E10761">
            <v>2</v>
          </cell>
          <cell r="F10761">
            <v>810</v>
          </cell>
          <cell r="G10761" t="str">
            <v>Max</v>
          </cell>
        </row>
        <row r="10762">
          <cell r="A10762" t="str">
            <v>Lancaster2019260%HSMax</v>
          </cell>
          <cell r="B10762">
            <v>2019</v>
          </cell>
          <cell r="C10762" t="str">
            <v>60%HS</v>
          </cell>
          <cell r="D10762" t="str">
            <v>Lancaster</v>
          </cell>
          <cell r="E10762">
            <v>2</v>
          </cell>
          <cell r="F10762">
            <v>1020</v>
          </cell>
          <cell r="G10762" t="str">
            <v>Max</v>
          </cell>
        </row>
        <row r="10763">
          <cell r="A10763" t="str">
            <v>Laurens2019260%HSMax</v>
          </cell>
          <cell r="B10763">
            <v>2019</v>
          </cell>
          <cell r="C10763" t="str">
            <v>60%HS</v>
          </cell>
          <cell r="D10763" t="str">
            <v>Laurens</v>
          </cell>
          <cell r="E10763">
            <v>2</v>
          </cell>
          <cell r="F10763" t="str">
            <v>n/a</v>
          </cell>
          <cell r="G10763" t="str">
            <v>Max</v>
          </cell>
        </row>
        <row r="10764">
          <cell r="A10764" t="str">
            <v>Lee2019260%HSMax</v>
          </cell>
          <cell r="B10764">
            <v>2019</v>
          </cell>
          <cell r="C10764" t="str">
            <v>60%HS</v>
          </cell>
          <cell r="D10764" t="str">
            <v>Lee</v>
          </cell>
          <cell r="E10764">
            <v>2</v>
          </cell>
          <cell r="F10764" t="str">
            <v>n/a</v>
          </cell>
          <cell r="G10764" t="str">
            <v>Max</v>
          </cell>
        </row>
        <row r="10765">
          <cell r="A10765" t="str">
            <v>Lexington2019260%HSMax</v>
          </cell>
          <cell r="B10765">
            <v>2019</v>
          </cell>
          <cell r="C10765" t="str">
            <v>60%HS</v>
          </cell>
          <cell r="D10765" t="str">
            <v>Lexington</v>
          </cell>
          <cell r="E10765">
            <v>2</v>
          </cell>
          <cell r="F10765">
            <v>967</v>
          </cell>
          <cell r="G10765" t="str">
            <v>Max</v>
          </cell>
        </row>
        <row r="10766">
          <cell r="A10766" t="str">
            <v>Marion2019260%HSMax</v>
          </cell>
          <cell r="B10766">
            <v>2019</v>
          </cell>
          <cell r="C10766" t="str">
            <v>60%HS</v>
          </cell>
          <cell r="D10766" t="str">
            <v>Marion</v>
          </cell>
          <cell r="E10766">
            <v>2</v>
          </cell>
          <cell r="F10766" t="str">
            <v>n/a</v>
          </cell>
          <cell r="G10766" t="str">
            <v>Max</v>
          </cell>
        </row>
        <row r="10767">
          <cell r="A10767" t="str">
            <v>Marlboro2019260%HSMax</v>
          </cell>
          <cell r="B10767">
            <v>2019</v>
          </cell>
          <cell r="C10767" t="str">
            <v>60%HS</v>
          </cell>
          <cell r="D10767" t="str">
            <v>Marlboro</v>
          </cell>
          <cell r="E10767">
            <v>2</v>
          </cell>
          <cell r="F10767" t="str">
            <v>n/a</v>
          </cell>
          <cell r="G10767" t="str">
            <v>Max</v>
          </cell>
        </row>
        <row r="10768">
          <cell r="A10768" t="str">
            <v>McCormick2019260%HSMax</v>
          </cell>
          <cell r="B10768">
            <v>2019</v>
          </cell>
          <cell r="C10768" t="str">
            <v>60%HS</v>
          </cell>
          <cell r="D10768" t="str">
            <v>McCormick</v>
          </cell>
          <cell r="E10768">
            <v>2</v>
          </cell>
          <cell r="F10768">
            <v>727</v>
          </cell>
          <cell r="G10768" t="str">
            <v>Max</v>
          </cell>
        </row>
        <row r="10769">
          <cell r="A10769" t="str">
            <v>Newberry2019260%HSMax</v>
          </cell>
          <cell r="B10769">
            <v>2019</v>
          </cell>
          <cell r="C10769" t="str">
            <v>60%HS</v>
          </cell>
          <cell r="D10769" t="str">
            <v>Newberry</v>
          </cell>
          <cell r="E10769">
            <v>2</v>
          </cell>
          <cell r="F10769">
            <v>756</v>
          </cell>
          <cell r="G10769" t="str">
            <v>Max</v>
          </cell>
        </row>
        <row r="10770">
          <cell r="A10770" t="str">
            <v>Oconee2019260%HSMax</v>
          </cell>
          <cell r="B10770">
            <v>2019</v>
          </cell>
          <cell r="C10770" t="str">
            <v>60%HS</v>
          </cell>
          <cell r="D10770" t="str">
            <v>Oconee</v>
          </cell>
          <cell r="E10770">
            <v>2</v>
          </cell>
          <cell r="F10770">
            <v>792</v>
          </cell>
          <cell r="G10770" t="str">
            <v>Max</v>
          </cell>
        </row>
        <row r="10771">
          <cell r="A10771" t="str">
            <v>Orangeburg2019260%HSMax</v>
          </cell>
          <cell r="B10771">
            <v>2019</v>
          </cell>
          <cell r="C10771" t="str">
            <v>60%HS</v>
          </cell>
          <cell r="D10771" t="str">
            <v>Orangeburg</v>
          </cell>
          <cell r="E10771">
            <v>2</v>
          </cell>
          <cell r="F10771">
            <v>805</v>
          </cell>
          <cell r="G10771" t="str">
            <v>Max</v>
          </cell>
        </row>
        <row r="10772">
          <cell r="A10772" t="str">
            <v>Pickens2019260%HSMax</v>
          </cell>
          <cell r="B10772">
            <v>2019</v>
          </cell>
          <cell r="C10772" t="str">
            <v>60%HS</v>
          </cell>
          <cell r="D10772" t="str">
            <v>Pickens</v>
          </cell>
          <cell r="E10772">
            <v>2</v>
          </cell>
          <cell r="F10772">
            <v>993</v>
          </cell>
          <cell r="G10772" t="str">
            <v>Max</v>
          </cell>
        </row>
        <row r="10773">
          <cell r="A10773" t="str">
            <v>Richland2019260%HSMax</v>
          </cell>
          <cell r="B10773">
            <v>2019</v>
          </cell>
          <cell r="C10773" t="str">
            <v>60%HS</v>
          </cell>
          <cell r="D10773" t="str">
            <v>Richland</v>
          </cell>
          <cell r="E10773">
            <v>2</v>
          </cell>
          <cell r="F10773">
            <v>967</v>
          </cell>
          <cell r="G10773" t="str">
            <v>Max</v>
          </cell>
        </row>
        <row r="10774">
          <cell r="A10774" t="str">
            <v>Saluda2019260%HSMax</v>
          </cell>
          <cell r="B10774">
            <v>2019</v>
          </cell>
          <cell r="C10774" t="str">
            <v>60%HS</v>
          </cell>
          <cell r="D10774" t="str">
            <v>Saluda</v>
          </cell>
          <cell r="E10774">
            <v>2</v>
          </cell>
          <cell r="F10774">
            <v>967</v>
          </cell>
          <cell r="G10774" t="str">
            <v>Max</v>
          </cell>
        </row>
        <row r="10775">
          <cell r="A10775" t="str">
            <v>Spartanburg2019260%HSMax</v>
          </cell>
          <cell r="B10775">
            <v>2019</v>
          </cell>
          <cell r="C10775" t="str">
            <v>60%HS</v>
          </cell>
          <cell r="D10775" t="str">
            <v>Spartanburg</v>
          </cell>
          <cell r="E10775">
            <v>2</v>
          </cell>
          <cell r="F10775">
            <v>852</v>
          </cell>
          <cell r="G10775" t="str">
            <v>Max</v>
          </cell>
        </row>
        <row r="10776">
          <cell r="A10776" t="str">
            <v>Sumter2019260%HSMax</v>
          </cell>
          <cell r="B10776">
            <v>2019</v>
          </cell>
          <cell r="C10776" t="str">
            <v>60%HS</v>
          </cell>
          <cell r="D10776" t="str">
            <v>Sumter</v>
          </cell>
          <cell r="E10776">
            <v>2</v>
          </cell>
          <cell r="F10776">
            <v>714</v>
          </cell>
          <cell r="G10776" t="str">
            <v>Max</v>
          </cell>
        </row>
        <row r="10777">
          <cell r="A10777" t="str">
            <v>Union2019260%HSMax</v>
          </cell>
          <cell r="B10777">
            <v>2019</v>
          </cell>
          <cell r="C10777" t="str">
            <v>60%HS</v>
          </cell>
          <cell r="D10777" t="str">
            <v>Union</v>
          </cell>
          <cell r="E10777">
            <v>2</v>
          </cell>
          <cell r="F10777">
            <v>663</v>
          </cell>
          <cell r="G10777" t="str">
            <v>Max</v>
          </cell>
        </row>
        <row r="10778">
          <cell r="A10778" t="str">
            <v>Williamsburg2019260%HSMax</v>
          </cell>
          <cell r="B10778">
            <v>2019</v>
          </cell>
          <cell r="C10778" t="str">
            <v>60%HS</v>
          </cell>
          <cell r="D10778" t="str">
            <v>Williamsburg</v>
          </cell>
          <cell r="E10778">
            <v>2</v>
          </cell>
          <cell r="F10778" t="str">
            <v>n/a</v>
          </cell>
          <cell r="G10778" t="str">
            <v>Max</v>
          </cell>
        </row>
        <row r="10779">
          <cell r="A10779" t="str">
            <v>York2019260%HSMax</v>
          </cell>
          <cell r="B10779">
            <v>2019</v>
          </cell>
          <cell r="C10779" t="str">
            <v>60%HS</v>
          </cell>
          <cell r="D10779" t="str">
            <v>York</v>
          </cell>
          <cell r="E10779">
            <v>2</v>
          </cell>
          <cell r="F10779">
            <v>1068</v>
          </cell>
          <cell r="G10779" t="str">
            <v>Max</v>
          </cell>
        </row>
        <row r="10780">
          <cell r="A10780" t="str">
            <v>Abbeville2019360%HSMax</v>
          </cell>
          <cell r="B10780">
            <v>2019</v>
          </cell>
          <cell r="C10780" t="str">
            <v>60%HS</v>
          </cell>
          <cell r="D10780" t="str">
            <v>Abbeville</v>
          </cell>
          <cell r="E10780">
            <v>3</v>
          </cell>
          <cell r="F10780" t="str">
            <v>n/a</v>
          </cell>
          <cell r="G10780" t="str">
            <v>Max</v>
          </cell>
        </row>
        <row r="10781">
          <cell r="A10781" t="str">
            <v>Aiken2019360%HSMax</v>
          </cell>
          <cell r="B10781">
            <v>2019</v>
          </cell>
          <cell r="C10781" t="str">
            <v>60%HS</v>
          </cell>
          <cell r="D10781" t="str">
            <v>Aiken</v>
          </cell>
          <cell r="E10781">
            <v>3</v>
          </cell>
          <cell r="F10781" t="str">
            <v>n/a</v>
          </cell>
          <cell r="G10781" t="str">
            <v>Max</v>
          </cell>
        </row>
        <row r="10782">
          <cell r="A10782" t="str">
            <v>Allendale2019360%HSMax</v>
          </cell>
          <cell r="B10782">
            <v>2019</v>
          </cell>
          <cell r="C10782" t="str">
            <v>60%HS</v>
          </cell>
          <cell r="D10782" t="str">
            <v>Allendale</v>
          </cell>
          <cell r="E10782">
            <v>3</v>
          </cell>
          <cell r="F10782" t="str">
            <v>n/a</v>
          </cell>
          <cell r="G10782" t="str">
            <v>Max</v>
          </cell>
        </row>
        <row r="10783">
          <cell r="A10783" t="str">
            <v>Anderson2019360%HSMax</v>
          </cell>
          <cell r="B10783">
            <v>2019</v>
          </cell>
          <cell r="C10783" t="str">
            <v>60%HS</v>
          </cell>
          <cell r="D10783" t="str">
            <v>Anderson</v>
          </cell>
          <cell r="E10783">
            <v>3</v>
          </cell>
          <cell r="F10783">
            <v>993</v>
          </cell>
          <cell r="G10783" t="str">
            <v>Max</v>
          </cell>
        </row>
        <row r="10784">
          <cell r="A10784" t="str">
            <v>Bamberg2019360%HSMax</v>
          </cell>
          <cell r="B10784">
            <v>2019</v>
          </cell>
          <cell r="C10784" t="str">
            <v>60%HS</v>
          </cell>
          <cell r="D10784" t="str">
            <v>Bamberg</v>
          </cell>
          <cell r="E10784">
            <v>3</v>
          </cell>
          <cell r="F10784">
            <v>977</v>
          </cell>
          <cell r="G10784" t="str">
            <v>Max</v>
          </cell>
        </row>
        <row r="10785">
          <cell r="A10785" t="str">
            <v>Barnwell2019360%HSMax</v>
          </cell>
          <cell r="B10785">
            <v>2019</v>
          </cell>
          <cell r="C10785" t="str">
            <v>60%HS</v>
          </cell>
          <cell r="D10785" t="str">
            <v>Barnwell</v>
          </cell>
          <cell r="E10785">
            <v>3</v>
          </cell>
          <cell r="F10785">
            <v>1142</v>
          </cell>
          <cell r="G10785" t="str">
            <v>Max</v>
          </cell>
        </row>
        <row r="10786">
          <cell r="A10786" t="str">
            <v>Beaufort2019360%HSMax</v>
          </cell>
          <cell r="B10786">
            <v>2019</v>
          </cell>
          <cell r="C10786" t="str">
            <v>60%HS</v>
          </cell>
          <cell r="D10786" t="str">
            <v>Beaufort</v>
          </cell>
          <cell r="E10786">
            <v>3</v>
          </cell>
          <cell r="F10786">
            <v>1326</v>
          </cell>
          <cell r="G10786" t="str">
            <v>Max</v>
          </cell>
        </row>
        <row r="10787">
          <cell r="A10787" t="str">
            <v>Berkeley2019360%HSMax</v>
          </cell>
          <cell r="B10787">
            <v>2019</v>
          </cell>
          <cell r="C10787" t="str">
            <v>60%HS</v>
          </cell>
          <cell r="D10787" t="str">
            <v>Berkeley</v>
          </cell>
          <cell r="E10787">
            <v>3</v>
          </cell>
          <cell r="F10787" t="str">
            <v>n/a</v>
          </cell>
          <cell r="G10787" t="str">
            <v>Max</v>
          </cell>
        </row>
        <row r="10788">
          <cell r="A10788" t="str">
            <v>Calhoun2019360%HSMax</v>
          </cell>
          <cell r="B10788">
            <v>2019</v>
          </cell>
          <cell r="C10788" t="str">
            <v>60%HS</v>
          </cell>
          <cell r="D10788" t="str">
            <v>Calhoun</v>
          </cell>
          <cell r="E10788">
            <v>3</v>
          </cell>
          <cell r="F10788">
            <v>1117</v>
          </cell>
          <cell r="G10788" t="str">
            <v>Max</v>
          </cell>
        </row>
        <row r="10789">
          <cell r="A10789" t="str">
            <v>Charleston2019360%HSMax</v>
          </cell>
          <cell r="B10789">
            <v>2019</v>
          </cell>
          <cell r="C10789" t="str">
            <v>60%HS</v>
          </cell>
          <cell r="D10789" t="str">
            <v>Charleston</v>
          </cell>
          <cell r="E10789">
            <v>3</v>
          </cell>
          <cell r="F10789" t="str">
            <v>n/a</v>
          </cell>
          <cell r="G10789" t="str">
            <v>Max</v>
          </cell>
        </row>
        <row r="10790">
          <cell r="A10790" t="str">
            <v>Cherokee2019360%HSMax</v>
          </cell>
          <cell r="B10790">
            <v>2019</v>
          </cell>
          <cell r="C10790" t="str">
            <v>60%HS</v>
          </cell>
          <cell r="D10790" t="str">
            <v>Cherokee</v>
          </cell>
          <cell r="E10790">
            <v>3</v>
          </cell>
          <cell r="F10790">
            <v>909</v>
          </cell>
          <cell r="G10790" t="str">
            <v>Max</v>
          </cell>
        </row>
        <row r="10791">
          <cell r="A10791" t="str">
            <v>Chester2019360%HSMax</v>
          </cell>
          <cell r="B10791">
            <v>2019</v>
          </cell>
          <cell r="C10791" t="str">
            <v>60%HS</v>
          </cell>
          <cell r="D10791" t="str">
            <v>Chester</v>
          </cell>
          <cell r="E10791">
            <v>3</v>
          </cell>
          <cell r="F10791" t="str">
            <v>n/a</v>
          </cell>
          <cell r="G10791" t="str">
            <v>Max</v>
          </cell>
        </row>
        <row r="10792">
          <cell r="A10792" t="str">
            <v>Chesterfield2019360%HSMax</v>
          </cell>
          <cell r="B10792">
            <v>2019</v>
          </cell>
          <cell r="C10792" t="str">
            <v>60%HS</v>
          </cell>
          <cell r="D10792" t="str">
            <v>Chesterfield</v>
          </cell>
          <cell r="E10792">
            <v>3</v>
          </cell>
          <cell r="F10792" t="str">
            <v>n/a</v>
          </cell>
          <cell r="G10792" t="str">
            <v>Max</v>
          </cell>
        </row>
        <row r="10793">
          <cell r="A10793" t="str">
            <v>Clarendon2019360%HSMax</v>
          </cell>
          <cell r="B10793">
            <v>2019</v>
          </cell>
          <cell r="C10793" t="str">
            <v>60%HS</v>
          </cell>
          <cell r="D10793" t="str">
            <v>Clarendon</v>
          </cell>
          <cell r="E10793">
            <v>3</v>
          </cell>
          <cell r="F10793" t="str">
            <v>n/a</v>
          </cell>
          <cell r="G10793" t="str">
            <v>Max</v>
          </cell>
        </row>
        <row r="10794">
          <cell r="A10794" t="str">
            <v>Colleton2019360%HSMax</v>
          </cell>
          <cell r="B10794">
            <v>2019</v>
          </cell>
          <cell r="C10794" t="str">
            <v>60%HS</v>
          </cell>
          <cell r="D10794" t="str">
            <v>Colleton</v>
          </cell>
          <cell r="E10794">
            <v>3</v>
          </cell>
          <cell r="F10794" t="str">
            <v>n/a</v>
          </cell>
          <cell r="G10794" t="str">
            <v>Max</v>
          </cell>
        </row>
        <row r="10795">
          <cell r="A10795" t="str">
            <v>Darlington2019360%HSMax</v>
          </cell>
          <cell r="B10795">
            <v>2019</v>
          </cell>
          <cell r="C10795" t="str">
            <v>60%HS</v>
          </cell>
          <cell r="D10795" t="str">
            <v>Darlington</v>
          </cell>
          <cell r="E10795">
            <v>3</v>
          </cell>
          <cell r="F10795">
            <v>879</v>
          </cell>
          <cell r="G10795" t="str">
            <v>Max</v>
          </cell>
        </row>
        <row r="10796">
          <cell r="A10796" t="str">
            <v>Dillon2019360%HSMax</v>
          </cell>
          <cell r="B10796">
            <v>2019</v>
          </cell>
          <cell r="C10796" t="str">
            <v>60%HS</v>
          </cell>
          <cell r="D10796" t="str">
            <v>Dillon</v>
          </cell>
          <cell r="E10796">
            <v>3</v>
          </cell>
          <cell r="F10796" t="str">
            <v>n/a</v>
          </cell>
          <cell r="G10796" t="str">
            <v>Max</v>
          </cell>
        </row>
        <row r="10797">
          <cell r="A10797" t="str">
            <v>Dorchester2019360%HSMax</v>
          </cell>
          <cell r="B10797">
            <v>2019</v>
          </cell>
          <cell r="C10797" t="str">
            <v>60%HS</v>
          </cell>
          <cell r="D10797" t="str">
            <v>Dorchester</v>
          </cell>
          <cell r="E10797">
            <v>3</v>
          </cell>
          <cell r="F10797" t="str">
            <v>n/a</v>
          </cell>
          <cell r="G10797" t="str">
            <v>Max</v>
          </cell>
        </row>
        <row r="10798">
          <cell r="A10798" t="str">
            <v>Edgefield2019360%HSMax</v>
          </cell>
          <cell r="B10798">
            <v>2019</v>
          </cell>
          <cell r="C10798" t="str">
            <v>60%HS</v>
          </cell>
          <cell r="D10798" t="str">
            <v>Edgefield</v>
          </cell>
          <cell r="E10798">
            <v>3</v>
          </cell>
          <cell r="F10798" t="str">
            <v>n/a</v>
          </cell>
          <cell r="G10798" t="str">
            <v>Max</v>
          </cell>
        </row>
        <row r="10799">
          <cell r="A10799" t="str">
            <v>Fairfield2019360%HSMax</v>
          </cell>
          <cell r="B10799">
            <v>2019</v>
          </cell>
          <cell r="C10799" t="str">
            <v>60%HS</v>
          </cell>
          <cell r="D10799" t="str">
            <v>Fairfield</v>
          </cell>
          <cell r="E10799">
            <v>3</v>
          </cell>
          <cell r="F10799">
            <v>1117</v>
          </cell>
          <cell r="G10799" t="str">
            <v>Max</v>
          </cell>
        </row>
        <row r="10800">
          <cell r="A10800" t="str">
            <v>Florence2019360%HSMax</v>
          </cell>
          <cell r="B10800">
            <v>2019</v>
          </cell>
          <cell r="C10800" t="str">
            <v>60%HS</v>
          </cell>
          <cell r="D10800" t="str">
            <v>Florence</v>
          </cell>
          <cell r="E10800">
            <v>3</v>
          </cell>
          <cell r="F10800">
            <v>993</v>
          </cell>
          <cell r="G10800" t="str">
            <v>Max</v>
          </cell>
        </row>
        <row r="10801">
          <cell r="A10801" t="str">
            <v>Georgetown2019360%HSMax</v>
          </cell>
          <cell r="B10801">
            <v>2019</v>
          </cell>
          <cell r="C10801" t="str">
            <v>60%HS</v>
          </cell>
          <cell r="D10801" t="str">
            <v>Georgetown</v>
          </cell>
          <cell r="E10801">
            <v>3</v>
          </cell>
          <cell r="F10801" t="str">
            <v>n/a</v>
          </cell>
          <cell r="G10801" t="str">
            <v>Max</v>
          </cell>
        </row>
        <row r="10802">
          <cell r="A10802" t="str">
            <v>Greenville2019360%HSMax</v>
          </cell>
          <cell r="B10802">
            <v>2019</v>
          </cell>
          <cell r="C10802" t="str">
            <v>60%HS</v>
          </cell>
          <cell r="D10802" t="str">
            <v>Greenville</v>
          </cell>
          <cell r="E10802">
            <v>3</v>
          </cell>
          <cell r="F10802">
            <v>1146</v>
          </cell>
          <cell r="G10802" t="str">
            <v>Max</v>
          </cell>
        </row>
        <row r="10803">
          <cell r="A10803" t="str">
            <v>Greenwood2019360%HSMax</v>
          </cell>
          <cell r="B10803">
            <v>2019</v>
          </cell>
          <cell r="C10803" t="str">
            <v>60%HS</v>
          </cell>
          <cell r="D10803" t="str">
            <v>Greenwood</v>
          </cell>
          <cell r="E10803">
            <v>3</v>
          </cell>
          <cell r="F10803">
            <v>889</v>
          </cell>
          <cell r="G10803" t="str">
            <v>Max</v>
          </cell>
        </row>
        <row r="10804">
          <cell r="A10804" t="str">
            <v>Hampton2019360%HSMax</v>
          </cell>
          <cell r="B10804">
            <v>2019</v>
          </cell>
          <cell r="C10804" t="str">
            <v>60%HS</v>
          </cell>
          <cell r="D10804" t="str">
            <v>Hampton</v>
          </cell>
          <cell r="E10804">
            <v>3</v>
          </cell>
          <cell r="F10804">
            <v>817</v>
          </cell>
          <cell r="G10804" t="str">
            <v>Max</v>
          </cell>
        </row>
        <row r="10805">
          <cell r="A10805" t="str">
            <v>Horry2019360%HSMax</v>
          </cell>
          <cell r="B10805">
            <v>2019</v>
          </cell>
          <cell r="C10805" t="str">
            <v>60%HS</v>
          </cell>
          <cell r="D10805" t="str">
            <v>Horry</v>
          </cell>
          <cell r="E10805">
            <v>3</v>
          </cell>
          <cell r="F10805">
            <v>975</v>
          </cell>
          <cell r="G10805" t="str">
            <v>Max</v>
          </cell>
        </row>
        <row r="10806">
          <cell r="A10806" t="str">
            <v>Jasper2019360%HSMax</v>
          </cell>
          <cell r="B10806">
            <v>2019</v>
          </cell>
          <cell r="C10806" t="str">
            <v>60%HS</v>
          </cell>
          <cell r="D10806" t="str">
            <v>Jasper</v>
          </cell>
          <cell r="E10806">
            <v>3</v>
          </cell>
          <cell r="F10806" t="str">
            <v>n/a</v>
          </cell>
          <cell r="G10806" t="str">
            <v>Max</v>
          </cell>
        </row>
        <row r="10807">
          <cell r="A10807" t="str">
            <v>Kershaw2019360%HSMax</v>
          </cell>
          <cell r="B10807">
            <v>2019</v>
          </cell>
          <cell r="C10807" t="str">
            <v>60%HS</v>
          </cell>
          <cell r="D10807" t="str">
            <v>Kershaw</v>
          </cell>
          <cell r="E10807">
            <v>3</v>
          </cell>
          <cell r="F10807">
            <v>936</v>
          </cell>
          <cell r="G10807" t="str">
            <v>Max</v>
          </cell>
        </row>
        <row r="10808">
          <cell r="A10808" t="str">
            <v>Lancaster2019360%HSMax</v>
          </cell>
          <cell r="B10808">
            <v>2019</v>
          </cell>
          <cell r="C10808" t="str">
            <v>60%HS</v>
          </cell>
          <cell r="D10808" t="str">
            <v>Lancaster</v>
          </cell>
          <cell r="E10808">
            <v>3</v>
          </cell>
          <cell r="F10808">
            <v>1178</v>
          </cell>
          <cell r="G10808" t="str">
            <v>Max</v>
          </cell>
        </row>
        <row r="10809">
          <cell r="A10809" t="str">
            <v>Laurens2019360%HSMax</v>
          </cell>
          <cell r="B10809">
            <v>2019</v>
          </cell>
          <cell r="C10809" t="str">
            <v>60%HS</v>
          </cell>
          <cell r="D10809" t="str">
            <v>Laurens</v>
          </cell>
          <cell r="E10809">
            <v>3</v>
          </cell>
          <cell r="F10809" t="str">
            <v>n/a</v>
          </cell>
          <cell r="G10809" t="str">
            <v>Max</v>
          </cell>
        </row>
        <row r="10810">
          <cell r="A10810" t="str">
            <v>Lee2019360%HSMax</v>
          </cell>
          <cell r="B10810">
            <v>2019</v>
          </cell>
          <cell r="C10810" t="str">
            <v>60%HS</v>
          </cell>
          <cell r="D10810" t="str">
            <v>Lee</v>
          </cell>
          <cell r="E10810">
            <v>3</v>
          </cell>
          <cell r="F10810" t="str">
            <v>n/a</v>
          </cell>
          <cell r="G10810" t="str">
            <v>Max</v>
          </cell>
        </row>
        <row r="10811">
          <cell r="A10811" t="str">
            <v>Lexington2019360%HSMax</v>
          </cell>
          <cell r="B10811">
            <v>2019</v>
          </cell>
          <cell r="C10811" t="str">
            <v>60%HS</v>
          </cell>
          <cell r="D10811" t="str">
            <v>Lexington</v>
          </cell>
          <cell r="E10811">
            <v>3</v>
          </cell>
          <cell r="F10811">
            <v>1117</v>
          </cell>
          <cell r="G10811" t="str">
            <v>Max</v>
          </cell>
        </row>
        <row r="10812">
          <cell r="A10812" t="str">
            <v>Marion2019360%HSMax</v>
          </cell>
          <cell r="B10812">
            <v>2019</v>
          </cell>
          <cell r="C10812" t="str">
            <v>60%HS</v>
          </cell>
          <cell r="D10812" t="str">
            <v>Marion</v>
          </cell>
          <cell r="E10812">
            <v>3</v>
          </cell>
          <cell r="F10812" t="str">
            <v>n/a</v>
          </cell>
          <cell r="G10812" t="str">
            <v>Max</v>
          </cell>
        </row>
        <row r="10813">
          <cell r="A10813" t="str">
            <v>Marlboro2019360%HSMax</v>
          </cell>
          <cell r="B10813">
            <v>2019</v>
          </cell>
          <cell r="C10813" t="str">
            <v>60%HS</v>
          </cell>
          <cell r="D10813" t="str">
            <v>Marlboro</v>
          </cell>
          <cell r="E10813">
            <v>3</v>
          </cell>
          <cell r="F10813" t="str">
            <v>n/a</v>
          </cell>
          <cell r="G10813" t="str">
            <v>Max</v>
          </cell>
        </row>
        <row r="10814">
          <cell r="A10814" t="str">
            <v>McCormick2019360%HSMax</v>
          </cell>
          <cell r="B10814">
            <v>2019</v>
          </cell>
          <cell r="C10814" t="str">
            <v>60%HS</v>
          </cell>
          <cell r="D10814" t="str">
            <v>McCormick</v>
          </cell>
          <cell r="E10814">
            <v>3</v>
          </cell>
          <cell r="F10814">
            <v>840</v>
          </cell>
          <cell r="G10814" t="str">
            <v>Max</v>
          </cell>
        </row>
        <row r="10815">
          <cell r="A10815" t="str">
            <v>Newberry2019360%HSMax</v>
          </cell>
          <cell r="B10815">
            <v>2019</v>
          </cell>
          <cell r="C10815" t="str">
            <v>60%HS</v>
          </cell>
          <cell r="D10815" t="str">
            <v>Newberry</v>
          </cell>
          <cell r="E10815">
            <v>3</v>
          </cell>
          <cell r="F10815">
            <v>872</v>
          </cell>
          <cell r="G10815" t="str">
            <v>Max</v>
          </cell>
        </row>
        <row r="10816">
          <cell r="A10816" t="str">
            <v>Oconee2019360%HSMax</v>
          </cell>
          <cell r="B10816">
            <v>2019</v>
          </cell>
          <cell r="C10816" t="str">
            <v>60%HS</v>
          </cell>
          <cell r="D10816" t="str">
            <v>Oconee</v>
          </cell>
          <cell r="E10816">
            <v>3</v>
          </cell>
          <cell r="F10816">
            <v>914</v>
          </cell>
          <cell r="G10816" t="str">
            <v>Max</v>
          </cell>
        </row>
        <row r="10817">
          <cell r="A10817" t="str">
            <v>Orangeburg2019360%HSMax</v>
          </cell>
          <cell r="B10817">
            <v>2019</v>
          </cell>
          <cell r="C10817" t="str">
            <v>60%HS</v>
          </cell>
          <cell r="D10817" t="str">
            <v>Orangeburg</v>
          </cell>
          <cell r="E10817">
            <v>3</v>
          </cell>
          <cell r="F10817">
            <v>930</v>
          </cell>
          <cell r="G10817" t="str">
            <v>Max</v>
          </cell>
        </row>
        <row r="10818">
          <cell r="A10818" t="str">
            <v>Pickens2019360%HSMax</v>
          </cell>
          <cell r="B10818">
            <v>2019</v>
          </cell>
          <cell r="C10818" t="str">
            <v>60%HS</v>
          </cell>
          <cell r="D10818" t="str">
            <v>Pickens</v>
          </cell>
          <cell r="E10818">
            <v>3</v>
          </cell>
          <cell r="F10818">
            <v>1146</v>
          </cell>
          <cell r="G10818" t="str">
            <v>Max</v>
          </cell>
        </row>
        <row r="10819">
          <cell r="A10819" t="str">
            <v>Richland2019360%HSMax</v>
          </cell>
          <cell r="B10819">
            <v>2019</v>
          </cell>
          <cell r="C10819" t="str">
            <v>60%HS</v>
          </cell>
          <cell r="D10819" t="str">
            <v>Richland</v>
          </cell>
          <cell r="E10819">
            <v>3</v>
          </cell>
          <cell r="F10819">
            <v>1117</v>
          </cell>
          <cell r="G10819" t="str">
            <v>Max</v>
          </cell>
        </row>
        <row r="10820">
          <cell r="A10820" t="str">
            <v>Saluda2019360%HSMax</v>
          </cell>
          <cell r="B10820">
            <v>2019</v>
          </cell>
          <cell r="C10820" t="str">
            <v>60%HS</v>
          </cell>
          <cell r="D10820" t="str">
            <v>Saluda</v>
          </cell>
          <cell r="E10820">
            <v>3</v>
          </cell>
          <cell r="F10820">
            <v>1117</v>
          </cell>
          <cell r="G10820" t="str">
            <v>Max</v>
          </cell>
        </row>
        <row r="10821">
          <cell r="A10821" t="str">
            <v>Spartanburg2019360%HSMax</v>
          </cell>
          <cell r="B10821">
            <v>2019</v>
          </cell>
          <cell r="C10821" t="str">
            <v>60%HS</v>
          </cell>
          <cell r="D10821" t="str">
            <v>Spartanburg</v>
          </cell>
          <cell r="E10821">
            <v>3</v>
          </cell>
          <cell r="F10821">
            <v>984</v>
          </cell>
          <cell r="G10821" t="str">
            <v>Max</v>
          </cell>
        </row>
        <row r="10822">
          <cell r="A10822" t="str">
            <v>Sumter2019360%HSMax</v>
          </cell>
          <cell r="B10822">
            <v>2019</v>
          </cell>
          <cell r="C10822" t="str">
            <v>60%HS</v>
          </cell>
          <cell r="D10822" t="str">
            <v>Sumter</v>
          </cell>
          <cell r="E10822">
            <v>3</v>
          </cell>
          <cell r="F10822">
            <v>824</v>
          </cell>
          <cell r="G10822" t="str">
            <v>Max</v>
          </cell>
        </row>
        <row r="10823">
          <cell r="A10823" t="str">
            <v>Union2019360%HSMax</v>
          </cell>
          <cell r="B10823">
            <v>2019</v>
          </cell>
          <cell r="C10823" t="str">
            <v>60%HS</v>
          </cell>
          <cell r="D10823" t="str">
            <v>Union</v>
          </cell>
          <cell r="E10823">
            <v>3</v>
          </cell>
          <cell r="F10823">
            <v>766</v>
          </cell>
          <cell r="G10823" t="str">
            <v>Max</v>
          </cell>
        </row>
        <row r="10824">
          <cell r="A10824" t="str">
            <v>Williamsburg2019360%HSMax</v>
          </cell>
          <cell r="B10824">
            <v>2019</v>
          </cell>
          <cell r="C10824" t="str">
            <v>60%HS</v>
          </cell>
          <cell r="D10824" t="str">
            <v>Williamsburg</v>
          </cell>
          <cell r="E10824">
            <v>3</v>
          </cell>
          <cell r="F10824" t="str">
            <v>n/a</v>
          </cell>
          <cell r="G10824" t="str">
            <v>Max</v>
          </cell>
        </row>
        <row r="10825">
          <cell r="A10825" t="str">
            <v>York2019360%HSMax</v>
          </cell>
          <cell r="B10825">
            <v>2019</v>
          </cell>
          <cell r="C10825" t="str">
            <v>60%HS</v>
          </cell>
          <cell r="D10825" t="str">
            <v>York</v>
          </cell>
          <cell r="E10825">
            <v>3</v>
          </cell>
          <cell r="F10825">
            <v>1234</v>
          </cell>
          <cell r="G10825" t="str">
            <v>Max</v>
          </cell>
        </row>
        <row r="10826">
          <cell r="A10826" t="str">
            <v>Abbeville2019460%HSMax</v>
          </cell>
          <cell r="B10826">
            <v>2019</v>
          </cell>
          <cell r="C10826" t="str">
            <v>60%HS</v>
          </cell>
          <cell r="D10826" t="str">
            <v>Abbeville</v>
          </cell>
          <cell r="E10826">
            <v>4</v>
          </cell>
          <cell r="F10826" t="str">
            <v>n/a</v>
          </cell>
          <cell r="G10826" t="str">
            <v>Max</v>
          </cell>
        </row>
        <row r="10827">
          <cell r="A10827" t="str">
            <v>Aiken2019460%HSMax</v>
          </cell>
          <cell r="B10827">
            <v>2019</v>
          </cell>
          <cell r="C10827" t="str">
            <v>60%HS</v>
          </cell>
          <cell r="D10827" t="str">
            <v>Aiken</v>
          </cell>
          <cell r="E10827">
            <v>4</v>
          </cell>
          <cell r="F10827" t="str">
            <v>n/a</v>
          </cell>
          <cell r="G10827" t="str">
            <v>Max</v>
          </cell>
        </row>
        <row r="10828">
          <cell r="A10828" t="str">
            <v>Allendale2019460%HSMax</v>
          </cell>
          <cell r="B10828">
            <v>2019</v>
          </cell>
          <cell r="C10828" t="str">
            <v>60%HS</v>
          </cell>
          <cell r="D10828" t="str">
            <v>Allendale</v>
          </cell>
          <cell r="E10828">
            <v>4</v>
          </cell>
          <cell r="F10828" t="str">
            <v>n/a</v>
          </cell>
          <cell r="G10828" t="str">
            <v>Max</v>
          </cell>
        </row>
        <row r="10829">
          <cell r="A10829" t="str">
            <v>Anderson2019460%HSMax</v>
          </cell>
          <cell r="B10829">
            <v>2019</v>
          </cell>
          <cell r="C10829" t="str">
            <v>60%HS</v>
          </cell>
          <cell r="D10829" t="str">
            <v>Anderson</v>
          </cell>
          <cell r="E10829">
            <v>4</v>
          </cell>
          <cell r="F10829">
            <v>1108</v>
          </cell>
          <cell r="G10829" t="str">
            <v>Max</v>
          </cell>
        </row>
        <row r="10830">
          <cell r="A10830" t="str">
            <v>Bamberg2019460%HSMax</v>
          </cell>
          <cell r="B10830">
            <v>2019</v>
          </cell>
          <cell r="C10830" t="str">
            <v>60%HS</v>
          </cell>
          <cell r="D10830" t="str">
            <v>Bamberg</v>
          </cell>
          <cell r="E10830">
            <v>4</v>
          </cell>
          <cell r="F10830">
            <v>1090</v>
          </cell>
          <cell r="G10830" t="str">
            <v>Max</v>
          </cell>
        </row>
        <row r="10831">
          <cell r="A10831" t="str">
            <v>Barnwell2019460%HSMax</v>
          </cell>
          <cell r="B10831">
            <v>2019</v>
          </cell>
          <cell r="C10831" t="str">
            <v>60%HS</v>
          </cell>
          <cell r="D10831" t="str">
            <v>Barnwell</v>
          </cell>
          <cell r="E10831">
            <v>4</v>
          </cell>
          <cell r="F10831">
            <v>1275</v>
          </cell>
          <cell r="G10831" t="str">
            <v>Max</v>
          </cell>
        </row>
        <row r="10832">
          <cell r="A10832" t="str">
            <v>Beaufort2019460%HSMax</v>
          </cell>
          <cell r="B10832">
            <v>2019</v>
          </cell>
          <cell r="C10832" t="str">
            <v>60%HS</v>
          </cell>
          <cell r="D10832" t="str">
            <v>Beaufort</v>
          </cell>
          <cell r="E10832">
            <v>4</v>
          </cell>
          <cell r="F10832">
            <v>1479</v>
          </cell>
          <cell r="G10832" t="str">
            <v>Max</v>
          </cell>
        </row>
        <row r="10833">
          <cell r="A10833" t="str">
            <v>Berkeley2019460%HSMax</v>
          </cell>
          <cell r="B10833">
            <v>2019</v>
          </cell>
          <cell r="C10833" t="str">
            <v>60%HS</v>
          </cell>
          <cell r="D10833" t="str">
            <v>Berkeley</v>
          </cell>
          <cell r="E10833">
            <v>4</v>
          </cell>
          <cell r="F10833" t="str">
            <v>n/a</v>
          </cell>
          <cell r="G10833" t="str">
            <v>Max</v>
          </cell>
        </row>
        <row r="10834">
          <cell r="A10834" t="str">
            <v>Calhoun2019460%HSMax</v>
          </cell>
          <cell r="B10834">
            <v>2019</v>
          </cell>
          <cell r="C10834" t="str">
            <v>60%HS</v>
          </cell>
          <cell r="D10834" t="str">
            <v>Calhoun</v>
          </cell>
          <cell r="E10834">
            <v>4</v>
          </cell>
          <cell r="F10834">
            <v>1246</v>
          </cell>
          <cell r="G10834" t="str">
            <v>Max</v>
          </cell>
        </row>
        <row r="10835">
          <cell r="A10835" t="str">
            <v>Charleston2019460%HSMax</v>
          </cell>
          <cell r="B10835">
            <v>2019</v>
          </cell>
          <cell r="C10835" t="str">
            <v>60%HS</v>
          </cell>
          <cell r="D10835" t="str">
            <v>Charleston</v>
          </cell>
          <cell r="E10835">
            <v>4</v>
          </cell>
          <cell r="F10835" t="str">
            <v>n/a</v>
          </cell>
          <cell r="G10835" t="str">
            <v>Max</v>
          </cell>
        </row>
        <row r="10836">
          <cell r="A10836" t="str">
            <v>Cherokee2019460%HSMax</v>
          </cell>
          <cell r="B10836">
            <v>2019</v>
          </cell>
          <cell r="C10836" t="str">
            <v>60%HS</v>
          </cell>
          <cell r="D10836" t="str">
            <v>Cherokee</v>
          </cell>
          <cell r="E10836">
            <v>4</v>
          </cell>
          <cell r="F10836">
            <v>1015</v>
          </cell>
          <cell r="G10836" t="str">
            <v>Max</v>
          </cell>
        </row>
        <row r="10837">
          <cell r="A10837" t="str">
            <v>Chester2019460%HSMax</v>
          </cell>
          <cell r="B10837">
            <v>2019</v>
          </cell>
          <cell r="C10837" t="str">
            <v>60%HS</v>
          </cell>
          <cell r="D10837" t="str">
            <v>Chester</v>
          </cell>
          <cell r="E10837">
            <v>4</v>
          </cell>
          <cell r="F10837" t="str">
            <v>n/a</v>
          </cell>
          <cell r="G10837" t="str">
            <v>Max</v>
          </cell>
        </row>
        <row r="10838">
          <cell r="A10838" t="str">
            <v>Chesterfield2019460%HSMax</v>
          </cell>
          <cell r="B10838">
            <v>2019</v>
          </cell>
          <cell r="C10838" t="str">
            <v>60%HS</v>
          </cell>
          <cell r="D10838" t="str">
            <v>Chesterfield</v>
          </cell>
          <cell r="E10838">
            <v>4</v>
          </cell>
          <cell r="F10838" t="str">
            <v>n/a</v>
          </cell>
          <cell r="G10838" t="str">
            <v>Max</v>
          </cell>
        </row>
        <row r="10839">
          <cell r="A10839" t="str">
            <v>Clarendon2019460%HSMax</v>
          </cell>
          <cell r="B10839">
            <v>2019</v>
          </cell>
          <cell r="C10839" t="str">
            <v>60%HS</v>
          </cell>
          <cell r="D10839" t="str">
            <v>Clarendon</v>
          </cell>
          <cell r="E10839">
            <v>4</v>
          </cell>
          <cell r="F10839" t="str">
            <v>n/a</v>
          </cell>
          <cell r="G10839" t="str">
            <v>Max</v>
          </cell>
        </row>
        <row r="10840">
          <cell r="A10840" t="str">
            <v>Colleton2019460%HSMax</v>
          </cell>
          <cell r="B10840">
            <v>2019</v>
          </cell>
          <cell r="C10840" t="str">
            <v>60%HS</v>
          </cell>
          <cell r="D10840" t="str">
            <v>Colleton</v>
          </cell>
          <cell r="E10840">
            <v>4</v>
          </cell>
          <cell r="F10840" t="str">
            <v>n/a</v>
          </cell>
          <cell r="G10840" t="str">
            <v>Max</v>
          </cell>
        </row>
        <row r="10841">
          <cell r="A10841" t="str">
            <v>Darlington2019460%HSMax</v>
          </cell>
          <cell r="B10841">
            <v>2019</v>
          </cell>
          <cell r="C10841" t="str">
            <v>60%HS</v>
          </cell>
          <cell r="D10841" t="str">
            <v>Darlington</v>
          </cell>
          <cell r="E10841">
            <v>4</v>
          </cell>
          <cell r="F10841">
            <v>981</v>
          </cell>
          <cell r="G10841" t="str">
            <v>Max</v>
          </cell>
        </row>
        <row r="10842">
          <cell r="A10842" t="str">
            <v>Dillon2019460%HSMax</v>
          </cell>
          <cell r="B10842">
            <v>2019</v>
          </cell>
          <cell r="C10842" t="str">
            <v>60%HS</v>
          </cell>
          <cell r="D10842" t="str">
            <v>Dillon</v>
          </cell>
          <cell r="E10842">
            <v>4</v>
          </cell>
          <cell r="F10842" t="str">
            <v>n/a</v>
          </cell>
          <cell r="G10842" t="str">
            <v>Max</v>
          </cell>
        </row>
        <row r="10843">
          <cell r="A10843" t="str">
            <v>Dorchester2019460%HSMax</v>
          </cell>
          <cell r="B10843">
            <v>2019</v>
          </cell>
          <cell r="C10843" t="str">
            <v>60%HS</v>
          </cell>
          <cell r="D10843" t="str">
            <v>Dorchester</v>
          </cell>
          <cell r="E10843">
            <v>4</v>
          </cell>
          <cell r="F10843" t="str">
            <v>n/a</v>
          </cell>
          <cell r="G10843" t="str">
            <v>Max</v>
          </cell>
        </row>
        <row r="10844">
          <cell r="A10844" t="str">
            <v>Edgefield2019460%HSMax</v>
          </cell>
          <cell r="B10844">
            <v>2019</v>
          </cell>
          <cell r="C10844" t="str">
            <v>60%HS</v>
          </cell>
          <cell r="D10844" t="str">
            <v>Edgefield</v>
          </cell>
          <cell r="E10844">
            <v>4</v>
          </cell>
          <cell r="F10844" t="str">
            <v>n/a</v>
          </cell>
          <cell r="G10844" t="str">
            <v>Max</v>
          </cell>
        </row>
        <row r="10845">
          <cell r="A10845" t="str">
            <v>Fairfield2019460%HSMax</v>
          </cell>
          <cell r="B10845">
            <v>2019</v>
          </cell>
          <cell r="C10845" t="str">
            <v>60%HS</v>
          </cell>
          <cell r="D10845" t="str">
            <v>Fairfield</v>
          </cell>
          <cell r="E10845">
            <v>4</v>
          </cell>
          <cell r="F10845">
            <v>1246</v>
          </cell>
          <cell r="G10845" t="str">
            <v>Max</v>
          </cell>
        </row>
        <row r="10846">
          <cell r="A10846" t="str">
            <v>Florence2019460%HSMax</v>
          </cell>
          <cell r="B10846">
            <v>2019</v>
          </cell>
          <cell r="C10846" t="str">
            <v>60%HS</v>
          </cell>
          <cell r="D10846" t="str">
            <v>Florence</v>
          </cell>
          <cell r="E10846">
            <v>4</v>
          </cell>
          <cell r="F10846">
            <v>1108</v>
          </cell>
          <cell r="G10846" t="str">
            <v>Max</v>
          </cell>
        </row>
        <row r="10847">
          <cell r="A10847" t="str">
            <v>Georgetown2019460%HSMax</v>
          </cell>
          <cell r="B10847">
            <v>2019</v>
          </cell>
          <cell r="C10847" t="str">
            <v>60%HS</v>
          </cell>
          <cell r="D10847" t="str">
            <v>Georgetown</v>
          </cell>
          <cell r="E10847">
            <v>4</v>
          </cell>
          <cell r="F10847" t="str">
            <v>n/a</v>
          </cell>
          <cell r="G10847" t="str">
            <v>Max</v>
          </cell>
        </row>
        <row r="10848">
          <cell r="A10848" t="str">
            <v>Greenville2019460%HSMax</v>
          </cell>
          <cell r="B10848">
            <v>2019</v>
          </cell>
          <cell r="C10848" t="str">
            <v>60%HS</v>
          </cell>
          <cell r="D10848" t="str">
            <v>Greenville</v>
          </cell>
          <cell r="E10848">
            <v>4</v>
          </cell>
          <cell r="F10848">
            <v>1279</v>
          </cell>
          <cell r="G10848" t="str">
            <v>Max</v>
          </cell>
        </row>
        <row r="10849">
          <cell r="A10849" t="str">
            <v>Greenwood2019460%HSMax</v>
          </cell>
          <cell r="B10849">
            <v>2019</v>
          </cell>
          <cell r="C10849" t="str">
            <v>60%HS</v>
          </cell>
          <cell r="D10849" t="str">
            <v>Greenwood</v>
          </cell>
          <cell r="E10849">
            <v>4</v>
          </cell>
          <cell r="F10849">
            <v>993</v>
          </cell>
          <cell r="G10849" t="str">
            <v>Max</v>
          </cell>
        </row>
        <row r="10850">
          <cell r="A10850" t="str">
            <v>Hampton2019460%HSMax</v>
          </cell>
          <cell r="B10850">
            <v>2019</v>
          </cell>
          <cell r="C10850" t="str">
            <v>60%HS</v>
          </cell>
          <cell r="D10850" t="str">
            <v>Hampton</v>
          </cell>
          <cell r="E10850">
            <v>4</v>
          </cell>
          <cell r="F10850">
            <v>912</v>
          </cell>
          <cell r="G10850" t="str">
            <v>Max</v>
          </cell>
        </row>
        <row r="10851">
          <cell r="A10851" t="str">
            <v>Horry2019460%HSMax</v>
          </cell>
          <cell r="B10851">
            <v>2019</v>
          </cell>
          <cell r="C10851" t="str">
            <v>60%HS</v>
          </cell>
          <cell r="D10851" t="str">
            <v>Horry</v>
          </cell>
          <cell r="E10851">
            <v>4</v>
          </cell>
          <cell r="F10851">
            <v>1087</v>
          </cell>
          <cell r="G10851" t="str">
            <v>Max</v>
          </cell>
        </row>
        <row r="10852">
          <cell r="A10852" t="str">
            <v>Jasper2019460%HSMax</v>
          </cell>
          <cell r="B10852">
            <v>2019</v>
          </cell>
          <cell r="C10852" t="str">
            <v>60%HS</v>
          </cell>
          <cell r="D10852" t="str">
            <v>Jasper</v>
          </cell>
          <cell r="E10852">
            <v>4</v>
          </cell>
          <cell r="F10852" t="str">
            <v>n/a</v>
          </cell>
          <cell r="G10852" t="str">
            <v>Max</v>
          </cell>
        </row>
        <row r="10853">
          <cell r="A10853" t="str">
            <v>Kershaw2019460%HSMax</v>
          </cell>
          <cell r="B10853">
            <v>2019</v>
          </cell>
          <cell r="C10853" t="str">
            <v>60%HS</v>
          </cell>
          <cell r="D10853" t="str">
            <v>Kershaw</v>
          </cell>
          <cell r="E10853">
            <v>4</v>
          </cell>
          <cell r="F10853">
            <v>1044</v>
          </cell>
          <cell r="G10853" t="str">
            <v>Max</v>
          </cell>
        </row>
        <row r="10854">
          <cell r="A10854" t="str">
            <v>Lancaster2019460%HSMax</v>
          </cell>
          <cell r="B10854">
            <v>2019</v>
          </cell>
          <cell r="C10854" t="str">
            <v>60%HS</v>
          </cell>
          <cell r="D10854" t="str">
            <v>Lancaster</v>
          </cell>
          <cell r="E10854">
            <v>4</v>
          </cell>
          <cell r="F10854">
            <v>1314</v>
          </cell>
          <cell r="G10854" t="str">
            <v>Max</v>
          </cell>
        </row>
        <row r="10855">
          <cell r="A10855" t="str">
            <v>Laurens2019460%HSMax</v>
          </cell>
          <cell r="B10855">
            <v>2019</v>
          </cell>
          <cell r="C10855" t="str">
            <v>60%HS</v>
          </cell>
          <cell r="D10855" t="str">
            <v>Laurens</v>
          </cell>
          <cell r="E10855">
            <v>4</v>
          </cell>
          <cell r="F10855" t="str">
            <v>n/a</v>
          </cell>
          <cell r="G10855" t="str">
            <v>Max</v>
          </cell>
        </row>
        <row r="10856">
          <cell r="A10856" t="str">
            <v>Lee2019460%HSMax</v>
          </cell>
          <cell r="B10856">
            <v>2019</v>
          </cell>
          <cell r="C10856" t="str">
            <v>60%HS</v>
          </cell>
          <cell r="D10856" t="str">
            <v>Lee</v>
          </cell>
          <cell r="E10856">
            <v>4</v>
          </cell>
          <cell r="F10856" t="str">
            <v>n/a</v>
          </cell>
          <cell r="G10856" t="str">
            <v>Max</v>
          </cell>
        </row>
        <row r="10857">
          <cell r="A10857" t="str">
            <v>Lexington2019460%HSMax</v>
          </cell>
          <cell r="B10857">
            <v>2019</v>
          </cell>
          <cell r="C10857" t="str">
            <v>60%HS</v>
          </cell>
          <cell r="D10857" t="str">
            <v>Lexington</v>
          </cell>
          <cell r="E10857">
            <v>4</v>
          </cell>
          <cell r="F10857">
            <v>1246</v>
          </cell>
          <cell r="G10857" t="str">
            <v>Max</v>
          </cell>
        </row>
        <row r="10858">
          <cell r="A10858" t="str">
            <v>Marion2019460%HSMax</v>
          </cell>
          <cell r="B10858">
            <v>2019</v>
          </cell>
          <cell r="C10858" t="str">
            <v>60%HS</v>
          </cell>
          <cell r="D10858" t="str">
            <v>Marion</v>
          </cell>
          <cell r="E10858">
            <v>4</v>
          </cell>
          <cell r="F10858" t="str">
            <v>n/a</v>
          </cell>
          <cell r="G10858" t="str">
            <v>Max</v>
          </cell>
        </row>
        <row r="10859">
          <cell r="A10859" t="str">
            <v>Marlboro2019460%HSMax</v>
          </cell>
          <cell r="B10859">
            <v>2019</v>
          </cell>
          <cell r="C10859" t="str">
            <v>60%HS</v>
          </cell>
          <cell r="D10859" t="str">
            <v>Marlboro</v>
          </cell>
          <cell r="E10859">
            <v>4</v>
          </cell>
          <cell r="F10859" t="str">
            <v>n/a</v>
          </cell>
          <cell r="G10859" t="str">
            <v>Max</v>
          </cell>
        </row>
        <row r="10860">
          <cell r="A10860" t="str">
            <v>McCormick2019460%HSMax</v>
          </cell>
          <cell r="B10860">
            <v>2019</v>
          </cell>
          <cell r="C10860" t="str">
            <v>60%HS</v>
          </cell>
          <cell r="D10860" t="str">
            <v>McCormick</v>
          </cell>
          <cell r="E10860">
            <v>4</v>
          </cell>
          <cell r="F10860">
            <v>937</v>
          </cell>
          <cell r="G10860" t="str">
            <v>Max</v>
          </cell>
        </row>
        <row r="10861">
          <cell r="A10861" t="str">
            <v>Newberry2019460%HSMax</v>
          </cell>
          <cell r="B10861">
            <v>2019</v>
          </cell>
          <cell r="C10861" t="str">
            <v>60%HS</v>
          </cell>
          <cell r="D10861" t="str">
            <v>Newberry</v>
          </cell>
          <cell r="E10861">
            <v>4</v>
          </cell>
          <cell r="F10861">
            <v>973</v>
          </cell>
          <cell r="G10861" t="str">
            <v>Max</v>
          </cell>
        </row>
        <row r="10862">
          <cell r="A10862" t="str">
            <v>Oconee2019460%HSMax</v>
          </cell>
          <cell r="B10862">
            <v>2019</v>
          </cell>
          <cell r="C10862" t="str">
            <v>60%HS</v>
          </cell>
          <cell r="D10862" t="str">
            <v>Oconee</v>
          </cell>
          <cell r="E10862">
            <v>4</v>
          </cell>
          <cell r="F10862">
            <v>1020</v>
          </cell>
          <cell r="G10862" t="str">
            <v>Max</v>
          </cell>
        </row>
        <row r="10863">
          <cell r="A10863" t="str">
            <v>Orangeburg2019460%HSMax</v>
          </cell>
          <cell r="B10863">
            <v>2019</v>
          </cell>
          <cell r="C10863" t="str">
            <v>60%HS</v>
          </cell>
          <cell r="D10863" t="str">
            <v>Orangeburg</v>
          </cell>
          <cell r="E10863">
            <v>4</v>
          </cell>
          <cell r="F10863">
            <v>1038</v>
          </cell>
          <cell r="G10863" t="str">
            <v>Max</v>
          </cell>
        </row>
        <row r="10864">
          <cell r="A10864" t="str">
            <v>Pickens2019460%HSMax</v>
          </cell>
          <cell r="B10864">
            <v>2019</v>
          </cell>
          <cell r="C10864" t="str">
            <v>60%HS</v>
          </cell>
          <cell r="D10864" t="str">
            <v>Pickens</v>
          </cell>
          <cell r="E10864">
            <v>4</v>
          </cell>
          <cell r="F10864">
            <v>1279</v>
          </cell>
          <cell r="G10864" t="str">
            <v>Max</v>
          </cell>
        </row>
        <row r="10865">
          <cell r="A10865" t="str">
            <v>Richland2019460%HSMax</v>
          </cell>
          <cell r="B10865">
            <v>2019</v>
          </cell>
          <cell r="C10865" t="str">
            <v>60%HS</v>
          </cell>
          <cell r="D10865" t="str">
            <v>Richland</v>
          </cell>
          <cell r="E10865">
            <v>4</v>
          </cell>
          <cell r="F10865">
            <v>1246</v>
          </cell>
          <cell r="G10865" t="str">
            <v>Max</v>
          </cell>
        </row>
        <row r="10866">
          <cell r="A10866" t="str">
            <v>Saluda2019460%HSMax</v>
          </cell>
          <cell r="B10866">
            <v>2019</v>
          </cell>
          <cell r="C10866" t="str">
            <v>60%HS</v>
          </cell>
          <cell r="D10866" t="str">
            <v>Saluda</v>
          </cell>
          <cell r="E10866">
            <v>4</v>
          </cell>
          <cell r="F10866">
            <v>1246</v>
          </cell>
          <cell r="G10866" t="str">
            <v>Max</v>
          </cell>
        </row>
        <row r="10867">
          <cell r="A10867" t="str">
            <v>Spartanburg2019460%HSMax</v>
          </cell>
          <cell r="B10867">
            <v>2019</v>
          </cell>
          <cell r="C10867" t="str">
            <v>60%HS</v>
          </cell>
          <cell r="D10867" t="str">
            <v>Spartanburg</v>
          </cell>
          <cell r="E10867">
            <v>4</v>
          </cell>
          <cell r="F10867">
            <v>1098</v>
          </cell>
          <cell r="G10867" t="str">
            <v>Max</v>
          </cell>
        </row>
        <row r="10868">
          <cell r="A10868" t="str">
            <v>Sumter2019460%HSMax</v>
          </cell>
          <cell r="B10868">
            <v>2019</v>
          </cell>
          <cell r="C10868" t="str">
            <v>60%HS</v>
          </cell>
          <cell r="D10868" t="str">
            <v>Sumter</v>
          </cell>
          <cell r="E10868">
            <v>4</v>
          </cell>
          <cell r="F10868">
            <v>919</v>
          </cell>
          <cell r="G10868" t="str">
            <v>Max</v>
          </cell>
        </row>
        <row r="10869">
          <cell r="A10869" t="str">
            <v>Union2019460%HSMax</v>
          </cell>
          <cell r="B10869">
            <v>2019</v>
          </cell>
          <cell r="C10869" t="str">
            <v>60%HS</v>
          </cell>
          <cell r="D10869" t="str">
            <v>Union</v>
          </cell>
          <cell r="E10869">
            <v>4</v>
          </cell>
          <cell r="F10869">
            <v>855</v>
          </cell>
          <cell r="G10869" t="str">
            <v>Max</v>
          </cell>
        </row>
        <row r="10870">
          <cell r="A10870" t="str">
            <v>Williamsburg2019460%HSMax</v>
          </cell>
          <cell r="B10870">
            <v>2019</v>
          </cell>
          <cell r="C10870" t="str">
            <v>60%HS</v>
          </cell>
          <cell r="D10870" t="str">
            <v>Williamsburg</v>
          </cell>
          <cell r="E10870">
            <v>4</v>
          </cell>
          <cell r="F10870" t="str">
            <v>n/a</v>
          </cell>
          <cell r="G10870" t="str">
            <v>Max</v>
          </cell>
        </row>
        <row r="10871">
          <cell r="A10871" t="str">
            <v>York2019460%HSMax</v>
          </cell>
          <cell r="B10871">
            <v>2019</v>
          </cell>
          <cell r="C10871" t="str">
            <v>60%HS</v>
          </cell>
          <cell r="D10871" t="str">
            <v>York</v>
          </cell>
          <cell r="E10871">
            <v>4</v>
          </cell>
          <cell r="F10871">
            <v>1377</v>
          </cell>
          <cell r="G10871" t="str">
            <v>Max</v>
          </cell>
        </row>
        <row r="10872">
          <cell r="A10872" t="str">
            <v>Abbeville201900.3NHTF</v>
          </cell>
          <cell r="B10872">
            <v>2019</v>
          </cell>
          <cell r="C10872">
            <v>0.3</v>
          </cell>
          <cell r="D10872" t="str">
            <v>Abbeville</v>
          </cell>
          <cell r="E10872">
            <v>0</v>
          </cell>
          <cell r="F10872">
            <v>275</v>
          </cell>
          <cell r="G10872" t="str">
            <v>NHTF</v>
          </cell>
        </row>
        <row r="10873">
          <cell r="A10873" t="str">
            <v>Aiken201900.3NHTF</v>
          </cell>
          <cell r="B10873">
            <v>2019</v>
          </cell>
          <cell r="C10873">
            <v>0.3</v>
          </cell>
          <cell r="D10873" t="str">
            <v>Aiken</v>
          </cell>
          <cell r="E10873">
            <v>0</v>
          </cell>
          <cell r="F10873">
            <v>346</v>
          </cell>
          <cell r="G10873" t="str">
            <v>NHTF</v>
          </cell>
        </row>
        <row r="10874">
          <cell r="A10874" t="str">
            <v>Allendale201900.3NHTF</v>
          </cell>
          <cell r="B10874">
            <v>2019</v>
          </cell>
          <cell r="C10874">
            <v>0.3</v>
          </cell>
          <cell r="D10874" t="str">
            <v>Allendale</v>
          </cell>
          <cell r="E10874">
            <v>0</v>
          </cell>
          <cell r="F10874">
            <v>275</v>
          </cell>
          <cell r="G10874" t="str">
            <v>NHTF</v>
          </cell>
        </row>
        <row r="10875">
          <cell r="A10875" t="str">
            <v>Anderson201900.3NHTF</v>
          </cell>
          <cell r="B10875">
            <v>2019</v>
          </cell>
          <cell r="C10875">
            <v>0.3</v>
          </cell>
          <cell r="D10875" t="str">
            <v>Anderson</v>
          </cell>
          <cell r="E10875">
            <v>0</v>
          </cell>
          <cell r="F10875">
            <v>341</v>
          </cell>
          <cell r="G10875" t="str">
            <v>NHTF</v>
          </cell>
        </row>
        <row r="10876">
          <cell r="A10876" t="str">
            <v>Bamberg201900.3NHTF</v>
          </cell>
          <cell r="B10876">
            <v>2019</v>
          </cell>
          <cell r="C10876">
            <v>0.3</v>
          </cell>
          <cell r="D10876" t="str">
            <v>Bamberg</v>
          </cell>
          <cell r="E10876">
            <v>0</v>
          </cell>
          <cell r="F10876">
            <v>275</v>
          </cell>
          <cell r="G10876" t="str">
            <v>NHTF</v>
          </cell>
        </row>
        <row r="10877">
          <cell r="A10877" t="str">
            <v>Barnwell201900.3NHTF</v>
          </cell>
          <cell r="B10877">
            <v>2019</v>
          </cell>
          <cell r="C10877">
            <v>0.3</v>
          </cell>
          <cell r="D10877" t="str">
            <v>Barnwell</v>
          </cell>
          <cell r="E10877">
            <v>0</v>
          </cell>
          <cell r="F10877">
            <v>275</v>
          </cell>
          <cell r="G10877" t="str">
            <v>NHTF</v>
          </cell>
        </row>
        <row r="10878">
          <cell r="A10878" t="str">
            <v>Beaufort201900.3NHTF</v>
          </cell>
          <cell r="B10878">
            <v>2019</v>
          </cell>
          <cell r="C10878">
            <v>0.3</v>
          </cell>
          <cell r="D10878" t="str">
            <v>Beaufort</v>
          </cell>
          <cell r="E10878">
            <v>0</v>
          </cell>
          <cell r="F10878">
            <v>428</v>
          </cell>
          <cell r="G10878" t="str">
            <v>NHTF</v>
          </cell>
        </row>
        <row r="10879">
          <cell r="A10879" t="str">
            <v>Berkeley201900.3NHTF</v>
          </cell>
          <cell r="B10879">
            <v>2019</v>
          </cell>
          <cell r="C10879">
            <v>0.3</v>
          </cell>
          <cell r="D10879" t="str">
            <v>Berkeley</v>
          </cell>
          <cell r="E10879">
            <v>0</v>
          </cell>
          <cell r="F10879">
            <v>426</v>
          </cell>
          <cell r="G10879" t="str">
            <v>NHTF</v>
          </cell>
        </row>
        <row r="10880">
          <cell r="A10880" t="str">
            <v>Calhoun201900.3NHTF</v>
          </cell>
          <cell r="B10880">
            <v>2019</v>
          </cell>
          <cell r="C10880">
            <v>0.3</v>
          </cell>
          <cell r="D10880" t="str">
            <v>Calhoun</v>
          </cell>
          <cell r="E10880">
            <v>0</v>
          </cell>
          <cell r="F10880">
            <v>382</v>
          </cell>
          <cell r="G10880" t="str">
            <v>NHTF</v>
          </cell>
        </row>
        <row r="10881">
          <cell r="A10881" t="str">
            <v>Charleston201900.3NHTF</v>
          </cell>
          <cell r="B10881">
            <v>2019</v>
          </cell>
          <cell r="C10881">
            <v>0.3</v>
          </cell>
          <cell r="D10881" t="str">
            <v>Charleston</v>
          </cell>
          <cell r="E10881">
            <v>0</v>
          </cell>
          <cell r="F10881">
            <v>426</v>
          </cell>
          <cell r="G10881" t="str">
            <v>NHTF</v>
          </cell>
        </row>
        <row r="10882">
          <cell r="A10882" t="str">
            <v>Cherokee201900.3NHTF</v>
          </cell>
          <cell r="B10882">
            <v>2019</v>
          </cell>
          <cell r="C10882">
            <v>0.3</v>
          </cell>
          <cell r="D10882" t="str">
            <v>Cherokee</v>
          </cell>
          <cell r="E10882">
            <v>0</v>
          </cell>
          <cell r="F10882">
            <v>275</v>
          </cell>
          <cell r="G10882" t="str">
            <v>NHTF</v>
          </cell>
        </row>
        <row r="10883">
          <cell r="A10883" t="str">
            <v>Chester201900.3NHTF</v>
          </cell>
          <cell r="B10883">
            <v>2019</v>
          </cell>
          <cell r="C10883">
            <v>0.3</v>
          </cell>
          <cell r="D10883" t="str">
            <v>Chester</v>
          </cell>
          <cell r="E10883">
            <v>0</v>
          </cell>
          <cell r="F10883">
            <v>285</v>
          </cell>
          <cell r="G10883" t="str">
            <v>NHTF</v>
          </cell>
        </row>
        <row r="10884">
          <cell r="A10884" t="str">
            <v>Chesterfield201900.3NHTF</v>
          </cell>
          <cell r="B10884">
            <v>2019</v>
          </cell>
          <cell r="C10884">
            <v>0.3</v>
          </cell>
          <cell r="D10884" t="str">
            <v>Chesterfield</v>
          </cell>
          <cell r="E10884">
            <v>0</v>
          </cell>
          <cell r="F10884">
            <v>275</v>
          </cell>
          <cell r="G10884" t="str">
            <v>NHTF</v>
          </cell>
        </row>
        <row r="10885">
          <cell r="A10885" t="str">
            <v>Clarendon201900.3NHTF</v>
          </cell>
          <cell r="B10885">
            <v>2019</v>
          </cell>
          <cell r="C10885">
            <v>0.3</v>
          </cell>
          <cell r="D10885" t="str">
            <v>Clarendon</v>
          </cell>
          <cell r="E10885">
            <v>0</v>
          </cell>
          <cell r="F10885">
            <v>275</v>
          </cell>
          <cell r="G10885" t="str">
            <v>NHTF</v>
          </cell>
        </row>
        <row r="10886">
          <cell r="A10886" t="str">
            <v>Colleton201900.3NHTF</v>
          </cell>
          <cell r="B10886">
            <v>2019</v>
          </cell>
          <cell r="C10886">
            <v>0.3</v>
          </cell>
          <cell r="D10886" t="str">
            <v>Colleton</v>
          </cell>
          <cell r="E10886">
            <v>0</v>
          </cell>
          <cell r="F10886">
            <v>275</v>
          </cell>
          <cell r="G10886" t="str">
            <v>NHTF</v>
          </cell>
        </row>
        <row r="10887">
          <cell r="A10887" t="str">
            <v>Darlington201900.3NHTF</v>
          </cell>
          <cell r="B10887">
            <v>2019</v>
          </cell>
          <cell r="C10887">
            <v>0.3</v>
          </cell>
          <cell r="D10887" t="str">
            <v>Darlington</v>
          </cell>
          <cell r="E10887">
            <v>0</v>
          </cell>
          <cell r="F10887">
            <v>275</v>
          </cell>
          <cell r="G10887" t="str">
            <v>NHTF</v>
          </cell>
        </row>
        <row r="10888">
          <cell r="A10888" t="str">
            <v>Dillon201900.3NHTF</v>
          </cell>
          <cell r="B10888">
            <v>2019</v>
          </cell>
          <cell r="C10888">
            <v>0.3</v>
          </cell>
          <cell r="D10888" t="str">
            <v>Dillon</v>
          </cell>
          <cell r="E10888">
            <v>0</v>
          </cell>
          <cell r="F10888">
            <v>275</v>
          </cell>
          <cell r="G10888" t="str">
            <v>NHTF</v>
          </cell>
        </row>
        <row r="10889">
          <cell r="A10889" t="str">
            <v>Dorchester201900.3NHTF</v>
          </cell>
          <cell r="B10889">
            <v>2019</v>
          </cell>
          <cell r="C10889">
            <v>0.3</v>
          </cell>
          <cell r="D10889" t="str">
            <v>Dorchester</v>
          </cell>
          <cell r="E10889">
            <v>0</v>
          </cell>
          <cell r="F10889">
            <v>426</v>
          </cell>
          <cell r="G10889" t="str">
            <v>NHTF</v>
          </cell>
        </row>
        <row r="10890">
          <cell r="A10890" t="str">
            <v>Edgefield201900.3NHTF</v>
          </cell>
          <cell r="B10890">
            <v>2019</v>
          </cell>
          <cell r="C10890">
            <v>0.3</v>
          </cell>
          <cell r="D10890" t="str">
            <v>Edgefield</v>
          </cell>
          <cell r="E10890">
            <v>0</v>
          </cell>
          <cell r="F10890">
            <v>346</v>
          </cell>
          <cell r="G10890" t="str">
            <v>NHTF</v>
          </cell>
        </row>
        <row r="10891">
          <cell r="A10891" t="str">
            <v>Fairfield201900.3NHTF</v>
          </cell>
          <cell r="B10891">
            <v>2019</v>
          </cell>
          <cell r="C10891">
            <v>0.3</v>
          </cell>
          <cell r="D10891" t="str">
            <v>Fairfield</v>
          </cell>
          <cell r="E10891">
            <v>0</v>
          </cell>
          <cell r="F10891">
            <v>382</v>
          </cell>
          <cell r="G10891" t="str">
            <v>NHTF</v>
          </cell>
        </row>
        <row r="10892">
          <cell r="A10892" t="str">
            <v>Florence201900.3NHTF</v>
          </cell>
          <cell r="B10892">
            <v>2019</v>
          </cell>
          <cell r="C10892">
            <v>0.3</v>
          </cell>
          <cell r="D10892" t="str">
            <v>Florence</v>
          </cell>
          <cell r="E10892">
            <v>0</v>
          </cell>
          <cell r="F10892">
            <v>303</v>
          </cell>
          <cell r="G10892" t="str">
            <v>NHTF</v>
          </cell>
        </row>
        <row r="10893">
          <cell r="A10893" t="str">
            <v>Georgetown201900.3NHTF</v>
          </cell>
          <cell r="B10893">
            <v>2019</v>
          </cell>
          <cell r="C10893">
            <v>0.3</v>
          </cell>
          <cell r="D10893" t="str">
            <v>Georgetown</v>
          </cell>
          <cell r="E10893">
            <v>0</v>
          </cell>
          <cell r="F10893">
            <v>328</v>
          </cell>
          <cell r="G10893" t="str">
            <v>NHTF</v>
          </cell>
        </row>
        <row r="10894">
          <cell r="A10894" t="str">
            <v>Greenville201900.3NHTF</v>
          </cell>
          <cell r="B10894">
            <v>2019</v>
          </cell>
          <cell r="C10894">
            <v>0.3</v>
          </cell>
          <cell r="D10894" t="str">
            <v>Greenville</v>
          </cell>
          <cell r="E10894">
            <v>0</v>
          </cell>
          <cell r="F10894">
            <v>393</v>
          </cell>
          <cell r="G10894" t="str">
            <v>NHTF</v>
          </cell>
        </row>
        <row r="10895">
          <cell r="A10895" t="str">
            <v>Greenwood201900.3NHTF</v>
          </cell>
          <cell r="B10895">
            <v>2019</v>
          </cell>
          <cell r="C10895">
            <v>0.3</v>
          </cell>
          <cell r="D10895" t="str">
            <v>Greenwood</v>
          </cell>
          <cell r="E10895">
            <v>0</v>
          </cell>
          <cell r="F10895">
            <v>296</v>
          </cell>
          <cell r="G10895" t="str">
            <v>NHTF</v>
          </cell>
        </row>
        <row r="10896">
          <cell r="A10896" t="str">
            <v>Hampton201900.3NHTF</v>
          </cell>
          <cell r="B10896">
            <v>2019</v>
          </cell>
          <cell r="C10896">
            <v>0.3</v>
          </cell>
          <cell r="D10896" t="str">
            <v>Hampton</v>
          </cell>
          <cell r="E10896">
            <v>0</v>
          </cell>
          <cell r="F10896">
            <v>275</v>
          </cell>
          <cell r="G10896" t="str">
            <v>NHTF</v>
          </cell>
        </row>
        <row r="10897">
          <cell r="A10897" t="str">
            <v>Horry201900.3NHTF</v>
          </cell>
          <cell r="B10897">
            <v>2019</v>
          </cell>
          <cell r="C10897">
            <v>0.3</v>
          </cell>
          <cell r="D10897" t="str">
            <v>Horry</v>
          </cell>
          <cell r="E10897">
            <v>0</v>
          </cell>
          <cell r="F10897">
            <v>306</v>
          </cell>
          <cell r="G10897" t="str">
            <v>NHTF</v>
          </cell>
        </row>
        <row r="10898">
          <cell r="A10898" t="str">
            <v>Jasper201900.3NHTF</v>
          </cell>
          <cell r="B10898">
            <v>2019</v>
          </cell>
          <cell r="C10898">
            <v>0.3</v>
          </cell>
          <cell r="D10898" t="str">
            <v>Jasper</v>
          </cell>
          <cell r="E10898">
            <v>0</v>
          </cell>
          <cell r="F10898">
            <v>275</v>
          </cell>
          <cell r="G10898" t="str">
            <v>NHTF</v>
          </cell>
        </row>
        <row r="10899">
          <cell r="A10899" t="str">
            <v>Kershaw201900.3NHTF</v>
          </cell>
          <cell r="B10899">
            <v>2019</v>
          </cell>
          <cell r="C10899">
            <v>0.3</v>
          </cell>
          <cell r="D10899" t="str">
            <v>Kershaw</v>
          </cell>
          <cell r="E10899">
            <v>0</v>
          </cell>
          <cell r="F10899">
            <v>337</v>
          </cell>
          <cell r="G10899" t="str">
            <v>NHTF</v>
          </cell>
        </row>
        <row r="10900">
          <cell r="A10900" t="str">
            <v>Lancaster201900.3NHTF</v>
          </cell>
          <cell r="B10900">
            <v>2019</v>
          </cell>
          <cell r="C10900">
            <v>0.3</v>
          </cell>
          <cell r="D10900" t="str">
            <v>Lancaster</v>
          </cell>
          <cell r="E10900">
            <v>0</v>
          </cell>
          <cell r="F10900">
            <v>353</v>
          </cell>
          <cell r="G10900" t="str">
            <v>NHTF</v>
          </cell>
        </row>
        <row r="10901">
          <cell r="A10901" t="str">
            <v>Laurens201900.3NHTF</v>
          </cell>
          <cell r="B10901">
            <v>2019</v>
          </cell>
          <cell r="C10901">
            <v>0.3</v>
          </cell>
          <cell r="D10901" t="str">
            <v>Laurens</v>
          </cell>
          <cell r="E10901">
            <v>0</v>
          </cell>
          <cell r="F10901">
            <v>277</v>
          </cell>
          <cell r="G10901" t="str">
            <v>NHTF</v>
          </cell>
        </row>
        <row r="10902">
          <cell r="A10902" t="str">
            <v>Lee201900.3NHTF</v>
          </cell>
          <cell r="B10902">
            <v>2019</v>
          </cell>
          <cell r="C10902">
            <v>0.3</v>
          </cell>
          <cell r="D10902" t="str">
            <v>Lee</v>
          </cell>
          <cell r="E10902">
            <v>0</v>
          </cell>
          <cell r="F10902">
            <v>275</v>
          </cell>
          <cell r="G10902" t="str">
            <v>NHTF</v>
          </cell>
        </row>
        <row r="10903">
          <cell r="A10903" t="str">
            <v>Lexington201900.3NHTF</v>
          </cell>
          <cell r="B10903">
            <v>2019</v>
          </cell>
          <cell r="C10903">
            <v>0.3</v>
          </cell>
          <cell r="D10903" t="str">
            <v>Lexington</v>
          </cell>
          <cell r="E10903">
            <v>0</v>
          </cell>
          <cell r="F10903">
            <v>382</v>
          </cell>
          <cell r="G10903" t="str">
            <v>NHTF</v>
          </cell>
        </row>
        <row r="10904">
          <cell r="A10904" t="str">
            <v>Marion201900.3NHTF</v>
          </cell>
          <cell r="B10904">
            <v>2019</v>
          </cell>
          <cell r="C10904">
            <v>0.3</v>
          </cell>
          <cell r="D10904" t="str">
            <v>Marion</v>
          </cell>
          <cell r="E10904">
            <v>0</v>
          </cell>
          <cell r="F10904">
            <v>275</v>
          </cell>
          <cell r="G10904" t="str">
            <v>NHTF</v>
          </cell>
        </row>
        <row r="10905">
          <cell r="A10905" t="str">
            <v>Marlboro201900.3NHTF</v>
          </cell>
          <cell r="B10905">
            <v>2019</v>
          </cell>
          <cell r="C10905">
            <v>0.3</v>
          </cell>
          <cell r="D10905" t="str">
            <v>Marlboro</v>
          </cell>
          <cell r="E10905">
            <v>0</v>
          </cell>
          <cell r="F10905">
            <v>275</v>
          </cell>
          <cell r="G10905" t="str">
            <v>NHTF</v>
          </cell>
        </row>
        <row r="10906">
          <cell r="A10906" t="str">
            <v>McCormick201900.3NHTF</v>
          </cell>
          <cell r="B10906">
            <v>2019</v>
          </cell>
          <cell r="C10906">
            <v>0.3</v>
          </cell>
          <cell r="D10906" t="str">
            <v>McCormick</v>
          </cell>
          <cell r="E10906">
            <v>0</v>
          </cell>
          <cell r="F10906">
            <v>288</v>
          </cell>
          <cell r="G10906" t="str">
            <v>NHTF</v>
          </cell>
        </row>
        <row r="10907">
          <cell r="A10907" t="str">
            <v>Newberry201900.3NHTF</v>
          </cell>
          <cell r="B10907">
            <v>2019</v>
          </cell>
          <cell r="C10907">
            <v>0.3</v>
          </cell>
          <cell r="D10907" t="str">
            <v>Newberry</v>
          </cell>
          <cell r="E10907">
            <v>0</v>
          </cell>
          <cell r="F10907">
            <v>275</v>
          </cell>
          <cell r="G10907" t="str">
            <v>NHTF</v>
          </cell>
        </row>
        <row r="10908">
          <cell r="A10908" t="str">
            <v>Oconee201900.3NHTF</v>
          </cell>
          <cell r="B10908">
            <v>2019</v>
          </cell>
          <cell r="C10908">
            <v>0.3</v>
          </cell>
          <cell r="D10908" t="str">
            <v>Oconee</v>
          </cell>
          <cell r="E10908">
            <v>0</v>
          </cell>
          <cell r="F10908">
            <v>330</v>
          </cell>
          <cell r="G10908" t="str">
            <v>NHTF</v>
          </cell>
        </row>
        <row r="10909">
          <cell r="A10909" t="str">
            <v>Orangeburg201900.3NHTF</v>
          </cell>
          <cell r="B10909">
            <v>2019</v>
          </cell>
          <cell r="C10909">
            <v>0.3</v>
          </cell>
          <cell r="D10909" t="str">
            <v>Orangeburg</v>
          </cell>
          <cell r="E10909">
            <v>0</v>
          </cell>
          <cell r="F10909">
            <v>275</v>
          </cell>
          <cell r="G10909" t="str">
            <v>NHTF</v>
          </cell>
        </row>
        <row r="10910">
          <cell r="A10910" t="str">
            <v>Pickens201900.3NHTF</v>
          </cell>
          <cell r="B10910">
            <v>2019</v>
          </cell>
          <cell r="C10910">
            <v>0.3</v>
          </cell>
          <cell r="D10910" t="str">
            <v>Pickens</v>
          </cell>
          <cell r="E10910">
            <v>0</v>
          </cell>
          <cell r="F10910">
            <v>393</v>
          </cell>
          <cell r="G10910" t="str">
            <v>NHTF</v>
          </cell>
        </row>
        <row r="10911">
          <cell r="A10911" t="str">
            <v>Richland201900.3NHTF</v>
          </cell>
          <cell r="B10911">
            <v>2019</v>
          </cell>
          <cell r="C10911">
            <v>0.3</v>
          </cell>
          <cell r="D10911" t="str">
            <v>Richland</v>
          </cell>
          <cell r="E10911">
            <v>0</v>
          </cell>
          <cell r="F10911">
            <v>382</v>
          </cell>
          <cell r="G10911" t="str">
            <v>NHTF</v>
          </cell>
        </row>
        <row r="10912">
          <cell r="A10912" t="str">
            <v>Saluda201900.3NHTF</v>
          </cell>
          <cell r="B10912">
            <v>2019</v>
          </cell>
          <cell r="C10912">
            <v>0.3</v>
          </cell>
          <cell r="D10912" t="str">
            <v>Saluda</v>
          </cell>
          <cell r="E10912">
            <v>0</v>
          </cell>
          <cell r="F10912">
            <v>382</v>
          </cell>
          <cell r="G10912" t="str">
            <v>NHTF</v>
          </cell>
        </row>
        <row r="10913">
          <cell r="A10913" t="str">
            <v>Spartanburg201900.3NHTF</v>
          </cell>
          <cell r="B10913">
            <v>2019</v>
          </cell>
          <cell r="C10913">
            <v>0.3</v>
          </cell>
          <cell r="D10913" t="str">
            <v>Spartanburg</v>
          </cell>
          <cell r="E10913">
            <v>0</v>
          </cell>
          <cell r="F10913">
            <v>340</v>
          </cell>
          <cell r="G10913" t="str">
            <v>NHTF</v>
          </cell>
        </row>
        <row r="10914">
          <cell r="A10914" t="str">
            <v>Sumter201900.3NHTF</v>
          </cell>
          <cell r="B10914">
            <v>2019</v>
          </cell>
          <cell r="C10914">
            <v>0.3</v>
          </cell>
          <cell r="D10914" t="str">
            <v>Sumter</v>
          </cell>
          <cell r="E10914">
            <v>0</v>
          </cell>
          <cell r="F10914">
            <v>287</v>
          </cell>
          <cell r="G10914" t="str">
            <v>NHTF</v>
          </cell>
        </row>
        <row r="10915">
          <cell r="A10915" t="str">
            <v>Union201900.3NHTF</v>
          </cell>
          <cell r="B10915">
            <v>2019</v>
          </cell>
          <cell r="C10915">
            <v>0.3</v>
          </cell>
          <cell r="D10915" t="str">
            <v>Union</v>
          </cell>
          <cell r="E10915">
            <v>0</v>
          </cell>
          <cell r="F10915">
            <v>275</v>
          </cell>
          <cell r="G10915" t="str">
            <v>NHTF</v>
          </cell>
        </row>
        <row r="10916">
          <cell r="A10916" t="str">
            <v>Williamsburg201900.3NHTF</v>
          </cell>
          <cell r="B10916">
            <v>2019</v>
          </cell>
          <cell r="C10916">
            <v>0.3</v>
          </cell>
          <cell r="D10916" t="str">
            <v>Williamsburg</v>
          </cell>
          <cell r="E10916">
            <v>0</v>
          </cell>
          <cell r="F10916">
            <v>275</v>
          </cell>
          <cell r="G10916" t="str">
            <v>NHTF</v>
          </cell>
        </row>
        <row r="10917">
          <cell r="A10917" t="str">
            <v>York201900.3NHTF</v>
          </cell>
          <cell r="B10917">
            <v>2019</v>
          </cell>
          <cell r="C10917">
            <v>0.3</v>
          </cell>
          <cell r="D10917" t="str">
            <v>York</v>
          </cell>
          <cell r="E10917">
            <v>0</v>
          </cell>
          <cell r="F10917">
            <v>438</v>
          </cell>
          <cell r="G10917" t="str">
            <v>NHTF</v>
          </cell>
        </row>
        <row r="10918">
          <cell r="A10918" t="str">
            <v>Abbeville201910.3NHTF</v>
          </cell>
          <cell r="B10918">
            <v>2019</v>
          </cell>
          <cell r="C10918">
            <v>0.3</v>
          </cell>
          <cell r="D10918" t="str">
            <v>Abbeville</v>
          </cell>
          <cell r="E10918">
            <v>1</v>
          </cell>
          <cell r="F10918">
            <v>295</v>
          </cell>
          <cell r="G10918" t="str">
            <v>NHTF</v>
          </cell>
        </row>
        <row r="10919">
          <cell r="A10919" t="str">
            <v>Aiken201910.3NHTF</v>
          </cell>
          <cell r="B10919">
            <v>2019</v>
          </cell>
          <cell r="C10919">
            <v>0.3</v>
          </cell>
          <cell r="D10919" t="str">
            <v>Aiken</v>
          </cell>
          <cell r="E10919">
            <v>1</v>
          </cell>
          <cell r="F10919">
            <v>370</v>
          </cell>
          <cell r="G10919" t="str">
            <v>NHTF</v>
          </cell>
        </row>
        <row r="10920">
          <cell r="A10920" t="str">
            <v>Allendale201910.3NHTF</v>
          </cell>
          <cell r="B10920">
            <v>2019</v>
          </cell>
          <cell r="C10920">
            <v>0.3</v>
          </cell>
          <cell r="D10920" t="str">
            <v>Allendale</v>
          </cell>
          <cell r="E10920">
            <v>1</v>
          </cell>
          <cell r="F10920">
            <v>295</v>
          </cell>
          <cell r="G10920" t="str">
            <v>NHTF</v>
          </cell>
        </row>
        <row r="10921">
          <cell r="A10921" t="str">
            <v>Anderson201910.3NHTF</v>
          </cell>
          <cell r="B10921">
            <v>2019</v>
          </cell>
          <cell r="C10921">
            <v>0.3</v>
          </cell>
          <cell r="D10921" t="str">
            <v>Anderson</v>
          </cell>
          <cell r="E10921">
            <v>1</v>
          </cell>
          <cell r="F10921">
            <v>365</v>
          </cell>
          <cell r="G10921" t="str">
            <v>NHTF</v>
          </cell>
        </row>
        <row r="10922">
          <cell r="A10922" t="str">
            <v>Bamberg201910.3NHTF</v>
          </cell>
          <cell r="B10922">
            <v>2019</v>
          </cell>
          <cell r="C10922">
            <v>0.3</v>
          </cell>
          <cell r="D10922" t="str">
            <v>Bamberg</v>
          </cell>
          <cell r="E10922">
            <v>1</v>
          </cell>
          <cell r="F10922">
            <v>295</v>
          </cell>
          <cell r="G10922" t="str">
            <v>NHTF</v>
          </cell>
        </row>
        <row r="10923">
          <cell r="A10923" t="str">
            <v>Barnwell201910.3NHTF</v>
          </cell>
          <cell r="B10923">
            <v>2019</v>
          </cell>
          <cell r="C10923">
            <v>0.3</v>
          </cell>
          <cell r="D10923" t="str">
            <v>Barnwell</v>
          </cell>
          <cell r="E10923">
            <v>1</v>
          </cell>
          <cell r="F10923">
            <v>295</v>
          </cell>
          <cell r="G10923" t="str">
            <v>NHTF</v>
          </cell>
        </row>
        <row r="10924">
          <cell r="A10924" t="str">
            <v>Beaufort201910.3NHTF</v>
          </cell>
          <cell r="B10924">
            <v>2019</v>
          </cell>
          <cell r="C10924">
            <v>0.3</v>
          </cell>
          <cell r="D10924" t="str">
            <v>Beaufort</v>
          </cell>
          <cell r="E10924">
            <v>1</v>
          </cell>
          <cell r="F10924">
            <v>459</v>
          </cell>
          <cell r="G10924" t="str">
            <v>NHTF</v>
          </cell>
        </row>
        <row r="10925">
          <cell r="A10925" t="str">
            <v>Berkeley201910.3NHTF</v>
          </cell>
          <cell r="B10925">
            <v>2019</v>
          </cell>
          <cell r="C10925">
            <v>0.3</v>
          </cell>
          <cell r="D10925" t="str">
            <v>Berkeley</v>
          </cell>
          <cell r="E10925">
            <v>1</v>
          </cell>
          <cell r="F10925">
            <v>456</v>
          </cell>
          <cell r="G10925" t="str">
            <v>NHTF</v>
          </cell>
        </row>
        <row r="10926">
          <cell r="A10926" t="str">
            <v>Calhoun201910.3NHTF</v>
          </cell>
          <cell r="B10926">
            <v>2019</v>
          </cell>
          <cell r="C10926">
            <v>0.3</v>
          </cell>
          <cell r="D10926" t="str">
            <v>Calhoun</v>
          </cell>
          <cell r="E10926">
            <v>1</v>
          </cell>
          <cell r="F10926">
            <v>409</v>
          </cell>
          <cell r="G10926" t="str">
            <v>NHTF</v>
          </cell>
        </row>
        <row r="10927">
          <cell r="A10927" t="str">
            <v>Charleston201910.3NHTF</v>
          </cell>
          <cell r="B10927">
            <v>2019</v>
          </cell>
          <cell r="C10927">
            <v>0.3</v>
          </cell>
          <cell r="D10927" t="str">
            <v>Charleston</v>
          </cell>
          <cell r="E10927">
            <v>1</v>
          </cell>
          <cell r="F10927">
            <v>456</v>
          </cell>
          <cell r="G10927" t="str">
            <v>NHTF</v>
          </cell>
        </row>
        <row r="10928">
          <cell r="A10928" t="str">
            <v>Cherokee201910.3NHTF</v>
          </cell>
          <cell r="B10928">
            <v>2019</v>
          </cell>
          <cell r="C10928">
            <v>0.3</v>
          </cell>
          <cell r="D10928" t="str">
            <v>Cherokee</v>
          </cell>
          <cell r="E10928">
            <v>1</v>
          </cell>
          <cell r="F10928">
            <v>295</v>
          </cell>
          <cell r="G10928" t="str">
            <v>NHTF</v>
          </cell>
        </row>
        <row r="10929">
          <cell r="A10929" t="str">
            <v>Chester201910.3NHTF</v>
          </cell>
          <cell r="B10929">
            <v>2019</v>
          </cell>
          <cell r="C10929">
            <v>0.3</v>
          </cell>
          <cell r="D10929" t="str">
            <v>Chester</v>
          </cell>
          <cell r="E10929">
            <v>1</v>
          </cell>
          <cell r="F10929">
            <v>305</v>
          </cell>
          <cell r="G10929" t="str">
            <v>NHTF</v>
          </cell>
        </row>
        <row r="10930">
          <cell r="A10930" t="str">
            <v>Chesterfield201910.3NHTF</v>
          </cell>
          <cell r="B10930">
            <v>2019</v>
          </cell>
          <cell r="C10930">
            <v>0.3</v>
          </cell>
          <cell r="D10930" t="str">
            <v>Chesterfield</v>
          </cell>
          <cell r="E10930">
            <v>1</v>
          </cell>
          <cell r="F10930">
            <v>295</v>
          </cell>
          <cell r="G10930" t="str">
            <v>NHTF</v>
          </cell>
        </row>
        <row r="10931">
          <cell r="A10931" t="str">
            <v>Clarendon201910.3NHTF</v>
          </cell>
          <cell r="B10931">
            <v>2019</v>
          </cell>
          <cell r="C10931">
            <v>0.3</v>
          </cell>
          <cell r="D10931" t="str">
            <v>Clarendon</v>
          </cell>
          <cell r="E10931">
            <v>1</v>
          </cell>
          <cell r="F10931">
            <v>295</v>
          </cell>
          <cell r="G10931" t="str">
            <v>NHTF</v>
          </cell>
        </row>
        <row r="10932">
          <cell r="A10932" t="str">
            <v>Colleton201910.3NHTF</v>
          </cell>
          <cell r="B10932">
            <v>2019</v>
          </cell>
          <cell r="C10932">
            <v>0.3</v>
          </cell>
          <cell r="D10932" t="str">
            <v>Colleton</v>
          </cell>
          <cell r="E10932">
            <v>1</v>
          </cell>
          <cell r="F10932">
            <v>295</v>
          </cell>
          <cell r="G10932" t="str">
            <v>NHTF</v>
          </cell>
        </row>
        <row r="10933">
          <cell r="A10933" t="str">
            <v>Darlington201910.3NHTF</v>
          </cell>
          <cell r="B10933">
            <v>2019</v>
          </cell>
          <cell r="C10933">
            <v>0.3</v>
          </cell>
          <cell r="D10933" t="str">
            <v>Darlington</v>
          </cell>
          <cell r="E10933">
            <v>1</v>
          </cell>
          <cell r="F10933">
            <v>295</v>
          </cell>
          <cell r="G10933" t="str">
            <v>NHTF</v>
          </cell>
        </row>
        <row r="10934">
          <cell r="A10934" t="str">
            <v>Dillon201910.3NHTF</v>
          </cell>
          <cell r="B10934">
            <v>2019</v>
          </cell>
          <cell r="C10934">
            <v>0.3</v>
          </cell>
          <cell r="D10934" t="str">
            <v>Dillon</v>
          </cell>
          <cell r="E10934">
            <v>1</v>
          </cell>
          <cell r="F10934">
            <v>295</v>
          </cell>
          <cell r="G10934" t="str">
            <v>NHTF</v>
          </cell>
        </row>
        <row r="10935">
          <cell r="A10935" t="str">
            <v>Dorchester201910.3NHTF</v>
          </cell>
          <cell r="B10935">
            <v>2019</v>
          </cell>
          <cell r="C10935">
            <v>0.3</v>
          </cell>
          <cell r="D10935" t="str">
            <v>Dorchester</v>
          </cell>
          <cell r="E10935">
            <v>1</v>
          </cell>
          <cell r="F10935">
            <v>456</v>
          </cell>
          <cell r="G10935" t="str">
            <v>NHTF</v>
          </cell>
        </row>
        <row r="10936">
          <cell r="A10936" t="str">
            <v>Edgefield201910.3NHTF</v>
          </cell>
          <cell r="B10936">
            <v>2019</v>
          </cell>
          <cell r="C10936">
            <v>0.3</v>
          </cell>
          <cell r="D10936" t="str">
            <v>Edgefield</v>
          </cell>
          <cell r="E10936">
            <v>1</v>
          </cell>
          <cell r="F10936">
            <v>370</v>
          </cell>
          <cell r="G10936" t="str">
            <v>NHTF</v>
          </cell>
        </row>
        <row r="10937">
          <cell r="A10937" t="str">
            <v>Fairfield201910.3NHTF</v>
          </cell>
          <cell r="B10937">
            <v>2019</v>
          </cell>
          <cell r="C10937">
            <v>0.3</v>
          </cell>
          <cell r="D10937" t="str">
            <v>Fairfield</v>
          </cell>
          <cell r="E10937">
            <v>1</v>
          </cell>
          <cell r="F10937">
            <v>409</v>
          </cell>
          <cell r="G10937" t="str">
            <v>NHTF</v>
          </cell>
        </row>
        <row r="10938">
          <cell r="A10938" t="str">
            <v>Florence201910.3NHTF</v>
          </cell>
          <cell r="B10938">
            <v>2019</v>
          </cell>
          <cell r="C10938">
            <v>0.3</v>
          </cell>
          <cell r="D10938" t="str">
            <v>Florence</v>
          </cell>
          <cell r="E10938">
            <v>1</v>
          </cell>
          <cell r="F10938">
            <v>325</v>
          </cell>
          <cell r="G10938" t="str">
            <v>NHTF</v>
          </cell>
        </row>
        <row r="10939">
          <cell r="A10939" t="str">
            <v>Georgetown201910.3NHTF</v>
          </cell>
          <cell r="B10939">
            <v>2019</v>
          </cell>
          <cell r="C10939">
            <v>0.3</v>
          </cell>
          <cell r="D10939" t="str">
            <v>Georgetown</v>
          </cell>
          <cell r="E10939">
            <v>1</v>
          </cell>
          <cell r="F10939">
            <v>351</v>
          </cell>
          <cell r="G10939" t="str">
            <v>NHTF</v>
          </cell>
        </row>
        <row r="10940">
          <cell r="A10940" t="str">
            <v>Greenville201910.3NHTF</v>
          </cell>
          <cell r="B10940">
            <v>2019</v>
          </cell>
          <cell r="C10940">
            <v>0.3</v>
          </cell>
          <cell r="D10940" t="str">
            <v>Greenville</v>
          </cell>
          <cell r="E10940">
            <v>1</v>
          </cell>
          <cell r="F10940">
            <v>421</v>
          </cell>
          <cell r="G10940" t="str">
            <v>NHTF</v>
          </cell>
        </row>
        <row r="10941">
          <cell r="A10941" t="str">
            <v>Greenwood201910.3NHTF</v>
          </cell>
          <cell r="B10941">
            <v>2019</v>
          </cell>
          <cell r="C10941">
            <v>0.3</v>
          </cell>
          <cell r="D10941" t="str">
            <v>Greenwood</v>
          </cell>
          <cell r="E10941">
            <v>1</v>
          </cell>
          <cell r="F10941">
            <v>317</v>
          </cell>
          <cell r="G10941" t="str">
            <v>NHTF</v>
          </cell>
        </row>
        <row r="10942">
          <cell r="A10942" t="str">
            <v>Hampton201910.3NHTF</v>
          </cell>
          <cell r="B10942">
            <v>2019</v>
          </cell>
          <cell r="C10942">
            <v>0.3</v>
          </cell>
          <cell r="D10942" t="str">
            <v>Hampton</v>
          </cell>
          <cell r="E10942">
            <v>1</v>
          </cell>
          <cell r="F10942">
            <v>295</v>
          </cell>
          <cell r="G10942" t="str">
            <v>NHTF</v>
          </cell>
        </row>
        <row r="10943">
          <cell r="A10943" t="str">
            <v>Horry201910.3NHTF</v>
          </cell>
          <cell r="B10943">
            <v>2019</v>
          </cell>
          <cell r="C10943">
            <v>0.3</v>
          </cell>
          <cell r="D10943" t="str">
            <v>Horry</v>
          </cell>
          <cell r="E10943">
            <v>1</v>
          </cell>
          <cell r="F10943">
            <v>328</v>
          </cell>
          <cell r="G10943" t="str">
            <v>NHTF</v>
          </cell>
        </row>
        <row r="10944">
          <cell r="A10944" t="str">
            <v>Jasper201910.3NHTF</v>
          </cell>
          <cell r="B10944">
            <v>2019</v>
          </cell>
          <cell r="C10944">
            <v>0.3</v>
          </cell>
          <cell r="D10944" t="str">
            <v>Jasper</v>
          </cell>
          <cell r="E10944">
            <v>1</v>
          </cell>
          <cell r="F10944">
            <v>295</v>
          </cell>
          <cell r="G10944" t="str">
            <v>NHTF</v>
          </cell>
        </row>
        <row r="10945">
          <cell r="A10945" t="str">
            <v>Kershaw201910.3NHTF</v>
          </cell>
          <cell r="B10945">
            <v>2019</v>
          </cell>
          <cell r="C10945">
            <v>0.3</v>
          </cell>
          <cell r="D10945" t="str">
            <v>Kershaw</v>
          </cell>
          <cell r="E10945">
            <v>1</v>
          </cell>
          <cell r="F10945">
            <v>361</v>
          </cell>
          <cell r="G10945" t="str">
            <v>NHTF</v>
          </cell>
        </row>
        <row r="10946">
          <cell r="A10946" t="str">
            <v>Lancaster201910.3NHTF</v>
          </cell>
          <cell r="B10946">
            <v>2019</v>
          </cell>
          <cell r="C10946">
            <v>0.3</v>
          </cell>
          <cell r="D10946" t="str">
            <v>Lancaster</v>
          </cell>
          <cell r="E10946">
            <v>1</v>
          </cell>
          <cell r="F10946">
            <v>379</v>
          </cell>
          <cell r="G10946" t="str">
            <v>NHTF</v>
          </cell>
        </row>
        <row r="10947">
          <cell r="A10947" t="str">
            <v>Laurens201910.3NHTF</v>
          </cell>
          <cell r="B10947">
            <v>2019</v>
          </cell>
          <cell r="C10947">
            <v>0.3</v>
          </cell>
          <cell r="D10947" t="str">
            <v>Laurens</v>
          </cell>
          <cell r="E10947">
            <v>1</v>
          </cell>
          <cell r="F10947">
            <v>297</v>
          </cell>
          <cell r="G10947" t="str">
            <v>NHTF</v>
          </cell>
        </row>
        <row r="10948">
          <cell r="A10948" t="str">
            <v>Lee201910.3NHTF</v>
          </cell>
          <cell r="B10948">
            <v>2019</v>
          </cell>
          <cell r="C10948">
            <v>0.3</v>
          </cell>
          <cell r="D10948" t="str">
            <v>Lee</v>
          </cell>
          <cell r="E10948">
            <v>1</v>
          </cell>
          <cell r="F10948">
            <v>295</v>
          </cell>
          <cell r="G10948" t="str">
            <v>NHTF</v>
          </cell>
        </row>
        <row r="10949">
          <cell r="A10949" t="str">
            <v>Lexington201910.3NHTF</v>
          </cell>
          <cell r="B10949">
            <v>2019</v>
          </cell>
          <cell r="C10949">
            <v>0.3</v>
          </cell>
          <cell r="D10949" t="str">
            <v>Lexington</v>
          </cell>
          <cell r="E10949">
            <v>1</v>
          </cell>
          <cell r="F10949">
            <v>409</v>
          </cell>
          <cell r="G10949" t="str">
            <v>NHTF</v>
          </cell>
        </row>
        <row r="10950">
          <cell r="A10950" t="str">
            <v>Marion201910.3NHTF</v>
          </cell>
          <cell r="B10950">
            <v>2019</v>
          </cell>
          <cell r="C10950">
            <v>0.3</v>
          </cell>
          <cell r="D10950" t="str">
            <v>Marion</v>
          </cell>
          <cell r="E10950">
            <v>1</v>
          </cell>
          <cell r="F10950">
            <v>295</v>
          </cell>
          <cell r="G10950" t="str">
            <v>NHTF</v>
          </cell>
        </row>
        <row r="10951">
          <cell r="A10951" t="str">
            <v>Marlboro201910.3NHTF</v>
          </cell>
          <cell r="B10951">
            <v>2019</v>
          </cell>
          <cell r="C10951">
            <v>0.3</v>
          </cell>
          <cell r="D10951" t="str">
            <v>Marlboro</v>
          </cell>
          <cell r="E10951">
            <v>1</v>
          </cell>
          <cell r="F10951">
            <v>295</v>
          </cell>
          <cell r="G10951" t="str">
            <v>NHTF</v>
          </cell>
        </row>
        <row r="10952">
          <cell r="A10952" t="str">
            <v>McCormick201910.3NHTF</v>
          </cell>
          <cell r="B10952">
            <v>2019</v>
          </cell>
          <cell r="C10952">
            <v>0.3</v>
          </cell>
          <cell r="D10952" t="str">
            <v>McCormick</v>
          </cell>
          <cell r="E10952">
            <v>1</v>
          </cell>
          <cell r="F10952">
            <v>309</v>
          </cell>
          <cell r="G10952" t="str">
            <v>NHTF</v>
          </cell>
        </row>
        <row r="10953">
          <cell r="A10953" t="str">
            <v>Newberry201910.3NHTF</v>
          </cell>
          <cell r="B10953">
            <v>2019</v>
          </cell>
          <cell r="C10953">
            <v>0.3</v>
          </cell>
          <cell r="D10953" t="str">
            <v>Newberry</v>
          </cell>
          <cell r="E10953">
            <v>1</v>
          </cell>
          <cell r="F10953">
            <v>295</v>
          </cell>
          <cell r="G10953" t="str">
            <v>NHTF</v>
          </cell>
        </row>
        <row r="10954">
          <cell r="A10954" t="str">
            <v>Oconee201910.3NHTF</v>
          </cell>
          <cell r="B10954">
            <v>2019</v>
          </cell>
          <cell r="C10954">
            <v>0.3</v>
          </cell>
          <cell r="D10954" t="str">
            <v>Oconee</v>
          </cell>
          <cell r="E10954">
            <v>1</v>
          </cell>
          <cell r="F10954">
            <v>353</v>
          </cell>
          <cell r="G10954" t="str">
            <v>NHTF</v>
          </cell>
        </row>
        <row r="10955">
          <cell r="A10955" t="str">
            <v>Orangeburg201910.3NHTF</v>
          </cell>
          <cell r="B10955">
            <v>2019</v>
          </cell>
          <cell r="C10955">
            <v>0.3</v>
          </cell>
          <cell r="D10955" t="str">
            <v>Orangeburg</v>
          </cell>
          <cell r="E10955">
            <v>1</v>
          </cell>
          <cell r="F10955">
            <v>295</v>
          </cell>
          <cell r="G10955" t="str">
            <v>NHTF</v>
          </cell>
        </row>
        <row r="10956">
          <cell r="A10956" t="str">
            <v>Pickens201910.3NHTF</v>
          </cell>
          <cell r="B10956">
            <v>2019</v>
          </cell>
          <cell r="C10956">
            <v>0.3</v>
          </cell>
          <cell r="D10956" t="str">
            <v>Pickens</v>
          </cell>
          <cell r="E10956">
            <v>1</v>
          </cell>
          <cell r="F10956">
            <v>421</v>
          </cell>
          <cell r="G10956" t="str">
            <v>NHTF</v>
          </cell>
        </row>
        <row r="10957">
          <cell r="A10957" t="str">
            <v>Richland201910.3NHTF</v>
          </cell>
          <cell r="B10957">
            <v>2019</v>
          </cell>
          <cell r="C10957">
            <v>0.3</v>
          </cell>
          <cell r="D10957" t="str">
            <v>Richland</v>
          </cell>
          <cell r="E10957">
            <v>1</v>
          </cell>
          <cell r="F10957">
            <v>409</v>
          </cell>
          <cell r="G10957" t="str">
            <v>NHTF</v>
          </cell>
        </row>
        <row r="10958">
          <cell r="A10958" t="str">
            <v>Saluda201910.3NHTF</v>
          </cell>
          <cell r="B10958">
            <v>2019</v>
          </cell>
          <cell r="C10958">
            <v>0.3</v>
          </cell>
          <cell r="D10958" t="str">
            <v>Saluda</v>
          </cell>
          <cell r="E10958">
            <v>1</v>
          </cell>
          <cell r="F10958">
            <v>409</v>
          </cell>
          <cell r="G10958" t="str">
            <v>NHTF</v>
          </cell>
        </row>
        <row r="10959">
          <cell r="A10959" t="str">
            <v>Spartanburg201910.3NHTF</v>
          </cell>
          <cell r="B10959">
            <v>2019</v>
          </cell>
          <cell r="C10959">
            <v>0.3</v>
          </cell>
          <cell r="D10959" t="str">
            <v>Spartanburg</v>
          </cell>
          <cell r="E10959">
            <v>1</v>
          </cell>
          <cell r="F10959">
            <v>364</v>
          </cell>
          <cell r="G10959" t="str">
            <v>NHTF</v>
          </cell>
        </row>
        <row r="10960">
          <cell r="A10960" t="str">
            <v>Sumter201910.3NHTF</v>
          </cell>
          <cell r="B10960">
            <v>2019</v>
          </cell>
          <cell r="C10960">
            <v>0.3</v>
          </cell>
          <cell r="D10960" t="str">
            <v>Sumter</v>
          </cell>
          <cell r="E10960">
            <v>1</v>
          </cell>
          <cell r="F10960">
            <v>308</v>
          </cell>
          <cell r="G10960" t="str">
            <v>NHTF</v>
          </cell>
        </row>
        <row r="10961">
          <cell r="A10961" t="str">
            <v>Union201910.3NHTF</v>
          </cell>
          <cell r="B10961">
            <v>2019</v>
          </cell>
          <cell r="C10961">
            <v>0.3</v>
          </cell>
          <cell r="D10961" t="str">
            <v>Union</v>
          </cell>
          <cell r="E10961">
            <v>1</v>
          </cell>
          <cell r="F10961">
            <v>295</v>
          </cell>
          <cell r="G10961" t="str">
            <v>NHTF</v>
          </cell>
        </row>
        <row r="10962">
          <cell r="A10962" t="str">
            <v>Williamsburg201910.3NHTF</v>
          </cell>
          <cell r="B10962">
            <v>2019</v>
          </cell>
          <cell r="C10962">
            <v>0.3</v>
          </cell>
          <cell r="D10962" t="str">
            <v>Williamsburg</v>
          </cell>
          <cell r="E10962">
            <v>1</v>
          </cell>
          <cell r="F10962">
            <v>295</v>
          </cell>
          <cell r="G10962" t="str">
            <v>NHTF</v>
          </cell>
        </row>
        <row r="10963">
          <cell r="A10963" t="str">
            <v>York201910.3NHTF</v>
          </cell>
          <cell r="B10963">
            <v>2019</v>
          </cell>
          <cell r="C10963">
            <v>0.3</v>
          </cell>
          <cell r="D10963" t="str">
            <v>York</v>
          </cell>
          <cell r="E10963">
            <v>1</v>
          </cell>
          <cell r="F10963">
            <v>470</v>
          </cell>
          <cell r="G10963" t="str">
            <v>NHTF</v>
          </cell>
        </row>
        <row r="10964">
          <cell r="A10964" t="str">
            <v>Abbeville201920.3NHTF</v>
          </cell>
          <cell r="B10964">
            <v>2019</v>
          </cell>
          <cell r="C10964">
            <v>0.3</v>
          </cell>
          <cell r="D10964" t="str">
            <v>Abbeville</v>
          </cell>
          <cell r="E10964">
            <v>2</v>
          </cell>
          <cell r="F10964">
            <v>353</v>
          </cell>
          <cell r="G10964" t="str">
            <v>NHTF</v>
          </cell>
        </row>
        <row r="10965">
          <cell r="A10965" t="str">
            <v>Aiken201920.3NHTF</v>
          </cell>
          <cell r="B10965">
            <v>2019</v>
          </cell>
          <cell r="C10965">
            <v>0.3</v>
          </cell>
          <cell r="D10965" t="str">
            <v>Aiken</v>
          </cell>
          <cell r="E10965">
            <v>2</v>
          </cell>
          <cell r="F10965">
            <v>445</v>
          </cell>
          <cell r="G10965" t="str">
            <v>NHTF</v>
          </cell>
        </row>
        <row r="10966">
          <cell r="A10966" t="str">
            <v>Allendale201920.3NHTF</v>
          </cell>
          <cell r="B10966">
            <v>2019</v>
          </cell>
          <cell r="C10966">
            <v>0.3</v>
          </cell>
          <cell r="D10966" t="str">
            <v>Allendale</v>
          </cell>
          <cell r="E10966">
            <v>2</v>
          </cell>
          <cell r="F10966">
            <v>353</v>
          </cell>
          <cell r="G10966" t="str">
            <v>NHTF</v>
          </cell>
        </row>
        <row r="10967">
          <cell r="A10967" t="str">
            <v>Anderson201920.3NHTF</v>
          </cell>
          <cell r="B10967">
            <v>2019</v>
          </cell>
          <cell r="C10967">
            <v>0.3</v>
          </cell>
          <cell r="D10967" t="str">
            <v>Anderson</v>
          </cell>
          <cell r="E10967">
            <v>2</v>
          </cell>
          <cell r="F10967">
            <v>438</v>
          </cell>
          <cell r="G10967" t="str">
            <v>NHTF</v>
          </cell>
        </row>
        <row r="10968">
          <cell r="A10968" t="str">
            <v>Bamberg201920.3NHTF</v>
          </cell>
          <cell r="B10968">
            <v>2019</v>
          </cell>
          <cell r="C10968">
            <v>0.3</v>
          </cell>
          <cell r="D10968" t="str">
            <v>Bamberg</v>
          </cell>
          <cell r="E10968">
            <v>2</v>
          </cell>
          <cell r="F10968">
            <v>353</v>
          </cell>
          <cell r="G10968" t="str">
            <v>NHTF</v>
          </cell>
        </row>
        <row r="10969">
          <cell r="A10969" t="str">
            <v>Barnwell201920.3NHTF</v>
          </cell>
          <cell r="B10969">
            <v>2019</v>
          </cell>
          <cell r="C10969">
            <v>0.3</v>
          </cell>
          <cell r="D10969" t="str">
            <v>Barnwell</v>
          </cell>
          <cell r="E10969">
            <v>2</v>
          </cell>
          <cell r="F10969">
            <v>353</v>
          </cell>
          <cell r="G10969" t="str">
            <v>NHTF</v>
          </cell>
        </row>
        <row r="10970">
          <cell r="A10970" t="str">
            <v>Beaufort201920.3NHTF</v>
          </cell>
          <cell r="B10970">
            <v>2019</v>
          </cell>
          <cell r="C10970">
            <v>0.3</v>
          </cell>
          <cell r="D10970" t="str">
            <v>Beaufort</v>
          </cell>
          <cell r="E10970">
            <v>2</v>
          </cell>
          <cell r="F10970">
            <v>551</v>
          </cell>
          <cell r="G10970" t="str">
            <v>NHTF</v>
          </cell>
        </row>
        <row r="10971">
          <cell r="A10971" t="str">
            <v>Berkeley201920.3NHTF</v>
          </cell>
          <cell r="B10971">
            <v>2019</v>
          </cell>
          <cell r="C10971">
            <v>0.3</v>
          </cell>
          <cell r="D10971" t="str">
            <v>Berkeley</v>
          </cell>
          <cell r="E10971">
            <v>2</v>
          </cell>
          <cell r="F10971">
            <v>547</v>
          </cell>
          <cell r="G10971" t="str">
            <v>NHTF</v>
          </cell>
        </row>
        <row r="10972">
          <cell r="A10972" t="str">
            <v>Calhoun201920.3NHTF</v>
          </cell>
          <cell r="B10972">
            <v>2019</v>
          </cell>
          <cell r="C10972">
            <v>0.3</v>
          </cell>
          <cell r="D10972" t="str">
            <v>Calhoun</v>
          </cell>
          <cell r="E10972">
            <v>2</v>
          </cell>
          <cell r="F10972">
            <v>491</v>
          </cell>
          <cell r="G10972" t="str">
            <v>NHTF</v>
          </cell>
        </row>
        <row r="10973">
          <cell r="A10973" t="str">
            <v>Charleston201920.3NHTF</v>
          </cell>
          <cell r="B10973">
            <v>2019</v>
          </cell>
          <cell r="C10973">
            <v>0.3</v>
          </cell>
          <cell r="D10973" t="str">
            <v>Charleston</v>
          </cell>
          <cell r="E10973">
            <v>2</v>
          </cell>
          <cell r="F10973">
            <v>547</v>
          </cell>
          <cell r="G10973" t="str">
            <v>NHTF</v>
          </cell>
        </row>
        <row r="10974">
          <cell r="A10974" t="str">
            <v>Cherokee201920.3NHTF</v>
          </cell>
          <cell r="B10974">
            <v>2019</v>
          </cell>
          <cell r="C10974">
            <v>0.3</v>
          </cell>
          <cell r="D10974" t="str">
            <v>Cherokee</v>
          </cell>
          <cell r="E10974">
            <v>2</v>
          </cell>
          <cell r="F10974">
            <v>353</v>
          </cell>
          <cell r="G10974" t="str">
            <v>NHTF</v>
          </cell>
        </row>
        <row r="10975">
          <cell r="A10975" t="str">
            <v>Chester201920.3NHTF</v>
          </cell>
          <cell r="B10975">
            <v>2019</v>
          </cell>
          <cell r="C10975">
            <v>0.3</v>
          </cell>
          <cell r="D10975" t="str">
            <v>Chester</v>
          </cell>
          <cell r="E10975">
            <v>2</v>
          </cell>
          <cell r="F10975">
            <v>366</v>
          </cell>
          <cell r="G10975" t="str">
            <v>NHTF</v>
          </cell>
        </row>
        <row r="10976">
          <cell r="A10976" t="str">
            <v>Chesterfield201920.3NHTF</v>
          </cell>
          <cell r="B10976">
            <v>2019</v>
          </cell>
          <cell r="C10976">
            <v>0.3</v>
          </cell>
          <cell r="D10976" t="str">
            <v>Chesterfield</v>
          </cell>
          <cell r="E10976">
            <v>2</v>
          </cell>
          <cell r="F10976">
            <v>353</v>
          </cell>
          <cell r="G10976" t="str">
            <v>NHTF</v>
          </cell>
        </row>
        <row r="10977">
          <cell r="A10977" t="str">
            <v>Clarendon201920.3NHTF</v>
          </cell>
          <cell r="B10977">
            <v>2019</v>
          </cell>
          <cell r="C10977">
            <v>0.3</v>
          </cell>
          <cell r="D10977" t="str">
            <v>Clarendon</v>
          </cell>
          <cell r="E10977">
            <v>2</v>
          </cell>
          <cell r="F10977">
            <v>353</v>
          </cell>
          <cell r="G10977" t="str">
            <v>NHTF</v>
          </cell>
        </row>
        <row r="10978">
          <cell r="A10978" t="str">
            <v>Colleton201920.3NHTF</v>
          </cell>
          <cell r="B10978">
            <v>2019</v>
          </cell>
          <cell r="C10978">
            <v>0.3</v>
          </cell>
          <cell r="D10978" t="str">
            <v>Colleton</v>
          </cell>
          <cell r="E10978">
            <v>2</v>
          </cell>
          <cell r="F10978">
            <v>353</v>
          </cell>
          <cell r="G10978" t="str">
            <v>NHTF</v>
          </cell>
        </row>
        <row r="10979">
          <cell r="A10979" t="str">
            <v>Darlington201920.3NHTF</v>
          </cell>
          <cell r="B10979">
            <v>2019</v>
          </cell>
          <cell r="C10979">
            <v>0.3</v>
          </cell>
          <cell r="D10979" t="str">
            <v>Darlington</v>
          </cell>
          <cell r="E10979">
            <v>2</v>
          </cell>
          <cell r="F10979">
            <v>353</v>
          </cell>
          <cell r="G10979" t="str">
            <v>NHTF</v>
          </cell>
        </row>
        <row r="10980">
          <cell r="A10980" t="str">
            <v>Dillon201920.3NHTF</v>
          </cell>
          <cell r="B10980">
            <v>2019</v>
          </cell>
          <cell r="C10980">
            <v>0.3</v>
          </cell>
          <cell r="D10980" t="str">
            <v>Dillon</v>
          </cell>
          <cell r="E10980">
            <v>2</v>
          </cell>
          <cell r="F10980">
            <v>353</v>
          </cell>
          <cell r="G10980" t="str">
            <v>NHTF</v>
          </cell>
        </row>
        <row r="10981">
          <cell r="A10981" t="str">
            <v>Dorchester201920.3NHTF</v>
          </cell>
          <cell r="B10981">
            <v>2019</v>
          </cell>
          <cell r="C10981">
            <v>0.3</v>
          </cell>
          <cell r="D10981" t="str">
            <v>Dorchester</v>
          </cell>
          <cell r="E10981">
            <v>2</v>
          </cell>
          <cell r="F10981">
            <v>547</v>
          </cell>
          <cell r="G10981" t="str">
            <v>NHTF</v>
          </cell>
        </row>
        <row r="10982">
          <cell r="A10982" t="str">
            <v>Edgefield201920.3NHTF</v>
          </cell>
          <cell r="B10982">
            <v>2019</v>
          </cell>
          <cell r="C10982">
            <v>0.3</v>
          </cell>
          <cell r="D10982" t="str">
            <v>Edgefield</v>
          </cell>
          <cell r="E10982">
            <v>2</v>
          </cell>
          <cell r="F10982">
            <v>445</v>
          </cell>
          <cell r="G10982" t="str">
            <v>NHTF</v>
          </cell>
        </row>
        <row r="10983">
          <cell r="A10983" t="str">
            <v>Fairfield201920.3NHTF</v>
          </cell>
          <cell r="B10983">
            <v>2019</v>
          </cell>
          <cell r="C10983">
            <v>0.3</v>
          </cell>
          <cell r="D10983" t="str">
            <v>Fairfield</v>
          </cell>
          <cell r="E10983">
            <v>2</v>
          </cell>
          <cell r="F10983">
            <v>491</v>
          </cell>
          <cell r="G10983" t="str">
            <v>NHTF</v>
          </cell>
        </row>
        <row r="10984">
          <cell r="A10984" t="str">
            <v>Florence201920.3NHTF</v>
          </cell>
          <cell r="B10984">
            <v>2019</v>
          </cell>
          <cell r="C10984">
            <v>0.3</v>
          </cell>
          <cell r="D10984" t="str">
            <v>Florence</v>
          </cell>
          <cell r="E10984">
            <v>2</v>
          </cell>
          <cell r="F10984">
            <v>390</v>
          </cell>
          <cell r="G10984" t="str">
            <v>NHTF</v>
          </cell>
        </row>
        <row r="10985">
          <cell r="A10985" t="str">
            <v>Georgetown201920.3NHTF</v>
          </cell>
          <cell r="B10985">
            <v>2019</v>
          </cell>
          <cell r="C10985">
            <v>0.3</v>
          </cell>
          <cell r="D10985" t="str">
            <v>Georgetown</v>
          </cell>
          <cell r="E10985">
            <v>2</v>
          </cell>
          <cell r="F10985">
            <v>422</v>
          </cell>
          <cell r="G10985" t="str">
            <v>NHTF</v>
          </cell>
        </row>
        <row r="10986">
          <cell r="A10986" t="str">
            <v>Greenville201920.3NHTF</v>
          </cell>
          <cell r="B10986">
            <v>2019</v>
          </cell>
          <cell r="C10986">
            <v>0.3</v>
          </cell>
          <cell r="D10986" t="str">
            <v>Greenville</v>
          </cell>
          <cell r="E10986">
            <v>2</v>
          </cell>
          <cell r="F10986">
            <v>506</v>
          </cell>
          <cell r="G10986" t="str">
            <v>NHTF</v>
          </cell>
        </row>
        <row r="10987">
          <cell r="A10987" t="str">
            <v>Greenwood201920.3NHTF</v>
          </cell>
          <cell r="B10987">
            <v>2019</v>
          </cell>
          <cell r="C10987">
            <v>0.3</v>
          </cell>
          <cell r="D10987" t="str">
            <v>Greenwood</v>
          </cell>
          <cell r="E10987">
            <v>2</v>
          </cell>
          <cell r="F10987">
            <v>381</v>
          </cell>
          <cell r="G10987" t="str">
            <v>NHTF</v>
          </cell>
        </row>
        <row r="10988">
          <cell r="A10988" t="str">
            <v>Hampton201920.3NHTF</v>
          </cell>
          <cell r="B10988">
            <v>2019</v>
          </cell>
          <cell r="C10988">
            <v>0.3</v>
          </cell>
          <cell r="D10988" t="str">
            <v>Hampton</v>
          </cell>
          <cell r="E10988">
            <v>2</v>
          </cell>
          <cell r="F10988">
            <v>353</v>
          </cell>
          <cell r="G10988" t="str">
            <v>NHTF</v>
          </cell>
        </row>
        <row r="10989">
          <cell r="A10989" t="str">
            <v>Horry201920.3NHTF</v>
          </cell>
          <cell r="B10989">
            <v>2019</v>
          </cell>
          <cell r="C10989">
            <v>0.3</v>
          </cell>
          <cell r="D10989" t="str">
            <v>Horry</v>
          </cell>
          <cell r="E10989">
            <v>2</v>
          </cell>
          <cell r="F10989">
            <v>393</v>
          </cell>
          <cell r="G10989" t="str">
            <v>NHTF</v>
          </cell>
        </row>
        <row r="10990">
          <cell r="A10990" t="str">
            <v>Jasper201920.3NHTF</v>
          </cell>
          <cell r="B10990">
            <v>2019</v>
          </cell>
          <cell r="C10990">
            <v>0.3</v>
          </cell>
          <cell r="D10990" t="str">
            <v>Jasper</v>
          </cell>
          <cell r="E10990">
            <v>2</v>
          </cell>
          <cell r="F10990">
            <v>353</v>
          </cell>
          <cell r="G10990" t="str">
            <v>NHTF</v>
          </cell>
        </row>
        <row r="10991">
          <cell r="A10991" t="str">
            <v>Kershaw201920.3NHTF</v>
          </cell>
          <cell r="B10991">
            <v>2019</v>
          </cell>
          <cell r="C10991">
            <v>0.3</v>
          </cell>
          <cell r="D10991" t="str">
            <v>Kershaw</v>
          </cell>
          <cell r="E10991">
            <v>2</v>
          </cell>
          <cell r="F10991">
            <v>433</v>
          </cell>
          <cell r="G10991" t="str">
            <v>NHTF</v>
          </cell>
        </row>
        <row r="10992">
          <cell r="A10992" t="str">
            <v>Lancaster201920.3NHTF</v>
          </cell>
          <cell r="B10992">
            <v>2019</v>
          </cell>
          <cell r="C10992">
            <v>0.3</v>
          </cell>
          <cell r="D10992" t="str">
            <v>Lancaster</v>
          </cell>
          <cell r="E10992">
            <v>2</v>
          </cell>
          <cell r="F10992">
            <v>455</v>
          </cell>
          <cell r="G10992" t="str">
            <v>NHTF</v>
          </cell>
        </row>
        <row r="10993">
          <cell r="A10993" t="str">
            <v>Laurens201920.3NHTF</v>
          </cell>
          <cell r="B10993">
            <v>2019</v>
          </cell>
          <cell r="C10993">
            <v>0.3</v>
          </cell>
          <cell r="D10993" t="str">
            <v>Laurens</v>
          </cell>
          <cell r="E10993">
            <v>2</v>
          </cell>
          <cell r="F10993">
            <v>357</v>
          </cell>
          <cell r="G10993" t="str">
            <v>NHTF</v>
          </cell>
        </row>
        <row r="10994">
          <cell r="A10994" t="str">
            <v>Lee201920.3NHTF</v>
          </cell>
          <cell r="B10994">
            <v>2019</v>
          </cell>
          <cell r="C10994">
            <v>0.3</v>
          </cell>
          <cell r="D10994" t="str">
            <v>Lee</v>
          </cell>
          <cell r="E10994">
            <v>2</v>
          </cell>
          <cell r="F10994">
            <v>353</v>
          </cell>
          <cell r="G10994" t="str">
            <v>NHTF</v>
          </cell>
        </row>
        <row r="10995">
          <cell r="A10995" t="str">
            <v>Lexington201920.3NHTF</v>
          </cell>
          <cell r="B10995">
            <v>2019</v>
          </cell>
          <cell r="C10995">
            <v>0.3</v>
          </cell>
          <cell r="D10995" t="str">
            <v>Lexington</v>
          </cell>
          <cell r="E10995">
            <v>2</v>
          </cell>
          <cell r="F10995">
            <v>491</v>
          </cell>
          <cell r="G10995" t="str">
            <v>NHTF</v>
          </cell>
        </row>
        <row r="10996">
          <cell r="A10996" t="str">
            <v>Marion201920.3NHTF</v>
          </cell>
          <cell r="B10996">
            <v>2019</v>
          </cell>
          <cell r="C10996">
            <v>0.3</v>
          </cell>
          <cell r="D10996" t="str">
            <v>Marion</v>
          </cell>
          <cell r="E10996">
            <v>2</v>
          </cell>
          <cell r="F10996">
            <v>353</v>
          </cell>
          <cell r="G10996" t="str">
            <v>NHTF</v>
          </cell>
        </row>
        <row r="10997">
          <cell r="A10997" t="str">
            <v>Marlboro201920.3NHTF</v>
          </cell>
          <cell r="B10997">
            <v>2019</v>
          </cell>
          <cell r="C10997">
            <v>0.3</v>
          </cell>
          <cell r="D10997" t="str">
            <v>Marlboro</v>
          </cell>
          <cell r="E10997">
            <v>2</v>
          </cell>
          <cell r="F10997">
            <v>353</v>
          </cell>
          <cell r="G10997" t="str">
            <v>NHTF</v>
          </cell>
        </row>
        <row r="10998">
          <cell r="A10998" t="str">
            <v>McCormick201920.3NHTF</v>
          </cell>
          <cell r="B10998">
            <v>2019</v>
          </cell>
          <cell r="C10998">
            <v>0.3</v>
          </cell>
          <cell r="D10998" t="str">
            <v>McCormick</v>
          </cell>
          <cell r="E10998">
            <v>2</v>
          </cell>
          <cell r="F10998">
            <v>371</v>
          </cell>
          <cell r="G10998" t="str">
            <v>NHTF</v>
          </cell>
        </row>
        <row r="10999">
          <cell r="A10999" t="str">
            <v>Newberry201920.3NHTF</v>
          </cell>
          <cell r="B10999">
            <v>2019</v>
          </cell>
          <cell r="C10999">
            <v>0.3</v>
          </cell>
          <cell r="D10999" t="str">
            <v>Newberry</v>
          </cell>
          <cell r="E10999">
            <v>2</v>
          </cell>
          <cell r="F10999">
            <v>353</v>
          </cell>
          <cell r="G10999" t="str">
            <v>NHTF</v>
          </cell>
        </row>
        <row r="11000">
          <cell r="A11000" t="str">
            <v>Oconee201920.3NHTF</v>
          </cell>
          <cell r="B11000">
            <v>2019</v>
          </cell>
          <cell r="C11000">
            <v>0.3</v>
          </cell>
          <cell r="D11000" t="str">
            <v>Oconee</v>
          </cell>
          <cell r="E11000">
            <v>2</v>
          </cell>
          <cell r="F11000">
            <v>425</v>
          </cell>
          <cell r="G11000" t="str">
            <v>NHTF</v>
          </cell>
        </row>
        <row r="11001">
          <cell r="A11001" t="str">
            <v>Orangeburg201920.3NHTF</v>
          </cell>
          <cell r="B11001">
            <v>2019</v>
          </cell>
          <cell r="C11001">
            <v>0.3</v>
          </cell>
          <cell r="D11001" t="str">
            <v>Orangeburg</v>
          </cell>
          <cell r="E11001">
            <v>2</v>
          </cell>
          <cell r="F11001">
            <v>353</v>
          </cell>
          <cell r="G11001" t="str">
            <v>NHTF</v>
          </cell>
        </row>
        <row r="11002">
          <cell r="A11002" t="str">
            <v>Pickens201920.3NHTF</v>
          </cell>
          <cell r="B11002">
            <v>2019</v>
          </cell>
          <cell r="C11002">
            <v>0.3</v>
          </cell>
          <cell r="D11002" t="str">
            <v>Pickens</v>
          </cell>
          <cell r="E11002">
            <v>2</v>
          </cell>
          <cell r="F11002">
            <v>506</v>
          </cell>
          <cell r="G11002" t="str">
            <v>NHTF</v>
          </cell>
        </row>
        <row r="11003">
          <cell r="A11003" t="str">
            <v>Richland201920.3NHTF</v>
          </cell>
          <cell r="B11003">
            <v>2019</v>
          </cell>
          <cell r="C11003">
            <v>0.3</v>
          </cell>
          <cell r="D11003" t="str">
            <v>Richland</v>
          </cell>
          <cell r="E11003">
            <v>2</v>
          </cell>
          <cell r="F11003">
            <v>491</v>
          </cell>
          <cell r="G11003" t="str">
            <v>NHTF</v>
          </cell>
        </row>
        <row r="11004">
          <cell r="A11004" t="str">
            <v>Saluda201920.3NHTF</v>
          </cell>
          <cell r="B11004">
            <v>2019</v>
          </cell>
          <cell r="C11004">
            <v>0.3</v>
          </cell>
          <cell r="D11004" t="str">
            <v>Saluda</v>
          </cell>
          <cell r="E11004">
            <v>2</v>
          </cell>
          <cell r="F11004">
            <v>491</v>
          </cell>
          <cell r="G11004" t="str">
            <v>NHTF</v>
          </cell>
        </row>
        <row r="11005">
          <cell r="A11005" t="str">
            <v>Spartanburg201920.3NHTF</v>
          </cell>
          <cell r="B11005">
            <v>2019</v>
          </cell>
          <cell r="C11005">
            <v>0.3</v>
          </cell>
          <cell r="D11005" t="str">
            <v>Spartanburg</v>
          </cell>
          <cell r="E11005">
            <v>2</v>
          </cell>
          <cell r="F11005">
            <v>437</v>
          </cell>
          <cell r="G11005" t="str">
            <v>NHTF</v>
          </cell>
        </row>
        <row r="11006">
          <cell r="A11006" t="str">
            <v>Sumter201920.3NHTF</v>
          </cell>
          <cell r="B11006">
            <v>2019</v>
          </cell>
          <cell r="C11006">
            <v>0.3</v>
          </cell>
          <cell r="D11006" t="str">
            <v>Sumter</v>
          </cell>
          <cell r="E11006">
            <v>2</v>
          </cell>
          <cell r="F11006">
            <v>370</v>
          </cell>
          <cell r="G11006" t="str">
            <v>NHTF</v>
          </cell>
        </row>
        <row r="11007">
          <cell r="A11007" t="str">
            <v>Union201920.3NHTF</v>
          </cell>
          <cell r="B11007">
            <v>2019</v>
          </cell>
          <cell r="C11007">
            <v>0.3</v>
          </cell>
          <cell r="D11007" t="str">
            <v>Union</v>
          </cell>
          <cell r="E11007">
            <v>2</v>
          </cell>
          <cell r="F11007">
            <v>353</v>
          </cell>
          <cell r="G11007" t="str">
            <v>NHTF</v>
          </cell>
        </row>
        <row r="11008">
          <cell r="A11008" t="str">
            <v>Williamsburg201920.3NHTF</v>
          </cell>
          <cell r="B11008">
            <v>2019</v>
          </cell>
          <cell r="C11008">
            <v>0.3</v>
          </cell>
          <cell r="D11008" t="str">
            <v>Williamsburg</v>
          </cell>
          <cell r="E11008">
            <v>2</v>
          </cell>
          <cell r="F11008">
            <v>353</v>
          </cell>
          <cell r="G11008" t="str">
            <v>NHTF</v>
          </cell>
        </row>
        <row r="11009">
          <cell r="A11009" t="str">
            <v>York201920.3NHTF</v>
          </cell>
          <cell r="B11009">
            <v>2019</v>
          </cell>
          <cell r="C11009">
            <v>0.3</v>
          </cell>
          <cell r="D11009" t="str">
            <v>York</v>
          </cell>
          <cell r="E11009">
            <v>2</v>
          </cell>
          <cell r="F11009">
            <v>563</v>
          </cell>
          <cell r="G11009" t="str">
            <v>NHTF</v>
          </cell>
        </row>
        <row r="11010">
          <cell r="A11010" t="str">
            <v>Abbeville201930.3NHTF</v>
          </cell>
          <cell r="B11010">
            <v>2019</v>
          </cell>
          <cell r="C11010">
            <v>0.3</v>
          </cell>
          <cell r="D11010" t="str">
            <v>Abbeville</v>
          </cell>
          <cell r="E11010">
            <v>3</v>
          </cell>
          <cell r="F11010">
            <v>408</v>
          </cell>
          <cell r="G11010" t="str">
            <v>NHTF</v>
          </cell>
        </row>
        <row r="11011">
          <cell r="A11011" t="str">
            <v>Aiken201930.3NHTF</v>
          </cell>
          <cell r="B11011">
            <v>2019</v>
          </cell>
          <cell r="C11011">
            <v>0.3</v>
          </cell>
          <cell r="D11011" t="str">
            <v>Aiken</v>
          </cell>
          <cell r="E11011">
            <v>3</v>
          </cell>
          <cell r="F11011">
            <v>513</v>
          </cell>
          <cell r="G11011" t="str">
            <v>NHTF</v>
          </cell>
        </row>
        <row r="11012">
          <cell r="A11012" t="str">
            <v>Allendale201930.3NHTF</v>
          </cell>
          <cell r="B11012">
            <v>2019</v>
          </cell>
          <cell r="C11012">
            <v>0.3</v>
          </cell>
          <cell r="D11012" t="str">
            <v>Allendale</v>
          </cell>
          <cell r="E11012">
            <v>3</v>
          </cell>
          <cell r="F11012">
            <v>408</v>
          </cell>
          <cell r="G11012" t="str">
            <v>NHTF</v>
          </cell>
        </row>
        <row r="11013">
          <cell r="A11013" t="str">
            <v>Anderson201930.3NHTF</v>
          </cell>
          <cell r="B11013">
            <v>2019</v>
          </cell>
          <cell r="C11013">
            <v>0.3</v>
          </cell>
          <cell r="D11013" t="str">
            <v>Anderson</v>
          </cell>
          <cell r="E11013">
            <v>3</v>
          </cell>
          <cell r="F11013">
            <v>507</v>
          </cell>
          <cell r="G11013" t="str">
            <v>NHTF</v>
          </cell>
        </row>
        <row r="11014">
          <cell r="A11014" t="str">
            <v>Bamberg201930.3NHTF</v>
          </cell>
          <cell r="B11014">
            <v>2019</v>
          </cell>
          <cell r="C11014">
            <v>0.3</v>
          </cell>
          <cell r="D11014" t="str">
            <v>Bamberg</v>
          </cell>
          <cell r="E11014">
            <v>3</v>
          </cell>
          <cell r="F11014">
            <v>408</v>
          </cell>
          <cell r="G11014" t="str">
            <v>NHTF</v>
          </cell>
        </row>
        <row r="11015">
          <cell r="A11015" t="str">
            <v>Barnwell201930.3NHTF</v>
          </cell>
          <cell r="B11015">
            <v>2019</v>
          </cell>
          <cell r="C11015">
            <v>0.3</v>
          </cell>
          <cell r="D11015" t="str">
            <v>Barnwell</v>
          </cell>
          <cell r="E11015">
            <v>3</v>
          </cell>
          <cell r="F11015">
            <v>408</v>
          </cell>
          <cell r="G11015" t="str">
            <v>NHTF</v>
          </cell>
        </row>
        <row r="11016">
          <cell r="A11016" t="str">
            <v>Beaufort201930.3NHTF</v>
          </cell>
          <cell r="B11016">
            <v>2019</v>
          </cell>
          <cell r="C11016">
            <v>0.3</v>
          </cell>
          <cell r="D11016" t="str">
            <v>Beaufort</v>
          </cell>
          <cell r="E11016">
            <v>3</v>
          </cell>
          <cell r="F11016">
            <v>636</v>
          </cell>
          <cell r="G11016" t="str">
            <v>NHTF</v>
          </cell>
        </row>
        <row r="11017">
          <cell r="A11017" t="str">
            <v>Berkeley201930.3NHTF</v>
          </cell>
          <cell r="B11017">
            <v>2019</v>
          </cell>
          <cell r="C11017">
            <v>0.3</v>
          </cell>
          <cell r="D11017" t="str">
            <v>Berkeley</v>
          </cell>
          <cell r="E11017">
            <v>3</v>
          </cell>
          <cell r="F11017">
            <v>631</v>
          </cell>
          <cell r="G11017" t="str">
            <v>NHTF</v>
          </cell>
        </row>
        <row r="11018">
          <cell r="A11018" t="str">
            <v>Calhoun201930.3NHTF</v>
          </cell>
          <cell r="B11018">
            <v>2019</v>
          </cell>
          <cell r="C11018">
            <v>0.3</v>
          </cell>
          <cell r="D11018" t="str">
            <v>Calhoun</v>
          </cell>
          <cell r="E11018">
            <v>3</v>
          </cell>
          <cell r="F11018">
            <v>566</v>
          </cell>
          <cell r="G11018" t="str">
            <v>NHTF</v>
          </cell>
        </row>
        <row r="11019">
          <cell r="A11019" t="str">
            <v>Charleston201930.3NHTF</v>
          </cell>
          <cell r="B11019">
            <v>2019</v>
          </cell>
          <cell r="C11019">
            <v>0.3</v>
          </cell>
          <cell r="D11019" t="str">
            <v>Charleston</v>
          </cell>
          <cell r="E11019">
            <v>3</v>
          </cell>
          <cell r="F11019">
            <v>631</v>
          </cell>
          <cell r="G11019" t="str">
            <v>NHTF</v>
          </cell>
        </row>
        <row r="11020">
          <cell r="A11020" t="str">
            <v>Cherokee201930.3NHTF</v>
          </cell>
          <cell r="B11020">
            <v>2019</v>
          </cell>
          <cell r="C11020">
            <v>0.3</v>
          </cell>
          <cell r="D11020" t="str">
            <v>Cherokee</v>
          </cell>
          <cell r="E11020">
            <v>3</v>
          </cell>
          <cell r="F11020">
            <v>408</v>
          </cell>
          <cell r="G11020" t="str">
            <v>NHTF</v>
          </cell>
        </row>
        <row r="11021">
          <cell r="A11021" t="str">
            <v>Chester201930.3NHTF</v>
          </cell>
          <cell r="B11021">
            <v>2019</v>
          </cell>
          <cell r="C11021">
            <v>0.3</v>
          </cell>
          <cell r="D11021" t="str">
            <v>Chester</v>
          </cell>
          <cell r="E11021">
            <v>3</v>
          </cell>
          <cell r="F11021">
            <v>422</v>
          </cell>
          <cell r="G11021" t="str">
            <v>NHTF</v>
          </cell>
        </row>
        <row r="11022">
          <cell r="A11022" t="str">
            <v>Chesterfield201930.3NHTF</v>
          </cell>
          <cell r="B11022">
            <v>2019</v>
          </cell>
          <cell r="C11022">
            <v>0.3</v>
          </cell>
          <cell r="D11022" t="str">
            <v>Chesterfield</v>
          </cell>
          <cell r="E11022">
            <v>3</v>
          </cell>
          <cell r="F11022">
            <v>408</v>
          </cell>
          <cell r="G11022" t="str">
            <v>NHTF</v>
          </cell>
        </row>
        <row r="11023">
          <cell r="A11023" t="str">
            <v>Clarendon201930.3NHTF</v>
          </cell>
          <cell r="B11023">
            <v>2019</v>
          </cell>
          <cell r="C11023">
            <v>0.3</v>
          </cell>
          <cell r="D11023" t="str">
            <v>Clarendon</v>
          </cell>
          <cell r="E11023">
            <v>3</v>
          </cell>
          <cell r="F11023">
            <v>408</v>
          </cell>
          <cell r="G11023" t="str">
            <v>NHTF</v>
          </cell>
        </row>
        <row r="11024">
          <cell r="A11024" t="str">
            <v>Colleton201930.3NHTF</v>
          </cell>
          <cell r="B11024">
            <v>2019</v>
          </cell>
          <cell r="C11024">
            <v>0.3</v>
          </cell>
          <cell r="D11024" t="str">
            <v>Colleton</v>
          </cell>
          <cell r="E11024">
            <v>3</v>
          </cell>
          <cell r="F11024">
            <v>408</v>
          </cell>
          <cell r="G11024" t="str">
            <v>NHTF</v>
          </cell>
        </row>
        <row r="11025">
          <cell r="A11025" t="str">
            <v>Darlington201930.3NHTF</v>
          </cell>
          <cell r="B11025">
            <v>2019</v>
          </cell>
          <cell r="C11025">
            <v>0.3</v>
          </cell>
          <cell r="D11025" t="str">
            <v>Darlington</v>
          </cell>
          <cell r="E11025">
            <v>3</v>
          </cell>
          <cell r="F11025">
            <v>408</v>
          </cell>
          <cell r="G11025" t="str">
            <v>NHTF</v>
          </cell>
        </row>
        <row r="11026">
          <cell r="A11026" t="str">
            <v>Dillon201930.3NHTF</v>
          </cell>
          <cell r="B11026">
            <v>2019</v>
          </cell>
          <cell r="C11026">
            <v>0.3</v>
          </cell>
          <cell r="D11026" t="str">
            <v>Dillon</v>
          </cell>
          <cell r="E11026">
            <v>3</v>
          </cell>
          <cell r="F11026">
            <v>408</v>
          </cell>
          <cell r="G11026" t="str">
            <v>NHTF</v>
          </cell>
        </row>
        <row r="11027">
          <cell r="A11027" t="str">
            <v>Dorchester201930.3NHTF</v>
          </cell>
          <cell r="B11027">
            <v>2019</v>
          </cell>
          <cell r="C11027">
            <v>0.3</v>
          </cell>
          <cell r="D11027" t="str">
            <v>Dorchester</v>
          </cell>
          <cell r="E11027">
            <v>3</v>
          </cell>
          <cell r="F11027">
            <v>631</v>
          </cell>
          <cell r="G11027" t="str">
            <v>NHTF</v>
          </cell>
        </row>
        <row r="11028">
          <cell r="A11028" t="str">
            <v>Edgefield201930.3NHTF</v>
          </cell>
          <cell r="B11028">
            <v>2019</v>
          </cell>
          <cell r="C11028">
            <v>0.3</v>
          </cell>
          <cell r="D11028" t="str">
            <v>Edgefield</v>
          </cell>
          <cell r="E11028">
            <v>3</v>
          </cell>
          <cell r="F11028">
            <v>513</v>
          </cell>
          <cell r="G11028" t="str">
            <v>NHTF</v>
          </cell>
        </row>
        <row r="11029">
          <cell r="A11029" t="str">
            <v>Fairfield201930.3NHTF</v>
          </cell>
          <cell r="B11029">
            <v>2019</v>
          </cell>
          <cell r="C11029">
            <v>0.3</v>
          </cell>
          <cell r="D11029" t="str">
            <v>Fairfield</v>
          </cell>
          <cell r="E11029">
            <v>3</v>
          </cell>
          <cell r="F11029">
            <v>566</v>
          </cell>
          <cell r="G11029" t="str">
            <v>NHTF</v>
          </cell>
        </row>
        <row r="11030">
          <cell r="A11030" t="str">
            <v>Florence201930.3NHTF</v>
          </cell>
          <cell r="B11030">
            <v>2019</v>
          </cell>
          <cell r="C11030">
            <v>0.3</v>
          </cell>
          <cell r="D11030" t="str">
            <v>Florence</v>
          </cell>
          <cell r="E11030">
            <v>3</v>
          </cell>
          <cell r="F11030">
            <v>450</v>
          </cell>
          <cell r="G11030" t="str">
            <v>NHTF</v>
          </cell>
        </row>
        <row r="11031">
          <cell r="A11031" t="str">
            <v>Georgetown201930.3NHTF</v>
          </cell>
          <cell r="B11031">
            <v>2019</v>
          </cell>
          <cell r="C11031">
            <v>0.3</v>
          </cell>
          <cell r="D11031" t="str">
            <v>Georgetown</v>
          </cell>
          <cell r="E11031">
            <v>3</v>
          </cell>
          <cell r="F11031">
            <v>487</v>
          </cell>
          <cell r="G11031" t="str">
            <v>NHTF</v>
          </cell>
        </row>
        <row r="11032">
          <cell r="A11032" t="str">
            <v>Greenville201930.3NHTF</v>
          </cell>
          <cell r="B11032">
            <v>2019</v>
          </cell>
          <cell r="C11032">
            <v>0.3</v>
          </cell>
          <cell r="D11032" t="str">
            <v>Greenville</v>
          </cell>
          <cell r="E11032">
            <v>3</v>
          </cell>
          <cell r="F11032">
            <v>583</v>
          </cell>
          <cell r="G11032" t="str">
            <v>NHTF</v>
          </cell>
        </row>
        <row r="11033">
          <cell r="A11033" t="str">
            <v>Greenwood201930.3NHTF</v>
          </cell>
          <cell r="B11033">
            <v>2019</v>
          </cell>
          <cell r="C11033">
            <v>0.3</v>
          </cell>
          <cell r="D11033" t="str">
            <v>Greenwood</v>
          </cell>
          <cell r="E11033">
            <v>3</v>
          </cell>
          <cell r="F11033">
            <v>440</v>
          </cell>
          <cell r="G11033" t="str">
            <v>NHTF</v>
          </cell>
        </row>
        <row r="11034">
          <cell r="A11034" t="str">
            <v>Hampton201930.3NHTF</v>
          </cell>
          <cell r="B11034">
            <v>2019</v>
          </cell>
          <cell r="C11034">
            <v>0.3</v>
          </cell>
          <cell r="D11034" t="str">
            <v>Hampton</v>
          </cell>
          <cell r="E11034">
            <v>3</v>
          </cell>
          <cell r="F11034">
            <v>408</v>
          </cell>
          <cell r="G11034" t="str">
            <v>NHTF</v>
          </cell>
        </row>
        <row r="11035">
          <cell r="A11035" t="str">
            <v>Horry201930.3NHTF</v>
          </cell>
          <cell r="B11035">
            <v>2019</v>
          </cell>
          <cell r="C11035">
            <v>0.3</v>
          </cell>
          <cell r="D11035" t="str">
            <v>Horry</v>
          </cell>
          <cell r="E11035">
            <v>3</v>
          </cell>
          <cell r="F11035">
            <v>453</v>
          </cell>
          <cell r="G11035" t="str">
            <v>NHTF</v>
          </cell>
        </row>
        <row r="11036">
          <cell r="A11036" t="str">
            <v>Jasper201930.3NHTF</v>
          </cell>
          <cell r="B11036">
            <v>2019</v>
          </cell>
          <cell r="C11036">
            <v>0.3</v>
          </cell>
          <cell r="D11036" t="str">
            <v>Jasper</v>
          </cell>
          <cell r="E11036">
            <v>3</v>
          </cell>
          <cell r="F11036">
            <v>408</v>
          </cell>
          <cell r="G11036" t="str">
            <v>NHTF</v>
          </cell>
        </row>
        <row r="11037">
          <cell r="A11037" t="str">
            <v>Kershaw201930.3NHTF</v>
          </cell>
          <cell r="B11037">
            <v>2019</v>
          </cell>
          <cell r="C11037">
            <v>0.3</v>
          </cell>
          <cell r="D11037" t="str">
            <v>Kershaw</v>
          </cell>
          <cell r="E11037">
            <v>3</v>
          </cell>
          <cell r="F11037">
            <v>500</v>
          </cell>
          <cell r="G11037" t="str">
            <v>NHTF</v>
          </cell>
        </row>
        <row r="11038">
          <cell r="A11038" t="str">
            <v>Lancaster201930.3NHTF</v>
          </cell>
          <cell r="B11038">
            <v>2019</v>
          </cell>
          <cell r="C11038">
            <v>0.3</v>
          </cell>
          <cell r="D11038" t="str">
            <v>Lancaster</v>
          </cell>
          <cell r="E11038">
            <v>3</v>
          </cell>
          <cell r="F11038">
            <v>525</v>
          </cell>
          <cell r="G11038" t="str">
            <v>NHTF</v>
          </cell>
        </row>
        <row r="11039">
          <cell r="A11039" t="str">
            <v>Laurens201930.3NHTF</v>
          </cell>
          <cell r="B11039">
            <v>2019</v>
          </cell>
          <cell r="C11039">
            <v>0.3</v>
          </cell>
          <cell r="D11039" t="str">
            <v>Laurens</v>
          </cell>
          <cell r="E11039">
            <v>3</v>
          </cell>
          <cell r="F11039">
            <v>412</v>
          </cell>
          <cell r="G11039" t="str">
            <v>NHTF</v>
          </cell>
        </row>
        <row r="11040">
          <cell r="A11040" t="str">
            <v>Lee201930.3NHTF</v>
          </cell>
          <cell r="B11040">
            <v>2019</v>
          </cell>
          <cell r="C11040">
            <v>0.3</v>
          </cell>
          <cell r="D11040" t="str">
            <v>Lee</v>
          </cell>
          <cell r="E11040">
            <v>3</v>
          </cell>
          <cell r="F11040">
            <v>408</v>
          </cell>
          <cell r="G11040" t="str">
            <v>NHTF</v>
          </cell>
        </row>
        <row r="11041">
          <cell r="A11041" t="str">
            <v>Lexington201930.3NHTF</v>
          </cell>
          <cell r="B11041">
            <v>2019</v>
          </cell>
          <cell r="C11041">
            <v>0.3</v>
          </cell>
          <cell r="D11041" t="str">
            <v>Lexington</v>
          </cell>
          <cell r="E11041">
            <v>3</v>
          </cell>
          <cell r="F11041">
            <v>566</v>
          </cell>
          <cell r="G11041" t="str">
            <v>NHTF</v>
          </cell>
        </row>
        <row r="11042">
          <cell r="A11042" t="str">
            <v>Marion201930.3NHTF</v>
          </cell>
          <cell r="B11042">
            <v>2019</v>
          </cell>
          <cell r="C11042">
            <v>0.3</v>
          </cell>
          <cell r="D11042" t="str">
            <v>Marion</v>
          </cell>
          <cell r="E11042">
            <v>3</v>
          </cell>
          <cell r="F11042">
            <v>408</v>
          </cell>
          <cell r="G11042" t="str">
            <v>NHTF</v>
          </cell>
        </row>
        <row r="11043">
          <cell r="A11043" t="str">
            <v>Marlboro201930.3NHTF</v>
          </cell>
          <cell r="B11043">
            <v>2019</v>
          </cell>
          <cell r="C11043">
            <v>0.3</v>
          </cell>
          <cell r="D11043" t="str">
            <v>Marlboro</v>
          </cell>
          <cell r="E11043">
            <v>3</v>
          </cell>
          <cell r="F11043">
            <v>408</v>
          </cell>
          <cell r="G11043" t="str">
            <v>NHTF</v>
          </cell>
        </row>
        <row r="11044">
          <cell r="A11044" t="str">
            <v>McCormick201930.3NHTF</v>
          </cell>
          <cell r="B11044">
            <v>2019</v>
          </cell>
          <cell r="C11044">
            <v>0.3</v>
          </cell>
          <cell r="D11044" t="str">
            <v>McCormick</v>
          </cell>
          <cell r="E11044">
            <v>3</v>
          </cell>
          <cell r="F11044">
            <v>428</v>
          </cell>
          <cell r="G11044" t="str">
            <v>NHTF</v>
          </cell>
        </row>
        <row r="11045">
          <cell r="A11045" t="str">
            <v>Newberry201930.3NHTF</v>
          </cell>
          <cell r="B11045">
            <v>2019</v>
          </cell>
          <cell r="C11045">
            <v>0.3</v>
          </cell>
          <cell r="D11045" t="str">
            <v>Newberry</v>
          </cell>
          <cell r="E11045">
            <v>3</v>
          </cell>
          <cell r="F11045">
            <v>408</v>
          </cell>
          <cell r="G11045" t="str">
            <v>NHTF</v>
          </cell>
        </row>
        <row r="11046">
          <cell r="A11046" t="str">
            <v>Oconee201930.3NHTF</v>
          </cell>
          <cell r="B11046">
            <v>2019</v>
          </cell>
          <cell r="C11046">
            <v>0.3</v>
          </cell>
          <cell r="D11046" t="str">
            <v>Oconee</v>
          </cell>
          <cell r="E11046">
            <v>3</v>
          </cell>
          <cell r="F11046">
            <v>490</v>
          </cell>
          <cell r="G11046" t="str">
            <v>NHTF</v>
          </cell>
        </row>
        <row r="11047">
          <cell r="A11047" t="str">
            <v>Orangeburg201930.3NHTF</v>
          </cell>
          <cell r="B11047">
            <v>2019</v>
          </cell>
          <cell r="C11047">
            <v>0.3</v>
          </cell>
          <cell r="D11047" t="str">
            <v>Orangeburg</v>
          </cell>
          <cell r="E11047">
            <v>3</v>
          </cell>
          <cell r="F11047">
            <v>408</v>
          </cell>
          <cell r="G11047" t="str">
            <v>NHTF</v>
          </cell>
        </row>
        <row r="11048">
          <cell r="A11048" t="str">
            <v>Pickens201930.3NHTF</v>
          </cell>
          <cell r="B11048">
            <v>2019</v>
          </cell>
          <cell r="C11048">
            <v>0.3</v>
          </cell>
          <cell r="D11048" t="str">
            <v>Pickens</v>
          </cell>
          <cell r="E11048">
            <v>3</v>
          </cell>
          <cell r="F11048">
            <v>583</v>
          </cell>
          <cell r="G11048" t="str">
            <v>NHTF</v>
          </cell>
        </row>
        <row r="11049">
          <cell r="A11049" t="str">
            <v>Richland201930.3NHTF</v>
          </cell>
          <cell r="B11049">
            <v>2019</v>
          </cell>
          <cell r="C11049">
            <v>0.3</v>
          </cell>
          <cell r="D11049" t="str">
            <v>Richland</v>
          </cell>
          <cell r="E11049">
            <v>3</v>
          </cell>
          <cell r="F11049">
            <v>566</v>
          </cell>
          <cell r="G11049" t="str">
            <v>NHTF</v>
          </cell>
        </row>
        <row r="11050">
          <cell r="A11050" t="str">
            <v>Saluda201930.3NHTF</v>
          </cell>
          <cell r="B11050">
            <v>2019</v>
          </cell>
          <cell r="C11050">
            <v>0.3</v>
          </cell>
          <cell r="D11050" t="str">
            <v>Saluda</v>
          </cell>
          <cell r="E11050">
            <v>3</v>
          </cell>
          <cell r="F11050">
            <v>566</v>
          </cell>
          <cell r="G11050" t="str">
            <v>NHTF</v>
          </cell>
        </row>
        <row r="11051">
          <cell r="A11051" t="str">
            <v>Spartanburg201930.3NHTF</v>
          </cell>
          <cell r="B11051">
            <v>2019</v>
          </cell>
          <cell r="C11051">
            <v>0.3</v>
          </cell>
          <cell r="D11051" t="str">
            <v>Spartanburg</v>
          </cell>
          <cell r="E11051">
            <v>3</v>
          </cell>
          <cell r="F11051">
            <v>505</v>
          </cell>
          <cell r="G11051" t="str">
            <v>NHTF</v>
          </cell>
        </row>
        <row r="11052">
          <cell r="A11052" t="str">
            <v>Sumter201930.3NHTF</v>
          </cell>
          <cell r="B11052">
            <v>2019</v>
          </cell>
          <cell r="C11052">
            <v>0.3</v>
          </cell>
          <cell r="D11052" t="str">
            <v>Sumter</v>
          </cell>
          <cell r="E11052">
            <v>3</v>
          </cell>
          <cell r="F11052">
            <v>426</v>
          </cell>
          <cell r="G11052" t="str">
            <v>NHTF</v>
          </cell>
        </row>
        <row r="11053">
          <cell r="A11053" t="str">
            <v>Union201930.3NHTF</v>
          </cell>
          <cell r="B11053">
            <v>2019</v>
          </cell>
          <cell r="C11053">
            <v>0.3</v>
          </cell>
          <cell r="D11053" t="str">
            <v>Union</v>
          </cell>
          <cell r="E11053">
            <v>3</v>
          </cell>
          <cell r="F11053">
            <v>408</v>
          </cell>
          <cell r="G11053" t="str">
            <v>NHTF</v>
          </cell>
        </row>
        <row r="11054">
          <cell r="A11054" t="str">
            <v>Williamsburg201930.3NHTF</v>
          </cell>
          <cell r="B11054">
            <v>2019</v>
          </cell>
          <cell r="C11054">
            <v>0.3</v>
          </cell>
          <cell r="D11054" t="str">
            <v>Williamsburg</v>
          </cell>
          <cell r="E11054">
            <v>3</v>
          </cell>
          <cell r="F11054">
            <v>408</v>
          </cell>
          <cell r="G11054" t="str">
            <v>NHTF</v>
          </cell>
        </row>
        <row r="11055">
          <cell r="A11055" t="str">
            <v>York201930.3NHTF</v>
          </cell>
          <cell r="B11055">
            <v>2019</v>
          </cell>
          <cell r="C11055">
            <v>0.3</v>
          </cell>
          <cell r="D11055" t="str">
            <v>York</v>
          </cell>
          <cell r="E11055">
            <v>3</v>
          </cell>
          <cell r="F11055">
            <v>651</v>
          </cell>
          <cell r="G11055" t="str">
            <v>NHTF</v>
          </cell>
        </row>
        <row r="11056">
          <cell r="A11056" t="str">
            <v>Abbeville201940.3NHTF</v>
          </cell>
          <cell r="B11056">
            <v>2019</v>
          </cell>
          <cell r="C11056">
            <v>0.3</v>
          </cell>
          <cell r="D11056" t="str">
            <v>Abbeville</v>
          </cell>
          <cell r="E11056">
            <v>4</v>
          </cell>
          <cell r="F11056">
            <v>456</v>
          </cell>
          <cell r="G11056" t="str">
            <v>NHTF</v>
          </cell>
        </row>
        <row r="11057">
          <cell r="A11057" t="str">
            <v>Aiken201940.3NHTF</v>
          </cell>
          <cell r="B11057">
            <v>2019</v>
          </cell>
          <cell r="C11057">
            <v>0.3</v>
          </cell>
          <cell r="D11057" t="str">
            <v>Aiken</v>
          </cell>
          <cell r="E11057">
            <v>4</v>
          </cell>
          <cell r="F11057">
            <v>573</v>
          </cell>
          <cell r="G11057" t="str">
            <v>NHTF</v>
          </cell>
        </row>
        <row r="11058">
          <cell r="A11058" t="str">
            <v>Allendale201940.3NHTF</v>
          </cell>
          <cell r="B11058">
            <v>2019</v>
          </cell>
          <cell r="C11058">
            <v>0.3</v>
          </cell>
          <cell r="D11058" t="str">
            <v>Allendale</v>
          </cell>
          <cell r="E11058">
            <v>4</v>
          </cell>
          <cell r="F11058">
            <v>456</v>
          </cell>
          <cell r="G11058" t="str">
            <v>NHTF</v>
          </cell>
        </row>
        <row r="11059">
          <cell r="A11059" t="str">
            <v>Anderson201940.3NHTF</v>
          </cell>
          <cell r="B11059">
            <v>2019</v>
          </cell>
          <cell r="C11059">
            <v>0.3</v>
          </cell>
          <cell r="D11059" t="str">
            <v>Anderson</v>
          </cell>
          <cell r="E11059">
            <v>4</v>
          </cell>
          <cell r="F11059">
            <v>566</v>
          </cell>
          <cell r="G11059" t="str">
            <v>NHTF</v>
          </cell>
        </row>
        <row r="11060">
          <cell r="A11060" t="str">
            <v>Bamberg201940.3NHTF</v>
          </cell>
          <cell r="B11060">
            <v>2019</v>
          </cell>
          <cell r="C11060">
            <v>0.3</v>
          </cell>
          <cell r="D11060" t="str">
            <v>Bamberg</v>
          </cell>
          <cell r="E11060">
            <v>4</v>
          </cell>
          <cell r="F11060">
            <v>456</v>
          </cell>
          <cell r="G11060" t="str">
            <v>NHTF</v>
          </cell>
        </row>
        <row r="11061">
          <cell r="A11061" t="str">
            <v>Barnwell201940.3NHTF</v>
          </cell>
          <cell r="B11061">
            <v>2019</v>
          </cell>
          <cell r="C11061">
            <v>0.3</v>
          </cell>
          <cell r="D11061" t="str">
            <v>Barnwell</v>
          </cell>
          <cell r="E11061">
            <v>4</v>
          </cell>
          <cell r="F11061">
            <v>456</v>
          </cell>
          <cell r="G11061" t="str">
            <v>NHTF</v>
          </cell>
        </row>
        <row r="11062">
          <cell r="A11062" t="str">
            <v>Beaufort201940.3NHTF</v>
          </cell>
          <cell r="B11062">
            <v>2019</v>
          </cell>
          <cell r="C11062">
            <v>0.3</v>
          </cell>
          <cell r="D11062" t="str">
            <v>Beaufort</v>
          </cell>
          <cell r="E11062">
            <v>4</v>
          </cell>
          <cell r="F11062">
            <v>710</v>
          </cell>
          <cell r="G11062" t="str">
            <v>NHTF</v>
          </cell>
        </row>
        <row r="11063">
          <cell r="A11063" t="str">
            <v>Berkeley201940.3NHTF</v>
          </cell>
          <cell r="B11063">
            <v>2019</v>
          </cell>
          <cell r="C11063">
            <v>0.3</v>
          </cell>
          <cell r="D11063" t="str">
            <v>Berkeley</v>
          </cell>
          <cell r="E11063">
            <v>4</v>
          </cell>
          <cell r="F11063">
            <v>705</v>
          </cell>
          <cell r="G11063" t="str">
            <v>NHTF</v>
          </cell>
        </row>
        <row r="11064">
          <cell r="A11064" t="str">
            <v>Calhoun201940.3NHTF</v>
          </cell>
          <cell r="B11064">
            <v>2019</v>
          </cell>
          <cell r="C11064">
            <v>0.3</v>
          </cell>
          <cell r="D11064" t="str">
            <v>Calhoun</v>
          </cell>
          <cell r="E11064">
            <v>4</v>
          </cell>
          <cell r="F11064">
            <v>632</v>
          </cell>
          <cell r="G11064" t="str">
            <v>NHTF</v>
          </cell>
        </row>
        <row r="11065">
          <cell r="A11065" t="str">
            <v>Charleston201940.3NHTF</v>
          </cell>
          <cell r="B11065">
            <v>2019</v>
          </cell>
          <cell r="C11065">
            <v>0.3</v>
          </cell>
          <cell r="D11065" t="str">
            <v>Charleston</v>
          </cell>
          <cell r="E11065">
            <v>4</v>
          </cell>
          <cell r="F11065">
            <v>705</v>
          </cell>
          <cell r="G11065" t="str">
            <v>NHTF</v>
          </cell>
        </row>
        <row r="11066">
          <cell r="A11066" t="str">
            <v>Cherokee201940.3NHTF</v>
          </cell>
          <cell r="B11066">
            <v>2019</v>
          </cell>
          <cell r="C11066">
            <v>0.3</v>
          </cell>
          <cell r="D11066" t="str">
            <v>Cherokee</v>
          </cell>
          <cell r="E11066">
            <v>4</v>
          </cell>
          <cell r="F11066">
            <v>456</v>
          </cell>
          <cell r="G11066" t="str">
            <v>NHTF</v>
          </cell>
        </row>
        <row r="11067">
          <cell r="A11067" t="str">
            <v>Chester201940.3NHTF</v>
          </cell>
          <cell r="B11067">
            <v>2019</v>
          </cell>
          <cell r="C11067">
            <v>0.3</v>
          </cell>
          <cell r="D11067" t="str">
            <v>Chester</v>
          </cell>
          <cell r="E11067">
            <v>4</v>
          </cell>
          <cell r="F11067">
            <v>471</v>
          </cell>
          <cell r="G11067" t="str">
            <v>NHTF</v>
          </cell>
        </row>
        <row r="11068">
          <cell r="A11068" t="str">
            <v>Chesterfield201940.3NHTF</v>
          </cell>
          <cell r="B11068">
            <v>2019</v>
          </cell>
          <cell r="C11068">
            <v>0.3</v>
          </cell>
          <cell r="D11068" t="str">
            <v>Chesterfield</v>
          </cell>
          <cell r="E11068">
            <v>4</v>
          </cell>
          <cell r="F11068">
            <v>456</v>
          </cell>
          <cell r="G11068" t="str">
            <v>NHTF</v>
          </cell>
        </row>
        <row r="11069">
          <cell r="A11069" t="str">
            <v>Clarendon201940.3NHTF</v>
          </cell>
          <cell r="B11069">
            <v>2019</v>
          </cell>
          <cell r="C11069">
            <v>0.3</v>
          </cell>
          <cell r="D11069" t="str">
            <v>Clarendon</v>
          </cell>
          <cell r="E11069">
            <v>4</v>
          </cell>
          <cell r="F11069">
            <v>456</v>
          </cell>
          <cell r="G11069" t="str">
            <v>NHTF</v>
          </cell>
        </row>
        <row r="11070">
          <cell r="A11070" t="str">
            <v>Colleton201940.3NHTF</v>
          </cell>
          <cell r="B11070">
            <v>2019</v>
          </cell>
          <cell r="C11070">
            <v>0.3</v>
          </cell>
          <cell r="D11070" t="str">
            <v>Colleton</v>
          </cell>
          <cell r="E11070">
            <v>4</v>
          </cell>
          <cell r="F11070">
            <v>456</v>
          </cell>
          <cell r="G11070" t="str">
            <v>NHTF</v>
          </cell>
        </row>
        <row r="11071">
          <cell r="A11071" t="str">
            <v>Darlington201940.3NHTF</v>
          </cell>
          <cell r="B11071">
            <v>2019</v>
          </cell>
          <cell r="C11071">
            <v>0.3</v>
          </cell>
          <cell r="D11071" t="str">
            <v>Darlington</v>
          </cell>
          <cell r="E11071">
            <v>4</v>
          </cell>
          <cell r="F11071">
            <v>456</v>
          </cell>
          <cell r="G11071" t="str">
            <v>NHTF</v>
          </cell>
        </row>
        <row r="11072">
          <cell r="A11072" t="str">
            <v>Dillon201940.3NHTF</v>
          </cell>
          <cell r="B11072">
            <v>2019</v>
          </cell>
          <cell r="C11072">
            <v>0.3</v>
          </cell>
          <cell r="D11072" t="str">
            <v>Dillon</v>
          </cell>
          <cell r="E11072">
            <v>4</v>
          </cell>
          <cell r="F11072">
            <v>456</v>
          </cell>
          <cell r="G11072" t="str">
            <v>NHTF</v>
          </cell>
        </row>
        <row r="11073">
          <cell r="A11073" t="str">
            <v>Dorchester201940.3NHTF</v>
          </cell>
          <cell r="B11073">
            <v>2019</v>
          </cell>
          <cell r="C11073">
            <v>0.3</v>
          </cell>
          <cell r="D11073" t="str">
            <v>Dorchester</v>
          </cell>
          <cell r="E11073">
            <v>4</v>
          </cell>
          <cell r="F11073">
            <v>705</v>
          </cell>
          <cell r="G11073" t="str">
            <v>NHTF</v>
          </cell>
        </row>
        <row r="11074">
          <cell r="A11074" t="str">
            <v>Edgefield201940.3NHTF</v>
          </cell>
          <cell r="B11074">
            <v>2019</v>
          </cell>
          <cell r="C11074">
            <v>0.3</v>
          </cell>
          <cell r="D11074" t="str">
            <v>Edgefield</v>
          </cell>
          <cell r="E11074">
            <v>4</v>
          </cell>
          <cell r="F11074">
            <v>573</v>
          </cell>
          <cell r="G11074" t="str">
            <v>NHTF</v>
          </cell>
        </row>
        <row r="11075">
          <cell r="A11075" t="str">
            <v>Fairfield201940.3NHTF</v>
          </cell>
          <cell r="B11075">
            <v>2019</v>
          </cell>
          <cell r="C11075">
            <v>0.3</v>
          </cell>
          <cell r="D11075" t="str">
            <v>Fairfield</v>
          </cell>
          <cell r="E11075">
            <v>4</v>
          </cell>
          <cell r="F11075">
            <v>632</v>
          </cell>
          <cell r="G11075" t="str">
            <v>NHTF</v>
          </cell>
        </row>
        <row r="11076">
          <cell r="A11076" t="str">
            <v>Florence201940.3NHTF</v>
          </cell>
          <cell r="B11076">
            <v>2019</v>
          </cell>
          <cell r="C11076">
            <v>0.3</v>
          </cell>
          <cell r="D11076" t="str">
            <v>Florence</v>
          </cell>
          <cell r="E11076">
            <v>4</v>
          </cell>
          <cell r="F11076">
            <v>502</v>
          </cell>
          <cell r="G11076" t="str">
            <v>NHTF</v>
          </cell>
        </row>
        <row r="11077">
          <cell r="A11077" t="str">
            <v>Georgetown201940.3NHTF</v>
          </cell>
          <cell r="B11077">
            <v>2019</v>
          </cell>
          <cell r="C11077">
            <v>0.3</v>
          </cell>
          <cell r="D11077" t="str">
            <v>Georgetown</v>
          </cell>
          <cell r="E11077">
            <v>4</v>
          </cell>
          <cell r="F11077">
            <v>543</v>
          </cell>
          <cell r="G11077" t="str">
            <v>NHTF</v>
          </cell>
        </row>
        <row r="11078">
          <cell r="A11078" t="str">
            <v>Greenville201940.3NHTF</v>
          </cell>
          <cell r="B11078">
            <v>2019</v>
          </cell>
          <cell r="C11078">
            <v>0.3</v>
          </cell>
          <cell r="D11078" t="str">
            <v>Greenville</v>
          </cell>
          <cell r="E11078">
            <v>4</v>
          </cell>
          <cell r="F11078">
            <v>651</v>
          </cell>
          <cell r="G11078" t="str">
            <v>NHTF</v>
          </cell>
        </row>
        <row r="11079">
          <cell r="A11079" t="str">
            <v>Greenwood201940.3NHTF</v>
          </cell>
          <cell r="B11079">
            <v>2019</v>
          </cell>
          <cell r="C11079">
            <v>0.3</v>
          </cell>
          <cell r="D11079" t="str">
            <v>Greenwood</v>
          </cell>
          <cell r="E11079">
            <v>4</v>
          </cell>
          <cell r="F11079">
            <v>491</v>
          </cell>
          <cell r="G11079" t="str">
            <v>NHTF</v>
          </cell>
        </row>
        <row r="11080">
          <cell r="A11080" t="str">
            <v>Hampton201940.3NHTF</v>
          </cell>
          <cell r="B11080">
            <v>2019</v>
          </cell>
          <cell r="C11080">
            <v>0.3</v>
          </cell>
          <cell r="D11080" t="str">
            <v>Hampton</v>
          </cell>
          <cell r="E11080">
            <v>4</v>
          </cell>
          <cell r="F11080">
            <v>456</v>
          </cell>
          <cell r="G11080" t="str">
            <v>NHTF</v>
          </cell>
        </row>
        <row r="11081">
          <cell r="A11081" t="str">
            <v>Horry201940.3NHTF</v>
          </cell>
          <cell r="B11081">
            <v>2019</v>
          </cell>
          <cell r="C11081">
            <v>0.3</v>
          </cell>
          <cell r="D11081" t="str">
            <v>Horry</v>
          </cell>
          <cell r="E11081">
            <v>4</v>
          </cell>
          <cell r="F11081">
            <v>506</v>
          </cell>
          <cell r="G11081" t="str">
            <v>NHTF</v>
          </cell>
        </row>
        <row r="11082">
          <cell r="A11082" t="str">
            <v>Jasper201940.3NHTF</v>
          </cell>
          <cell r="B11082">
            <v>2019</v>
          </cell>
          <cell r="C11082">
            <v>0.3</v>
          </cell>
          <cell r="D11082" t="str">
            <v>Jasper</v>
          </cell>
          <cell r="E11082">
            <v>4</v>
          </cell>
          <cell r="F11082">
            <v>456</v>
          </cell>
          <cell r="G11082" t="str">
            <v>NHTF</v>
          </cell>
        </row>
        <row r="11083">
          <cell r="A11083" t="str">
            <v>Kershaw201940.3NHTF</v>
          </cell>
          <cell r="B11083">
            <v>2019</v>
          </cell>
          <cell r="C11083">
            <v>0.3</v>
          </cell>
          <cell r="D11083" t="str">
            <v>Kershaw</v>
          </cell>
          <cell r="E11083">
            <v>4</v>
          </cell>
          <cell r="F11083">
            <v>558</v>
          </cell>
          <cell r="G11083" t="str">
            <v>NHTF</v>
          </cell>
        </row>
        <row r="11084">
          <cell r="A11084" t="str">
            <v>Lancaster201940.3NHTF</v>
          </cell>
          <cell r="B11084">
            <v>2019</v>
          </cell>
          <cell r="C11084">
            <v>0.3</v>
          </cell>
          <cell r="D11084" t="str">
            <v>Lancaster</v>
          </cell>
          <cell r="E11084">
            <v>4</v>
          </cell>
          <cell r="F11084">
            <v>586</v>
          </cell>
          <cell r="G11084" t="str">
            <v>NHTF</v>
          </cell>
        </row>
        <row r="11085">
          <cell r="A11085" t="str">
            <v>Laurens201940.3NHTF</v>
          </cell>
          <cell r="B11085">
            <v>2019</v>
          </cell>
          <cell r="C11085">
            <v>0.3</v>
          </cell>
          <cell r="D11085" t="str">
            <v>Laurens</v>
          </cell>
          <cell r="E11085">
            <v>4</v>
          </cell>
          <cell r="F11085">
            <v>460</v>
          </cell>
          <cell r="G11085" t="str">
            <v>NHTF</v>
          </cell>
        </row>
        <row r="11086">
          <cell r="A11086" t="str">
            <v>Lee201940.3NHTF</v>
          </cell>
          <cell r="B11086">
            <v>2019</v>
          </cell>
          <cell r="C11086">
            <v>0.3</v>
          </cell>
          <cell r="D11086" t="str">
            <v>Lee</v>
          </cell>
          <cell r="E11086">
            <v>4</v>
          </cell>
          <cell r="F11086">
            <v>456</v>
          </cell>
          <cell r="G11086" t="str">
            <v>NHTF</v>
          </cell>
        </row>
        <row r="11087">
          <cell r="A11087" t="str">
            <v>Lexington201940.3NHTF</v>
          </cell>
          <cell r="B11087">
            <v>2019</v>
          </cell>
          <cell r="C11087">
            <v>0.3</v>
          </cell>
          <cell r="D11087" t="str">
            <v>Lexington</v>
          </cell>
          <cell r="E11087">
            <v>4</v>
          </cell>
          <cell r="F11087">
            <v>632</v>
          </cell>
          <cell r="G11087" t="str">
            <v>NHTF</v>
          </cell>
        </row>
        <row r="11088">
          <cell r="A11088" t="str">
            <v>Marion201940.3NHTF</v>
          </cell>
          <cell r="B11088">
            <v>2019</v>
          </cell>
          <cell r="C11088">
            <v>0.3</v>
          </cell>
          <cell r="D11088" t="str">
            <v>Marion</v>
          </cell>
          <cell r="E11088">
            <v>4</v>
          </cell>
          <cell r="F11088">
            <v>456</v>
          </cell>
          <cell r="G11088" t="str">
            <v>NHTF</v>
          </cell>
        </row>
        <row r="11089">
          <cell r="A11089" t="str">
            <v>Marlboro201940.3NHTF</v>
          </cell>
          <cell r="B11089">
            <v>2019</v>
          </cell>
          <cell r="C11089">
            <v>0.3</v>
          </cell>
          <cell r="D11089" t="str">
            <v>Marlboro</v>
          </cell>
          <cell r="E11089">
            <v>4</v>
          </cell>
          <cell r="F11089">
            <v>456</v>
          </cell>
          <cell r="G11089" t="str">
            <v>NHTF</v>
          </cell>
        </row>
        <row r="11090">
          <cell r="A11090" t="str">
            <v>McCormick201940.3NHTF</v>
          </cell>
          <cell r="B11090">
            <v>2019</v>
          </cell>
          <cell r="C11090">
            <v>0.3</v>
          </cell>
          <cell r="D11090" t="str">
            <v>McCormick</v>
          </cell>
          <cell r="E11090">
            <v>4</v>
          </cell>
          <cell r="F11090">
            <v>477</v>
          </cell>
          <cell r="G11090" t="str">
            <v>NHTF</v>
          </cell>
        </row>
        <row r="11091">
          <cell r="A11091" t="str">
            <v>Newberry201940.3NHTF</v>
          </cell>
          <cell r="B11091">
            <v>2019</v>
          </cell>
          <cell r="C11091">
            <v>0.3</v>
          </cell>
          <cell r="D11091" t="str">
            <v>Newberry</v>
          </cell>
          <cell r="E11091">
            <v>4</v>
          </cell>
          <cell r="F11091">
            <v>456</v>
          </cell>
          <cell r="G11091" t="str">
            <v>NHTF</v>
          </cell>
        </row>
        <row r="11092">
          <cell r="A11092" t="str">
            <v>Oconee201940.3NHTF</v>
          </cell>
          <cell r="B11092">
            <v>2019</v>
          </cell>
          <cell r="C11092">
            <v>0.3</v>
          </cell>
          <cell r="D11092" t="str">
            <v>Oconee</v>
          </cell>
          <cell r="E11092">
            <v>4</v>
          </cell>
          <cell r="F11092">
            <v>547</v>
          </cell>
          <cell r="G11092" t="str">
            <v>NHTF</v>
          </cell>
        </row>
        <row r="11093">
          <cell r="A11093" t="str">
            <v>Orangeburg201940.3NHTF</v>
          </cell>
          <cell r="B11093">
            <v>2019</v>
          </cell>
          <cell r="C11093">
            <v>0.3</v>
          </cell>
          <cell r="D11093" t="str">
            <v>Orangeburg</v>
          </cell>
          <cell r="E11093">
            <v>4</v>
          </cell>
          <cell r="F11093">
            <v>456</v>
          </cell>
          <cell r="G11093" t="str">
            <v>NHTF</v>
          </cell>
        </row>
        <row r="11094">
          <cell r="A11094" t="str">
            <v>Pickens201940.3NHTF</v>
          </cell>
          <cell r="B11094">
            <v>2019</v>
          </cell>
          <cell r="C11094">
            <v>0.3</v>
          </cell>
          <cell r="D11094" t="str">
            <v>Pickens</v>
          </cell>
          <cell r="E11094">
            <v>4</v>
          </cell>
          <cell r="F11094">
            <v>651</v>
          </cell>
          <cell r="G11094" t="str">
            <v>NHTF</v>
          </cell>
        </row>
        <row r="11095">
          <cell r="A11095" t="str">
            <v>Richland201940.3NHTF</v>
          </cell>
          <cell r="B11095">
            <v>2019</v>
          </cell>
          <cell r="C11095">
            <v>0.3</v>
          </cell>
          <cell r="D11095" t="str">
            <v>Richland</v>
          </cell>
          <cell r="E11095">
            <v>4</v>
          </cell>
          <cell r="F11095">
            <v>632</v>
          </cell>
          <cell r="G11095" t="str">
            <v>NHTF</v>
          </cell>
        </row>
        <row r="11096">
          <cell r="A11096" t="str">
            <v>Saluda201940.3NHTF</v>
          </cell>
          <cell r="B11096">
            <v>2019</v>
          </cell>
          <cell r="C11096">
            <v>0.3</v>
          </cell>
          <cell r="D11096" t="str">
            <v>Saluda</v>
          </cell>
          <cell r="E11096">
            <v>4</v>
          </cell>
          <cell r="F11096">
            <v>632</v>
          </cell>
          <cell r="G11096" t="str">
            <v>NHTF</v>
          </cell>
        </row>
        <row r="11097">
          <cell r="A11097" t="str">
            <v>Spartanburg201940.3NHTF</v>
          </cell>
          <cell r="B11097">
            <v>2019</v>
          </cell>
          <cell r="C11097">
            <v>0.3</v>
          </cell>
          <cell r="D11097" t="str">
            <v>Spartanburg</v>
          </cell>
          <cell r="E11097">
            <v>4</v>
          </cell>
          <cell r="F11097">
            <v>563</v>
          </cell>
          <cell r="G11097" t="str">
            <v>NHTF</v>
          </cell>
        </row>
        <row r="11098">
          <cell r="A11098" t="str">
            <v>Sumter201940.3NHTF</v>
          </cell>
          <cell r="B11098">
            <v>2019</v>
          </cell>
          <cell r="C11098">
            <v>0.3</v>
          </cell>
          <cell r="D11098" t="str">
            <v>Sumter</v>
          </cell>
          <cell r="E11098">
            <v>4</v>
          </cell>
          <cell r="F11098">
            <v>476</v>
          </cell>
          <cell r="G11098" t="str">
            <v>NHTF</v>
          </cell>
        </row>
        <row r="11099">
          <cell r="A11099" t="str">
            <v>Union201940.3NHTF</v>
          </cell>
          <cell r="B11099">
            <v>2019</v>
          </cell>
          <cell r="C11099">
            <v>0.3</v>
          </cell>
          <cell r="D11099" t="str">
            <v>Union</v>
          </cell>
          <cell r="E11099">
            <v>4</v>
          </cell>
          <cell r="F11099">
            <v>456</v>
          </cell>
          <cell r="G11099" t="str">
            <v>NHTF</v>
          </cell>
        </row>
        <row r="11100">
          <cell r="A11100" t="str">
            <v>Williamsburg201940.3NHTF</v>
          </cell>
          <cell r="B11100">
            <v>2019</v>
          </cell>
          <cell r="C11100">
            <v>0.3</v>
          </cell>
          <cell r="D11100" t="str">
            <v>Williamsburg</v>
          </cell>
          <cell r="E11100">
            <v>4</v>
          </cell>
          <cell r="F11100">
            <v>456</v>
          </cell>
          <cell r="G11100" t="str">
            <v>NHTF</v>
          </cell>
        </row>
        <row r="11101">
          <cell r="A11101" t="str">
            <v>York201940.3NHTF</v>
          </cell>
          <cell r="B11101">
            <v>2019</v>
          </cell>
          <cell r="C11101">
            <v>0.3</v>
          </cell>
          <cell r="D11101" t="str">
            <v>York</v>
          </cell>
          <cell r="E11101">
            <v>4</v>
          </cell>
          <cell r="F11101">
            <v>727</v>
          </cell>
          <cell r="G11101" t="str">
            <v>NHTF</v>
          </cell>
        </row>
        <row r="11102">
          <cell r="A11102" t="str">
            <v>Abbeville201900.5HOME</v>
          </cell>
          <cell r="B11102">
            <v>2019</v>
          </cell>
          <cell r="C11102">
            <v>0.5</v>
          </cell>
          <cell r="D11102" t="str">
            <v>Abbeville</v>
          </cell>
          <cell r="E11102">
            <v>0</v>
          </cell>
          <cell r="F11102">
            <v>458</v>
          </cell>
          <cell r="G11102" t="str">
            <v>HOME</v>
          </cell>
        </row>
        <row r="11103">
          <cell r="A11103" t="str">
            <v>Aiken201900.5HOME</v>
          </cell>
          <cell r="B11103">
            <v>2019</v>
          </cell>
          <cell r="C11103">
            <v>0.5</v>
          </cell>
          <cell r="D11103" t="str">
            <v>Aiken</v>
          </cell>
          <cell r="E11103">
            <v>0</v>
          </cell>
          <cell r="F11103">
            <v>550</v>
          </cell>
          <cell r="G11103" t="str">
            <v>HOME</v>
          </cell>
        </row>
        <row r="11104">
          <cell r="A11104" t="str">
            <v>Allendale201900.5HOME</v>
          </cell>
          <cell r="B11104">
            <v>2019</v>
          </cell>
          <cell r="C11104">
            <v>0.5</v>
          </cell>
          <cell r="D11104" t="str">
            <v>Allendale</v>
          </cell>
          <cell r="E11104">
            <v>0</v>
          </cell>
          <cell r="F11104">
            <v>458</v>
          </cell>
          <cell r="G11104" t="str">
            <v>HOME</v>
          </cell>
        </row>
        <row r="11105">
          <cell r="A11105" t="str">
            <v>Anderson201900.5HOME</v>
          </cell>
          <cell r="B11105">
            <v>2019</v>
          </cell>
          <cell r="C11105">
            <v>0.5</v>
          </cell>
          <cell r="D11105" t="str">
            <v>Anderson</v>
          </cell>
          <cell r="E11105">
            <v>0</v>
          </cell>
          <cell r="F11105">
            <v>528</v>
          </cell>
          <cell r="G11105" t="str">
            <v>HOME</v>
          </cell>
        </row>
        <row r="11106">
          <cell r="A11106" t="str">
            <v>Bamberg201900.5HOME</v>
          </cell>
          <cell r="B11106">
            <v>2019</v>
          </cell>
          <cell r="C11106">
            <v>0.5</v>
          </cell>
          <cell r="D11106" t="str">
            <v>Bamberg</v>
          </cell>
          <cell r="E11106">
            <v>0</v>
          </cell>
          <cell r="F11106">
            <v>458</v>
          </cell>
          <cell r="G11106" t="str">
            <v>HOME</v>
          </cell>
        </row>
        <row r="11107">
          <cell r="A11107" t="str">
            <v>Barnwell201900.5HOME</v>
          </cell>
          <cell r="B11107">
            <v>2019</v>
          </cell>
          <cell r="C11107">
            <v>0.5</v>
          </cell>
          <cell r="D11107" t="str">
            <v>Barnwell</v>
          </cell>
          <cell r="E11107">
            <v>0</v>
          </cell>
          <cell r="F11107">
            <v>458</v>
          </cell>
          <cell r="G11107" t="str">
            <v>HOME</v>
          </cell>
        </row>
        <row r="11108">
          <cell r="A11108" t="str">
            <v>Beaufort201900.5HOME</v>
          </cell>
          <cell r="B11108">
            <v>2019</v>
          </cell>
          <cell r="C11108">
            <v>0.5</v>
          </cell>
          <cell r="D11108" t="str">
            <v>Beaufort</v>
          </cell>
          <cell r="E11108">
            <v>0</v>
          </cell>
          <cell r="F11108">
            <v>695</v>
          </cell>
          <cell r="G11108" t="str">
            <v>HOME</v>
          </cell>
        </row>
        <row r="11109">
          <cell r="A11109" t="str">
            <v>Berkeley201900.5HOME</v>
          </cell>
          <cell r="B11109">
            <v>2019</v>
          </cell>
          <cell r="C11109">
            <v>0.5</v>
          </cell>
          <cell r="D11109" t="str">
            <v>Berkeley</v>
          </cell>
          <cell r="E11109">
            <v>0</v>
          </cell>
          <cell r="F11109">
            <v>682</v>
          </cell>
          <cell r="G11109" t="str">
            <v>HOME</v>
          </cell>
        </row>
        <row r="11110">
          <cell r="A11110" t="str">
            <v>Calhoun201900.5HOME</v>
          </cell>
          <cell r="B11110">
            <v>2019</v>
          </cell>
          <cell r="C11110">
            <v>0.5</v>
          </cell>
          <cell r="D11110" t="str">
            <v>Calhoun</v>
          </cell>
          <cell r="E11110">
            <v>0</v>
          </cell>
          <cell r="F11110">
            <v>612</v>
          </cell>
          <cell r="G11110" t="str">
            <v>HOME</v>
          </cell>
        </row>
        <row r="11111">
          <cell r="A11111" t="str">
            <v>Charleston201900.5HOME</v>
          </cell>
          <cell r="B11111">
            <v>2019</v>
          </cell>
          <cell r="C11111">
            <v>0.5</v>
          </cell>
          <cell r="D11111" t="str">
            <v>Charleston</v>
          </cell>
          <cell r="E11111">
            <v>0</v>
          </cell>
          <cell r="F11111">
            <v>682</v>
          </cell>
          <cell r="G11111" t="str">
            <v>HOME</v>
          </cell>
        </row>
        <row r="11112">
          <cell r="A11112" t="str">
            <v>Cherokee201900.5HOME</v>
          </cell>
          <cell r="B11112">
            <v>2019</v>
          </cell>
          <cell r="C11112">
            <v>0.5</v>
          </cell>
          <cell r="D11112" t="str">
            <v>Cherokee</v>
          </cell>
          <cell r="E11112">
            <v>0</v>
          </cell>
          <cell r="F11112">
            <v>455</v>
          </cell>
          <cell r="G11112" t="str">
            <v>HOME</v>
          </cell>
        </row>
        <row r="11113">
          <cell r="A11113" t="str">
            <v>Chester201900.5HOME</v>
          </cell>
          <cell r="B11113">
            <v>2019</v>
          </cell>
          <cell r="C11113">
            <v>0.5</v>
          </cell>
          <cell r="D11113" t="str">
            <v>Chester</v>
          </cell>
          <cell r="E11113">
            <v>0</v>
          </cell>
          <cell r="F11113">
            <v>458</v>
          </cell>
          <cell r="G11113" t="str">
            <v>HOME</v>
          </cell>
        </row>
        <row r="11114">
          <cell r="A11114" t="str">
            <v>Chesterfield201900.5HOME</v>
          </cell>
          <cell r="B11114">
            <v>2019</v>
          </cell>
          <cell r="C11114">
            <v>0.5</v>
          </cell>
          <cell r="D11114" t="str">
            <v>Chesterfield</v>
          </cell>
          <cell r="E11114">
            <v>0</v>
          </cell>
          <cell r="F11114">
            <v>458</v>
          </cell>
          <cell r="G11114" t="str">
            <v>HOME</v>
          </cell>
        </row>
        <row r="11115">
          <cell r="A11115" t="str">
            <v>Clarendon201900.5HOME</v>
          </cell>
          <cell r="B11115">
            <v>2019</v>
          </cell>
          <cell r="C11115">
            <v>0.5</v>
          </cell>
          <cell r="D11115" t="str">
            <v>Clarendon</v>
          </cell>
          <cell r="E11115">
            <v>0</v>
          </cell>
          <cell r="F11115">
            <v>458</v>
          </cell>
          <cell r="G11115" t="str">
            <v>HOME</v>
          </cell>
        </row>
        <row r="11116">
          <cell r="A11116" t="str">
            <v>Colleton201900.5HOME</v>
          </cell>
          <cell r="B11116">
            <v>2019</v>
          </cell>
          <cell r="C11116">
            <v>0.5</v>
          </cell>
          <cell r="D11116" t="str">
            <v>Colleton</v>
          </cell>
          <cell r="E11116">
            <v>0</v>
          </cell>
          <cell r="F11116">
            <v>458</v>
          </cell>
          <cell r="G11116" t="str">
            <v>HOME</v>
          </cell>
        </row>
        <row r="11117">
          <cell r="A11117" t="str">
            <v>Darlington201900.5HOME</v>
          </cell>
          <cell r="B11117">
            <v>2019</v>
          </cell>
          <cell r="C11117">
            <v>0.5</v>
          </cell>
          <cell r="D11117" t="str">
            <v>Darlington</v>
          </cell>
          <cell r="E11117">
            <v>0</v>
          </cell>
          <cell r="F11117">
            <v>472</v>
          </cell>
          <cell r="G11117" t="str">
            <v>HOME</v>
          </cell>
        </row>
        <row r="11118">
          <cell r="A11118" t="str">
            <v>Dillon201900.5HOME</v>
          </cell>
          <cell r="B11118">
            <v>2019</v>
          </cell>
          <cell r="C11118">
            <v>0.5</v>
          </cell>
          <cell r="D11118" t="str">
            <v>Dillon</v>
          </cell>
          <cell r="E11118">
            <v>0</v>
          </cell>
          <cell r="F11118">
            <v>458</v>
          </cell>
          <cell r="G11118" t="str">
            <v>HOME</v>
          </cell>
        </row>
        <row r="11119">
          <cell r="A11119" t="str">
            <v>Dorchester201900.5HOME</v>
          </cell>
          <cell r="B11119">
            <v>2019</v>
          </cell>
          <cell r="C11119">
            <v>0.5</v>
          </cell>
          <cell r="D11119" t="str">
            <v>Dorchester</v>
          </cell>
          <cell r="E11119">
            <v>0</v>
          </cell>
          <cell r="F11119">
            <v>682</v>
          </cell>
          <cell r="G11119" t="str">
            <v>HOME</v>
          </cell>
        </row>
        <row r="11120">
          <cell r="A11120" t="str">
            <v>Edgefield201900.5HOME</v>
          </cell>
          <cell r="B11120">
            <v>2019</v>
          </cell>
          <cell r="C11120">
            <v>0.5</v>
          </cell>
          <cell r="D11120" t="str">
            <v>Edgefield</v>
          </cell>
          <cell r="E11120">
            <v>0</v>
          </cell>
          <cell r="F11120">
            <v>550</v>
          </cell>
          <cell r="G11120" t="str">
            <v>HOME</v>
          </cell>
        </row>
        <row r="11121">
          <cell r="A11121" t="str">
            <v>Fairfield201900.5HOME</v>
          </cell>
          <cell r="B11121">
            <v>2019</v>
          </cell>
          <cell r="C11121">
            <v>0.5</v>
          </cell>
          <cell r="D11121" t="str">
            <v>Fairfield</v>
          </cell>
          <cell r="E11121">
            <v>0</v>
          </cell>
          <cell r="F11121">
            <v>612</v>
          </cell>
          <cell r="G11121" t="str">
            <v>HOME</v>
          </cell>
        </row>
        <row r="11122">
          <cell r="A11122" t="str">
            <v>Florence201900.5HOME</v>
          </cell>
          <cell r="B11122">
            <v>2019</v>
          </cell>
          <cell r="C11122">
            <v>0.5</v>
          </cell>
          <cell r="D11122" t="str">
            <v>Florence</v>
          </cell>
          <cell r="E11122">
            <v>0</v>
          </cell>
          <cell r="F11122">
            <v>531</v>
          </cell>
          <cell r="G11122" t="str">
            <v>HOME</v>
          </cell>
        </row>
        <row r="11123">
          <cell r="A11123" t="str">
            <v>Georgetown201900.5HOME</v>
          </cell>
          <cell r="B11123">
            <v>2019</v>
          </cell>
          <cell r="C11123">
            <v>0.5</v>
          </cell>
          <cell r="D11123" t="str">
            <v>Georgetown</v>
          </cell>
          <cell r="E11123">
            <v>0</v>
          </cell>
          <cell r="F11123">
            <v>520</v>
          </cell>
          <cell r="G11123" t="str">
            <v>HOME</v>
          </cell>
        </row>
        <row r="11124">
          <cell r="A11124" t="str">
            <v>Greenville201900.5HOME</v>
          </cell>
          <cell r="B11124">
            <v>2019</v>
          </cell>
          <cell r="C11124">
            <v>0.5</v>
          </cell>
          <cell r="D11124" t="str">
            <v>Greenville</v>
          </cell>
          <cell r="E11124">
            <v>0</v>
          </cell>
          <cell r="F11124">
            <v>627</v>
          </cell>
          <cell r="G11124" t="str">
            <v>HOME</v>
          </cell>
        </row>
        <row r="11125">
          <cell r="A11125" t="str">
            <v>Greenwood201900.5HOME</v>
          </cell>
          <cell r="B11125">
            <v>2019</v>
          </cell>
          <cell r="C11125">
            <v>0.5</v>
          </cell>
          <cell r="D11125" t="str">
            <v>Greenwood</v>
          </cell>
          <cell r="E11125">
            <v>0</v>
          </cell>
          <cell r="F11125">
            <v>490</v>
          </cell>
          <cell r="G11125" t="str">
            <v>HOME</v>
          </cell>
        </row>
        <row r="11126">
          <cell r="A11126" t="str">
            <v>Hampton201900.5HOME</v>
          </cell>
          <cell r="B11126">
            <v>2019</v>
          </cell>
          <cell r="C11126">
            <v>0.5</v>
          </cell>
          <cell r="D11126" t="str">
            <v>Hampton</v>
          </cell>
          <cell r="E11126">
            <v>0</v>
          </cell>
          <cell r="F11126">
            <v>458</v>
          </cell>
          <cell r="G11126" t="str">
            <v>HOME</v>
          </cell>
        </row>
        <row r="11127">
          <cell r="A11127" t="str">
            <v>Horry201900.5HOME</v>
          </cell>
          <cell r="B11127">
            <v>2019</v>
          </cell>
          <cell r="C11127">
            <v>0.5</v>
          </cell>
          <cell r="D11127" t="str">
            <v>Horry</v>
          </cell>
          <cell r="E11127">
            <v>0</v>
          </cell>
          <cell r="F11127">
            <v>536</v>
          </cell>
          <cell r="G11127" t="str">
            <v>HOME</v>
          </cell>
        </row>
        <row r="11128">
          <cell r="A11128" t="str">
            <v>Jasper201900.5HOME</v>
          </cell>
          <cell r="B11128">
            <v>2019</v>
          </cell>
          <cell r="C11128">
            <v>0.5</v>
          </cell>
          <cell r="D11128" t="str">
            <v>Jasper</v>
          </cell>
          <cell r="E11128">
            <v>0</v>
          </cell>
          <cell r="F11128">
            <v>467</v>
          </cell>
          <cell r="G11128" t="str">
            <v>HOME</v>
          </cell>
        </row>
        <row r="11129">
          <cell r="A11129" t="str">
            <v>Kershaw201900.5HOME</v>
          </cell>
          <cell r="B11129">
            <v>2019</v>
          </cell>
          <cell r="C11129">
            <v>0.5</v>
          </cell>
          <cell r="D11129" t="str">
            <v>Kershaw</v>
          </cell>
          <cell r="E11129">
            <v>0</v>
          </cell>
          <cell r="F11129">
            <v>520</v>
          </cell>
          <cell r="G11129" t="str">
            <v>HOME</v>
          </cell>
        </row>
        <row r="11130">
          <cell r="A11130" t="str">
            <v>Lancaster201900.5HOME</v>
          </cell>
          <cell r="B11130">
            <v>2019</v>
          </cell>
          <cell r="C11130">
            <v>0.5</v>
          </cell>
          <cell r="D11130" t="str">
            <v>Lancaster</v>
          </cell>
          <cell r="E11130">
            <v>0</v>
          </cell>
          <cell r="F11130">
            <v>505</v>
          </cell>
          <cell r="G11130" t="str">
            <v>HOME</v>
          </cell>
        </row>
        <row r="11131">
          <cell r="A11131" t="str">
            <v>Laurens201900.5HOME</v>
          </cell>
          <cell r="B11131">
            <v>2019</v>
          </cell>
          <cell r="C11131">
            <v>0.5</v>
          </cell>
          <cell r="D11131" t="str">
            <v>Laurens</v>
          </cell>
          <cell r="E11131">
            <v>0</v>
          </cell>
          <cell r="F11131">
            <v>486</v>
          </cell>
          <cell r="G11131" t="str">
            <v>HOME</v>
          </cell>
        </row>
        <row r="11132">
          <cell r="A11132" t="str">
            <v>Lee201900.5HOME</v>
          </cell>
          <cell r="B11132">
            <v>2019</v>
          </cell>
          <cell r="C11132">
            <v>0.5</v>
          </cell>
          <cell r="D11132" t="str">
            <v>Lee</v>
          </cell>
          <cell r="E11132">
            <v>0</v>
          </cell>
          <cell r="F11132">
            <v>458</v>
          </cell>
          <cell r="G11132" t="str">
            <v>HOME</v>
          </cell>
        </row>
        <row r="11133">
          <cell r="A11133" t="str">
            <v>Lexington201900.5HOME</v>
          </cell>
          <cell r="B11133">
            <v>2019</v>
          </cell>
          <cell r="C11133">
            <v>0.5</v>
          </cell>
          <cell r="D11133" t="str">
            <v>Lexington</v>
          </cell>
          <cell r="E11133">
            <v>0</v>
          </cell>
          <cell r="F11133">
            <v>612</v>
          </cell>
          <cell r="G11133" t="str">
            <v>HOME</v>
          </cell>
        </row>
        <row r="11134">
          <cell r="A11134" t="str">
            <v>Marion201900.5HOME</v>
          </cell>
          <cell r="B11134">
            <v>2019</v>
          </cell>
          <cell r="C11134">
            <v>0.5</v>
          </cell>
          <cell r="D11134" t="str">
            <v>Marion</v>
          </cell>
          <cell r="E11134">
            <v>0</v>
          </cell>
          <cell r="F11134">
            <v>458</v>
          </cell>
          <cell r="G11134" t="str">
            <v>HOME</v>
          </cell>
        </row>
        <row r="11135">
          <cell r="A11135" t="str">
            <v>Marlboro201900.5HOME</v>
          </cell>
          <cell r="B11135">
            <v>2019</v>
          </cell>
          <cell r="C11135">
            <v>0.5</v>
          </cell>
          <cell r="D11135" t="str">
            <v>Marlboro</v>
          </cell>
          <cell r="E11135">
            <v>0</v>
          </cell>
          <cell r="F11135">
            <v>458</v>
          </cell>
          <cell r="G11135" t="str">
            <v>HOME</v>
          </cell>
        </row>
        <row r="11136">
          <cell r="A11136" t="str">
            <v>McCormick201900.5HOME</v>
          </cell>
          <cell r="B11136">
            <v>2019</v>
          </cell>
          <cell r="C11136">
            <v>0.5</v>
          </cell>
          <cell r="D11136" t="str">
            <v>McCormick</v>
          </cell>
          <cell r="E11136">
            <v>0</v>
          </cell>
          <cell r="F11136">
            <v>466</v>
          </cell>
          <cell r="G11136" t="str">
            <v>HOME</v>
          </cell>
        </row>
        <row r="11137">
          <cell r="A11137" t="str">
            <v>Newberry201900.5HOME</v>
          </cell>
          <cell r="B11137">
            <v>2019</v>
          </cell>
          <cell r="C11137">
            <v>0.5</v>
          </cell>
          <cell r="D11137" t="str">
            <v>Newberry</v>
          </cell>
          <cell r="E11137">
            <v>0</v>
          </cell>
          <cell r="F11137">
            <v>488</v>
          </cell>
          <cell r="G11137" t="str">
            <v>HOME</v>
          </cell>
        </row>
        <row r="11138">
          <cell r="A11138" t="str">
            <v>Oconee201900.5HOME</v>
          </cell>
          <cell r="B11138">
            <v>2019</v>
          </cell>
          <cell r="C11138">
            <v>0.5</v>
          </cell>
          <cell r="D11138" t="str">
            <v>Oconee</v>
          </cell>
          <cell r="E11138">
            <v>0</v>
          </cell>
          <cell r="F11138">
            <v>511</v>
          </cell>
          <cell r="G11138" t="str">
            <v>HOME</v>
          </cell>
        </row>
        <row r="11139">
          <cell r="A11139" t="str">
            <v>Orangeburg201900.5HOME</v>
          </cell>
          <cell r="B11139">
            <v>2019</v>
          </cell>
          <cell r="C11139">
            <v>0.5</v>
          </cell>
          <cell r="D11139" t="str">
            <v>Orangeburg</v>
          </cell>
          <cell r="E11139">
            <v>0</v>
          </cell>
          <cell r="F11139">
            <v>458</v>
          </cell>
          <cell r="G11139" t="str">
            <v>HOME</v>
          </cell>
        </row>
        <row r="11140">
          <cell r="A11140" t="str">
            <v>Pickens201900.5HOME</v>
          </cell>
          <cell r="B11140">
            <v>2019</v>
          </cell>
          <cell r="C11140">
            <v>0.5</v>
          </cell>
          <cell r="D11140" t="str">
            <v>Pickens</v>
          </cell>
          <cell r="E11140">
            <v>0</v>
          </cell>
          <cell r="F11140">
            <v>627</v>
          </cell>
          <cell r="G11140" t="str">
            <v>HOME</v>
          </cell>
        </row>
        <row r="11141">
          <cell r="A11141" t="str">
            <v>Richland201900.5HOME</v>
          </cell>
          <cell r="B11141">
            <v>2019</v>
          </cell>
          <cell r="C11141">
            <v>0.5</v>
          </cell>
          <cell r="D11141" t="str">
            <v>Richland</v>
          </cell>
          <cell r="E11141">
            <v>0</v>
          </cell>
          <cell r="F11141">
            <v>612</v>
          </cell>
          <cell r="G11141" t="str">
            <v>HOME</v>
          </cell>
        </row>
        <row r="11142">
          <cell r="A11142" t="str">
            <v>Saluda201900.5HOME</v>
          </cell>
          <cell r="B11142">
            <v>2019</v>
          </cell>
          <cell r="C11142">
            <v>0.5</v>
          </cell>
          <cell r="D11142" t="str">
            <v>Saluda</v>
          </cell>
          <cell r="E11142">
            <v>0</v>
          </cell>
          <cell r="F11142">
            <v>612</v>
          </cell>
          <cell r="G11142" t="str">
            <v>HOME</v>
          </cell>
        </row>
        <row r="11143">
          <cell r="A11143" t="str">
            <v>Spartanburg201900.5HOME</v>
          </cell>
          <cell r="B11143">
            <v>2019</v>
          </cell>
          <cell r="C11143">
            <v>0.5</v>
          </cell>
          <cell r="D11143" t="str">
            <v>Spartanburg</v>
          </cell>
          <cell r="E11143">
            <v>0</v>
          </cell>
          <cell r="F11143">
            <v>543</v>
          </cell>
          <cell r="G11143" t="str">
            <v>HOME</v>
          </cell>
        </row>
        <row r="11144">
          <cell r="A11144" t="str">
            <v>Sumter201900.5HOME</v>
          </cell>
          <cell r="B11144">
            <v>2019</v>
          </cell>
          <cell r="C11144">
            <v>0.5</v>
          </cell>
          <cell r="D11144" t="str">
            <v>Sumter</v>
          </cell>
          <cell r="E11144">
            <v>0</v>
          </cell>
          <cell r="F11144">
            <v>458</v>
          </cell>
          <cell r="G11144" t="str">
            <v>HOME</v>
          </cell>
        </row>
        <row r="11145">
          <cell r="A11145" t="str">
            <v>Union201900.5HOME</v>
          </cell>
          <cell r="B11145">
            <v>2019</v>
          </cell>
          <cell r="C11145">
            <v>0.5</v>
          </cell>
          <cell r="D11145" t="str">
            <v>Union</v>
          </cell>
          <cell r="E11145">
            <v>0</v>
          </cell>
          <cell r="F11145">
            <v>458</v>
          </cell>
          <cell r="G11145" t="str">
            <v>HOME</v>
          </cell>
        </row>
        <row r="11146">
          <cell r="A11146" t="str">
            <v>Williamsburg201900.5HOME</v>
          </cell>
          <cell r="B11146">
            <v>2019</v>
          </cell>
          <cell r="C11146">
            <v>0.5</v>
          </cell>
          <cell r="D11146" t="str">
            <v>Williamsburg</v>
          </cell>
          <cell r="E11146">
            <v>0</v>
          </cell>
          <cell r="F11146">
            <v>458</v>
          </cell>
          <cell r="G11146" t="str">
            <v>HOME</v>
          </cell>
        </row>
        <row r="11147">
          <cell r="A11147" t="str">
            <v>York201900.5HOME</v>
          </cell>
          <cell r="B11147">
            <v>2019</v>
          </cell>
          <cell r="C11147">
            <v>0.5</v>
          </cell>
          <cell r="D11147" t="str">
            <v>York</v>
          </cell>
          <cell r="E11147">
            <v>0</v>
          </cell>
          <cell r="F11147">
            <v>691</v>
          </cell>
          <cell r="G11147" t="str">
            <v>HOME</v>
          </cell>
        </row>
        <row r="11148">
          <cell r="A11148" t="str">
            <v>Abbeville201910.5HOME</v>
          </cell>
          <cell r="B11148">
            <v>2019</v>
          </cell>
          <cell r="C11148">
            <v>0.5</v>
          </cell>
          <cell r="D11148" t="str">
            <v>Abbeville</v>
          </cell>
          <cell r="E11148">
            <v>1</v>
          </cell>
          <cell r="F11148">
            <v>491</v>
          </cell>
          <cell r="G11148" t="str">
            <v>HOME</v>
          </cell>
        </row>
        <row r="11149">
          <cell r="A11149" t="str">
            <v>Aiken201910.5HOME</v>
          </cell>
          <cell r="B11149">
            <v>2019</v>
          </cell>
          <cell r="C11149">
            <v>0.5</v>
          </cell>
          <cell r="D11149" t="str">
            <v>Aiken</v>
          </cell>
          <cell r="E11149">
            <v>1</v>
          </cell>
          <cell r="F11149">
            <v>589</v>
          </cell>
          <cell r="G11149" t="str">
            <v>HOME</v>
          </cell>
        </row>
        <row r="11150">
          <cell r="A11150" t="str">
            <v>Allendale201910.5HOME</v>
          </cell>
          <cell r="B11150">
            <v>2019</v>
          </cell>
          <cell r="C11150">
            <v>0.5</v>
          </cell>
          <cell r="D11150" t="str">
            <v>Allendale</v>
          </cell>
          <cell r="E11150">
            <v>1</v>
          </cell>
          <cell r="F11150">
            <v>491</v>
          </cell>
          <cell r="G11150" t="str">
            <v>HOME</v>
          </cell>
        </row>
        <row r="11151">
          <cell r="A11151" t="str">
            <v>Anderson201910.5HOME</v>
          </cell>
          <cell r="B11151">
            <v>2019</v>
          </cell>
          <cell r="C11151">
            <v>0.5</v>
          </cell>
          <cell r="D11151" t="str">
            <v>Anderson</v>
          </cell>
          <cell r="E11151">
            <v>1</v>
          </cell>
          <cell r="F11151">
            <v>566</v>
          </cell>
          <cell r="G11151" t="str">
            <v>HOME</v>
          </cell>
        </row>
        <row r="11152">
          <cell r="A11152" t="str">
            <v>Bamberg201910.5HOME</v>
          </cell>
          <cell r="B11152">
            <v>2019</v>
          </cell>
          <cell r="C11152">
            <v>0.5</v>
          </cell>
          <cell r="D11152" t="str">
            <v>Bamberg</v>
          </cell>
          <cell r="E11152">
            <v>1</v>
          </cell>
          <cell r="F11152">
            <v>491</v>
          </cell>
          <cell r="G11152" t="str">
            <v>HOME</v>
          </cell>
        </row>
        <row r="11153">
          <cell r="A11153" t="str">
            <v>Barnwell201910.5HOME</v>
          </cell>
          <cell r="B11153">
            <v>2019</v>
          </cell>
          <cell r="C11153">
            <v>0.5</v>
          </cell>
          <cell r="D11153" t="str">
            <v>Barnwell</v>
          </cell>
          <cell r="E11153">
            <v>1</v>
          </cell>
          <cell r="F11153">
            <v>491</v>
          </cell>
          <cell r="G11153" t="str">
            <v>HOME</v>
          </cell>
        </row>
        <row r="11154">
          <cell r="A11154" t="str">
            <v>Beaufort201910.5HOME</v>
          </cell>
          <cell r="B11154">
            <v>2019</v>
          </cell>
          <cell r="C11154">
            <v>0.5</v>
          </cell>
          <cell r="D11154" t="str">
            <v>Beaufort</v>
          </cell>
          <cell r="E11154">
            <v>1</v>
          </cell>
          <cell r="F11154">
            <v>745</v>
          </cell>
          <cell r="G11154" t="str">
            <v>HOME</v>
          </cell>
        </row>
        <row r="11155">
          <cell r="A11155" t="str">
            <v>Berkeley201910.5HOME</v>
          </cell>
          <cell r="B11155">
            <v>2019</v>
          </cell>
          <cell r="C11155">
            <v>0.5</v>
          </cell>
          <cell r="D11155" t="str">
            <v>Berkeley</v>
          </cell>
          <cell r="E11155">
            <v>1</v>
          </cell>
          <cell r="F11155">
            <v>731</v>
          </cell>
          <cell r="G11155" t="str">
            <v>HOME</v>
          </cell>
        </row>
        <row r="11156">
          <cell r="A11156" t="str">
            <v>Calhoun201910.5HOME</v>
          </cell>
          <cell r="B11156">
            <v>2019</v>
          </cell>
          <cell r="C11156">
            <v>0.5</v>
          </cell>
          <cell r="D11156" t="str">
            <v>Calhoun</v>
          </cell>
          <cell r="E11156">
            <v>1</v>
          </cell>
          <cell r="F11156">
            <v>656</v>
          </cell>
          <cell r="G11156" t="str">
            <v>HOME</v>
          </cell>
        </row>
        <row r="11157">
          <cell r="A11157" t="str">
            <v>Charleston201910.5HOME</v>
          </cell>
          <cell r="B11157">
            <v>2019</v>
          </cell>
          <cell r="C11157">
            <v>0.5</v>
          </cell>
          <cell r="D11157" t="str">
            <v>Charleston</v>
          </cell>
          <cell r="E11157">
            <v>1</v>
          </cell>
          <cell r="F11157">
            <v>731</v>
          </cell>
          <cell r="G11157" t="str">
            <v>HOME</v>
          </cell>
        </row>
        <row r="11158">
          <cell r="A11158" t="str">
            <v>Cherokee201910.5HOME</v>
          </cell>
          <cell r="B11158">
            <v>2019</v>
          </cell>
          <cell r="C11158">
            <v>0.5</v>
          </cell>
          <cell r="D11158" t="str">
            <v>Cherokee</v>
          </cell>
          <cell r="E11158">
            <v>1</v>
          </cell>
          <cell r="F11158">
            <v>491</v>
          </cell>
          <cell r="G11158" t="str">
            <v>HOME</v>
          </cell>
        </row>
        <row r="11159">
          <cell r="A11159" t="str">
            <v>Chester201910.5HOME</v>
          </cell>
          <cell r="B11159">
            <v>2019</v>
          </cell>
          <cell r="C11159">
            <v>0.5</v>
          </cell>
          <cell r="D11159" t="str">
            <v>Chester</v>
          </cell>
          <cell r="E11159">
            <v>1</v>
          </cell>
          <cell r="F11159">
            <v>491</v>
          </cell>
          <cell r="G11159" t="str">
            <v>HOME</v>
          </cell>
        </row>
        <row r="11160">
          <cell r="A11160" t="str">
            <v>Chesterfield201910.5HOME</v>
          </cell>
          <cell r="B11160">
            <v>2019</v>
          </cell>
          <cell r="C11160">
            <v>0.5</v>
          </cell>
          <cell r="D11160" t="str">
            <v>Chesterfield</v>
          </cell>
          <cell r="E11160">
            <v>1</v>
          </cell>
          <cell r="F11160">
            <v>491</v>
          </cell>
          <cell r="G11160" t="str">
            <v>HOME</v>
          </cell>
        </row>
        <row r="11161">
          <cell r="A11161" t="str">
            <v>Clarendon201910.5HOME</v>
          </cell>
          <cell r="B11161">
            <v>2019</v>
          </cell>
          <cell r="C11161">
            <v>0.5</v>
          </cell>
          <cell r="D11161" t="str">
            <v>Clarendon</v>
          </cell>
          <cell r="E11161">
            <v>1</v>
          </cell>
          <cell r="F11161">
            <v>491</v>
          </cell>
          <cell r="G11161" t="str">
            <v>HOME</v>
          </cell>
        </row>
        <row r="11162">
          <cell r="A11162" t="str">
            <v>Colleton201910.5HOME</v>
          </cell>
          <cell r="B11162">
            <v>2019</v>
          </cell>
          <cell r="C11162">
            <v>0.5</v>
          </cell>
          <cell r="D11162" t="str">
            <v>Colleton</v>
          </cell>
          <cell r="E11162">
            <v>1</v>
          </cell>
          <cell r="F11162">
            <v>491</v>
          </cell>
          <cell r="G11162" t="str">
            <v>HOME</v>
          </cell>
        </row>
        <row r="11163">
          <cell r="A11163" t="str">
            <v>Darlington201910.5HOME</v>
          </cell>
          <cell r="B11163">
            <v>2019</v>
          </cell>
          <cell r="C11163">
            <v>0.5</v>
          </cell>
          <cell r="D11163" t="str">
            <v>Darlington</v>
          </cell>
          <cell r="E11163">
            <v>1</v>
          </cell>
          <cell r="F11163">
            <v>506</v>
          </cell>
          <cell r="G11163" t="str">
            <v>HOME</v>
          </cell>
        </row>
        <row r="11164">
          <cell r="A11164" t="str">
            <v>Dillon201910.5HOME</v>
          </cell>
          <cell r="B11164">
            <v>2019</v>
          </cell>
          <cell r="C11164">
            <v>0.5</v>
          </cell>
          <cell r="D11164" t="str">
            <v>Dillon</v>
          </cell>
          <cell r="E11164">
            <v>1</v>
          </cell>
          <cell r="F11164">
            <v>491</v>
          </cell>
          <cell r="G11164" t="str">
            <v>HOME</v>
          </cell>
        </row>
        <row r="11165">
          <cell r="A11165" t="str">
            <v>Dorchester201910.5HOME</v>
          </cell>
          <cell r="B11165">
            <v>2019</v>
          </cell>
          <cell r="C11165">
            <v>0.5</v>
          </cell>
          <cell r="D11165" t="str">
            <v>Dorchester</v>
          </cell>
          <cell r="E11165">
            <v>1</v>
          </cell>
          <cell r="F11165">
            <v>731</v>
          </cell>
          <cell r="G11165" t="str">
            <v>HOME</v>
          </cell>
        </row>
        <row r="11166">
          <cell r="A11166" t="str">
            <v>Edgefield201910.5HOME</v>
          </cell>
          <cell r="B11166">
            <v>2019</v>
          </cell>
          <cell r="C11166">
            <v>0.5</v>
          </cell>
          <cell r="D11166" t="str">
            <v>Edgefield</v>
          </cell>
          <cell r="E11166">
            <v>1</v>
          </cell>
          <cell r="F11166">
            <v>589</v>
          </cell>
          <cell r="G11166" t="str">
            <v>HOME</v>
          </cell>
        </row>
        <row r="11167">
          <cell r="A11167" t="str">
            <v>Fairfield201910.5HOME</v>
          </cell>
          <cell r="B11167">
            <v>2019</v>
          </cell>
          <cell r="C11167">
            <v>0.5</v>
          </cell>
          <cell r="D11167" t="str">
            <v>Fairfield</v>
          </cell>
          <cell r="E11167">
            <v>1</v>
          </cell>
          <cell r="F11167">
            <v>656</v>
          </cell>
          <cell r="G11167" t="str">
            <v>HOME</v>
          </cell>
        </row>
        <row r="11168">
          <cell r="A11168" t="str">
            <v>Florence201910.5HOME</v>
          </cell>
          <cell r="B11168">
            <v>2019</v>
          </cell>
          <cell r="C11168">
            <v>0.5</v>
          </cell>
          <cell r="D11168" t="str">
            <v>Florence</v>
          </cell>
          <cell r="E11168">
            <v>1</v>
          </cell>
          <cell r="F11168">
            <v>569</v>
          </cell>
          <cell r="G11168" t="str">
            <v>HOME</v>
          </cell>
        </row>
        <row r="11169">
          <cell r="A11169" t="str">
            <v>Georgetown201910.5HOME</v>
          </cell>
          <cell r="B11169">
            <v>2019</v>
          </cell>
          <cell r="C11169">
            <v>0.5</v>
          </cell>
          <cell r="D11169" t="str">
            <v>Georgetown</v>
          </cell>
          <cell r="E11169">
            <v>1</v>
          </cell>
          <cell r="F11169">
            <v>557</v>
          </cell>
          <cell r="G11169" t="str">
            <v>HOME</v>
          </cell>
        </row>
        <row r="11170">
          <cell r="A11170" t="str">
            <v>Greenville201910.5HOME</v>
          </cell>
          <cell r="B11170">
            <v>2019</v>
          </cell>
          <cell r="C11170">
            <v>0.5</v>
          </cell>
          <cell r="D11170" t="str">
            <v>Greenville</v>
          </cell>
          <cell r="E11170">
            <v>1</v>
          </cell>
          <cell r="F11170">
            <v>672</v>
          </cell>
          <cell r="G11170" t="str">
            <v>HOME</v>
          </cell>
        </row>
        <row r="11171">
          <cell r="A11171" t="str">
            <v>Greenwood201910.5HOME</v>
          </cell>
          <cell r="B11171">
            <v>2019</v>
          </cell>
          <cell r="C11171">
            <v>0.5</v>
          </cell>
          <cell r="D11171" t="str">
            <v>Greenwood</v>
          </cell>
          <cell r="E11171">
            <v>1</v>
          </cell>
          <cell r="F11171">
            <v>525</v>
          </cell>
          <cell r="G11171" t="str">
            <v>HOME</v>
          </cell>
        </row>
        <row r="11172">
          <cell r="A11172" t="str">
            <v>Hampton201910.5HOME</v>
          </cell>
          <cell r="B11172">
            <v>2019</v>
          </cell>
          <cell r="C11172">
            <v>0.5</v>
          </cell>
          <cell r="D11172" t="str">
            <v>Hampton</v>
          </cell>
          <cell r="E11172">
            <v>1</v>
          </cell>
          <cell r="F11172">
            <v>491</v>
          </cell>
          <cell r="G11172" t="str">
            <v>HOME</v>
          </cell>
        </row>
        <row r="11173">
          <cell r="A11173" t="str">
            <v>Horry201910.5HOME</v>
          </cell>
          <cell r="B11173">
            <v>2019</v>
          </cell>
          <cell r="C11173">
            <v>0.5</v>
          </cell>
          <cell r="D11173" t="str">
            <v>Horry</v>
          </cell>
          <cell r="E11173">
            <v>1</v>
          </cell>
          <cell r="F11173">
            <v>574</v>
          </cell>
          <cell r="G11173" t="str">
            <v>HOME</v>
          </cell>
        </row>
        <row r="11174">
          <cell r="A11174" t="str">
            <v>Jasper201910.5HOME</v>
          </cell>
          <cell r="B11174">
            <v>2019</v>
          </cell>
          <cell r="C11174">
            <v>0.5</v>
          </cell>
          <cell r="D11174" t="str">
            <v>Jasper</v>
          </cell>
          <cell r="E11174">
            <v>1</v>
          </cell>
          <cell r="F11174">
            <v>501</v>
          </cell>
          <cell r="G11174" t="str">
            <v>HOME</v>
          </cell>
        </row>
        <row r="11175">
          <cell r="A11175" t="str">
            <v>Kershaw201910.5HOME</v>
          </cell>
          <cell r="B11175">
            <v>2019</v>
          </cell>
          <cell r="C11175">
            <v>0.5</v>
          </cell>
          <cell r="D11175" t="str">
            <v>Kershaw</v>
          </cell>
          <cell r="E11175">
            <v>1</v>
          </cell>
          <cell r="F11175">
            <v>557</v>
          </cell>
          <cell r="G11175" t="str">
            <v>HOME</v>
          </cell>
        </row>
        <row r="11176">
          <cell r="A11176" t="str">
            <v>Lancaster201910.5HOME</v>
          </cell>
          <cell r="B11176">
            <v>2019</v>
          </cell>
          <cell r="C11176">
            <v>0.5</v>
          </cell>
          <cell r="D11176" t="str">
            <v>Lancaster</v>
          </cell>
          <cell r="E11176">
            <v>1</v>
          </cell>
          <cell r="F11176">
            <v>585</v>
          </cell>
          <cell r="G11176" t="str">
            <v>HOME</v>
          </cell>
        </row>
        <row r="11177">
          <cell r="A11177" t="str">
            <v>Laurens201910.5HOME</v>
          </cell>
          <cell r="B11177">
            <v>2019</v>
          </cell>
          <cell r="C11177">
            <v>0.5</v>
          </cell>
          <cell r="D11177" t="str">
            <v>Laurens</v>
          </cell>
          <cell r="E11177">
            <v>1</v>
          </cell>
          <cell r="F11177">
            <v>520</v>
          </cell>
          <cell r="G11177" t="str">
            <v>HOME</v>
          </cell>
        </row>
        <row r="11178">
          <cell r="A11178" t="str">
            <v>Lee201910.5HOME</v>
          </cell>
          <cell r="B11178">
            <v>2019</v>
          </cell>
          <cell r="C11178">
            <v>0.5</v>
          </cell>
          <cell r="D11178" t="str">
            <v>Lee</v>
          </cell>
          <cell r="E11178">
            <v>1</v>
          </cell>
          <cell r="F11178">
            <v>491</v>
          </cell>
          <cell r="G11178" t="str">
            <v>HOME</v>
          </cell>
        </row>
        <row r="11179">
          <cell r="A11179" t="str">
            <v>Lexington201910.5HOME</v>
          </cell>
          <cell r="B11179">
            <v>2019</v>
          </cell>
          <cell r="C11179">
            <v>0.5</v>
          </cell>
          <cell r="D11179" t="str">
            <v>Lexington</v>
          </cell>
          <cell r="E11179">
            <v>1</v>
          </cell>
          <cell r="F11179">
            <v>656</v>
          </cell>
          <cell r="G11179" t="str">
            <v>HOME</v>
          </cell>
        </row>
        <row r="11180">
          <cell r="A11180" t="str">
            <v>Marion201910.5HOME</v>
          </cell>
          <cell r="B11180">
            <v>2019</v>
          </cell>
          <cell r="C11180">
            <v>0.5</v>
          </cell>
          <cell r="D11180" t="str">
            <v>Marion</v>
          </cell>
          <cell r="E11180">
            <v>1</v>
          </cell>
          <cell r="F11180">
            <v>491</v>
          </cell>
          <cell r="G11180" t="str">
            <v>HOME</v>
          </cell>
        </row>
        <row r="11181">
          <cell r="A11181" t="str">
            <v>Marlboro201910.5HOME</v>
          </cell>
          <cell r="B11181">
            <v>2019</v>
          </cell>
          <cell r="C11181">
            <v>0.5</v>
          </cell>
          <cell r="D11181" t="str">
            <v>Marlboro</v>
          </cell>
          <cell r="E11181">
            <v>1</v>
          </cell>
          <cell r="F11181">
            <v>491</v>
          </cell>
          <cell r="G11181" t="str">
            <v>HOME</v>
          </cell>
        </row>
        <row r="11182">
          <cell r="A11182" t="str">
            <v>McCormick201910.5HOME</v>
          </cell>
          <cell r="B11182">
            <v>2019</v>
          </cell>
          <cell r="C11182">
            <v>0.5</v>
          </cell>
          <cell r="D11182" t="str">
            <v>McCormick</v>
          </cell>
          <cell r="E11182">
            <v>1</v>
          </cell>
          <cell r="F11182">
            <v>499</v>
          </cell>
          <cell r="G11182" t="str">
            <v>HOME</v>
          </cell>
        </row>
        <row r="11183">
          <cell r="A11183" t="str">
            <v>Newberry201910.5HOME</v>
          </cell>
          <cell r="B11183">
            <v>2019</v>
          </cell>
          <cell r="C11183">
            <v>0.5</v>
          </cell>
          <cell r="D11183" t="str">
            <v>Newberry</v>
          </cell>
          <cell r="E11183">
            <v>1</v>
          </cell>
          <cell r="F11183">
            <v>523</v>
          </cell>
          <cell r="G11183" t="str">
            <v>HOME</v>
          </cell>
        </row>
        <row r="11184">
          <cell r="A11184" t="str">
            <v>Oconee201910.5HOME</v>
          </cell>
          <cell r="B11184">
            <v>2019</v>
          </cell>
          <cell r="C11184">
            <v>0.5</v>
          </cell>
          <cell r="D11184" t="str">
            <v>Oconee</v>
          </cell>
          <cell r="E11184">
            <v>1</v>
          </cell>
          <cell r="F11184">
            <v>525</v>
          </cell>
          <cell r="G11184" t="str">
            <v>HOME</v>
          </cell>
        </row>
        <row r="11185">
          <cell r="A11185" t="str">
            <v>Orangeburg201910.5HOME</v>
          </cell>
          <cell r="B11185">
            <v>2019</v>
          </cell>
          <cell r="C11185">
            <v>0.5</v>
          </cell>
          <cell r="D11185" t="str">
            <v>Orangeburg</v>
          </cell>
          <cell r="E11185">
            <v>1</v>
          </cell>
          <cell r="F11185">
            <v>491</v>
          </cell>
          <cell r="G11185" t="str">
            <v>HOME</v>
          </cell>
        </row>
        <row r="11186">
          <cell r="A11186" t="str">
            <v>Pickens201910.5HOME</v>
          </cell>
          <cell r="B11186">
            <v>2019</v>
          </cell>
          <cell r="C11186">
            <v>0.5</v>
          </cell>
          <cell r="D11186" t="str">
            <v>Pickens</v>
          </cell>
          <cell r="E11186">
            <v>1</v>
          </cell>
          <cell r="F11186">
            <v>672</v>
          </cell>
          <cell r="G11186" t="str">
            <v>HOME</v>
          </cell>
        </row>
        <row r="11187">
          <cell r="A11187" t="str">
            <v>Richland201910.5HOME</v>
          </cell>
          <cell r="B11187">
            <v>2019</v>
          </cell>
          <cell r="C11187">
            <v>0.5</v>
          </cell>
          <cell r="D11187" t="str">
            <v>Richland</v>
          </cell>
          <cell r="E11187">
            <v>1</v>
          </cell>
          <cell r="F11187">
            <v>656</v>
          </cell>
          <cell r="G11187" t="str">
            <v>HOME</v>
          </cell>
        </row>
        <row r="11188">
          <cell r="A11188" t="str">
            <v>Saluda201910.5HOME</v>
          </cell>
          <cell r="B11188">
            <v>2019</v>
          </cell>
          <cell r="C11188">
            <v>0.5</v>
          </cell>
          <cell r="D11188" t="str">
            <v>Saluda</v>
          </cell>
          <cell r="E11188">
            <v>1</v>
          </cell>
          <cell r="F11188">
            <v>656</v>
          </cell>
          <cell r="G11188" t="str">
            <v>HOME</v>
          </cell>
        </row>
        <row r="11189">
          <cell r="A11189" t="str">
            <v>Spartanburg201910.5HOME</v>
          </cell>
          <cell r="B11189">
            <v>2019</v>
          </cell>
          <cell r="C11189">
            <v>0.5</v>
          </cell>
          <cell r="D11189" t="str">
            <v>Spartanburg</v>
          </cell>
          <cell r="E11189">
            <v>1</v>
          </cell>
          <cell r="F11189">
            <v>582</v>
          </cell>
          <cell r="G11189" t="str">
            <v>HOME</v>
          </cell>
        </row>
        <row r="11190">
          <cell r="A11190" t="str">
            <v>Sumter201910.5HOME</v>
          </cell>
          <cell r="B11190">
            <v>2019</v>
          </cell>
          <cell r="C11190">
            <v>0.5</v>
          </cell>
          <cell r="D11190" t="str">
            <v>Sumter</v>
          </cell>
          <cell r="E11190">
            <v>1</v>
          </cell>
          <cell r="F11190">
            <v>491</v>
          </cell>
          <cell r="G11190" t="str">
            <v>HOME</v>
          </cell>
        </row>
        <row r="11191">
          <cell r="A11191" t="str">
            <v>Union201910.5HOME</v>
          </cell>
          <cell r="B11191">
            <v>2019</v>
          </cell>
          <cell r="C11191">
            <v>0.5</v>
          </cell>
          <cell r="D11191" t="str">
            <v>Union</v>
          </cell>
          <cell r="E11191">
            <v>1</v>
          </cell>
          <cell r="F11191">
            <v>491</v>
          </cell>
          <cell r="G11191" t="str">
            <v>HOME</v>
          </cell>
        </row>
        <row r="11192">
          <cell r="A11192" t="str">
            <v>Williamsburg201910.5HOME</v>
          </cell>
          <cell r="B11192">
            <v>2019</v>
          </cell>
          <cell r="C11192">
            <v>0.5</v>
          </cell>
          <cell r="D11192" t="str">
            <v>Williamsburg</v>
          </cell>
          <cell r="E11192">
            <v>1</v>
          </cell>
          <cell r="F11192">
            <v>491</v>
          </cell>
          <cell r="G11192" t="str">
            <v>HOME</v>
          </cell>
        </row>
        <row r="11193">
          <cell r="A11193" t="str">
            <v>York201910.5HOME</v>
          </cell>
          <cell r="B11193">
            <v>2019</v>
          </cell>
          <cell r="C11193">
            <v>0.5</v>
          </cell>
          <cell r="D11193" t="str">
            <v>York</v>
          </cell>
          <cell r="E11193">
            <v>1</v>
          </cell>
          <cell r="F11193">
            <v>740</v>
          </cell>
          <cell r="G11193" t="str">
            <v>HOME</v>
          </cell>
        </row>
        <row r="11194">
          <cell r="A11194" t="str">
            <v>Abbeville201920.5HOME</v>
          </cell>
          <cell r="B11194">
            <v>2019</v>
          </cell>
          <cell r="C11194">
            <v>0.5</v>
          </cell>
          <cell r="D11194" t="str">
            <v>Abbeville</v>
          </cell>
          <cell r="E11194">
            <v>2</v>
          </cell>
          <cell r="F11194">
            <v>588</v>
          </cell>
          <cell r="G11194" t="str">
            <v>HOME</v>
          </cell>
        </row>
        <row r="11195">
          <cell r="A11195" t="str">
            <v>Aiken201920.5HOME</v>
          </cell>
          <cell r="B11195">
            <v>2019</v>
          </cell>
          <cell r="C11195">
            <v>0.5</v>
          </cell>
          <cell r="D11195" t="str">
            <v>Aiken</v>
          </cell>
          <cell r="E11195">
            <v>2</v>
          </cell>
          <cell r="F11195">
            <v>707</v>
          </cell>
          <cell r="G11195" t="str">
            <v>HOME</v>
          </cell>
        </row>
        <row r="11196">
          <cell r="A11196" t="str">
            <v>Allendale201920.5HOME</v>
          </cell>
          <cell r="B11196">
            <v>2019</v>
          </cell>
          <cell r="C11196">
            <v>0.5</v>
          </cell>
          <cell r="D11196" t="str">
            <v>Allendale</v>
          </cell>
          <cell r="E11196">
            <v>2</v>
          </cell>
          <cell r="F11196">
            <v>588</v>
          </cell>
          <cell r="G11196" t="str">
            <v>HOME</v>
          </cell>
        </row>
        <row r="11197">
          <cell r="A11197" t="str">
            <v>Anderson201920.5HOME</v>
          </cell>
          <cell r="B11197">
            <v>2019</v>
          </cell>
          <cell r="C11197">
            <v>0.5</v>
          </cell>
          <cell r="D11197" t="str">
            <v>Anderson</v>
          </cell>
          <cell r="E11197">
            <v>2</v>
          </cell>
          <cell r="F11197">
            <v>678</v>
          </cell>
          <cell r="G11197" t="str">
            <v>HOME</v>
          </cell>
        </row>
        <row r="11198">
          <cell r="A11198" t="str">
            <v>Bamberg201920.5HOME</v>
          </cell>
          <cell r="B11198">
            <v>2019</v>
          </cell>
          <cell r="C11198">
            <v>0.5</v>
          </cell>
          <cell r="D11198" t="str">
            <v>Bamberg</v>
          </cell>
          <cell r="E11198">
            <v>2</v>
          </cell>
          <cell r="F11198">
            <v>588</v>
          </cell>
          <cell r="G11198" t="str">
            <v>HOME</v>
          </cell>
        </row>
        <row r="11199">
          <cell r="A11199" t="str">
            <v>Barnwell201920.5HOME</v>
          </cell>
          <cell r="B11199">
            <v>2019</v>
          </cell>
          <cell r="C11199">
            <v>0.5</v>
          </cell>
          <cell r="D11199" t="str">
            <v>Barnwell</v>
          </cell>
          <cell r="E11199">
            <v>2</v>
          </cell>
          <cell r="F11199">
            <v>588</v>
          </cell>
          <cell r="G11199" t="str">
            <v>HOME</v>
          </cell>
        </row>
        <row r="11200">
          <cell r="A11200" t="str">
            <v>Beaufort201920.5HOME</v>
          </cell>
          <cell r="B11200">
            <v>2019</v>
          </cell>
          <cell r="C11200">
            <v>0.5</v>
          </cell>
          <cell r="D11200" t="str">
            <v>Beaufort</v>
          </cell>
          <cell r="E11200">
            <v>2</v>
          </cell>
          <cell r="F11200">
            <v>893</v>
          </cell>
          <cell r="G11200" t="str">
            <v>HOME</v>
          </cell>
        </row>
        <row r="11201">
          <cell r="A11201" t="str">
            <v>Berkeley201920.5HOME</v>
          </cell>
          <cell r="B11201">
            <v>2019</v>
          </cell>
          <cell r="C11201">
            <v>0.5</v>
          </cell>
          <cell r="D11201" t="str">
            <v>Berkeley</v>
          </cell>
          <cell r="E11201">
            <v>2</v>
          </cell>
          <cell r="F11201">
            <v>877</v>
          </cell>
          <cell r="G11201" t="str">
            <v>HOME</v>
          </cell>
        </row>
        <row r="11202">
          <cell r="A11202" t="str">
            <v>Calhoun201920.5HOME</v>
          </cell>
          <cell r="B11202">
            <v>2019</v>
          </cell>
          <cell r="C11202">
            <v>0.5</v>
          </cell>
          <cell r="D11202" t="str">
            <v>Calhoun</v>
          </cell>
          <cell r="E11202">
            <v>2</v>
          </cell>
          <cell r="F11202">
            <v>787</v>
          </cell>
          <cell r="G11202" t="str">
            <v>HOME</v>
          </cell>
        </row>
        <row r="11203">
          <cell r="A11203" t="str">
            <v>Charleston201920.5HOME</v>
          </cell>
          <cell r="B11203">
            <v>2019</v>
          </cell>
          <cell r="C11203">
            <v>0.5</v>
          </cell>
          <cell r="D11203" t="str">
            <v>Charleston</v>
          </cell>
          <cell r="E11203">
            <v>2</v>
          </cell>
          <cell r="F11203">
            <v>877</v>
          </cell>
          <cell r="G11203" t="str">
            <v>HOME</v>
          </cell>
        </row>
        <row r="11204">
          <cell r="A11204" t="str">
            <v>Cherokee201920.5HOME</v>
          </cell>
          <cell r="B11204">
            <v>2019</v>
          </cell>
          <cell r="C11204">
            <v>0.5</v>
          </cell>
          <cell r="D11204" t="str">
            <v>Cherokee</v>
          </cell>
          <cell r="E11204">
            <v>2</v>
          </cell>
          <cell r="F11204">
            <v>588</v>
          </cell>
          <cell r="G11204" t="str">
            <v>HOME</v>
          </cell>
        </row>
        <row r="11205">
          <cell r="A11205" t="str">
            <v>Chester201920.5HOME</v>
          </cell>
          <cell r="B11205">
            <v>2019</v>
          </cell>
          <cell r="C11205">
            <v>0.5</v>
          </cell>
          <cell r="D11205" t="str">
            <v>Chester</v>
          </cell>
          <cell r="E11205">
            <v>2</v>
          </cell>
          <cell r="F11205">
            <v>588</v>
          </cell>
          <cell r="G11205" t="str">
            <v>HOME</v>
          </cell>
        </row>
        <row r="11206">
          <cell r="A11206" t="str">
            <v>Chesterfield201920.5HOME</v>
          </cell>
          <cell r="B11206">
            <v>2019</v>
          </cell>
          <cell r="C11206">
            <v>0.5</v>
          </cell>
          <cell r="D11206" t="str">
            <v>Chesterfield</v>
          </cell>
          <cell r="E11206">
            <v>2</v>
          </cell>
          <cell r="F11206">
            <v>588</v>
          </cell>
          <cell r="G11206" t="str">
            <v>HOME</v>
          </cell>
        </row>
        <row r="11207">
          <cell r="A11207" t="str">
            <v>Clarendon201920.5HOME</v>
          </cell>
          <cell r="B11207">
            <v>2019</v>
          </cell>
          <cell r="C11207">
            <v>0.5</v>
          </cell>
          <cell r="D11207" t="str">
            <v>Clarendon</v>
          </cell>
          <cell r="E11207">
            <v>2</v>
          </cell>
          <cell r="F11207">
            <v>588</v>
          </cell>
          <cell r="G11207" t="str">
            <v>HOME</v>
          </cell>
        </row>
        <row r="11208">
          <cell r="A11208" t="str">
            <v>Colleton201920.5HOME</v>
          </cell>
          <cell r="B11208">
            <v>2019</v>
          </cell>
          <cell r="C11208">
            <v>0.5</v>
          </cell>
          <cell r="D11208" t="str">
            <v>Colleton</v>
          </cell>
          <cell r="E11208">
            <v>2</v>
          </cell>
          <cell r="F11208">
            <v>588</v>
          </cell>
          <cell r="G11208" t="str">
            <v>HOME</v>
          </cell>
        </row>
        <row r="11209">
          <cell r="A11209" t="str">
            <v>Darlington201920.5HOME</v>
          </cell>
          <cell r="B11209">
            <v>2019</v>
          </cell>
          <cell r="C11209">
            <v>0.5</v>
          </cell>
          <cell r="D11209" t="str">
            <v>Darlington</v>
          </cell>
          <cell r="E11209">
            <v>2</v>
          </cell>
          <cell r="F11209">
            <v>607</v>
          </cell>
          <cell r="G11209" t="str">
            <v>HOME</v>
          </cell>
        </row>
        <row r="11210">
          <cell r="A11210" t="str">
            <v>Dillon201920.5HOME</v>
          </cell>
          <cell r="B11210">
            <v>2019</v>
          </cell>
          <cell r="C11210">
            <v>0.5</v>
          </cell>
          <cell r="D11210" t="str">
            <v>Dillon</v>
          </cell>
          <cell r="E11210">
            <v>2</v>
          </cell>
          <cell r="F11210">
            <v>588</v>
          </cell>
          <cell r="G11210" t="str">
            <v>HOME</v>
          </cell>
        </row>
        <row r="11211">
          <cell r="A11211" t="str">
            <v>Dorchester201920.5HOME</v>
          </cell>
          <cell r="B11211">
            <v>2019</v>
          </cell>
          <cell r="C11211">
            <v>0.5</v>
          </cell>
          <cell r="D11211" t="str">
            <v>Dorchester</v>
          </cell>
          <cell r="E11211">
            <v>2</v>
          </cell>
          <cell r="F11211">
            <v>877</v>
          </cell>
          <cell r="G11211" t="str">
            <v>HOME</v>
          </cell>
        </row>
        <row r="11212">
          <cell r="A11212" t="str">
            <v>Edgefield201920.5HOME</v>
          </cell>
          <cell r="B11212">
            <v>2019</v>
          </cell>
          <cell r="C11212">
            <v>0.5</v>
          </cell>
          <cell r="D11212" t="str">
            <v>Edgefield</v>
          </cell>
          <cell r="E11212">
            <v>2</v>
          </cell>
          <cell r="F11212">
            <v>707</v>
          </cell>
          <cell r="G11212" t="str">
            <v>HOME</v>
          </cell>
        </row>
        <row r="11213">
          <cell r="A11213" t="str">
            <v>Fairfield201920.5HOME</v>
          </cell>
          <cell r="B11213">
            <v>2019</v>
          </cell>
          <cell r="C11213">
            <v>0.5</v>
          </cell>
          <cell r="D11213" t="str">
            <v>Fairfield</v>
          </cell>
          <cell r="E11213">
            <v>2</v>
          </cell>
          <cell r="F11213">
            <v>787</v>
          </cell>
          <cell r="G11213" t="str">
            <v>HOME</v>
          </cell>
        </row>
        <row r="11214">
          <cell r="A11214" t="str">
            <v>Florence201920.5HOME</v>
          </cell>
          <cell r="B11214">
            <v>2019</v>
          </cell>
          <cell r="C11214">
            <v>0.5</v>
          </cell>
          <cell r="D11214" t="str">
            <v>Florence</v>
          </cell>
          <cell r="E11214">
            <v>2</v>
          </cell>
          <cell r="F11214">
            <v>683</v>
          </cell>
          <cell r="G11214" t="str">
            <v>HOME</v>
          </cell>
        </row>
        <row r="11215">
          <cell r="A11215" t="str">
            <v>Georgetown201920.5HOME</v>
          </cell>
          <cell r="B11215">
            <v>2019</v>
          </cell>
          <cell r="C11215">
            <v>0.5</v>
          </cell>
          <cell r="D11215" t="str">
            <v>Georgetown</v>
          </cell>
          <cell r="E11215">
            <v>2</v>
          </cell>
          <cell r="F11215">
            <v>668</v>
          </cell>
          <cell r="G11215" t="str">
            <v>HOME</v>
          </cell>
        </row>
        <row r="11216">
          <cell r="A11216" t="str">
            <v>Greenville201920.5HOME</v>
          </cell>
          <cell r="B11216">
            <v>2019</v>
          </cell>
          <cell r="C11216">
            <v>0.5</v>
          </cell>
          <cell r="D11216" t="str">
            <v>Greenville</v>
          </cell>
          <cell r="E11216">
            <v>2</v>
          </cell>
          <cell r="F11216">
            <v>807</v>
          </cell>
          <cell r="G11216" t="str">
            <v>HOME</v>
          </cell>
        </row>
        <row r="11217">
          <cell r="A11217" t="str">
            <v>Greenwood201920.5HOME</v>
          </cell>
          <cell r="B11217">
            <v>2019</v>
          </cell>
          <cell r="C11217">
            <v>0.5</v>
          </cell>
          <cell r="D11217" t="str">
            <v>Greenwood</v>
          </cell>
          <cell r="E11217">
            <v>2</v>
          </cell>
          <cell r="F11217">
            <v>630</v>
          </cell>
          <cell r="G11217" t="str">
            <v>HOME</v>
          </cell>
        </row>
        <row r="11218">
          <cell r="A11218" t="str">
            <v>Hampton201920.5HOME</v>
          </cell>
          <cell r="B11218">
            <v>2019</v>
          </cell>
          <cell r="C11218">
            <v>0.5</v>
          </cell>
          <cell r="D11218" t="str">
            <v>Hampton</v>
          </cell>
          <cell r="E11218">
            <v>2</v>
          </cell>
          <cell r="F11218">
            <v>588</v>
          </cell>
          <cell r="G11218" t="str">
            <v>HOME</v>
          </cell>
        </row>
        <row r="11219">
          <cell r="A11219" t="str">
            <v>Horry201920.5HOME</v>
          </cell>
          <cell r="B11219">
            <v>2019</v>
          </cell>
          <cell r="C11219">
            <v>0.5</v>
          </cell>
          <cell r="D11219" t="str">
            <v>Horry</v>
          </cell>
          <cell r="E11219">
            <v>2</v>
          </cell>
          <cell r="F11219">
            <v>688</v>
          </cell>
          <cell r="G11219" t="str">
            <v>HOME</v>
          </cell>
        </row>
        <row r="11220">
          <cell r="A11220" t="str">
            <v>Jasper201920.5HOME</v>
          </cell>
          <cell r="B11220">
            <v>2019</v>
          </cell>
          <cell r="C11220">
            <v>0.5</v>
          </cell>
          <cell r="D11220" t="str">
            <v>Jasper</v>
          </cell>
          <cell r="E11220">
            <v>2</v>
          </cell>
          <cell r="F11220">
            <v>601</v>
          </cell>
          <cell r="G11220" t="str">
            <v>HOME</v>
          </cell>
        </row>
        <row r="11221">
          <cell r="A11221" t="str">
            <v>Kershaw201920.5HOME</v>
          </cell>
          <cell r="B11221">
            <v>2019</v>
          </cell>
          <cell r="C11221">
            <v>0.5</v>
          </cell>
          <cell r="D11221" t="str">
            <v>Kershaw</v>
          </cell>
          <cell r="E11221">
            <v>2</v>
          </cell>
          <cell r="F11221">
            <v>668</v>
          </cell>
          <cell r="G11221" t="str">
            <v>HOME</v>
          </cell>
        </row>
        <row r="11222">
          <cell r="A11222" t="str">
            <v>Lancaster201920.5HOME</v>
          </cell>
          <cell r="B11222">
            <v>2019</v>
          </cell>
          <cell r="C11222">
            <v>0.5</v>
          </cell>
          <cell r="D11222" t="str">
            <v>Lancaster</v>
          </cell>
          <cell r="E11222">
            <v>2</v>
          </cell>
          <cell r="F11222">
            <v>702</v>
          </cell>
          <cell r="G11222" t="str">
            <v>HOME</v>
          </cell>
        </row>
        <row r="11223">
          <cell r="A11223" t="str">
            <v>Laurens201920.5HOME</v>
          </cell>
          <cell r="B11223">
            <v>2019</v>
          </cell>
          <cell r="C11223">
            <v>0.5</v>
          </cell>
          <cell r="D11223" t="str">
            <v>Laurens</v>
          </cell>
          <cell r="E11223">
            <v>2</v>
          </cell>
          <cell r="F11223">
            <v>625</v>
          </cell>
          <cell r="G11223" t="str">
            <v>HOME</v>
          </cell>
        </row>
        <row r="11224">
          <cell r="A11224" t="str">
            <v>Lee201920.5HOME</v>
          </cell>
          <cell r="B11224">
            <v>2019</v>
          </cell>
          <cell r="C11224">
            <v>0.5</v>
          </cell>
          <cell r="D11224" t="str">
            <v>Lee</v>
          </cell>
          <cell r="E11224">
            <v>2</v>
          </cell>
          <cell r="F11224">
            <v>588</v>
          </cell>
          <cell r="G11224" t="str">
            <v>HOME</v>
          </cell>
        </row>
        <row r="11225">
          <cell r="A11225" t="str">
            <v>Lexington201920.5HOME</v>
          </cell>
          <cell r="B11225">
            <v>2019</v>
          </cell>
          <cell r="C11225">
            <v>0.5</v>
          </cell>
          <cell r="D11225" t="str">
            <v>Lexington</v>
          </cell>
          <cell r="E11225">
            <v>2</v>
          </cell>
          <cell r="F11225">
            <v>787</v>
          </cell>
          <cell r="G11225" t="str">
            <v>HOME</v>
          </cell>
        </row>
        <row r="11226">
          <cell r="A11226" t="str">
            <v>Marion201920.5HOME</v>
          </cell>
          <cell r="B11226">
            <v>2019</v>
          </cell>
          <cell r="C11226">
            <v>0.5</v>
          </cell>
          <cell r="D11226" t="str">
            <v>Marion</v>
          </cell>
          <cell r="E11226">
            <v>2</v>
          </cell>
          <cell r="F11226">
            <v>588</v>
          </cell>
          <cell r="G11226" t="str">
            <v>HOME</v>
          </cell>
        </row>
        <row r="11227">
          <cell r="A11227" t="str">
            <v>Marlboro201920.5HOME</v>
          </cell>
          <cell r="B11227">
            <v>2019</v>
          </cell>
          <cell r="C11227">
            <v>0.5</v>
          </cell>
          <cell r="D11227" t="str">
            <v>Marlboro</v>
          </cell>
          <cell r="E11227">
            <v>2</v>
          </cell>
          <cell r="F11227">
            <v>588</v>
          </cell>
          <cell r="G11227" t="str">
            <v>HOME</v>
          </cell>
        </row>
        <row r="11228">
          <cell r="A11228" t="str">
            <v>McCormick201920.5HOME</v>
          </cell>
          <cell r="B11228">
            <v>2019</v>
          </cell>
          <cell r="C11228">
            <v>0.5</v>
          </cell>
          <cell r="D11228" t="str">
            <v>McCormick</v>
          </cell>
          <cell r="E11228">
            <v>2</v>
          </cell>
          <cell r="F11228">
            <v>598</v>
          </cell>
          <cell r="G11228" t="str">
            <v>HOME</v>
          </cell>
        </row>
        <row r="11229">
          <cell r="A11229" t="str">
            <v>Newberry201920.5HOME</v>
          </cell>
          <cell r="B11229">
            <v>2019</v>
          </cell>
          <cell r="C11229">
            <v>0.5</v>
          </cell>
          <cell r="D11229" t="str">
            <v>Newberry</v>
          </cell>
          <cell r="E11229">
            <v>2</v>
          </cell>
          <cell r="F11229">
            <v>628</v>
          </cell>
          <cell r="G11229" t="str">
            <v>HOME</v>
          </cell>
        </row>
        <row r="11230">
          <cell r="A11230" t="str">
            <v>Oconee201920.5HOME</v>
          </cell>
          <cell r="B11230">
            <v>2019</v>
          </cell>
          <cell r="C11230">
            <v>0.5</v>
          </cell>
          <cell r="D11230" t="str">
            <v>Oconee</v>
          </cell>
          <cell r="E11230">
            <v>2</v>
          </cell>
          <cell r="F11230">
            <v>656</v>
          </cell>
          <cell r="G11230" t="str">
            <v>HOME</v>
          </cell>
        </row>
        <row r="11231">
          <cell r="A11231" t="str">
            <v>Orangeburg201920.5HOME</v>
          </cell>
          <cell r="B11231">
            <v>2019</v>
          </cell>
          <cell r="C11231">
            <v>0.5</v>
          </cell>
          <cell r="D11231" t="str">
            <v>Orangeburg</v>
          </cell>
          <cell r="E11231">
            <v>2</v>
          </cell>
          <cell r="F11231">
            <v>588</v>
          </cell>
          <cell r="G11231" t="str">
            <v>HOME</v>
          </cell>
        </row>
        <row r="11232">
          <cell r="A11232" t="str">
            <v>Pickens201920.5HOME</v>
          </cell>
          <cell r="B11232">
            <v>2019</v>
          </cell>
          <cell r="C11232">
            <v>0.5</v>
          </cell>
          <cell r="D11232" t="str">
            <v>Pickens</v>
          </cell>
          <cell r="E11232">
            <v>2</v>
          </cell>
          <cell r="F11232">
            <v>807</v>
          </cell>
          <cell r="G11232" t="str">
            <v>HOME</v>
          </cell>
        </row>
        <row r="11233">
          <cell r="A11233" t="str">
            <v>Richland201920.5HOME</v>
          </cell>
          <cell r="B11233">
            <v>2019</v>
          </cell>
          <cell r="C11233">
            <v>0.5</v>
          </cell>
          <cell r="D11233" t="str">
            <v>Richland</v>
          </cell>
          <cell r="E11233">
            <v>2</v>
          </cell>
          <cell r="F11233">
            <v>787</v>
          </cell>
          <cell r="G11233" t="str">
            <v>HOME</v>
          </cell>
        </row>
        <row r="11234">
          <cell r="A11234" t="str">
            <v>Saluda201920.5HOME</v>
          </cell>
          <cell r="B11234">
            <v>2019</v>
          </cell>
          <cell r="C11234">
            <v>0.5</v>
          </cell>
          <cell r="D11234" t="str">
            <v>Saluda</v>
          </cell>
          <cell r="E11234">
            <v>2</v>
          </cell>
          <cell r="F11234">
            <v>787</v>
          </cell>
          <cell r="G11234" t="str">
            <v>HOME</v>
          </cell>
        </row>
        <row r="11235">
          <cell r="A11235" t="str">
            <v>Spartanburg201920.5HOME</v>
          </cell>
          <cell r="B11235">
            <v>2019</v>
          </cell>
          <cell r="C11235">
            <v>0.5</v>
          </cell>
          <cell r="D11235" t="str">
            <v>Spartanburg</v>
          </cell>
          <cell r="E11235">
            <v>2</v>
          </cell>
          <cell r="F11235">
            <v>698</v>
          </cell>
          <cell r="G11235" t="str">
            <v>HOME</v>
          </cell>
        </row>
        <row r="11236">
          <cell r="A11236" t="str">
            <v>Sumter201920.5HOME</v>
          </cell>
          <cell r="B11236">
            <v>2019</v>
          </cell>
          <cell r="C11236">
            <v>0.5</v>
          </cell>
          <cell r="D11236" t="str">
            <v>Sumter</v>
          </cell>
          <cell r="E11236">
            <v>2</v>
          </cell>
          <cell r="F11236">
            <v>588</v>
          </cell>
          <cell r="G11236" t="str">
            <v>HOME</v>
          </cell>
        </row>
        <row r="11237">
          <cell r="A11237" t="str">
            <v>Union201920.5HOME</v>
          </cell>
          <cell r="B11237">
            <v>2019</v>
          </cell>
          <cell r="C11237">
            <v>0.5</v>
          </cell>
          <cell r="D11237" t="str">
            <v>Union</v>
          </cell>
          <cell r="E11237">
            <v>2</v>
          </cell>
          <cell r="F11237">
            <v>588</v>
          </cell>
          <cell r="G11237" t="str">
            <v>HOME</v>
          </cell>
        </row>
        <row r="11238">
          <cell r="A11238" t="str">
            <v>Williamsburg201920.5HOME</v>
          </cell>
          <cell r="B11238">
            <v>2019</v>
          </cell>
          <cell r="C11238">
            <v>0.5</v>
          </cell>
          <cell r="D11238" t="str">
            <v>Williamsburg</v>
          </cell>
          <cell r="E11238">
            <v>2</v>
          </cell>
          <cell r="F11238">
            <v>588</v>
          </cell>
          <cell r="G11238" t="str">
            <v>HOME</v>
          </cell>
        </row>
        <row r="11239">
          <cell r="A11239" t="str">
            <v>York201920.5HOME</v>
          </cell>
          <cell r="B11239">
            <v>2019</v>
          </cell>
          <cell r="C11239">
            <v>0.5</v>
          </cell>
          <cell r="D11239" t="str">
            <v>York</v>
          </cell>
          <cell r="E11239">
            <v>2</v>
          </cell>
          <cell r="F11239">
            <v>888</v>
          </cell>
          <cell r="G11239" t="str">
            <v>HOME</v>
          </cell>
        </row>
        <row r="11240">
          <cell r="A11240" t="str">
            <v>Abbeville201930.5HOME</v>
          </cell>
          <cell r="B11240">
            <v>2019</v>
          </cell>
          <cell r="C11240">
            <v>0.5</v>
          </cell>
          <cell r="D11240" t="str">
            <v>Abbeville</v>
          </cell>
          <cell r="E11240">
            <v>3</v>
          </cell>
          <cell r="F11240">
            <v>680</v>
          </cell>
          <cell r="G11240" t="str">
            <v>HOME</v>
          </cell>
        </row>
        <row r="11241">
          <cell r="A11241" t="str">
            <v>Aiken201930.5HOME</v>
          </cell>
          <cell r="B11241">
            <v>2019</v>
          </cell>
          <cell r="C11241">
            <v>0.5</v>
          </cell>
          <cell r="D11241" t="str">
            <v>Aiken</v>
          </cell>
          <cell r="E11241">
            <v>3</v>
          </cell>
          <cell r="F11241">
            <v>816</v>
          </cell>
          <cell r="G11241" t="str">
            <v>HOME</v>
          </cell>
        </row>
        <row r="11242">
          <cell r="A11242" t="str">
            <v>Allendale201930.5HOME</v>
          </cell>
          <cell r="B11242">
            <v>2019</v>
          </cell>
          <cell r="C11242">
            <v>0.5</v>
          </cell>
          <cell r="D11242" t="str">
            <v>Allendale</v>
          </cell>
          <cell r="E11242">
            <v>3</v>
          </cell>
          <cell r="F11242">
            <v>680</v>
          </cell>
          <cell r="G11242" t="str">
            <v>HOME</v>
          </cell>
        </row>
        <row r="11243">
          <cell r="A11243" t="str">
            <v>Anderson201930.5HOME</v>
          </cell>
          <cell r="B11243">
            <v>2019</v>
          </cell>
          <cell r="C11243">
            <v>0.5</v>
          </cell>
          <cell r="D11243" t="str">
            <v>Anderson</v>
          </cell>
          <cell r="E11243">
            <v>3</v>
          </cell>
          <cell r="F11243">
            <v>784</v>
          </cell>
          <cell r="G11243" t="str">
            <v>HOME</v>
          </cell>
        </row>
        <row r="11244">
          <cell r="A11244" t="str">
            <v>Bamberg201930.5HOME</v>
          </cell>
          <cell r="B11244">
            <v>2019</v>
          </cell>
          <cell r="C11244">
            <v>0.5</v>
          </cell>
          <cell r="D11244" t="str">
            <v>Bamberg</v>
          </cell>
          <cell r="E11244">
            <v>3</v>
          </cell>
          <cell r="F11244">
            <v>680</v>
          </cell>
          <cell r="G11244" t="str">
            <v>HOME</v>
          </cell>
        </row>
        <row r="11245">
          <cell r="A11245" t="str">
            <v>Barnwell201930.5HOME</v>
          </cell>
          <cell r="B11245">
            <v>2019</v>
          </cell>
          <cell r="C11245">
            <v>0.5</v>
          </cell>
          <cell r="D11245" t="str">
            <v>Barnwell</v>
          </cell>
          <cell r="E11245">
            <v>3</v>
          </cell>
          <cell r="F11245">
            <v>680</v>
          </cell>
          <cell r="G11245" t="str">
            <v>HOME</v>
          </cell>
        </row>
        <row r="11246">
          <cell r="A11246" t="str">
            <v>Beaufort201930.5HOME</v>
          </cell>
          <cell r="B11246">
            <v>2019</v>
          </cell>
          <cell r="C11246">
            <v>0.5</v>
          </cell>
          <cell r="D11246" t="str">
            <v>Beaufort</v>
          </cell>
          <cell r="E11246">
            <v>3</v>
          </cell>
          <cell r="F11246">
            <v>1032</v>
          </cell>
          <cell r="G11246" t="str">
            <v>HOME</v>
          </cell>
        </row>
        <row r="11247">
          <cell r="A11247" t="str">
            <v>Berkeley201930.5HOME</v>
          </cell>
          <cell r="B11247">
            <v>2019</v>
          </cell>
          <cell r="C11247">
            <v>0.5</v>
          </cell>
          <cell r="D11247" t="str">
            <v>Berkeley</v>
          </cell>
          <cell r="E11247">
            <v>3</v>
          </cell>
          <cell r="F11247">
            <v>1013</v>
          </cell>
          <cell r="G11247" t="str">
            <v>HOME</v>
          </cell>
        </row>
        <row r="11248">
          <cell r="A11248" t="str">
            <v>Calhoun201930.5HOME</v>
          </cell>
          <cell r="B11248">
            <v>2019</v>
          </cell>
          <cell r="C11248">
            <v>0.5</v>
          </cell>
          <cell r="D11248" t="str">
            <v>Calhoun</v>
          </cell>
          <cell r="E11248">
            <v>3</v>
          </cell>
          <cell r="F11248">
            <v>908</v>
          </cell>
          <cell r="G11248" t="str">
            <v>HOME</v>
          </cell>
        </row>
        <row r="11249">
          <cell r="A11249" t="str">
            <v>Charleston201930.5HOME</v>
          </cell>
          <cell r="B11249">
            <v>2019</v>
          </cell>
          <cell r="C11249">
            <v>0.5</v>
          </cell>
          <cell r="D11249" t="str">
            <v>Charleston</v>
          </cell>
          <cell r="E11249">
            <v>3</v>
          </cell>
          <cell r="F11249">
            <v>1013</v>
          </cell>
          <cell r="G11249" t="str">
            <v>HOME</v>
          </cell>
        </row>
        <row r="11250">
          <cell r="A11250" t="str">
            <v>Cherokee201930.5HOME</v>
          </cell>
          <cell r="B11250">
            <v>2019</v>
          </cell>
          <cell r="C11250">
            <v>0.5</v>
          </cell>
          <cell r="D11250" t="str">
            <v>Cherokee</v>
          </cell>
          <cell r="E11250">
            <v>3</v>
          </cell>
          <cell r="F11250">
            <v>680</v>
          </cell>
          <cell r="G11250" t="str">
            <v>HOME</v>
          </cell>
        </row>
        <row r="11251">
          <cell r="A11251" t="str">
            <v>Chester201930.5HOME</v>
          </cell>
          <cell r="B11251">
            <v>2019</v>
          </cell>
          <cell r="C11251">
            <v>0.5</v>
          </cell>
          <cell r="D11251" t="str">
            <v>Chester</v>
          </cell>
          <cell r="E11251">
            <v>3</v>
          </cell>
          <cell r="F11251">
            <v>680</v>
          </cell>
          <cell r="G11251" t="str">
            <v>HOME</v>
          </cell>
        </row>
        <row r="11252">
          <cell r="A11252" t="str">
            <v>Chesterfield201930.5HOME</v>
          </cell>
          <cell r="B11252">
            <v>2019</v>
          </cell>
          <cell r="C11252">
            <v>0.5</v>
          </cell>
          <cell r="D11252" t="str">
            <v>Chesterfield</v>
          </cell>
          <cell r="E11252">
            <v>3</v>
          </cell>
          <cell r="F11252">
            <v>680</v>
          </cell>
          <cell r="G11252" t="str">
            <v>HOME</v>
          </cell>
        </row>
        <row r="11253">
          <cell r="A11253" t="str">
            <v>Clarendon201930.5HOME</v>
          </cell>
          <cell r="B11253">
            <v>2019</v>
          </cell>
          <cell r="C11253">
            <v>0.5</v>
          </cell>
          <cell r="D11253" t="str">
            <v>Clarendon</v>
          </cell>
          <cell r="E11253">
            <v>3</v>
          </cell>
          <cell r="F11253">
            <v>680</v>
          </cell>
          <cell r="G11253" t="str">
            <v>HOME</v>
          </cell>
        </row>
        <row r="11254">
          <cell r="A11254" t="str">
            <v>Colleton201930.5HOME</v>
          </cell>
          <cell r="B11254">
            <v>2019</v>
          </cell>
          <cell r="C11254">
            <v>0.5</v>
          </cell>
          <cell r="D11254" t="str">
            <v>Colleton</v>
          </cell>
          <cell r="E11254">
            <v>3</v>
          </cell>
          <cell r="F11254">
            <v>680</v>
          </cell>
          <cell r="G11254" t="str">
            <v>HOME</v>
          </cell>
        </row>
        <row r="11255">
          <cell r="A11255" t="str">
            <v>Darlington201930.5HOME</v>
          </cell>
          <cell r="B11255">
            <v>2019</v>
          </cell>
          <cell r="C11255">
            <v>0.5</v>
          </cell>
          <cell r="D11255" t="str">
            <v>Darlington</v>
          </cell>
          <cell r="E11255">
            <v>3</v>
          </cell>
          <cell r="F11255">
            <v>702</v>
          </cell>
          <cell r="G11255" t="str">
            <v>HOME</v>
          </cell>
        </row>
        <row r="11256">
          <cell r="A11256" t="str">
            <v>Dillon201930.5HOME</v>
          </cell>
          <cell r="B11256">
            <v>2019</v>
          </cell>
          <cell r="C11256">
            <v>0.5</v>
          </cell>
          <cell r="D11256" t="str">
            <v>Dillon</v>
          </cell>
          <cell r="E11256">
            <v>3</v>
          </cell>
          <cell r="F11256">
            <v>680</v>
          </cell>
          <cell r="G11256" t="str">
            <v>HOME</v>
          </cell>
        </row>
        <row r="11257">
          <cell r="A11257" t="str">
            <v>Dorchester201930.5HOME</v>
          </cell>
          <cell r="B11257">
            <v>2019</v>
          </cell>
          <cell r="C11257">
            <v>0.5</v>
          </cell>
          <cell r="D11257" t="str">
            <v>Dorchester</v>
          </cell>
          <cell r="E11257">
            <v>3</v>
          </cell>
          <cell r="F11257">
            <v>1013</v>
          </cell>
          <cell r="G11257" t="str">
            <v>HOME</v>
          </cell>
        </row>
        <row r="11258">
          <cell r="A11258" t="str">
            <v>Edgefield201930.5HOME</v>
          </cell>
          <cell r="B11258">
            <v>2019</v>
          </cell>
          <cell r="C11258">
            <v>0.5</v>
          </cell>
          <cell r="D11258" t="str">
            <v>Edgefield</v>
          </cell>
          <cell r="E11258">
            <v>3</v>
          </cell>
          <cell r="F11258">
            <v>816</v>
          </cell>
          <cell r="G11258" t="str">
            <v>HOME</v>
          </cell>
        </row>
        <row r="11259">
          <cell r="A11259" t="str">
            <v>Fairfield201930.5HOME</v>
          </cell>
          <cell r="B11259">
            <v>2019</v>
          </cell>
          <cell r="C11259">
            <v>0.5</v>
          </cell>
          <cell r="D11259" t="str">
            <v>Fairfield</v>
          </cell>
          <cell r="E11259">
            <v>3</v>
          </cell>
          <cell r="F11259">
            <v>908</v>
          </cell>
          <cell r="G11259" t="str">
            <v>HOME</v>
          </cell>
        </row>
        <row r="11260">
          <cell r="A11260" t="str">
            <v>Florence201930.5HOME</v>
          </cell>
          <cell r="B11260">
            <v>2019</v>
          </cell>
          <cell r="C11260">
            <v>0.5</v>
          </cell>
          <cell r="D11260" t="str">
            <v>Florence</v>
          </cell>
          <cell r="E11260">
            <v>3</v>
          </cell>
          <cell r="F11260">
            <v>789</v>
          </cell>
          <cell r="G11260" t="str">
            <v>HOME</v>
          </cell>
        </row>
        <row r="11261">
          <cell r="A11261" t="str">
            <v>Georgetown201930.5HOME</v>
          </cell>
          <cell r="B11261">
            <v>2019</v>
          </cell>
          <cell r="C11261">
            <v>0.5</v>
          </cell>
          <cell r="D11261" t="str">
            <v>Georgetown</v>
          </cell>
          <cell r="E11261">
            <v>3</v>
          </cell>
          <cell r="F11261">
            <v>772</v>
          </cell>
          <cell r="G11261" t="str">
            <v>HOME</v>
          </cell>
        </row>
        <row r="11262">
          <cell r="A11262" t="str">
            <v>Greenville201930.5HOME</v>
          </cell>
          <cell r="B11262">
            <v>2019</v>
          </cell>
          <cell r="C11262">
            <v>0.5</v>
          </cell>
          <cell r="D11262" t="str">
            <v>Greenville</v>
          </cell>
          <cell r="E11262">
            <v>3</v>
          </cell>
          <cell r="F11262">
            <v>932</v>
          </cell>
          <cell r="G11262" t="str">
            <v>HOME</v>
          </cell>
        </row>
        <row r="11263">
          <cell r="A11263" t="str">
            <v>Greenwood201930.5HOME</v>
          </cell>
          <cell r="B11263">
            <v>2019</v>
          </cell>
          <cell r="C11263">
            <v>0.5</v>
          </cell>
          <cell r="D11263" t="str">
            <v>Greenwood</v>
          </cell>
          <cell r="E11263">
            <v>3</v>
          </cell>
          <cell r="F11263">
            <v>726</v>
          </cell>
          <cell r="G11263" t="str">
            <v>HOME</v>
          </cell>
        </row>
        <row r="11264">
          <cell r="A11264" t="str">
            <v>Hampton201930.5HOME</v>
          </cell>
          <cell r="B11264">
            <v>2019</v>
          </cell>
          <cell r="C11264">
            <v>0.5</v>
          </cell>
          <cell r="D11264" t="str">
            <v>Hampton</v>
          </cell>
          <cell r="E11264">
            <v>3</v>
          </cell>
          <cell r="F11264">
            <v>680</v>
          </cell>
          <cell r="G11264" t="str">
            <v>HOME</v>
          </cell>
        </row>
        <row r="11265">
          <cell r="A11265" t="str">
            <v>Horry201930.5HOME</v>
          </cell>
          <cell r="B11265">
            <v>2019</v>
          </cell>
          <cell r="C11265">
            <v>0.5</v>
          </cell>
          <cell r="D11265" t="str">
            <v>Horry</v>
          </cell>
          <cell r="E11265">
            <v>3</v>
          </cell>
          <cell r="F11265">
            <v>795</v>
          </cell>
          <cell r="G11265" t="str">
            <v>HOME</v>
          </cell>
        </row>
        <row r="11266">
          <cell r="A11266" t="str">
            <v>Jasper201930.5HOME</v>
          </cell>
          <cell r="B11266">
            <v>2019</v>
          </cell>
          <cell r="C11266">
            <v>0.5</v>
          </cell>
          <cell r="D11266" t="str">
            <v>Jasper</v>
          </cell>
          <cell r="E11266">
            <v>3</v>
          </cell>
          <cell r="F11266">
            <v>694</v>
          </cell>
          <cell r="G11266" t="str">
            <v>HOME</v>
          </cell>
        </row>
        <row r="11267">
          <cell r="A11267" t="str">
            <v>Kershaw201930.5HOME</v>
          </cell>
          <cell r="B11267">
            <v>2019</v>
          </cell>
          <cell r="C11267">
            <v>0.5</v>
          </cell>
          <cell r="D11267" t="str">
            <v>Kershaw</v>
          </cell>
          <cell r="E11267">
            <v>3</v>
          </cell>
          <cell r="F11267">
            <v>772</v>
          </cell>
          <cell r="G11267" t="str">
            <v>HOME</v>
          </cell>
        </row>
        <row r="11268">
          <cell r="A11268" t="str">
            <v>Lancaster201930.5HOME</v>
          </cell>
          <cell r="B11268">
            <v>2019</v>
          </cell>
          <cell r="C11268">
            <v>0.5</v>
          </cell>
          <cell r="D11268" t="str">
            <v>Lancaster</v>
          </cell>
          <cell r="E11268">
            <v>3</v>
          </cell>
          <cell r="F11268">
            <v>811</v>
          </cell>
          <cell r="G11268" t="str">
            <v>HOME</v>
          </cell>
        </row>
        <row r="11269">
          <cell r="A11269" t="str">
            <v>Laurens201930.5HOME</v>
          </cell>
          <cell r="B11269">
            <v>2019</v>
          </cell>
          <cell r="C11269">
            <v>0.5</v>
          </cell>
          <cell r="D11269" t="str">
            <v>Laurens</v>
          </cell>
          <cell r="E11269">
            <v>3</v>
          </cell>
          <cell r="F11269">
            <v>721</v>
          </cell>
          <cell r="G11269" t="str">
            <v>HOME</v>
          </cell>
        </row>
        <row r="11270">
          <cell r="A11270" t="str">
            <v>Lee201930.5HOME</v>
          </cell>
          <cell r="B11270">
            <v>2019</v>
          </cell>
          <cell r="C11270">
            <v>0.5</v>
          </cell>
          <cell r="D11270" t="str">
            <v>Lee</v>
          </cell>
          <cell r="E11270">
            <v>3</v>
          </cell>
          <cell r="F11270">
            <v>680</v>
          </cell>
          <cell r="G11270" t="str">
            <v>HOME</v>
          </cell>
        </row>
        <row r="11271">
          <cell r="A11271" t="str">
            <v>Lexington201930.5HOME</v>
          </cell>
          <cell r="B11271">
            <v>2019</v>
          </cell>
          <cell r="C11271">
            <v>0.5</v>
          </cell>
          <cell r="D11271" t="str">
            <v>Lexington</v>
          </cell>
          <cell r="E11271">
            <v>3</v>
          </cell>
          <cell r="F11271">
            <v>908</v>
          </cell>
          <cell r="G11271" t="str">
            <v>HOME</v>
          </cell>
        </row>
        <row r="11272">
          <cell r="A11272" t="str">
            <v>Marion201930.5HOME</v>
          </cell>
          <cell r="B11272">
            <v>2019</v>
          </cell>
          <cell r="C11272">
            <v>0.5</v>
          </cell>
          <cell r="D11272" t="str">
            <v>Marion</v>
          </cell>
          <cell r="E11272">
            <v>3</v>
          </cell>
          <cell r="F11272">
            <v>680</v>
          </cell>
          <cell r="G11272" t="str">
            <v>HOME</v>
          </cell>
        </row>
        <row r="11273">
          <cell r="A11273" t="str">
            <v>Marlboro201930.5HOME</v>
          </cell>
          <cell r="B11273">
            <v>2019</v>
          </cell>
          <cell r="C11273">
            <v>0.5</v>
          </cell>
          <cell r="D11273" t="str">
            <v>Marlboro</v>
          </cell>
          <cell r="E11273">
            <v>3</v>
          </cell>
          <cell r="F11273">
            <v>680</v>
          </cell>
          <cell r="G11273" t="str">
            <v>HOME</v>
          </cell>
        </row>
        <row r="11274">
          <cell r="A11274" t="str">
            <v>McCormick201930.5HOME</v>
          </cell>
          <cell r="B11274">
            <v>2019</v>
          </cell>
          <cell r="C11274">
            <v>0.5</v>
          </cell>
          <cell r="D11274" t="str">
            <v>McCormick</v>
          </cell>
          <cell r="E11274">
            <v>3</v>
          </cell>
          <cell r="F11274">
            <v>691</v>
          </cell>
          <cell r="G11274" t="str">
            <v>HOME</v>
          </cell>
        </row>
        <row r="11275">
          <cell r="A11275" t="str">
            <v>Newberry201930.5HOME</v>
          </cell>
          <cell r="B11275">
            <v>2019</v>
          </cell>
          <cell r="C11275">
            <v>0.5</v>
          </cell>
          <cell r="D11275" t="str">
            <v>Newberry</v>
          </cell>
          <cell r="E11275">
            <v>3</v>
          </cell>
          <cell r="F11275">
            <v>725</v>
          </cell>
          <cell r="G11275" t="str">
            <v>HOME</v>
          </cell>
        </row>
        <row r="11276">
          <cell r="A11276" t="str">
            <v>Oconee201930.5HOME</v>
          </cell>
          <cell r="B11276">
            <v>2019</v>
          </cell>
          <cell r="C11276">
            <v>0.5</v>
          </cell>
          <cell r="D11276" t="str">
            <v>Oconee</v>
          </cell>
          <cell r="E11276">
            <v>3</v>
          </cell>
          <cell r="F11276">
            <v>758</v>
          </cell>
          <cell r="G11276" t="str">
            <v>HOME</v>
          </cell>
        </row>
        <row r="11277">
          <cell r="A11277" t="str">
            <v>Orangeburg201930.5HOME</v>
          </cell>
          <cell r="B11277">
            <v>2019</v>
          </cell>
          <cell r="C11277">
            <v>0.5</v>
          </cell>
          <cell r="D11277" t="str">
            <v>Orangeburg</v>
          </cell>
          <cell r="E11277">
            <v>3</v>
          </cell>
          <cell r="F11277">
            <v>680</v>
          </cell>
          <cell r="G11277" t="str">
            <v>HOME</v>
          </cell>
        </row>
        <row r="11278">
          <cell r="A11278" t="str">
            <v>Pickens201930.5HOME</v>
          </cell>
          <cell r="B11278">
            <v>2019</v>
          </cell>
          <cell r="C11278">
            <v>0.5</v>
          </cell>
          <cell r="D11278" t="str">
            <v>Pickens</v>
          </cell>
          <cell r="E11278">
            <v>3</v>
          </cell>
          <cell r="F11278">
            <v>932</v>
          </cell>
          <cell r="G11278" t="str">
            <v>HOME</v>
          </cell>
        </row>
        <row r="11279">
          <cell r="A11279" t="str">
            <v>Richland201930.5HOME</v>
          </cell>
          <cell r="B11279">
            <v>2019</v>
          </cell>
          <cell r="C11279">
            <v>0.5</v>
          </cell>
          <cell r="D11279" t="str">
            <v>Richland</v>
          </cell>
          <cell r="E11279">
            <v>3</v>
          </cell>
          <cell r="F11279">
            <v>908</v>
          </cell>
          <cell r="G11279" t="str">
            <v>HOME</v>
          </cell>
        </row>
        <row r="11280">
          <cell r="A11280" t="str">
            <v>Saluda201930.5HOME</v>
          </cell>
          <cell r="B11280">
            <v>2019</v>
          </cell>
          <cell r="C11280">
            <v>0.5</v>
          </cell>
          <cell r="D11280" t="str">
            <v>Saluda</v>
          </cell>
          <cell r="E11280">
            <v>3</v>
          </cell>
          <cell r="F11280">
            <v>908</v>
          </cell>
          <cell r="G11280" t="str">
            <v>HOME</v>
          </cell>
        </row>
        <row r="11281">
          <cell r="A11281" t="str">
            <v>Spartanburg201930.5HOME</v>
          </cell>
          <cell r="B11281">
            <v>2019</v>
          </cell>
          <cell r="C11281">
            <v>0.5</v>
          </cell>
          <cell r="D11281" t="str">
            <v>Spartanburg</v>
          </cell>
          <cell r="E11281">
            <v>3</v>
          </cell>
          <cell r="F11281">
            <v>807</v>
          </cell>
          <cell r="G11281" t="str">
            <v>HOME</v>
          </cell>
        </row>
        <row r="11282">
          <cell r="A11282" t="str">
            <v>Sumter201930.5HOME</v>
          </cell>
          <cell r="B11282">
            <v>2019</v>
          </cell>
          <cell r="C11282">
            <v>0.5</v>
          </cell>
          <cell r="D11282" t="str">
            <v>Sumter</v>
          </cell>
          <cell r="E11282">
            <v>3</v>
          </cell>
          <cell r="F11282">
            <v>680</v>
          </cell>
          <cell r="G11282" t="str">
            <v>HOME</v>
          </cell>
        </row>
        <row r="11283">
          <cell r="A11283" t="str">
            <v>Union201930.5HOME</v>
          </cell>
          <cell r="B11283">
            <v>2019</v>
          </cell>
          <cell r="C11283">
            <v>0.5</v>
          </cell>
          <cell r="D11283" t="str">
            <v>Union</v>
          </cell>
          <cell r="E11283">
            <v>3</v>
          </cell>
          <cell r="F11283">
            <v>680</v>
          </cell>
          <cell r="G11283" t="str">
            <v>HOME</v>
          </cell>
        </row>
        <row r="11284">
          <cell r="A11284" t="str">
            <v>Williamsburg201930.5HOME</v>
          </cell>
          <cell r="B11284">
            <v>2019</v>
          </cell>
          <cell r="C11284">
            <v>0.5</v>
          </cell>
          <cell r="D11284" t="str">
            <v>Williamsburg</v>
          </cell>
          <cell r="E11284">
            <v>3</v>
          </cell>
          <cell r="F11284">
            <v>680</v>
          </cell>
          <cell r="G11284" t="str">
            <v>HOME</v>
          </cell>
        </row>
        <row r="11285">
          <cell r="A11285" t="str">
            <v>York201930.5HOME</v>
          </cell>
          <cell r="B11285">
            <v>2019</v>
          </cell>
          <cell r="C11285">
            <v>0.5</v>
          </cell>
          <cell r="D11285" t="str">
            <v>York</v>
          </cell>
          <cell r="E11285">
            <v>3</v>
          </cell>
          <cell r="F11285">
            <v>1027</v>
          </cell>
          <cell r="G11285" t="str">
            <v>HOME</v>
          </cell>
        </row>
        <row r="11286">
          <cell r="A11286" t="str">
            <v>Abbeville201940.5HOME</v>
          </cell>
          <cell r="B11286">
            <v>2019</v>
          </cell>
          <cell r="C11286">
            <v>0.5</v>
          </cell>
          <cell r="D11286" t="str">
            <v>Abbeville</v>
          </cell>
          <cell r="E11286">
            <v>4</v>
          </cell>
          <cell r="F11286">
            <v>758</v>
          </cell>
          <cell r="G11286" t="str">
            <v>HOME</v>
          </cell>
        </row>
        <row r="11287">
          <cell r="A11287" t="str">
            <v>Aiken201940.5HOME</v>
          </cell>
          <cell r="B11287">
            <v>2019</v>
          </cell>
          <cell r="C11287">
            <v>0.5</v>
          </cell>
          <cell r="D11287" t="str">
            <v>Aiken</v>
          </cell>
          <cell r="E11287">
            <v>4</v>
          </cell>
          <cell r="F11287">
            <v>911</v>
          </cell>
          <cell r="G11287" t="str">
            <v>HOME</v>
          </cell>
        </row>
        <row r="11288">
          <cell r="A11288" t="str">
            <v>Allendale201940.5HOME</v>
          </cell>
          <cell r="B11288">
            <v>2019</v>
          </cell>
          <cell r="C11288">
            <v>0.5</v>
          </cell>
          <cell r="D11288" t="str">
            <v>Allendale</v>
          </cell>
          <cell r="E11288">
            <v>4</v>
          </cell>
          <cell r="F11288">
            <v>758</v>
          </cell>
          <cell r="G11288" t="str">
            <v>HOME</v>
          </cell>
        </row>
        <row r="11289">
          <cell r="A11289" t="str">
            <v>Anderson201940.5HOME</v>
          </cell>
          <cell r="B11289">
            <v>2019</v>
          </cell>
          <cell r="C11289">
            <v>0.5</v>
          </cell>
          <cell r="D11289" t="str">
            <v>Anderson</v>
          </cell>
          <cell r="E11289">
            <v>4</v>
          </cell>
          <cell r="F11289">
            <v>875</v>
          </cell>
          <cell r="G11289" t="str">
            <v>HOME</v>
          </cell>
        </row>
        <row r="11290">
          <cell r="A11290" t="str">
            <v>Bamberg201940.5HOME</v>
          </cell>
          <cell r="B11290">
            <v>2019</v>
          </cell>
          <cell r="C11290">
            <v>0.5</v>
          </cell>
          <cell r="D11290" t="str">
            <v>Bamberg</v>
          </cell>
          <cell r="E11290">
            <v>4</v>
          </cell>
          <cell r="F11290">
            <v>758</v>
          </cell>
          <cell r="G11290" t="str">
            <v>HOME</v>
          </cell>
        </row>
        <row r="11291">
          <cell r="A11291" t="str">
            <v>Barnwell201940.5HOME</v>
          </cell>
          <cell r="B11291">
            <v>2019</v>
          </cell>
          <cell r="C11291">
            <v>0.5</v>
          </cell>
          <cell r="D11291" t="str">
            <v>Barnwell</v>
          </cell>
          <cell r="E11291">
            <v>4</v>
          </cell>
          <cell r="F11291">
            <v>758</v>
          </cell>
          <cell r="G11291" t="str">
            <v>HOME</v>
          </cell>
        </row>
        <row r="11292">
          <cell r="A11292" t="str">
            <v>Beaufort201940.5HOME</v>
          </cell>
          <cell r="B11292">
            <v>2019</v>
          </cell>
          <cell r="C11292">
            <v>0.5</v>
          </cell>
          <cell r="D11292" t="str">
            <v>Beaufort</v>
          </cell>
          <cell r="E11292">
            <v>4</v>
          </cell>
          <cell r="F11292">
            <v>1152</v>
          </cell>
          <cell r="G11292" t="str">
            <v>HOME</v>
          </cell>
        </row>
        <row r="11293">
          <cell r="A11293" t="str">
            <v>Berkeley201940.5HOME</v>
          </cell>
          <cell r="B11293">
            <v>2019</v>
          </cell>
          <cell r="C11293">
            <v>0.5</v>
          </cell>
          <cell r="D11293" t="str">
            <v>Berkeley</v>
          </cell>
          <cell r="E11293">
            <v>4</v>
          </cell>
          <cell r="F11293">
            <v>1130</v>
          </cell>
          <cell r="G11293" t="str">
            <v>HOME</v>
          </cell>
        </row>
        <row r="11294">
          <cell r="A11294" t="str">
            <v>Calhoun201940.5HOME</v>
          </cell>
          <cell r="B11294">
            <v>2019</v>
          </cell>
          <cell r="C11294">
            <v>0.5</v>
          </cell>
          <cell r="D11294" t="str">
            <v>Calhoun</v>
          </cell>
          <cell r="E11294">
            <v>4</v>
          </cell>
          <cell r="F11294">
            <v>1013</v>
          </cell>
          <cell r="G11294" t="str">
            <v>HOME</v>
          </cell>
        </row>
        <row r="11295">
          <cell r="A11295" t="str">
            <v>Charleston201940.5HOME</v>
          </cell>
          <cell r="B11295">
            <v>2019</v>
          </cell>
          <cell r="C11295">
            <v>0.5</v>
          </cell>
          <cell r="D11295" t="str">
            <v>Charleston</v>
          </cell>
          <cell r="E11295">
            <v>4</v>
          </cell>
          <cell r="F11295">
            <v>1130</v>
          </cell>
          <cell r="G11295" t="str">
            <v>HOME</v>
          </cell>
        </row>
        <row r="11296">
          <cell r="A11296" t="str">
            <v>Cherokee201940.5HOME</v>
          </cell>
          <cell r="B11296">
            <v>2019</v>
          </cell>
          <cell r="C11296">
            <v>0.5</v>
          </cell>
          <cell r="D11296" t="str">
            <v>Cherokee</v>
          </cell>
          <cell r="E11296">
            <v>4</v>
          </cell>
          <cell r="F11296">
            <v>758</v>
          </cell>
          <cell r="G11296" t="str">
            <v>HOME</v>
          </cell>
        </row>
        <row r="11297">
          <cell r="A11297" t="str">
            <v>Chester201940.5HOME</v>
          </cell>
          <cell r="B11297">
            <v>2019</v>
          </cell>
          <cell r="C11297">
            <v>0.5</v>
          </cell>
          <cell r="D11297" t="str">
            <v>Chester</v>
          </cell>
          <cell r="E11297">
            <v>4</v>
          </cell>
          <cell r="F11297">
            <v>758</v>
          </cell>
          <cell r="G11297" t="str">
            <v>HOME</v>
          </cell>
        </row>
        <row r="11298">
          <cell r="A11298" t="str">
            <v>Chesterfield201940.5HOME</v>
          </cell>
          <cell r="B11298">
            <v>2019</v>
          </cell>
          <cell r="C11298">
            <v>0.5</v>
          </cell>
          <cell r="D11298" t="str">
            <v>Chesterfield</v>
          </cell>
          <cell r="E11298">
            <v>4</v>
          </cell>
          <cell r="F11298">
            <v>758</v>
          </cell>
          <cell r="G11298" t="str">
            <v>HOME</v>
          </cell>
        </row>
        <row r="11299">
          <cell r="A11299" t="str">
            <v>Clarendon201940.5HOME</v>
          </cell>
          <cell r="B11299">
            <v>2019</v>
          </cell>
          <cell r="C11299">
            <v>0.5</v>
          </cell>
          <cell r="D11299" t="str">
            <v>Clarendon</v>
          </cell>
          <cell r="E11299">
            <v>4</v>
          </cell>
          <cell r="F11299">
            <v>758</v>
          </cell>
          <cell r="G11299" t="str">
            <v>HOME</v>
          </cell>
        </row>
        <row r="11300">
          <cell r="A11300" t="str">
            <v>Colleton201940.5HOME</v>
          </cell>
          <cell r="B11300">
            <v>2019</v>
          </cell>
          <cell r="C11300">
            <v>0.5</v>
          </cell>
          <cell r="D11300" t="str">
            <v>Colleton</v>
          </cell>
          <cell r="E11300">
            <v>4</v>
          </cell>
          <cell r="F11300">
            <v>758</v>
          </cell>
          <cell r="G11300" t="str">
            <v>HOME</v>
          </cell>
        </row>
        <row r="11301">
          <cell r="A11301" t="str">
            <v>Darlington201940.5HOME</v>
          </cell>
          <cell r="B11301">
            <v>2019</v>
          </cell>
          <cell r="C11301">
            <v>0.5</v>
          </cell>
          <cell r="D11301" t="str">
            <v>Darlington</v>
          </cell>
          <cell r="E11301">
            <v>4</v>
          </cell>
          <cell r="F11301">
            <v>783</v>
          </cell>
          <cell r="G11301" t="str">
            <v>HOME</v>
          </cell>
        </row>
        <row r="11302">
          <cell r="A11302" t="str">
            <v>Dillon201940.5HOME</v>
          </cell>
          <cell r="B11302">
            <v>2019</v>
          </cell>
          <cell r="C11302">
            <v>0.5</v>
          </cell>
          <cell r="D11302" t="str">
            <v>Dillon</v>
          </cell>
          <cell r="E11302">
            <v>4</v>
          </cell>
          <cell r="F11302">
            <v>758</v>
          </cell>
          <cell r="G11302" t="str">
            <v>HOME</v>
          </cell>
        </row>
        <row r="11303">
          <cell r="A11303" t="str">
            <v>Dorchester201940.5HOME</v>
          </cell>
          <cell r="B11303">
            <v>2019</v>
          </cell>
          <cell r="C11303">
            <v>0.5</v>
          </cell>
          <cell r="D11303" t="str">
            <v>Dorchester</v>
          </cell>
          <cell r="E11303">
            <v>4</v>
          </cell>
          <cell r="F11303">
            <v>1130</v>
          </cell>
          <cell r="G11303" t="str">
            <v>HOME</v>
          </cell>
        </row>
        <row r="11304">
          <cell r="A11304" t="str">
            <v>Edgefield201940.5HOME</v>
          </cell>
          <cell r="B11304">
            <v>2019</v>
          </cell>
          <cell r="C11304">
            <v>0.5</v>
          </cell>
          <cell r="D11304" t="str">
            <v>Edgefield</v>
          </cell>
          <cell r="E11304">
            <v>4</v>
          </cell>
          <cell r="F11304">
            <v>911</v>
          </cell>
          <cell r="G11304" t="str">
            <v>HOME</v>
          </cell>
        </row>
        <row r="11305">
          <cell r="A11305" t="str">
            <v>Fairfield201940.5HOME</v>
          </cell>
          <cell r="B11305">
            <v>2019</v>
          </cell>
          <cell r="C11305">
            <v>0.5</v>
          </cell>
          <cell r="D11305" t="str">
            <v>Fairfield</v>
          </cell>
          <cell r="E11305">
            <v>4</v>
          </cell>
          <cell r="F11305">
            <v>1013</v>
          </cell>
          <cell r="G11305" t="str">
            <v>HOME</v>
          </cell>
        </row>
        <row r="11306">
          <cell r="A11306" t="str">
            <v>Florence201940.5HOME</v>
          </cell>
          <cell r="B11306">
            <v>2019</v>
          </cell>
          <cell r="C11306">
            <v>0.5</v>
          </cell>
          <cell r="D11306" t="str">
            <v>Florence</v>
          </cell>
          <cell r="E11306">
            <v>4</v>
          </cell>
          <cell r="F11306">
            <v>881</v>
          </cell>
          <cell r="G11306" t="str">
            <v>HOME</v>
          </cell>
        </row>
        <row r="11307">
          <cell r="A11307" t="str">
            <v>Georgetown201940.5HOME</v>
          </cell>
          <cell r="B11307">
            <v>2019</v>
          </cell>
          <cell r="C11307">
            <v>0.5</v>
          </cell>
          <cell r="D11307" t="str">
            <v>Georgetown</v>
          </cell>
          <cell r="E11307">
            <v>4</v>
          </cell>
          <cell r="F11307">
            <v>862</v>
          </cell>
          <cell r="G11307" t="str">
            <v>HOME</v>
          </cell>
        </row>
        <row r="11308">
          <cell r="A11308" t="str">
            <v>Greenville201940.5HOME</v>
          </cell>
          <cell r="B11308">
            <v>2019</v>
          </cell>
          <cell r="C11308">
            <v>0.5</v>
          </cell>
          <cell r="D11308" t="str">
            <v>Greenville</v>
          </cell>
          <cell r="E11308">
            <v>4</v>
          </cell>
          <cell r="F11308">
            <v>1040</v>
          </cell>
          <cell r="G11308" t="str">
            <v>HOME</v>
          </cell>
        </row>
        <row r="11309">
          <cell r="A11309" t="str">
            <v>Greenwood201940.5HOME</v>
          </cell>
          <cell r="B11309">
            <v>2019</v>
          </cell>
          <cell r="C11309">
            <v>0.5</v>
          </cell>
          <cell r="D11309" t="str">
            <v>Greenwood</v>
          </cell>
          <cell r="E11309">
            <v>4</v>
          </cell>
          <cell r="F11309">
            <v>811</v>
          </cell>
          <cell r="G11309" t="str">
            <v>HOME</v>
          </cell>
        </row>
        <row r="11310">
          <cell r="A11310" t="str">
            <v>Hampton201940.5HOME</v>
          </cell>
          <cell r="B11310">
            <v>2019</v>
          </cell>
          <cell r="C11310">
            <v>0.5</v>
          </cell>
          <cell r="D11310" t="str">
            <v>Hampton</v>
          </cell>
          <cell r="E11310">
            <v>4</v>
          </cell>
          <cell r="F11310">
            <v>758</v>
          </cell>
          <cell r="G11310" t="str">
            <v>HOME</v>
          </cell>
        </row>
        <row r="11311">
          <cell r="A11311" t="str">
            <v>Horry201940.5HOME</v>
          </cell>
          <cell r="B11311">
            <v>2019</v>
          </cell>
          <cell r="C11311">
            <v>0.5</v>
          </cell>
          <cell r="D11311" t="str">
            <v>Horry</v>
          </cell>
          <cell r="E11311">
            <v>4</v>
          </cell>
          <cell r="F11311">
            <v>887</v>
          </cell>
          <cell r="G11311" t="str">
            <v>HOME</v>
          </cell>
        </row>
        <row r="11312">
          <cell r="A11312" t="str">
            <v>Jasper201940.5HOME</v>
          </cell>
          <cell r="B11312">
            <v>2019</v>
          </cell>
          <cell r="C11312">
            <v>0.5</v>
          </cell>
          <cell r="D11312" t="str">
            <v>Jasper</v>
          </cell>
          <cell r="E11312">
            <v>4</v>
          </cell>
          <cell r="F11312">
            <v>775</v>
          </cell>
          <cell r="G11312" t="str">
            <v>HOME</v>
          </cell>
        </row>
        <row r="11313">
          <cell r="A11313" t="str">
            <v>Kershaw201940.5HOME</v>
          </cell>
          <cell r="B11313">
            <v>2019</v>
          </cell>
          <cell r="C11313">
            <v>0.5</v>
          </cell>
          <cell r="D11313" t="str">
            <v>Kershaw</v>
          </cell>
          <cell r="E11313">
            <v>4</v>
          </cell>
          <cell r="F11313">
            <v>862</v>
          </cell>
          <cell r="G11313" t="str">
            <v>HOME</v>
          </cell>
        </row>
        <row r="11314">
          <cell r="A11314" t="str">
            <v>Lancaster201940.5HOME</v>
          </cell>
          <cell r="B11314">
            <v>2019</v>
          </cell>
          <cell r="C11314">
            <v>0.5</v>
          </cell>
          <cell r="D11314" t="str">
            <v>Lancaster</v>
          </cell>
          <cell r="E11314">
            <v>4</v>
          </cell>
          <cell r="F11314">
            <v>905</v>
          </cell>
          <cell r="G11314" t="str">
            <v>HOME</v>
          </cell>
        </row>
        <row r="11315">
          <cell r="A11315" t="str">
            <v>Laurens201940.5HOME</v>
          </cell>
          <cell r="B11315">
            <v>2019</v>
          </cell>
          <cell r="C11315">
            <v>0.5</v>
          </cell>
          <cell r="D11315" t="str">
            <v>Laurens</v>
          </cell>
          <cell r="E11315">
            <v>4</v>
          </cell>
          <cell r="F11315">
            <v>805</v>
          </cell>
          <cell r="G11315" t="str">
            <v>HOME</v>
          </cell>
        </row>
        <row r="11316">
          <cell r="A11316" t="str">
            <v>Lee201940.5HOME</v>
          </cell>
          <cell r="B11316">
            <v>2019</v>
          </cell>
          <cell r="C11316">
            <v>0.5</v>
          </cell>
          <cell r="D11316" t="str">
            <v>Lee</v>
          </cell>
          <cell r="E11316">
            <v>4</v>
          </cell>
          <cell r="F11316">
            <v>758</v>
          </cell>
          <cell r="G11316" t="str">
            <v>HOME</v>
          </cell>
        </row>
        <row r="11317">
          <cell r="A11317" t="str">
            <v>Lexington201940.5HOME</v>
          </cell>
          <cell r="B11317">
            <v>2019</v>
          </cell>
          <cell r="C11317">
            <v>0.5</v>
          </cell>
          <cell r="D11317" t="str">
            <v>Lexington</v>
          </cell>
          <cell r="E11317">
            <v>4</v>
          </cell>
          <cell r="F11317">
            <v>1013</v>
          </cell>
          <cell r="G11317" t="str">
            <v>HOME</v>
          </cell>
        </row>
        <row r="11318">
          <cell r="A11318" t="str">
            <v>Marion201940.5HOME</v>
          </cell>
          <cell r="B11318">
            <v>2019</v>
          </cell>
          <cell r="C11318">
            <v>0.5</v>
          </cell>
          <cell r="D11318" t="str">
            <v>Marion</v>
          </cell>
          <cell r="E11318">
            <v>4</v>
          </cell>
          <cell r="F11318">
            <v>758</v>
          </cell>
          <cell r="G11318" t="str">
            <v>HOME</v>
          </cell>
        </row>
        <row r="11319">
          <cell r="A11319" t="str">
            <v>Marlboro201940.5HOME</v>
          </cell>
          <cell r="B11319">
            <v>2019</v>
          </cell>
          <cell r="C11319">
            <v>0.5</v>
          </cell>
          <cell r="D11319" t="str">
            <v>Marlboro</v>
          </cell>
          <cell r="E11319">
            <v>4</v>
          </cell>
          <cell r="F11319">
            <v>758</v>
          </cell>
          <cell r="G11319" t="str">
            <v>HOME</v>
          </cell>
        </row>
        <row r="11320">
          <cell r="A11320" t="str">
            <v>McCormick201940.5HOME</v>
          </cell>
          <cell r="B11320">
            <v>2019</v>
          </cell>
          <cell r="C11320">
            <v>0.5</v>
          </cell>
          <cell r="D11320" t="str">
            <v>McCormick</v>
          </cell>
          <cell r="E11320">
            <v>4</v>
          </cell>
          <cell r="F11320">
            <v>772</v>
          </cell>
          <cell r="G11320" t="str">
            <v>HOME</v>
          </cell>
        </row>
        <row r="11321">
          <cell r="A11321" t="str">
            <v>Newberry201940.5HOME</v>
          </cell>
          <cell r="B11321">
            <v>2019</v>
          </cell>
          <cell r="C11321">
            <v>0.5</v>
          </cell>
          <cell r="D11321" t="str">
            <v>Newberry</v>
          </cell>
          <cell r="E11321">
            <v>4</v>
          </cell>
          <cell r="F11321">
            <v>810</v>
          </cell>
          <cell r="G11321" t="str">
            <v>HOME</v>
          </cell>
        </row>
        <row r="11322">
          <cell r="A11322" t="str">
            <v>Oconee201940.5HOME</v>
          </cell>
          <cell r="B11322">
            <v>2019</v>
          </cell>
          <cell r="C11322">
            <v>0.5</v>
          </cell>
          <cell r="D11322" t="str">
            <v>Oconee</v>
          </cell>
          <cell r="E11322">
            <v>4</v>
          </cell>
          <cell r="F11322">
            <v>846</v>
          </cell>
          <cell r="G11322" t="str">
            <v>HOME</v>
          </cell>
        </row>
        <row r="11323">
          <cell r="A11323" t="str">
            <v>Orangeburg201940.5HOME</v>
          </cell>
          <cell r="B11323">
            <v>2019</v>
          </cell>
          <cell r="C11323">
            <v>0.5</v>
          </cell>
          <cell r="D11323" t="str">
            <v>Orangeburg</v>
          </cell>
          <cell r="E11323">
            <v>4</v>
          </cell>
          <cell r="F11323">
            <v>758</v>
          </cell>
          <cell r="G11323" t="str">
            <v>HOME</v>
          </cell>
        </row>
        <row r="11324">
          <cell r="A11324" t="str">
            <v>Pickens201940.5HOME</v>
          </cell>
          <cell r="B11324">
            <v>2019</v>
          </cell>
          <cell r="C11324">
            <v>0.5</v>
          </cell>
          <cell r="D11324" t="str">
            <v>Pickens</v>
          </cell>
          <cell r="E11324">
            <v>4</v>
          </cell>
          <cell r="F11324">
            <v>1040</v>
          </cell>
          <cell r="G11324" t="str">
            <v>HOME</v>
          </cell>
        </row>
        <row r="11325">
          <cell r="A11325" t="str">
            <v>Richland201940.5HOME</v>
          </cell>
          <cell r="B11325">
            <v>2019</v>
          </cell>
          <cell r="C11325">
            <v>0.5</v>
          </cell>
          <cell r="D11325" t="str">
            <v>Richland</v>
          </cell>
          <cell r="E11325">
            <v>4</v>
          </cell>
          <cell r="F11325">
            <v>1013</v>
          </cell>
          <cell r="G11325" t="str">
            <v>HOME</v>
          </cell>
        </row>
        <row r="11326">
          <cell r="A11326" t="str">
            <v>Saluda201940.5HOME</v>
          </cell>
          <cell r="B11326">
            <v>2019</v>
          </cell>
          <cell r="C11326">
            <v>0.5</v>
          </cell>
          <cell r="D11326" t="str">
            <v>Saluda</v>
          </cell>
          <cell r="E11326">
            <v>4</v>
          </cell>
          <cell r="F11326">
            <v>1013</v>
          </cell>
          <cell r="G11326" t="str">
            <v>HOME</v>
          </cell>
        </row>
        <row r="11327">
          <cell r="A11327" t="str">
            <v>Spartanburg201940.5HOME</v>
          </cell>
          <cell r="B11327">
            <v>2019</v>
          </cell>
          <cell r="C11327">
            <v>0.5</v>
          </cell>
          <cell r="D11327" t="str">
            <v>Spartanburg</v>
          </cell>
          <cell r="E11327">
            <v>4</v>
          </cell>
          <cell r="F11327">
            <v>901</v>
          </cell>
          <cell r="G11327" t="str">
            <v>HOME</v>
          </cell>
        </row>
        <row r="11328">
          <cell r="A11328" t="str">
            <v>Sumter201940.5HOME</v>
          </cell>
          <cell r="B11328">
            <v>2019</v>
          </cell>
          <cell r="C11328">
            <v>0.5</v>
          </cell>
          <cell r="D11328" t="str">
            <v>Sumter</v>
          </cell>
          <cell r="E11328">
            <v>4</v>
          </cell>
          <cell r="F11328">
            <v>758</v>
          </cell>
          <cell r="G11328" t="str">
            <v>HOME</v>
          </cell>
        </row>
        <row r="11329">
          <cell r="A11329" t="str">
            <v>Union201940.5HOME</v>
          </cell>
          <cell r="B11329">
            <v>2019</v>
          </cell>
          <cell r="C11329">
            <v>0.5</v>
          </cell>
          <cell r="D11329" t="str">
            <v>Union</v>
          </cell>
          <cell r="E11329">
            <v>4</v>
          </cell>
          <cell r="F11329">
            <v>758</v>
          </cell>
          <cell r="G11329" t="str">
            <v>HOME</v>
          </cell>
        </row>
        <row r="11330">
          <cell r="A11330" t="str">
            <v>Williamsburg201940.5HOME</v>
          </cell>
          <cell r="B11330">
            <v>2019</v>
          </cell>
          <cell r="C11330">
            <v>0.5</v>
          </cell>
          <cell r="D11330" t="str">
            <v>Williamsburg</v>
          </cell>
          <cell r="E11330">
            <v>4</v>
          </cell>
          <cell r="F11330">
            <v>758</v>
          </cell>
          <cell r="G11330" t="str">
            <v>HOME</v>
          </cell>
        </row>
        <row r="11331">
          <cell r="A11331" t="str">
            <v>York201940.5HOME</v>
          </cell>
          <cell r="B11331">
            <v>2019</v>
          </cell>
          <cell r="C11331">
            <v>0.5</v>
          </cell>
          <cell r="D11331" t="str">
            <v>York</v>
          </cell>
          <cell r="E11331">
            <v>4</v>
          </cell>
          <cell r="F11331">
            <v>1146</v>
          </cell>
          <cell r="G11331" t="str">
            <v>HOME</v>
          </cell>
        </row>
        <row r="11332">
          <cell r="A11332" t="str">
            <v>Abbeville201900.65HOME</v>
          </cell>
          <cell r="B11332">
            <v>2019</v>
          </cell>
          <cell r="C11332">
            <v>0.65</v>
          </cell>
          <cell r="D11332" t="str">
            <v>Abbeville</v>
          </cell>
          <cell r="E11332">
            <v>0</v>
          </cell>
          <cell r="F11332">
            <v>518</v>
          </cell>
          <cell r="G11332" t="str">
            <v>HOME</v>
          </cell>
        </row>
        <row r="11333">
          <cell r="A11333" t="str">
            <v>Aiken201900.65HOME</v>
          </cell>
          <cell r="B11333">
            <v>2019</v>
          </cell>
          <cell r="C11333">
            <v>0.65</v>
          </cell>
          <cell r="D11333" t="str">
            <v>Aiken</v>
          </cell>
          <cell r="E11333">
            <v>0</v>
          </cell>
          <cell r="F11333">
            <v>691</v>
          </cell>
          <cell r="G11333" t="str">
            <v>HOME</v>
          </cell>
        </row>
        <row r="11334">
          <cell r="A11334" t="str">
            <v>Allendale201900.65HOME</v>
          </cell>
          <cell r="B11334">
            <v>2019</v>
          </cell>
          <cell r="C11334">
            <v>0.65</v>
          </cell>
          <cell r="D11334" t="str">
            <v>Allendale</v>
          </cell>
          <cell r="E11334">
            <v>0</v>
          </cell>
          <cell r="F11334">
            <v>519</v>
          </cell>
          <cell r="G11334" t="str">
            <v>HOME</v>
          </cell>
        </row>
        <row r="11335">
          <cell r="A11335" t="str">
            <v>Anderson201900.65HOME</v>
          </cell>
          <cell r="B11335">
            <v>2019</v>
          </cell>
          <cell r="C11335">
            <v>0.65</v>
          </cell>
          <cell r="D11335" t="str">
            <v>Anderson</v>
          </cell>
          <cell r="E11335">
            <v>0</v>
          </cell>
          <cell r="F11335">
            <v>567</v>
          </cell>
          <cell r="G11335" t="str">
            <v>HOME</v>
          </cell>
        </row>
        <row r="11336">
          <cell r="A11336" t="str">
            <v>Bamberg201900.65HOME</v>
          </cell>
          <cell r="B11336">
            <v>2019</v>
          </cell>
          <cell r="C11336">
            <v>0.65</v>
          </cell>
          <cell r="D11336" t="str">
            <v>Bamberg</v>
          </cell>
          <cell r="E11336">
            <v>0</v>
          </cell>
          <cell r="F11336">
            <v>558</v>
          </cell>
          <cell r="G11336" t="str">
            <v>HOME</v>
          </cell>
        </row>
        <row r="11337">
          <cell r="A11337" t="str">
            <v>Barnwell201900.65HOME</v>
          </cell>
          <cell r="B11337">
            <v>2019</v>
          </cell>
          <cell r="C11337">
            <v>0.65</v>
          </cell>
          <cell r="D11337" t="str">
            <v>Barnwell</v>
          </cell>
          <cell r="E11337">
            <v>0</v>
          </cell>
          <cell r="F11337">
            <v>518</v>
          </cell>
          <cell r="G11337" t="str">
            <v>HOME</v>
          </cell>
        </row>
        <row r="11338">
          <cell r="A11338" t="str">
            <v>Beaufort201900.65HOME</v>
          </cell>
          <cell r="B11338">
            <v>2019</v>
          </cell>
          <cell r="C11338">
            <v>0.65</v>
          </cell>
          <cell r="D11338" t="str">
            <v>Beaufort</v>
          </cell>
          <cell r="E11338">
            <v>0</v>
          </cell>
          <cell r="F11338">
            <v>884</v>
          </cell>
          <cell r="G11338" t="str">
            <v>HOME</v>
          </cell>
        </row>
        <row r="11339">
          <cell r="A11339" t="str">
            <v>Berkeley201900.65HOME</v>
          </cell>
          <cell r="B11339">
            <v>2019</v>
          </cell>
          <cell r="C11339">
            <v>0.65</v>
          </cell>
          <cell r="D11339" t="str">
            <v>Berkeley</v>
          </cell>
          <cell r="E11339">
            <v>0</v>
          </cell>
          <cell r="F11339">
            <v>818</v>
          </cell>
          <cell r="G11339" t="str">
            <v>HOME</v>
          </cell>
        </row>
        <row r="11340">
          <cell r="A11340" t="str">
            <v>Calhoun201900.65HOME</v>
          </cell>
          <cell r="B11340">
            <v>2019</v>
          </cell>
          <cell r="C11340">
            <v>0.65</v>
          </cell>
          <cell r="D11340" t="str">
            <v>Calhoun</v>
          </cell>
          <cell r="E11340">
            <v>0</v>
          </cell>
          <cell r="F11340">
            <v>671</v>
          </cell>
          <cell r="G11340" t="str">
            <v>HOME</v>
          </cell>
        </row>
        <row r="11341">
          <cell r="A11341" t="str">
            <v>Charleston201900.65HOME</v>
          </cell>
          <cell r="B11341">
            <v>2019</v>
          </cell>
          <cell r="C11341">
            <v>0.65</v>
          </cell>
          <cell r="D11341" t="str">
            <v>Charleston</v>
          </cell>
          <cell r="E11341">
            <v>0</v>
          </cell>
          <cell r="F11341">
            <v>818</v>
          </cell>
          <cell r="G11341" t="str">
            <v>HOME</v>
          </cell>
        </row>
        <row r="11342">
          <cell r="A11342" t="str">
            <v>Cherokee201900.65HOME</v>
          </cell>
          <cell r="B11342">
            <v>2019</v>
          </cell>
          <cell r="C11342">
            <v>0.65</v>
          </cell>
          <cell r="D11342" t="str">
            <v>Cherokee</v>
          </cell>
          <cell r="E11342">
            <v>0</v>
          </cell>
          <cell r="F11342">
            <v>455</v>
          </cell>
          <cell r="G11342" t="str">
            <v>HOME</v>
          </cell>
        </row>
        <row r="11343">
          <cell r="A11343" t="str">
            <v>Chester201900.65HOME</v>
          </cell>
          <cell r="B11343">
            <v>2019</v>
          </cell>
          <cell r="C11343">
            <v>0.65</v>
          </cell>
          <cell r="D11343" t="str">
            <v>Chester</v>
          </cell>
          <cell r="E11343">
            <v>0</v>
          </cell>
          <cell r="F11343">
            <v>526</v>
          </cell>
          <cell r="G11343" t="str">
            <v>HOME</v>
          </cell>
        </row>
        <row r="11344">
          <cell r="A11344" t="str">
            <v>Chesterfield201900.65HOME</v>
          </cell>
          <cell r="B11344">
            <v>2019</v>
          </cell>
          <cell r="C11344">
            <v>0.65</v>
          </cell>
          <cell r="D11344" t="str">
            <v>Chesterfield</v>
          </cell>
          <cell r="E11344">
            <v>0</v>
          </cell>
          <cell r="F11344">
            <v>518</v>
          </cell>
          <cell r="G11344" t="str">
            <v>HOME</v>
          </cell>
        </row>
        <row r="11345">
          <cell r="A11345" t="str">
            <v>Clarendon201900.65HOME</v>
          </cell>
          <cell r="B11345">
            <v>2019</v>
          </cell>
          <cell r="C11345">
            <v>0.65</v>
          </cell>
          <cell r="D11345" t="str">
            <v>Clarendon</v>
          </cell>
          <cell r="E11345">
            <v>0</v>
          </cell>
          <cell r="F11345">
            <v>518</v>
          </cell>
          <cell r="G11345" t="str">
            <v>HOME</v>
          </cell>
        </row>
        <row r="11346">
          <cell r="A11346" t="str">
            <v>Colleton201900.65HOME</v>
          </cell>
          <cell r="B11346">
            <v>2019</v>
          </cell>
          <cell r="C11346">
            <v>0.65</v>
          </cell>
          <cell r="D11346" t="str">
            <v>Colleton</v>
          </cell>
          <cell r="E11346">
            <v>0</v>
          </cell>
          <cell r="F11346">
            <v>560</v>
          </cell>
          <cell r="G11346" t="str">
            <v>HOME</v>
          </cell>
        </row>
        <row r="11347">
          <cell r="A11347" t="str">
            <v>Darlington201900.65HOME</v>
          </cell>
          <cell r="B11347">
            <v>2019</v>
          </cell>
          <cell r="C11347">
            <v>0.65</v>
          </cell>
          <cell r="D11347" t="str">
            <v>Darlington</v>
          </cell>
          <cell r="E11347">
            <v>0</v>
          </cell>
          <cell r="F11347">
            <v>491</v>
          </cell>
          <cell r="G11347" t="str">
            <v>HOME</v>
          </cell>
        </row>
        <row r="11348">
          <cell r="A11348" t="str">
            <v>Dillon201900.65HOME</v>
          </cell>
          <cell r="B11348">
            <v>2019</v>
          </cell>
          <cell r="C11348">
            <v>0.65</v>
          </cell>
          <cell r="D11348" t="str">
            <v>Dillon</v>
          </cell>
          <cell r="E11348">
            <v>0</v>
          </cell>
          <cell r="F11348">
            <v>518</v>
          </cell>
          <cell r="G11348" t="str">
            <v>HOME</v>
          </cell>
        </row>
        <row r="11349">
          <cell r="A11349" t="str">
            <v>Dorchester201900.65HOME</v>
          </cell>
          <cell r="B11349">
            <v>2019</v>
          </cell>
          <cell r="C11349">
            <v>0.65</v>
          </cell>
          <cell r="D11349" t="str">
            <v>Dorchester</v>
          </cell>
          <cell r="E11349">
            <v>0</v>
          </cell>
          <cell r="F11349">
            <v>818</v>
          </cell>
          <cell r="G11349" t="str">
            <v>HOME</v>
          </cell>
        </row>
        <row r="11350">
          <cell r="A11350" t="str">
            <v>Edgefield201900.65HOME</v>
          </cell>
          <cell r="B11350">
            <v>2019</v>
          </cell>
          <cell r="C11350">
            <v>0.65</v>
          </cell>
          <cell r="D11350" t="str">
            <v>Edgefield</v>
          </cell>
          <cell r="E11350">
            <v>0</v>
          </cell>
          <cell r="F11350">
            <v>691</v>
          </cell>
          <cell r="G11350" t="str">
            <v>HOME</v>
          </cell>
        </row>
        <row r="11351">
          <cell r="A11351" t="str">
            <v>Fairfield201900.65HOME</v>
          </cell>
          <cell r="B11351">
            <v>2019</v>
          </cell>
          <cell r="C11351">
            <v>0.65</v>
          </cell>
          <cell r="D11351" t="str">
            <v>Fairfield</v>
          </cell>
          <cell r="E11351">
            <v>0</v>
          </cell>
          <cell r="F11351">
            <v>671</v>
          </cell>
          <cell r="G11351" t="str">
            <v>HOME</v>
          </cell>
        </row>
        <row r="11352">
          <cell r="A11352" t="str">
            <v>Florence201900.65HOME</v>
          </cell>
          <cell r="B11352">
            <v>2019</v>
          </cell>
          <cell r="C11352">
            <v>0.65</v>
          </cell>
          <cell r="D11352" t="str">
            <v>Florence</v>
          </cell>
          <cell r="E11352">
            <v>0</v>
          </cell>
          <cell r="F11352">
            <v>601</v>
          </cell>
          <cell r="G11352" t="str">
            <v>HOME</v>
          </cell>
        </row>
        <row r="11353">
          <cell r="A11353" t="str">
            <v>Georgetown201900.65HOME</v>
          </cell>
          <cell r="B11353">
            <v>2019</v>
          </cell>
          <cell r="C11353">
            <v>0.65</v>
          </cell>
          <cell r="D11353" t="str">
            <v>Georgetown</v>
          </cell>
          <cell r="E11353">
            <v>0</v>
          </cell>
          <cell r="F11353">
            <v>604</v>
          </cell>
          <cell r="G11353" t="str">
            <v>HOME</v>
          </cell>
        </row>
        <row r="11354">
          <cell r="A11354" t="str">
            <v>Greenville201900.65HOME</v>
          </cell>
          <cell r="B11354">
            <v>2019</v>
          </cell>
          <cell r="C11354">
            <v>0.65</v>
          </cell>
          <cell r="D11354" t="str">
            <v>Greenville</v>
          </cell>
          <cell r="E11354">
            <v>0</v>
          </cell>
          <cell r="F11354">
            <v>631</v>
          </cell>
          <cell r="G11354" t="str">
            <v>HOME</v>
          </cell>
        </row>
        <row r="11355">
          <cell r="A11355" t="str">
            <v>Greenwood201900.65HOME</v>
          </cell>
          <cell r="B11355">
            <v>2019</v>
          </cell>
          <cell r="C11355">
            <v>0.65</v>
          </cell>
          <cell r="D11355" t="str">
            <v>Greenwood</v>
          </cell>
          <cell r="E11355">
            <v>0</v>
          </cell>
          <cell r="F11355">
            <v>530</v>
          </cell>
          <cell r="G11355" t="str">
            <v>HOME</v>
          </cell>
        </row>
        <row r="11356">
          <cell r="A11356" t="str">
            <v>Hampton201900.65HOME</v>
          </cell>
          <cell r="B11356">
            <v>2019</v>
          </cell>
          <cell r="C11356">
            <v>0.65</v>
          </cell>
          <cell r="D11356" t="str">
            <v>Hampton</v>
          </cell>
          <cell r="E11356">
            <v>0</v>
          </cell>
          <cell r="F11356">
            <v>518</v>
          </cell>
          <cell r="G11356" t="str">
            <v>HOME</v>
          </cell>
        </row>
        <row r="11357">
          <cell r="A11357" t="str">
            <v>Horry201900.65HOME</v>
          </cell>
          <cell r="B11357">
            <v>2019</v>
          </cell>
          <cell r="C11357">
            <v>0.65</v>
          </cell>
          <cell r="D11357" t="str">
            <v>Horry</v>
          </cell>
          <cell r="E11357">
            <v>0</v>
          </cell>
          <cell r="F11357">
            <v>678</v>
          </cell>
          <cell r="G11357" t="str">
            <v>HOME</v>
          </cell>
        </row>
        <row r="11358">
          <cell r="A11358" t="str">
            <v>Jasper201900.65HOME</v>
          </cell>
          <cell r="B11358">
            <v>2019</v>
          </cell>
          <cell r="C11358">
            <v>0.65</v>
          </cell>
          <cell r="D11358" t="str">
            <v>Jasper</v>
          </cell>
          <cell r="E11358">
            <v>0</v>
          </cell>
          <cell r="F11358">
            <v>588</v>
          </cell>
          <cell r="G11358" t="str">
            <v>HOME</v>
          </cell>
        </row>
        <row r="11359">
          <cell r="A11359" t="str">
            <v>Kershaw201900.65HOME</v>
          </cell>
          <cell r="B11359">
            <v>2019</v>
          </cell>
          <cell r="C11359">
            <v>0.65</v>
          </cell>
          <cell r="D11359" t="str">
            <v>Kershaw</v>
          </cell>
          <cell r="E11359">
            <v>0</v>
          </cell>
          <cell r="F11359">
            <v>618</v>
          </cell>
          <cell r="G11359" t="str">
            <v>HOME</v>
          </cell>
        </row>
        <row r="11360">
          <cell r="A11360" t="str">
            <v>Lancaster201900.65HOME</v>
          </cell>
          <cell r="B11360">
            <v>2019</v>
          </cell>
          <cell r="C11360">
            <v>0.65</v>
          </cell>
          <cell r="D11360" t="str">
            <v>Lancaster</v>
          </cell>
          <cell r="E11360">
            <v>0</v>
          </cell>
          <cell r="F11360">
            <v>505</v>
          </cell>
          <cell r="G11360" t="str">
            <v>HOME</v>
          </cell>
        </row>
        <row r="11361">
          <cell r="A11361" t="str">
            <v>Laurens201900.65HOME</v>
          </cell>
          <cell r="B11361">
            <v>2019</v>
          </cell>
          <cell r="C11361">
            <v>0.65</v>
          </cell>
          <cell r="D11361" t="str">
            <v>Laurens</v>
          </cell>
          <cell r="E11361">
            <v>0</v>
          </cell>
          <cell r="F11361">
            <v>541</v>
          </cell>
          <cell r="G11361" t="str">
            <v>HOME</v>
          </cell>
        </row>
        <row r="11362">
          <cell r="A11362" t="str">
            <v>Lee201900.65HOME</v>
          </cell>
          <cell r="B11362">
            <v>2019</v>
          </cell>
          <cell r="C11362">
            <v>0.65</v>
          </cell>
          <cell r="D11362" t="str">
            <v>Lee</v>
          </cell>
          <cell r="E11362">
            <v>0</v>
          </cell>
          <cell r="F11362">
            <v>518</v>
          </cell>
          <cell r="G11362" t="str">
            <v>HOME</v>
          </cell>
        </row>
        <row r="11363">
          <cell r="A11363" t="str">
            <v>Lexington201900.65HOME</v>
          </cell>
          <cell r="B11363">
            <v>2019</v>
          </cell>
          <cell r="C11363">
            <v>0.65</v>
          </cell>
          <cell r="D11363" t="str">
            <v>Lexington</v>
          </cell>
          <cell r="E11363">
            <v>0</v>
          </cell>
          <cell r="F11363">
            <v>671</v>
          </cell>
          <cell r="G11363" t="str">
            <v>HOME</v>
          </cell>
        </row>
        <row r="11364">
          <cell r="A11364" t="str">
            <v>Marion201900.65HOME</v>
          </cell>
          <cell r="B11364">
            <v>2019</v>
          </cell>
          <cell r="C11364">
            <v>0.65</v>
          </cell>
          <cell r="D11364" t="str">
            <v>Marion</v>
          </cell>
          <cell r="E11364">
            <v>0</v>
          </cell>
          <cell r="F11364">
            <v>575</v>
          </cell>
          <cell r="G11364" t="str">
            <v>HOME</v>
          </cell>
        </row>
        <row r="11365">
          <cell r="A11365" t="str">
            <v>Marlboro201900.65HOME</v>
          </cell>
          <cell r="B11365">
            <v>2019</v>
          </cell>
          <cell r="C11365">
            <v>0.65</v>
          </cell>
          <cell r="D11365" t="str">
            <v>Marlboro</v>
          </cell>
          <cell r="E11365">
            <v>0</v>
          </cell>
          <cell r="F11365">
            <v>518</v>
          </cell>
          <cell r="G11365" t="str">
            <v>HOME</v>
          </cell>
        </row>
        <row r="11366">
          <cell r="A11366" t="str">
            <v>McCormick201900.65HOME</v>
          </cell>
          <cell r="B11366">
            <v>2019</v>
          </cell>
          <cell r="C11366">
            <v>0.65</v>
          </cell>
          <cell r="D11366" t="str">
            <v>McCormick</v>
          </cell>
          <cell r="E11366">
            <v>0</v>
          </cell>
          <cell r="F11366">
            <v>518</v>
          </cell>
          <cell r="G11366" t="str">
            <v>HOME</v>
          </cell>
        </row>
        <row r="11367">
          <cell r="A11367" t="str">
            <v>Newberry201900.65HOME</v>
          </cell>
          <cell r="B11367">
            <v>2019</v>
          </cell>
          <cell r="C11367">
            <v>0.65</v>
          </cell>
          <cell r="D11367" t="str">
            <v>Newberry</v>
          </cell>
          <cell r="E11367">
            <v>0</v>
          </cell>
          <cell r="F11367">
            <v>564</v>
          </cell>
          <cell r="G11367" t="str">
            <v>HOME</v>
          </cell>
        </row>
        <row r="11368">
          <cell r="A11368" t="str">
            <v>Oconee201900.65HOME</v>
          </cell>
          <cell r="B11368">
            <v>2019</v>
          </cell>
          <cell r="C11368">
            <v>0.65</v>
          </cell>
          <cell r="D11368" t="str">
            <v>Oconee</v>
          </cell>
          <cell r="E11368">
            <v>0</v>
          </cell>
          <cell r="F11368">
            <v>523</v>
          </cell>
          <cell r="G11368" t="str">
            <v>HOME</v>
          </cell>
        </row>
        <row r="11369">
          <cell r="A11369" t="str">
            <v>Orangeburg201900.65HOME</v>
          </cell>
          <cell r="B11369">
            <v>2019</v>
          </cell>
          <cell r="C11369">
            <v>0.65</v>
          </cell>
          <cell r="D11369" t="str">
            <v>Orangeburg</v>
          </cell>
          <cell r="E11369">
            <v>0</v>
          </cell>
          <cell r="F11369">
            <v>544</v>
          </cell>
          <cell r="G11369" t="str">
            <v>HOME</v>
          </cell>
        </row>
        <row r="11370">
          <cell r="A11370" t="str">
            <v>Pickens201900.65HOME</v>
          </cell>
          <cell r="B11370">
            <v>2019</v>
          </cell>
          <cell r="C11370">
            <v>0.65</v>
          </cell>
          <cell r="D11370" t="str">
            <v>Pickens</v>
          </cell>
          <cell r="E11370">
            <v>0</v>
          </cell>
          <cell r="F11370">
            <v>631</v>
          </cell>
          <cell r="G11370" t="str">
            <v>HOME</v>
          </cell>
        </row>
        <row r="11371">
          <cell r="A11371" t="str">
            <v>Richland201900.65HOME</v>
          </cell>
          <cell r="B11371">
            <v>2019</v>
          </cell>
          <cell r="C11371">
            <v>0.65</v>
          </cell>
          <cell r="D11371" t="str">
            <v>Richland</v>
          </cell>
          <cell r="E11371">
            <v>0</v>
          </cell>
          <cell r="F11371">
            <v>671</v>
          </cell>
          <cell r="G11371" t="str">
            <v>HOME</v>
          </cell>
        </row>
        <row r="11372">
          <cell r="A11372" t="str">
            <v>Saluda201900.65HOME</v>
          </cell>
          <cell r="B11372">
            <v>2019</v>
          </cell>
          <cell r="C11372">
            <v>0.65</v>
          </cell>
          <cell r="D11372" t="str">
            <v>Saluda</v>
          </cell>
          <cell r="E11372">
            <v>0</v>
          </cell>
          <cell r="F11372">
            <v>671</v>
          </cell>
          <cell r="G11372" t="str">
            <v>HOME</v>
          </cell>
        </row>
        <row r="11373">
          <cell r="A11373" t="str">
            <v>Spartanburg201900.65HOME</v>
          </cell>
          <cell r="B11373">
            <v>2019</v>
          </cell>
          <cell r="C11373">
            <v>0.65</v>
          </cell>
          <cell r="D11373" t="str">
            <v>Spartanburg</v>
          </cell>
          <cell r="E11373">
            <v>0</v>
          </cell>
          <cell r="F11373">
            <v>552</v>
          </cell>
          <cell r="G11373" t="str">
            <v>HOME</v>
          </cell>
        </row>
        <row r="11374">
          <cell r="A11374" t="str">
            <v>Sumter201900.65HOME</v>
          </cell>
          <cell r="B11374">
            <v>2019</v>
          </cell>
          <cell r="C11374">
            <v>0.65</v>
          </cell>
          <cell r="D11374" t="str">
            <v>Sumter</v>
          </cell>
          <cell r="E11374">
            <v>0</v>
          </cell>
          <cell r="F11374">
            <v>610</v>
          </cell>
          <cell r="G11374" t="str">
            <v>HOME</v>
          </cell>
        </row>
        <row r="11375">
          <cell r="A11375" t="str">
            <v>Union201900.65HOME</v>
          </cell>
          <cell r="B11375">
            <v>2019</v>
          </cell>
          <cell r="C11375">
            <v>0.65</v>
          </cell>
          <cell r="D11375" t="str">
            <v>Union</v>
          </cell>
          <cell r="E11375">
            <v>0</v>
          </cell>
          <cell r="F11375">
            <v>503</v>
          </cell>
          <cell r="G11375" t="str">
            <v>HOME</v>
          </cell>
        </row>
        <row r="11376">
          <cell r="A11376" t="str">
            <v>Williamsburg201900.65HOME</v>
          </cell>
          <cell r="B11376">
            <v>2019</v>
          </cell>
          <cell r="C11376">
            <v>0.65</v>
          </cell>
          <cell r="D11376" t="str">
            <v>Williamsburg</v>
          </cell>
          <cell r="E11376">
            <v>0</v>
          </cell>
          <cell r="F11376">
            <v>518</v>
          </cell>
          <cell r="G11376" t="str">
            <v>HOME</v>
          </cell>
        </row>
        <row r="11377">
          <cell r="A11377" t="str">
            <v>York201900.65HOME</v>
          </cell>
          <cell r="B11377">
            <v>2019</v>
          </cell>
          <cell r="C11377">
            <v>0.65</v>
          </cell>
          <cell r="D11377" t="str">
            <v>York</v>
          </cell>
          <cell r="E11377">
            <v>0</v>
          </cell>
          <cell r="F11377">
            <v>875</v>
          </cell>
          <cell r="G11377" t="str">
            <v>HOME</v>
          </cell>
        </row>
        <row r="11378">
          <cell r="A11378" t="str">
            <v>Abbeville201910.65HOME</v>
          </cell>
          <cell r="B11378">
            <v>2019</v>
          </cell>
          <cell r="C11378">
            <v>0.65</v>
          </cell>
          <cell r="D11378" t="str">
            <v>Abbeville</v>
          </cell>
          <cell r="E11378">
            <v>1</v>
          </cell>
          <cell r="F11378">
            <v>520</v>
          </cell>
          <cell r="G11378" t="str">
            <v>HOME</v>
          </cell>
        </row>
        <row r="11379">
          <cell r="A11379" t="str">
            <v>Aiken201910.65HOME</v>
          </cell>
          <cell r="B11379">
            <v>2019</v>
          </cell>
          <cell r="C11379">
            <v>0.65</v>
          </cell>
          <cell r="D11379" t="str">
            <v>Aiken</v>
          </cell>
          <cell r="E11379">
            <v>1</v>
          </cell>
          <cell r="F11379">
            <v>697</v>
          </cell>
          <cell r="G11379" t="str">
            <v>HOME</v>
          </cell>
        </row>
        <row r="11380">
          <cell r="A11380" t="str">
            <v>Allendale201910.65HOME</v>
          </cell>
          <cell r="B11380">
            <v>2019</v>
          </cell>
          <cell r="C11380">
            <v>0.65</v>
          </cell>
          <cell r="D11380" t="str">
            <v>Allendale</v>
          </cell>
          <cell r="E11380">
            <v>1</v>
          </cell>
          <cell r="F11380">
            <v>521</v>
          </cell>
          <cell r="G11380" t="str">
            <v>HOME</v>
          </cell>
        </row>
        <row r="11381">
          <cell r="A11381" t="str">
            <v>Anderson201910.65HOME</v>
          </cell>
          <cell r="B11381">
            <v>2019</v>
          </cell>
          <cell r="C11381">
            <v>0.65</v>
          </cell>
          <cell r="D11381" t="str">
            <v>Anderson</v>
          </cell>
          <cell r="E11381">
            <v>1</v>
          </cell>
          <cell r="F11381">
            <v>614</v>
          </cell>
          <cell r="G11381" t="str">
            <v>HOME</v>
          </cell>
        </row>
        <row r="11382">
          <cell r="A11382" t="str">
            <v>Bamberg201910.65HOME</v>
          </cell>
          <cell r="B11382">
            <v>2019</v>
          </cell>
          <cell r="C11382">
            <v>0.65</v>
          </cell>
          <cell r="D11382" t="str">
            <v>Bamberg</v>
          </cell>
          <cell r="E11382">
            <v>1</v>
          </cell>
          <cell r="F11382">
            <v>560</v>
          </cell>
          <cell r="G11382" t="str">
            <v>HOME</v>
          </cell>
        </row>
        <row r="11383">
          <cell r="A11383" t="str">
            <v>Barnwell201910.65HOME</v>
          </cell>
          <cell r="B11383">
            <v>2019</v>
          </cell>
          <cell r="C11383">
            <v>0.65</v>
          </cell>
          <cell r="D11383" t="str">
            <v>Barnwell</v>
          </cell>
          <cell r="E11383">
            <v>1</v>
          </cell>
          <cell r="F11383">
            <v>595</v>
          </cell>
          <cell r="G11383" t="str">
            <v>HOME</v>
          </cell>
        </row>
        <row r="11384">
          <cell r="A11384" t="str">
            <v>Beaufort201910.65HOME</v>
          </cell>
          <cell r="B11384">
            <v>2019</v>
          </cell>
          <cell r="C11384">
            <v>0.65</v>
          </cell>
          <cell r="D11384" t="str">
            <v>Beaufort</v>
          </cell>
          <cell r="E11384">
            <v>1</v>
          </cell>
          <cell r="F11384">
            <v>948</v>
          </cell>
          <cell r="G11384" t="str">
            <v>HOME</v>
          </cell>
        </row>
        <row r="11385">
          <cell r="A11385" t="str">
            <v>Berkeley201910.65HOME</v>
          </cell>
          <cell r="B11385">
            <v>2019</v>
          </cell>
          <cell r="C11385">
            <v>0.65</v>
          </cell>
          <cell r="D11385" t="str">
            <v>Berkeley</v>
          </cell>
          <cell r="E11385">
            <v>1</v>
          </cell>
          <cell r="F11385">
            <v>931</v>
          </cell>
          <cell r="G11385" t="str">
            <v>HOME</v>
          </cell>
        </row>
        <row r="11386">
          <cell r="A11386" t="str">
            <v>Calhoun201910.65HOME</v>
          </cell>
          <cell r="B11386">
            <v>2019</v>
          </cell>
          <cell r="C11386">
            <v>0.65</v>
          </cell>
          <cell r="D11386" t="str">
            <v>Calhoun</v>
          </cell>
          <cell r="E11386">
            <v>1</v>
          </cell>
          <cell r="F11386">
            <v>833</v>
          </cell>
          <cell r="G11386" t="str">
            <v>HOME</v>
          </cell>
        </row>
        <row r="11387">
          <cell r="A11387" t="str">
            <v>Charleston201910.65HOME</v>
          </cell>
          <cell r="B11387">
            <v>2019</v>
          </cell>
          <cell r="C11387">
            <v>0.65</v>
          </cell>
          <cell r="D11387" t="str">
            <v>Charleston</v>
          </cell>
          <cell r="E11387">
            <v>1</v>
          </cell>
          <cell r="F11387">
            <v>931</v>
          </cell>
          <cell r="G11387" t="str">
            <v>HOME</v>
          </cell>
        </row>
        <row r="11388">
          <cell r="A11388" t="str">
            <v>Cherokee201910.65HOME</v>
          </cell>
          <cell r="B11388">
            <v>2019</v>
          </cell>
          <cell r="C11388">
            <v>0.65</v>
          </cell>
          <cell r="D11388" t="str">
            <v>Cherokee</v>
          </cell>
          <cell r="E11388">
            <v>1</v>
          </cell>
          <cell r="F11388">
            <v>531</v>
          </cell>
          <cell r="G11388" t="str">
            <v>HOME</v>
          </cell>
        </row>
        <row r="11389">
          <cell r="A11389" t="str">
            <v>Chester201910.65HOME</v>
          </cell>
          <cell r="B11389">
            <v>2019</v>
          </cell>
          <cell r="C11389">
            <v>0.65</v>
          </cell>
          <cell r="D11389" t="str">
            <v>Chester</v>
          </cell>
          <cell r="E11389">
            <v>1</v>
          </cell>
          <cell r="F11389">
            <v>529</v>
          </cell>
          <cell r="G11389" t="str">
            <v>HOME</v>
          </cell>
        </row>
        <row r="11390">
          <cell r="A11390" t="str">
            <v>Chesterfield201910.65HOME</v>
          </cell>
          <cell r="B11390">
            <v>2019</v>
          </cell>
          <cell r="C11390">
            <v>0.65</v>
          </cell>
          <cell r="D11390" t="str">
            <v>Chesterfield</v>
          </cell>
          <cell r="E11390">
            <v>1</v>
          </cell>
          <cell r="F11390">
            <v>601</v>
          </cell>
          <cell r="G11390" t="str">
            <v>HOME</v>
          </cell>
        </row>
        <row r="11391">
          <cell r="A11391" t="str">
            <v>Clarendon201910.65HOME</v>
          </cell>
          <cell r="B11391">
            <v>2019</v>
          </cell>
          <cell r="C11391">
            <v>0.65</v>
          </cell>
          <cell r="D11391" t="str">
            <v>Clarendon</v>
          </cell>
          <cell r="E11391">
            <v>1</v>
          </cell>
          <cell r="F11391">
            <v>577</v>
          </cell>
          <cell r="G11391" t="str">
            <v>HOME</v>
          </cell>
        </row>
        <row r="11392">
          <cell r="A11392" t="str">
            <v>Colleton201910.65HOME</v>
          </cell>
          <cell r="B11392">
            <v>2019</v>
          </cell>
          <cell r="C11392">
            <v>0.65</v>
          </cell>
          <cell r="D11392" t="str">
            <v>Colleton</v>
          </cell>
          <cell r="E11392">
            <v>1</v>
          </cell>
          <cell r="F11392">
            <v>618</v>
          </cell>
          <cell r="G11392" t="str">
            <v>HOME</v>
          </cell>
        </row>
        <row r="11393">
          <cell r="A11393" t="str">
            <v>Darlington201910.65HOME</v>
          </cell>
          <cell r="B11393">
            <v>2019</v>
          </cell>
          <cell r="C11393">
            <v>0.65</v>
          </cell>
          <cell r="D11393" t="str">
            <v>Darlington</v>
          </cell>
          <cell r="E11393">
            <v>1</v>
          </cell>
          <cell r="F11393">
            <v>586</v>
          </cell>
          <cell r="G11393" t="str">
            <v>HOME</v>
          </cell>
        </row>
        <row r="11394">
          <cell r="A11394" t="str">
            <v>Dillon201910.65HOME</v>
          </cell>
          <cell r="B11394">
            <v>2019</v>
          </cell>
          <cell r="C11394">
            <v>0.65</v>
          </cell>
          <cell r="D11394" t="str">
            <v>Dillon</v>
          </cell>
          <cell r="E11394">
            <v>1</v>
          </cell>
          <cell r="F11394">
            <v>592</v>
          </cell>
          <cell r="G11394" t="str">
            <v>HOME</v>
          </cell>
        </row>
        <row r="11395">
          <cell r="A11395" t="str">
            <v>Dorchester201910.65HOME</v>
          </cell>
          <cell r="B11395">
            <v>2019</v>
          </cell>
          <cell r="C11395">
            <v>0.65</v>
          </cell>
          <cell r="D11395" t="str">
            <v>Dorchester</v>
          </cell>
          <cell r="E11395">
            <v>1</v>
          </cell>
          <cell r="F11395">
            <v>931</v>
          </cell>
          <cell r="G11395" t="str">
            <v>HOME</v>
          </cell>
        </row>
        <row r="11396">
          <cell r="A11396" t="str">
            <v>Edgefield201910.65HOME</v>
          </cell>
          <cell r="B11396">
            <v>2019</v>
          </cell>
          <cell r="C11396">
            <v>0.65</v>
          </cell>
          <cell r="D11396" t="str">
            <v>Edgefield</v>
          </cell>
          <cell r="E11396">
            <v>1</v>
          </cell>
          <cell r="F11396">
            <v>697</v>
          </cell>
          <cell r="G11396" t="str">
            <v>HOME</v>
          </cell>
        </row>
        <row r="11397">
          <cell r="A11397" t="str">
            <v>Fairfield201910.65HOME</v>
          </cell>
          <cell r="B11397">
            <v>2019</v>
          </cell>
          <cell r="C11397">
            <v>0.65</v>
          </cell>
          <cell r="D11397" t="str">
            <v>Fairfield</v>
          </cell>
          <cell r="E11397">
            <v>1</v>
          </cell>
          <cell r="F11397">
            <v>833</v>
          </cell>
          <cell r="G11397" t="str">
            <v>HOME</v>
          </cell>
        </row>
        <row r="11398">
          <cell r="A11398" t="str">
            <v>Florence201910.65HOME</v>
          </cell>
          <cell r="B11398">
            <v>2019</v>
          </cell>
          <cell r="C11398">
            <v>0.65</v>
          </cell>
          <cell r="D11398" t="str">
            <v>Florence</v>
          </cell>
          <cell r="E11398">
            <v>1</v>
          </cell>
          <cell r="F11398">
            <v>605</v>
          </cell>
          <cell r="G11398" t="str">
            <v>HOME</v>
          </cell>
        </row>
        <row r="11399">
          <cell r="A11399" t="str">
            <v>Georgetown201910.65HOME</v>
          </cell>
          <cell r="B11399">
            <v>2019</v>
          </cell>
          <cell r="C11399">
            <v>0.65</v>
          </cell>
          <cell r="D11399" t="str">
            <v>Georgetown</v>
          </cell>
          <cell r="E11399">
            <v>1</v>
          </cell>
          <cell r="F11399">
            <v>606</v>
          </cell>
          <cell r="G11399" t="str">
            <v>HOME</v>
          </cell>
        </row>
        <row r="11400">
          <cell r="A11400" t="str">
            <v>Greenville201910.65HOME</v>
          </cell>
          <cell r="B11400">
            <v>2019</v>
          </cell>
          <cell r="C11400">
            <v>0.65</v>
          </cell>
          <cell r="D11400" t="str">
            <v>Greenville</v>
          </cell>
          <cell r="E11400">
            <v>1</v>
          </cell>
          <cell r="F11400">
            <v>755</v>
          </cell>
          <cell r="G11400" t="str">
            <v>HOME</v>
          </cell>
        </row>
        <row r="11401">
          <cell r="A11401" t="str">
            <v>Greenwood201910.65HOME</v>
          </cell>
          <cell r="B11401">
            <v>2019</v>
          </cell>
          <cell r="C11401">
            <v>0.65</v>
          </cell>
          <cell r="D11401" t="str">
            <v>Greenwood</v>
          </cell>
          <cell r="E11401">
            <v>1</v>
          </cell>
          <cell r="F11401">
            <v>577</v>
          </cell>
          <cell r="G11401" t="str">
            <v>HOME</v>
          </cell>
        </row>
        <row r="11402">
          <cell r="A11402" t="str">
            <v>Hampton201910.65HOME</v>
          </cell>
          <cell r="B11402">
            <v>2019</v>
          </cell>
          <cell r="C11402">
            <v>0.65</v>
          </cell>
          <cell r="D11402" t="str">
            <v>Hampton</v>
          </cell>
          <cell r="E11402">
            <v>1</v>
          </cell>
          <cell r="F11402">
            <v>520</v>
          </cell>
          <cell r="G11402" t="str">
            <v>HOME</v>
          </cell>
        </row>
        <row r="11403">
          <cell r="A11403" t="str">
            <v>Horry201910.65HOME</v>
          </cell>
          <cell r="B11403">
            <v>2019</v>
          </cell>
          <cell r="C11403">
            <v>0.65</v>
          </cell>
          <cell r="D11403" t="str">
            <v>Horry</v>
          </cell>
          <cell r="E11403">
            <v>1</v>
          </cell>
          <cell r="F11403">
            <v>727</v>
          </cell>
          <cell r="G11403" t="str">
            <v>HOME</v>
          </cell>
        </row>
        <row r="11404">
          <cell r="A11404" t="str">
            <v>Jasper201910.65HOME</v>
          </cell>
          <cell r="B11404">
            <v>2019</v>
          </cell>
          <cell r="C11404">
            <v>0.65</v>
          </cell>
          <cell r="D11404" t="str">
            <v>Jasper</v>
          </cell>
          <cell r="E11404">
            <v>1</v>
          </cell>
          <cell r="F11404">
            <v>631</v>
          </cell>
          <cell r="G11404" t="str">
            <v>HOME</v>
          </cell>
        </row>
        <row r="11405">
          <cell r="A11405" t="str">
            <v>Kershaw201910.65HOME</v>
          </cell>
          <cell r="B11405">
            <v>2019</v>
          </cell>
          <cell r="C11405">
            <v>0.65</v>
          </cell>
          <cell r="D11405" t="str">
            <v>Kershaw</v>
          </cell>
          <cell r="E11405">
            <v>1</v>
          </cell>
          <cell r="F11405">
            <v>650</v>
          </cell>
          <cell r="G11405" t="str">
            <v>HOME</v>
          </cell>
        </row>
        <row r="11406">
          <cell r="A11406" t="str">
            <v>Lancaster201910.65HOME</v>
          </cell>
          <cell r="B11406">
            <v>2019</v>
          </cell>
          <cell r="C11406">
            <v>0.65</v>
          </cell>
          <cell r="D11406" t="str">
            <v>Lancaster</v>
          </cell>
          <cell r="E11406">
            <v>1</v>
          </cell>
          <cell r="F11406">
            <v>626</v>
          </cell>
          <cell r="G11406" t="str">
            <v>HOME</v>
          </cell>
        </row>
        <row r="11407">
          <cell r="A11407" t="str">
            <v>Laurens201910.65HOME</v>
          </cell>
          <cell r="B11407">
            <v>2019</v>
          </cell>
          <cell r="C11407">
            <v>0.65</v>
          </cell>
          <cell r="D11407" t="str">
            <v>Laurens</v>
          </cell>
          <cell r="E11407">
            <v>1</v>
          </cell>
          <cell r="F11407">
            <v>559</v>
          </cell>
          <cell r="G11407" t="str">
            <v>HOME</v>
          </cell>
        </row>
        <row r="11408">
          <cell r="A11408" t="str">
            <v>Lee201910.65HOME</v>
          </cell>
          <cell r="B11408">
            <v>2019</v>
          </cell>
          <cell r="C11408">
            <v>0.65</v>
          </cell>
          <cell r="D11408" t="str">
            <v>Lee</v>
          </cell>
          <cell r="E11408">
            <v>1</v>
          </cell>
          <cell r="F11408">
            <v>524</v>
          </cell>
          <cell r="G11408" t="str">
            <v>HOME</v>
          </cell>
        </row>
        <row r="11409">
          <cell r="A11409" t="str">
            <v>Lexington201910.65HOME</v>
          </cell>
          <cell r="B11409">
            <v>2019</v>
          </cell>
          <cell r="C11409">
            <v>0.65</v>
          </cell>
          <cell r="D11409" t="str">
            <v>Lexington</v>
          </cell>
          <cell r="E11409">
            <v>1</v>
          </cell>
          <cell r="F11409">
            <v>833</v>
          </cell>
          <cell r="G11409" t="str">
            <v>HOME</v>
          </cell>
        </row>
        <row r="11410">
          <cell r="A11410" t="str">
            <v>Marion201910.65HOME</v>
          </cell>
          <cell r="B11410">
            <v>2019</v>
          </cell>
          <cell r="C11410">
            <v>0.65</v>
          </cell>
          <cell r="D11410" t="str">
            <v>Marion</v>
          </cell>
          <cell r="E11410">
            <v>1</v>
          </cell>
          <cell r="F11410">
            <v>601</v>
          </cell>
          <cell r="G11410" t="str">
            <v>HOME</v>
          </cell>
        </row>
        <row r="11411">
          <cell r="A11411" t="str">
            <v>Marlboro201910.65HOME</v>
          </cell>
          <cell r="B11411">
            <v>2019</v>
          </cell>
          <cell r="C11411">
            <v>0.65</v>
          </cell>
          <cell r="D11411" t="str">
            <v>Marlboro</v>
          </cell>
          <cell r="E11411">
            <v>1</v>
          </cell>
          <cell r="F11411">
            <v>550</v>
          </cell>
          <cell r="G11411" t="str">
            <v>HOME</v>
          </cell>
        </row>
        <row r="11412">
          <cell r="A11412" t="str">
            <v>McCormick201910.65HOME</v>
          </cell>
          <cell r="B11412">
            <v>2019</v>
          </cell>
          <cell r="C11412">
            <v>0.65</v>
          </cell>
          <cell r="D11412" t="str">
            <v>McCormick</v>
          </cell>
          <cell r="E11412">
            <v>1</v>
          </cell>
          <cell r="F11412">
            <v>520</v>
          </cell>
          <cell r="G11412" t="str">
            <v>HOME</v>
          </cell>
        </row>
        <row r="11413">
          <cell r="A11413" t="str">
            <v>Newberry201910.65HOME</v>
          </cell>
          <cell r="B11413">
            <v>2019</v>
          </cell>
          <cell r="C11413">
            <v>0.65</v>
          </cell>
          <cell r="D11413" t="str">
            <v>Newberry</v>
          </cell>
          <cell r="E11413">
            <v>1</v>
          </cell>
          <cell r="F11413">
            <v>565</v>
          </cell>
          <cell r="G11413" t="str">
            <v>HOME</v>
          </cell>
        </row>
        <row r="11414">
          <cell r="A11414" t="str">
            <v>Oconee201910.65HOME</v>
          </cell>
          <cell r="B11414">
            <v>2019</v>
          </cell>
          <cell r="C11414">
            <v>0.65</v>
          </cell>
          <cell r="D11414" t="str">
            <v>Oconee</v>
          </cell>
          <cell r="E11414">
            <v>1</v>
          </cell>
          <cell r="F11414">
            <v>525</v>
          </cell>
          <cell r="G11414" t="str">
            <v>HOME</v>
          </cell>
        </row>
        <row r="11415">
          <cell r="A11415" t="str">
            <v>Orangeburg201910.65HOME</v>
          </cell>
          <cell r="B11415">
            <v>2019</v>
          </cell>
          <cell r="C11415">
            <v>0.65</v>
          </cell>
          <cell r="D11415" t="str">
            <v>Orangeburg</v>
          </cell>
          <cell r="E11415">
            <v>1</v>
          </cell>
          <cell r="F11415">
            <v>548</v>
          </cell>
          <cell r="G11415" t="str">
            <v>HOME</v>
          </cell>
        </row>
        <row r="11416">
          <cell r="A11416" t="str">
            <v>Pickens201910.65HOME</v>
          </cell>
          <cell r="B11416">
            <v>2019</v>
          </cell>
          <cell r="C11416">
            <v>0.65</v>
          </cell>
          <cell r="D11416" t="str">
            <v>Pickens</v>
          </cell>
          <cell r="E11416">
            <v>1</v>
          </cell>
          <cell r="F11416">
            <v>755</v>
          </cell>
          <cell r="G11416" t="str">
            <v>HOME</v>
          </cell>
        </row>
        <row r="11417">
          <cell r="A11417" t="str">
            <v>Richland201910.65HOME</v>
          </cell>
          <cell r="B11417">
            <v>2019</v>
          </cell>
          <cell r="C11417">
            <v>0.65</v>
          </cell>
          <cell r="D11417" t="str">
            <v>Richland</v>
          </cell>
          <cell r="E11417">
            <v>1</v>
          </cell>
          <cell r="F11417">
            <v>833</v>
          </cell>
          <cell r="G11417" t="str">
            <v>HOME</v>
          </cell>
        </row>
        <row r="11418">
          <cell r="A11418" t="str">
            <v>Saluda201910.65HOME</v>
          </cell>
          <cell r="B11418">
            <v>2019</v>
          </cell>
          <cell r="C11418">
            <v>0.65</v>
          </cell>
          <cell r="D11418" t="str">
            <v>Saluda</v>
          </cell>
          <cell r="E11418">
            <v>1</v>
          </cell>
          <cell r="F11418">
            <v>833</v>
          </cell>
          <cell r="G11418" t="str">
            <v>HOME</v>
          </cell>
        </row>
        <row r="11419">
          <cell r="A11419" t="str">
            <v>Spartanburg201910.65HOME</v>
          </cell>
          <cell r="B11419">
            <v>2019</v>
          </cell>
          <cell r="C11419">
            <v>0.65</v>
          </cell>
          <cell r="D11419" t="str">
            <v>Spartanburg</v>
          </cell>
          <cell r="E11419">
            <v>1</v>
          </cell>
          <cell r="F11419">
            <v>632</v>
          </cell>
          <cell r="G11419" t="str">
            <v>HOME</v>
          </cell>
        </row>
        <row r="11420">
          <cell r="A11420" t="str">
            <v>Sumter201910.65HOME</v>
          </cell>
          <cell r="B11420">
            <v>2019</v>
          </cell>
          <cell r="C11420">
            <v>0.65</v>
          </cell>
          <cell r="D11420" t="str">
            <v>Sumter</v>
          </cell>
          <cell r="E11420">
            <v>1</v>
          </cell>
          <cell r="F11420">
            <v>622</v>
          </cell>
          <cell r="G11420" t="str">
            <v>HOME</v>
          </cell>
        </row>
        <row r="11421">
          <cell r="A11421" t="str">
            <v>Union201910.65HOME</v>
          </cell>
          <cell r="B11421">
            <v>2019</v>
          </cell>
          <cell r="C11421">
            <v>0.65</v>
          </cell>
          <cell r="D11421" t="str">
            <v>Union</v>
          </cell>
          <cell r="E11421">
            <v>1</v>
          </cell>
          <cell r="F11421">
            <v>520</v>
          </cell>
          <cell r="G11421" t="str">
            <v>HOME</v>
          </cell>
        </row>
        <row r="11422">
          <cell r="A11422" t="str">
            <v>Williamsburg201910.65HOME</v>
          </cell>
          <cell r="B11422">
            <v>2019</v>
          </cell>
          <cell r="C11422">
            <v>0.65</v>
          </cell>
          <cell r="D11422" t="str">
            <v>Williamsburg</v>
          </cell>
          <cell r="E11422">
            <v>1</v>
          </cell>
          <cell r="F11422">
            <v>524</v>
          </cell>
          <cell r="G11422" t="str">
            <v>HOME</v>
          </cell>
        </row>
        <row r="11423">
          <cell r="A11423" t="str">
            <v>York201910.65HOME</v>
          </cell>
          <cell r="B11423">
            <v>2019</v>
          </cell>
          <cell r="C11423">
            <v>0.65</v>
          </cell>
          <cell r="D11423" t="str">
            <v>York</v>
          </cell>
          <cell r="E11423">
            <v>1</v>
          </cell>
          <cell r="F11423">
            <v>897</v>
          </cell>
          <cell r="G11423" t="str">
            <v>HOME</v>
          </cell>
        </row>
        <row r="11424">
          <cell r="A11424" t="str">
            <v>Abbeville201920.65HOME</v>
          </cell>
          <cell r="B11424">
            <v>2019</v>
          </cell>
          <cell r="C11424">
            <v>0.65</v>
          </cell>
          <cell r="D11424" t="str">
            <v>Abbeville</v>
          </cell>
          <cell r="E11424">
            <v>2</v>
          </cell>
          <cell r="F11424">
            <v>688</v>
          </cell>
          <cell r="G11424" t="str">
            <v>HOME</v>
          </cell>
        </row>
        <row r="11425">
          <cell r="A11425" t="str">
            <v>Aiken201920.65HOME</v>
          </cell>
          <cell r="B11425">
            <v>2019</v>
          </cell>
          <cell r="C11425">
            <v>0.65</v>
          </cell>
          <cell r="D11425" t="str">
            <v>Aiken</v>
          </cell>
          <cell r="E11425">
            <v>2</v>
          </cell>
          <cell r="F11425">
            <v>836</v>
          </cell>
          <cell r="G11425" t="str">
            <v>HOME</v>
          </cell>
        </row>
        <row r="11426">
          <cell r="A11426" t="str">
            <v>Allendale201920.65HOME</v>
          </cell>
          <cell r="B11426">
            <v>2019</v>
          </cell>
          <cell r="C11426">
            <v>0.65</v>
          </cell>
          <cell r="D11426" t="str">
            <v>Allendale</v>
          </cell>
          <cell r="E11426">
            <v>2</v>
          </cell>
          <cell r="F11426">
            <v>689</v>
          </cell>
          <cell r="G11426" t="str">
            <v>HOME</v>
          </cell>
        </row>
        <row r="11427">
          <cell r="A11427" t="str">
            <v>Anderson201920.65HOME</v>
          </cell>
          <cell r="B11427">
            <v>2019</v>
          </cell>
          <cell r="C11427">
            <v>0.65</v>
          </cell>
          <cell r="D11427" t="str">
            <v>Anderson</v>
          </cell>
          <cell r="E11427">
            <v>2</v>
          </cell>
          <cell r="F11427">
            <v>765</v>
          </cell>
          <cell r="G11427" t="str">
            <v>HOME</v>
          </cell>
        </row>
        <row r="11428">
          <cell r="A11428" t="str">
            <v>Bamberg201920.65HOME</v>
          </cell>
          <cell r="B11428">
            <v>2019</v>
          </cell>
          <cell r="C11428">
            <v>0.65</v>
          </cell>
          <cell r="D11428" t="str">
            <v>Bamberg</v>
          </cell>
          <cell r="E11428">
            <v>2</v>
          </cell>
          <cell r="F11428">
            <v>741</v>
          </cell>
          <cell r="G11428" t="str">
            <v>HOME</v>
          </cell>
        </row>
        <row r="11429">
          <cell r="A11429" t="str">
            <v>Barnwell201920.65HOME</v>
          </cell>
          <cell r="B11429">
            <v>2019</v>
          </cell>
          <cell r="C11429">
            <v>0.65</v>
          </cell>
          <cell r="D11429" t="str">
            <v>Barnwell</v>
          </cell>
          <cell r="E11429">
            <v>2</v>
          </cell>
          <cell r="F11429">
            <v>688</v>
          </cell>
          <cell r="G11429" t="str">
            <v>HOME</v>
          </cell>
        </row>
        <row r="11430">
          <cell r="A11430" t="str">
            <v>Beaufort201920.65HOME</v>
          </cell>
          <cell r="B11430">
            <v>2019</v>
          </cell>
          <cell r="C11430">
            <v>0.65</v>
          </cell>
          <cell r="D11430" t="str">
            <v>Beaufort</v>
          </cell>
          <cell r="E11430">
            <v>2</v>
          </cell>
          <cell r="F11430">
            <v>1139</v>
          </cell>
          <cell r="G11430" t="str">
            <v>HOME</v>
          </cell>
        </row>
        <row r="11431">
          <cell r="A11431" t="str">
            <v>Berkeley201920.65HOME</v>
          </cell>
          <cell r="B11431">
            <v>2019</v>
          </cell>
          <cell r="C11431">
            <v>0.65</v>
          </cell>
          <cell r="D11431" t="str">
            <v>Berkeley</v>
          </cell>
          <cell r="E11431">
            <v>2</v>
          </cell>
          <cell r="F11431">
            <v>1118</v>
          </cell>
          <cell r="G11431" t="str">
            <v>HOME</v>
          </cell>
        </row>
        <row r="11432">
          <cell r="A11432" t="str">
            <v>Calhoun201920.65HOME</v>
          </cell>
          <cell r="B11432">
            <v>2019</v>
          </cell>
          <cell r="C11432">
            <v>0.65</v>
          </cell>
          <cell r="D11432" t="str">
            <v>Calhoun</v>
          </cell>
          <cell r="E11432">
            <v>2</v>
          </cell>
          <cell r="F11432">
            <v>959</v>
          </cell>
          <cell r="G11432" t="str">
            <v>HOME</v>
          </cell>
        </row>
        <row r="11433">
          <cell r="A11433" t="str">
            <v>Charleston201920.65HOME</v>
          </cell>
          <cell r="B11433">
            <v>2019</v>
          </cell>
          <cell r="C11433">
            <v>0.65</v>
          </cell>
          <cell r="D11433" t="str">
            <v>Charleston</v>
          </cell>
          <cell r="E11433">
            <v>2</v>
          </cell>
          <cell r="F11433">
            <v>1118</v>
          </cell>
          <cell r="G11433" t="str">
            <v>HOME</v>
          </cell>
        </row>
        <row r="11434">
          <cell r="A11434" t="str">
            <v>Cherokee201920.65HOME</v>
          </cell>
          <cell r="B11434">
            <v>2019</v>
          </cell>
          <cell r="C11434">
            <v>0.65</v>
          </cell>
          <cell r="D11434" t="str">
            <v>Cherokee</v>
          </cell>
          <cell r="E11434">
            <v>2</v>
          </cell>
          <cell r="F11434">
            <v>702</v>
          </cell>
          <cell r="G11434" t="str">
            <v>HOME</v>
          </cell>
        </row>
        <row r="11435">
          <cell r="A11435" t="str">
            <v>Chester201920.65HOME</v>
          </cell>
          <cell r="B11435">
            <v>2019</v>
          </cell>
          <cell r="C11435">
            <v>0.65</v>
          </cell>
          <cell r="D11435" t="str">
            <v>Chester</v>
          </cell>
          <cell r="E11435">
            <v>2</v>
          </cell>
          <cell r="F11435">
            <v>700</v>
          </cell>
          <cell r="G11435" t="str">
            <v>HOME</v>
          </cell>
        </row>
        <row r="11436">
          <cell r="A11436" t="str">
            <v>Chesterfield201920.65HOME</v>
          </cell>
          <cell r="B11436">
            <v>2019</v>
          </cell>
          <cell r="C11436">
            <v>0.65</v>
          </cell>
          <cell r="D11436" t="str">
            <v>Chesterfield</v>
          </cell>
          <cell r="E11436">
            <v>2</v>
          </cell>
          <cell r="F11436">
            <v>688</v>
          </cell>
          <cell r="G11436" t="str">
            <v>HOME</v>
          </cell>
        </row>
        <row r="11437">
          <cell r="A11437" t="str">
            <v>Clarendon201920.65HOME</v>
          </cell>
          <cell r="B11437">
            <v>2019</v>
          </cell>
          <cell r="C11437">
            <v>0.65</v>
          </cell>
          <cell r="D11437" t="str">
            <v>Clarendon</v>
          </cell>
          <cell r="E11437">
            <v>2</v>
          </cell>
          <cell r="F11437">
            <v>688</v>
          </cell>
          <cell r="G11437" t="str">
            <v>HOME</v>
          </cell>
        </row>
        <row r="11438">
          <cell r="A11438" t="str">
            <v>Colleton201920.65HOME</v>
          </cell>
          <cell r="B11438">
            <v>2019</v>
          </cell>
          <cell r="C11438">
            <v>0.65</v>
          </cell>
          <cell r="D11438" t="str">
            <v>Colleton</v>
          </cell>
          <cell r="E11438">
            <v>2</v>
          </cell>
          <cell r="F11438">
            <v>743</v>
          </cell>
          <cell r="G11438" t="str">
            <v>HOME</v>
          </cell>
        </row>
        <row r="11439">
          <cell r="A11439" t="str">
            <v>Darlington201920.65HOME</v>
          </cell>
          <cell r="B11439">
            <v>2019</v>
          </cell>
          <cell r="C11439">
            <v>0.65</v>
          </cell>
          <cell r="D11439" t="str">
            <v>Darlington</v>
          </cell>
          <cell r="E11439">
            <v>2</v>
          </cell>
          <cell r="F11439">
            <v>688</v>
          </cell>
          <cell r="G11439" t="str">
            <v>HOME</v>
          </cell>
        </row>
        <row r="11440">
          <cell r="A11440" t="str">
            <v>Dillon201920.65HOME</v>
          </cell>
          <cell r="B11440">
            <v>2019</v>
          </cell>
          <cell r="C11440">
            <v>0.65</v>
          </cell>
          <cell r="D11440" t="str">
            <v>Dillon</v>
          </cell>
          <cell r="E11440">
            <v>2</v>
          </cell>
          <cell r="F11440">
            <v>688</v>
          </cell>
          <cell r="G11440" t="str">
            <v>HOME</v>
          </cell>
        </row>
        <row r="11441">
          <cell r="A11441" t="str">
            <v>Dorchester201920.65HOME</v>
          </cell>
          <cell r="B11441">
            <v>2019</v>
          </cell>
          <cell r="C11441">
            <v>0.65</v>
          </cell>
          <cell r="D11441" t="str">
            <v>Dorchester</v>
          </cell>
          <cell r="E11441">
            <v>2</v>
          </cell>
          <cell r="F11441">
            <v>1118</v>
          </cell>
          <cell r="G11441" t="str">
            <v>HOME</v>
          </cell>
        </row>
        <row r="11442">
          <cell r="A11442" t="str">
            <v>Edgefield201920.65HOME</v>
          </cell>
          <cell r="B11442">
            <v>2019</v>
          </cell>
          <cell r="C11442">
            <v>0.65</v>
          </cell>
          <cell r="D11442" t="str">
            <v>Edgefield</v>
          </cell>
          <cell r="E11442">
            <v>2</v>
          </cell>
          <cell r="F11442">
            <v>836</v>
          </cell>
          <cell r="G11442" t="str">
            <v>HOME</v>
          </cell>
        </row>
        <row r="11443">
          <cell r="A11443" t="str">
            <v>Fairfield201920.65HOME</v>
          </cell>
          <cell r="B11443">
            <v>2019</v>
          </cell>
          <cell r="C11443">
            <v>0.65</v>
          </cell>
          <cell r="D11443" t="str">
            <v>Fairfield</v>
          </cell>
          <cell r="E11443">
            <v>2</v>
          </cell>
          <cell r="F11443">
            <v>959</v>
          </cell>
          <cell r="G11443" t="str">
            <v>HOME</v>
          </cell>
        </row>
        <row r="11444">
          <cell r="A11444" t="str">
            <v>Florence201920.65HOME</v>
          </cell>
          <cell r="B11444">
            <v>2019</v>
          </cell>
          <cell r="C11444">
            <v>0.65</v>
          </cell>
          <cell r="D11444" t="str">
            <v>Florence</v>
          </cell>
          <cell r="E11444">
            <v>2</v>
          </cell>
          <cell r="F11444">
            <v>779</v>
          </cell>
          <cell r="G11444" t="str">
            <v>HOME</v>
          </cell>
        </row>
        <row r="11445">
          <cell r="A11445" t="str">
            <v>Georgetown201920.65HOME</v>
          </cell>
          <cell r="B11445">
            <v>2019</v>
          </cell>
          <cell r="C11445">
            <v>0.65</v>
          </cell>
          <cell r="D11445" t="str">
            <v>Georgetown</v>
          </cell>
          <cell r="E11445">
            <v>2</v>
          </cell>
          <cell r="F11445">
            <v>802</v>
          </cell>
          <cell r="G11445" t="str">
            <v>HOME</v>
          </cell>
        </row>
        <row r="11446">
          <cell r="A11446" t="str">
            <v>Greenville201920.65HOME</v>
          </cell>
          <cell r="B11446">
            <v>2019</v>
          </cell>
          <cell r="C11446">
            <v>0.65</v>
          </cell>
          <cell r="D11446" t="str">
            <v>Greenville</v>
          </cell>
          <cell r="E11446">
            <v>2</v>
          </cell>
          <cell r="F11446">
            <v>865</v>
          </cell>
          <cell r="G11446" t="str">
            <v>HOME</v>
          </cell>
        </row>
        <row r="11447">
          <cell r="A11447" t="str">
            <v>Greenwood201920.65HOME</v>
          </cell>
          <cell r="B11447">
            <v>2019</v>
          </cell>
          <cell r="C11447">
            <v>0.65</v>
          </cell>
          <cell r="D11447" t="str">
            <v>Greenwood</v>
          </cell>
          <cell r="E11447">
            <v>2</v>
          </cell>
          <cell r="F11447">
            <v>703</v>
          </cell>
          <cell r="G11447" t="str">
            <v>HOME</v>
          </cell>
        </row>
        <row r="11448">
          <cell r="A11448" t="str">
            <v>Hampton201920.65HOME</v>
          </cell>
          <cell r="B11448">
            <v>2019</v>
          </cell>
          <cell r="C11448">
            <v>0.65</v>
          </cell>
          <cell r="D11448" t="str">
            <v>Hampton</v>
          </cell>
          <cell r="E11448">
            <v>2</v>
          </cell>
          <cell r="F11448">
            <v>688</v>
          </cell>
          <cell r="G11448" t="str">
            <v>HOME</v>
          </cell>
        </row>
        <row r="11449">
          <cell r="A11449" t="str">
            <v>Horry201920.65HOME</v>
          </cell>
          <cell r="B11449">
            <v>2019</v>
          </cell>
          <cell r="C11449">
            <v>0.65</v>
          </cell>
          <cell r="D11449" t="str">
            <v>Horry</v>
          </cell>
          <cell r="E11449">
            <v>2</v>
          </cell>
          <cell r="F11449">
            <v>874</v>
          </cell>
          <cell r="G11449" t="str">
            <v>HOME</v>
          </cell>
        </row>
        <row r="11450">
          <cell r="A11450" t="str">
            <v>Jasper201920.65HOME</v>
          </cell>
          <cell r="B11450">
            <v>2019</v>
          </cell>
          <cell r="C11450">
            <v>0.65</v>
          </cell>
          <cell r="D11450" t="str">
            <v>Jasper</v>
          </cell>
          <cell r="E11450">
            <v>2</v>
          </cell>
          <cell r="F11450">
            <v>759</v>
          </cell>
          <cell r="G11450" t="str">
            <v>HOME</v>
          </cell>
        </row>
        <row r="11451">
          <cell r="A11451" t="str">
            <v>Kershaw201920.65HOME</v>
          </cell>
          <cell r="B11451">
            <v>2019</v>
          </cell>
          <cell r="C11451">
            <v>0.65</v>
          </cell>
          <cell r="D11451" t="str">
            <v>Kershaw</v>
          </cell>
          <cell r="E11451">
            <v>2</v>
          </cell>
          <cell r="F11451">
            <v>744</v>
          </cell>
          <cell r="G11451" t="str">
            <v>HOME</v>
          </cell>
        </row>
        <row r="11452">
          <cell r="A11452" t="str">
            <v>Lancaster201920.65HOME</v>
          </cell>
          <cell r="B11452">
            <v>2019</v>
          </cell>
          <cell r="C11452">
            <v>0.65</v>
          </cell>
          <cell r="D11452" t="str">
            <v>Lancaster</v>
          </cell>
          <cell r="E11452">
            <v>2</v>
          </cell>
          <cell r="F11452">
            <v>796</v>
          </cell>
          <cell r="G11452" t="str">
            <v>HOME</v>
          </cell>
        </row>
        <row r="11453">
          <cell r="A11453" t="str">
            <v>Laurens201920.65HOME</v>
          </cell>
          <cell r="B11453">
            <v>2019</v>
          </cell>
          <cell r="C11453">
            <v>0.65</v>
          </cell>
          <cell r="D11453" t="str">
            <v>Laurens</v>
          </cell>
          <cell r="E11453">
            <v>2</v>
          </cell>
          <cell r="F11453">
            <v>740</v>
          </cell>
          <cell r="G11453" t="str">
            <v>HOME</v>
          </cell>
        </row>
        <row r="11454">
          <cell r="A11454" t="str">
            <v>Lee201920.65HOME</v>
          </cell>
          <cell r="B11454">
            <v>2019</v>
          </cell>
          <cell r="C11454">
            <v>0.65</v>
          </cell>
          <cell r="D11454" t="str">
            <v>Lee</v>
          </cell>
          <cell r="E11454">
            <v>2</v>
          </cell>
          <cell r="F11454">
            <v>688</v>
          </cell>
          <cell r="G11454" t="str">
            <v>HOME</v>
          </cell>
        </row>
        <row r="11455">
          <cell r="A11455" t="str">
            <v>Lexington201920.65HOME</v>
          </cell>
          <cell r="B11455">
            <v>2019</v>
          </cell>
          <cell r="C11455">
            <v>0.65</v>
          </cell>
          <cell r="D11455" t="str">
            <v>Lexington</v>
          </cell>
          <cell r="E11455">
            <v>2</v>
          </cell>
          <cell r="F11455">
            <v>959</v>
          </cell>
          <cell r="G11455" t="str">
            <v>HOME</v>
          </cell>
        </row>
        <row r="11456">
          <cell r="A11456" t="str">
            <v>Marion201920.65HOME</v>
          </cell>
          <cell r="B11456">
            <v>2019</v>
          </cell>
          <cell r="C11456">
            <v>0.65</v>
          </cell>
          <cell r="D11456" t="str">
            <v>Marion</v>
          </cell>
          <cell r="E11456">
            <v>2</v>
          </cell>
          <cell r="F11456">
            <v>688</v>
          </cell>
          <cell r="G11456" t="str">
            <v>HOME</v>
          </cell>
        </row>
        <row r="11457">
          <cell r="A11457" t="str">
            <v>Marlboro201920.65HOME</v>
          </cell>
          <cell r="B11457">
            <v>2019</v>
          </cell>
          <cell r="C11457">
            <v>0.65</v>
          </cell>
          <cell r="D11457" t="str">
            <v>Marlboro</v>
          </cell>
          <cell r="E11457">
            <v>2</v>
          </cell>
          <cell r="F11457">
            <v>688</v>
          </cell>
          <cell r="G11457" t="str">
            <v>HOME</v>
          </cell>
        </row>
        <row r="11458">
          <cell r="A11458" t="str">
            <v>McCormick201920.65HOME</v>
          </cell>
          <cell r="B11458">
            <v>2019</v>
          </cell>
          <cell r="C11458">
            <v>0.65</v>
          </cell>
          <cell r="D11458" t="str">
            <v>McCormick</v>
          </cell>
          <cell r="E11458">
            <v>2</v>
          </cell>
          <cell r="F11458">
            <v>688</v>
          </cell>
          <cell r="G11458" t="str">
            <v>HOME</v>
          </cell>
        </row>
        <row r="11459">
          <cell r="A11459" t="str">
            <v>Newberry201920.65HOME</v>
          </cell>
          <cell r="B11459">
            <v>2019</v>
          </cell>
          <cell r="C11459">
            <v>0.65</v>
          </cell>
          <cell r="D11459" t="str">
            <v>Newberry</v>
          </cell>
          <cell r="E11459">
            <v>2</v>
          </cell>
          <cell r="F11459">
            <v>748</v>
          </cell>
          <cell r="G11459" t="str">
            <v>HOME</v>
          </cell>
        </row>
        <row r="11460">
          <cell r="A11460" t="str">
            <v>Oconee201920.65HOME</v>
          </cell>
          <cell r="B11460">
            <v>2019</v>
          </cell>
          <cell r="C11460">
            <v>0.65</v>
          </cell>
          <cell r="D11460" t="str">
            <v>Oconee</v>
          </cell>
          <cell r="E11460">
            <v>2</v>
          </cell>
          <cell r="F11460">
            <v>694</v>
          </cell>
          <cell r="G11460" t="str">
            <v>HOME</v>
          </cell>
        </row>
        <row r="11461">
          <cell r="A11461" t="str">
            <v>Orangeburg201920.65HOME</v>
          </cell>
          <cell r="B11461">
            <v>2019</v>
          </cell>
          <cell r="C11461">
            <v>0.65</v>
          </cell>
          <cell r="D11461" t="str">
            <v>Orangeburg</v>
          </cell>
          <cell r="E11461">
            <v>2</v>
          </cell>
          <cell r="F11461">
            <v>688</v>
          </cell>
          <cell r="G11461" t="str">
            <v>HOME</v>
          </cell>
        </row>
        <row r="11462">
          <cell r="A11462" t="str">
            <v>Pickens201920.65HOME</v>
          </cell>
          <cell r="B11462">
            <v>2019</v>
          </cell>
          <cell r="C11462">
            <v>0.65</v>
          </cell>
          <cell r="D11462" t="str">
            <v>Pickens</v>
          </cell>
          <cell r="E11462">
            <v>2</v>
          </cell>
          <cell r="F11462">
            <v>865</v>
          </cell>
          <cell r="G11462" t="str">
            <v>HOME</v>
          </cell>
        </row>
        <row r="11463">
          <cell r="A11463" t="str">
            <v>Richland201920.65HOME</v>
          </cell>
          <cell r="B11463">
            <v>2019</v>
          </cell>
          <cell r="C11463">
            <v>0.65</v>
          </cell>
          <cell r="D11463" t="str">
            <v>Richland</v>
          </cell>
          <cell r="E11463">
            <v>2</v>
          </cell>
          <cell r="F11463">
            <v>959</v>
          </cell>
          <cell r="G11463" t="str">
            <v>HOME</v>
          </cell>
        </row>
        <row r="11464">
          <cell r="A11464" t="str">
            <v>Saluda201920.65HOME</v>
          </cell>
          <cell r="B11464">
            <v>2019</v>
          </cell>
          <cell r="C11464">
            <v>0.65</v>
          </cell>
          <cell r="D11464" t="str">
            <v>Saluda</v>
          </cell>
          <cell r="E11464">
            <v>2</v>
          </cell>
          <cell r="F11464">
            <v>959</v>
          </cell>
          <cell r="G11464" t="str">
            <v>HOME</v>
          </cell>
        </row>
        <row r="11465">
          <cell r="A11465" t="str">
            <v>Spartanburg201920.65HOME</v>
          </cell>
          <cell r="B11465">
            <v>2019</v>
          </cell>
          <cell r="C11465">
            <v>0.65</v>
          </cell>
          <cell r="D11465" t="str">
            <v>Spartanburg</v>
          </cell>
          <cell r="E11465">
            <v>2</v>
          </cell>
          <cell r="F11465">
            <v>758</v>
          </cell>
          <cell r="G11465" t="str">
            <v>HOME</v>
          </cell>
        </row>
        <row r="11466">
          <cell r="A11466" t="str">
            <v>Sumter201920.65HOME</v>
          </cell>
          <cell r="B11466">
            <v>2019</v>
          </cell>
          <cell r="C11466">
            <v>0.65</v>
          </cell>
          <cell r="D11466" t="str">
            <v>Sumter</v>
          </cell>
          <cell r="E11466">
            <v>2</v>
          </cell>
          <cell r="F11466">
            <v>760</v>
          </cell>
          <cell r="G11466" t="str">
            <v>HOME</v>
          </cell>
        </row>
        <row r="11467">
          <cell r="A11467" t="str">
            <v>Union201920.65HOME</v>
          </cell>
          <cell r="B11467">
            <v>2019</v>
          </cell>
          <cell r="C11467">
            <v>0.65</v>
          </cell>
          <cell r="D11467" t="str">
            <v>Union</v>
          </cell>
          <cell r="E11467">
            <v>2</v>
          </cell>
          <cell r="F11467">
            <v>688</v>
          </cell>
          <cell r="G11467" t="str">
            <v>HOME</v>
          </cell>
        </row>
        <row r="11468">
          <cell r="A11468" t="str">
            <v>Williamsburg201920.65HOME</v>
          </cell>
          <cell r="B11468">
            <v>2019</v>
          </cell>
          <cell r="C11468">
            <v>0.65</v>
          </cell>
          <cell r="D11468" t="str">
            <v>Williamsburg</v>
          </cell>
          <cell r="E11468">
            <v>2</v>
          </cell>
          <cell r="F11468">
            <v>688</v>
          </cell>
          <cell r="G11468" t="str">
            <v>HOME</v>
          </cell>
        </row>
        <row r="11469">
          <cell r="A11469" t="str">
            <v>York201920.65HOME</v>
          </cell>
          <cell r="B11469">
            <v>2019</v>
          </cell>
          <cell r="C11469">
            <v>0.65</v>
          </cell>
          <cell r="D11469" t="str">
            <v>York</v>
          </cell>
          <cell r="E11469">
            <v>2</v>
          </cell>
          <cell r="F11469">
            <v>1028</v>
          </cell>
          <cell r="G11469" t="str">
            <v>HOME</v>
          </cell>
        </row>
        <row r="11470">
          <cell r="A11470" t="str">
            <v>Abbeville201930.65HOME</v>
          </cell>
          <cell r="B11470">
            <v>2019</v>
          </cell>
          <cell r="C11470">
            <v>0.65</v>
          </cell>
          <cell r="D11470" t="str">
            <v>Abbeville</v>
          </cell>
          <cell r="E11470">
            <v>3</v>
          </cell>
          <cell r="F11470">
            <v>852</v>
          </cell>
          <cell r="G11470" t="str">
            <v>HOME</v>
          </cell>
        </row>
        <row r="11471">
          <cell r="A11471" t="str">
            <v>Aiken201930.65HOME</v>
          </cell>
          <cell r="B11471">
            <v>2019</v>
          </cell>
          <cell r="C11471">
            <v>0.65</v>
          </cell>
          <cell r="D11471" t="str">
            <v>Aiken</v>
          </cell>
          <cell r="E11471">
            <v>3</v>
          </cell>
          <cell r="F11471">
            <v>1090</v>
          </cell>
          <cell r="G11471" t="str">
            <v>HOME</v>
          </cell>
        </row>
        <row r="11472">
          <cell r="A11472" t="str">
            <v>Allendale201930.65HOME</v>
          </cell>
          <cell r="B11472">
            <v>2019</v>
          </cell>
          <cell r="C11472">
            <v>0.65</v>
          </cell>
          <cell r="D11472" t="str">
            <v>Allendale</v>
          </cell>
          <cell r="E11472">
            <v>3</v>
          </cell>
          <cell r="F11472">
            <v>850</v>
          </cell>
          <cell r="G11472" t="str">
            <v>HOME</v>
          </cell>
        </row>
        <row r="11473">
          <cell r="A11473" t="str">
            <v>Anderson201930.65HOME</v>
          </cell>
          <cell r="B11473">
            <v>2019</v>
          </cell>
          <cell r="C11473">
            <v>0.65</v>
          </cell>
          <cell r="D11473" t="str">
            <v>Anderson</v>
          </cell>
          <cell r="E11473">
            <v>3</v>
          </cell>
          <cell r="F11473">
            <v>985</v>
          </cell>
          <cell r="G11473" t="str">
            <v>HOME</v>
          </cell>
        </row>
        <row r="11474">
          <cell r="A11474" t="str">
            <v>Bamberg201930.65HOME</v>
          </cell>
          <cell r="B11474">
            <v>2019</v>
          </cell>
          <cell r="C11474">
            <v>0.65</v>
          </cell>
          <cell r="D11474" t="str">
            <v>Bamberg</v>
          </cell>
          <cell r="E11474">
            <v>3</v>
          </cell>
          <cell r="F11474">
            <v>850</v>
          </cell>
          <cell r="G11474" t="str">
            <v>HOME</v>
          </cell>
        </row>
        <row r="11475">
          <cell r="A11475" t="str">
            <v>Barnwell201930.65HOME</v>
          </cell>
          <cell r="B11475">
            <v>2019</v>
          </cell>
          <cell r="C11475">
            <v>0.65</v>
          </cell>
          <cell r="D11475" t="str">
            <v>Barnwell</v>
          </cell>
          <cell r="E11475">
            <v>3</v>
          </cell>
          <cell r="F11475">
            <v>850</v>
          </cell>
          <cell r="G11475" t="str">
            <v>HOME</v>
          </cell>
        </row>
        <row r="11476">
          <cell r="A11476" t="str">
            <v>Beaufort201930.65HOME</v>
          </cell>
          <cell r="B11476">
            <v>2019</v>
          </cell>
          <cell r="C11476">
            <v>0.65</v>
          </cell>
          <cell r="D11476" t="str">
            <v>Beaufort</v>
          </cell>
          <cell r="E11476">
            <v>3</v>
          </cell>
          <cell r="F11476">
            <v>1308</v>
          </cell>
          <cell r="G11476" t="str">
            <v>HOME</v>
          </cell>
        </row>
        <row r="11477">
          <cell r="A11477" t="str">
            <v>Berkeley201930.65HOME</v>
          </cell>
          <cell r="B11477">
            <v>2019</v>
          </cell>
          <cell r="C11477">
            <v>0.65</v>
          </cell>
          <cell r="D11477" t="str">
            <v>Berkeley</v>
          </cell>
          <cell r="E11477">
            <v>3</v>
          </cell>
          <cell r="F11477">
            <v>1284</v>
          </cell>
          <cell r="G11477" t="str">
            <v>HOME</v>
          </cell>
        </row>
        <row r="11478">
          <cell r="A11478" t="str">
            <v>Calhoun201930.65HOME</v>
          </cell>
          <cell r="B11478">
            <v>2019</v>
          </cell>
          <cell r="C11478">
            <v>0.65</v>
          </cell>
          <cell r="D11478" t="str">
            <v>Calhoun</v>
          </cell>
          <cell r="E11478">
            <v>3</v>
          </cell>
          <cell r="F11478">
            <v>1148</v>
          </cell>
          <cell r="G11478" t="str">
            <v>HOME</v>
          </cell>
        </row>
        <row r="11479">
          <cell r="A11479" t="str">
            <v>Charleston201930.65HOME</v>
          </cell>
          <cell r="B11479">
            <v>2019</v>
          </cell>
          <cell r="C11479">
            <v>0.65</v>
          </cell>
          <cell r="D11479" t="str">
            <v>Charleston</v>
          </cell>
          <cell r="E11479">
            <v>3</v>
          </cell>
          <cell r="F11479">
            <v>1284</v>
          </cell>
          <cell r="G11479" t="str">
            <v>HOME</v>
          </cell>
        </row>
        <row r="11480">
          <cell r="A11480" t="str">
            <v>Cherokee201930.65HOME</v>
          </cell>
          <cell r="B11480">
            <v>2019</v>
          </cell>
          <cell r="C11480">
            <v>0.65</v>
          </cell>
          <cell r="D11480" t="str">
            <v>Cherokee</v>
          </cell>
          <cell r="E11480">
            <v>3</v>
          </cell>
          <cell r="F11480">
            <v>850</v>
          </cell>
          <cell r="G11480" t="str">
            <v>HOME</v>
          </cell>
        </row>
        <row r="11481">
          <cell r="A11481" t="str">
            <v>Chester201930.65HOME</v>
          </cell>
          <cell r="B11481">
            <v>2019</v>
          </cell>
          <cell r="C11481">
            <v>0.65</v>
          </cell>
          <cell r="D11481" t="str">
            <v>Chester</v>
          </cell>
          <cell r="E11481">
            <v>3</v>
          </cell>
          <cell r="F11481">
            <v>850</v>
          </cell>
          <cell r="G11481" t="str">
            <v>HOME</v>
          </cell>
        </row>
        <row r="11482">
          <cell r="A11482" t="str">
            <v>Chesterfield201930.65HOME</v>
          </cell>
          <cell r="B11482">
            <v>2019</v>
          </cell>
          <cell r="C11482">
            <v>0.65</v>
          </cell>
          <cell r="D11482" t="str">
            <v>Chesterfield</v>
          </cell>
          <cell r="E11482">
            <v>3</v>
          </cell>
          <cell r="F11482">
            <v>850</v>
          </cell>
          <cell r="G11482" t="str">
            <v>HOME</v>
          </cell>
        </row>
        <row r="11483">
          <cell r="A11483" t="str">
            <v>Clarendon201930.65HOME</v>
          </cell>
          <cell r="B11483">
            <v>2019</v>
          </cell>
          <cell r="C11483">
            <v>0.65</v>
          </cell>
          <cell r="D11483" t="str">
            <v>Clarendon</v>
          </cell>
          <cell r="E11483">
            <v>3</v>
          </cell>
          <cell r="F11483">
            <v>850</v>
          </cell>
          <cell r="G11483" t="str">
            <v>HOME</v>
          </cell>
        </row>
        <row r="11484">
          <cell r="A11484" t="str">
            <v>Colleton201930.65HOME</v>
          </cell>
          <cell r="B11484">
            <v>2019</v>
          </cell>
          <cell r="C11484">
            <v>0.65</v>
          </cell>
          <cell r="D11484" t="str">
            <v>Colleton</v>
          </cell>
          <cell r="E11484">
            <v>3</v>
          </cell>
          <cell r="F11484">
            <v>850</v>
          </cell>
          <cell r="G11484" t="str">
            <v>HOME</v>
          </cell>
        </row>
        <row r="11485">
          <cell r="A11485" t="str">
            <v>Darlington201930.65HOME</v>
          </cell>
          <cell r="B11485">
            <v>2019</v>
          </cell>
          <cell r="C11485">
            <v>0.65</v>
          </cell>
          <cell r="D11485" t="str">
            <v>Darlington</v>
          </cell>
          <cell r="E11485">
            <v>3</v>
          </cell>
          <cell r="F11485">
            <v>878</v>
          </cell>
          <cell r="G11485" t="str">
            <v>HOME</v>
          </cell>
        </row>
        <row r="11486">
          <cell r="A11486" t="str">
            <v>Dillon201930.65HOME</v>
          </cell>
          <cell r="B11486">
            <v>2019</v>
          </cell>
          <cell r="C11486">
            <v>0.65</v>
          </cell>
          <cell r="D11486" t="str">
            <v>Dillon</v>
          </cell>
          <cell r="E11486">
            <v>3</v>
          </cell>
          <cell r="F11486">
            <v>850</v>
          </cell>
          <cell r="G11486" t="str">
            <v>HOME</v>
          </cell>
        </row>
        <row r="11487">
          <cell r="A11487" t="str">
            <v>Dorchester201930.65HOME</v>
          </cell>
          <cell r="B11487">
            <v>2019</v>
          </cell>
          <cell r="C11487">
            <v>0.65</v>
          </cell>
          <cell r="D11487" t="str">
            <v>Dorchester</v>
          </cell>
          <cell r="E11487">
            <v>3</v>
          </cell>
          <cell r="F11487">
            <v>1284</v>
          </cell>
          <cell r="G11487" t="str">
            <v>HOME</v>
          </cell>
        </row>
        <row r="11488">
          <cell r="A11488" t="str">
            <v>Edgefield201930.65HOME</v>
          </cell>
          <cell r="B11488">
            <v>2019</v>
          </cell>
          <cell r="C11488">
            <v>0.65</v>
          </cell>
          <cell r="D11488" t="str">
            <v>Edgefield</v>
          </cell>
          <cell r="E11488">
            <v>3</v>
          </cell>
          <cell r="F11488">
            <v>1090</v>
          </cell>
          <cell r="G11488" t="str">
            <v>HOME</v>
          </cell>
        </row>
        <row r="11489">
          <cell r="A11489" t="str">
            <v>Fairfield201930.65HOME</v>
          </cell>
          <cell r="B11489">
            <v>2019</v>
          </cell>
          <cell r="C11489">
            <v>0.65</v>
          </cell>
          <cell r="D11489" t="str">
            <v>Fairfield</v>
          </cell>
          <cell r="E11489">
            <v>3</v>
          </cell>
          <cell r="F11489">
            <v>1148</v>
          </cell>
          <cell r="G11489" t="str">
            <v>HOME</v>
          </cell>
        </row>
        <row r="11490">
          <cell r="A11490" t="str">
            <v>Florence201930.65HOME</v>
          </cell>
          <cell r="B11490">
            <v>2019</v>
          </cell>
          <cell r="C11490">
            <v>0.65</v>
          </cell>
          <cell r="D11490" t="str">
            <v>Florence</v>
          </cell>
          <cell r="E11490">
            <v>3</v>
          </cell>
          <cell r="F11490">
            <v>986</v>
          </cell>
          <cell r="G11490" t="str">
            <v>HOME</v>
          </cell>
        </row>
        <row r="11491">
          <cell r="A11491" t="str">
            <v>Georgetown201930.65HOME</v>
          </cell>
          <cell r="B11491">
            <v>2019</v>
          </cell>
          <cell r="C11491">
            <v>0.65</v>
          </cell>
          <cell r="D11491" t="str">
            <v>Georgetown</v>
          </cell>
          <cell r="E11491">
            <v>3</v>
          </cell>
          <cell r="F11491">
            <v>980</v>
          </cell>
          <cell r="G11491" t="str">
            <v>HOME</v>
          </cell>
        </row>
        <row r="11492">
          <cell r="A11492" t="str">
            <v>Greenville201930.65HOME</v>
          </cell>
          <cell r="B11492">
            <v>2019</v>
          </cell>
          <cell r="C11492">
            <v>0.65</v>
          </cell>
          <cell r="D11492" t="str">
            <v>Greenville</v>
          </cell>
          <cell r="E11492">
            <v>3</v>
          </cell>
          <cell r="F11492">
            <v>1160</v>
          </cell>
          <cell r="G11492" t="str">
            <v>HOME</v>
          </cell>
        </row>
        <row r="11493">
          <cell r="A11493" t="str">
            <v>Greenwood201930.65HOME</v>
          </cell>
          <cell r="B11493">
            <v>2019</v>
          </cell>
          <cell r="C11493">
            <v>0.65</v>
          </cell>
          <cell r="D11493" t="str">
            <v>Greenwood</v>
          </cell>
          <cell r="E11493">
            <v>3</v>
          </cell>
          <cell r="F11493">
            <v>912</v>
          </cell>
          <cell r="G11493" t="str">
            <v>HOME</v>
          </cell>
        </row>
        <row r="11494">
          <cell r="A11494" t="str">
            <v>Hampton201930.65HOME</v>
          </cell>
          <cell r="B11494">
            <v>2019</v>
          </cell>
          <cell r="C11494">
            <v>0.65</v>
          </cell>
          <cell r="D11494" t="str">
            <v>Hampton</v>
          </cell>
          <cell r="E11494">
            <v>3</v>
          </cell>
          <cell r="F11494">
            <v>850</v>
          </cell>
          <cell r="G11494" t="str">
            <v>HOME</v>
          </cell>
        </row>
        <row r="11495">
          <cell r="A11495" t="str">
            <v>Horry201930.65HOME</v>
          </cell>
          <cell r="B11495">
            <v>2019</v>
          </cell>
          <cell r="C11495">
            <v>0.65</v>
          </cell>
          <cell r="D11495" t="str">
            <v>Horry</v>
          </cell>
          <cell r="E11495">
            <v>3</v>
          </cell>
          <cell r="F11495">
            <v>1001</v>
          </cell>
          <cell r="G11495" t="str">
            <v>HOME</v>
          </cell>
        </row>
        <row r="11496">
          <cell r="A11496" t="str">
            <v>Jasper201930.65HOME</v>
          </cell>
          <cell r="B11496">
            <v>2019</v>
          </cell>
          <cell r="C11496">
            <v>0.65</v>
          </cell>
          <cell r="D11496" t="str">
            <v>Jasper</v>
          </cell>
          <cell r="E11496">
            <v>3</v>
          </cell>
          <cell r="F11496">
            <v>869</v>
          </cell>
          <cell r="G11496" t="str">
            <v>HOME</v>
          </cell>
        </row>
        <row r="11497">
          <cell r="A11497" t="str">
            <v>Kershaw201930.65HOME</v>
          </cell>
          <cell r="B11497">
            <v>2019</v>
          </cell>
          <cell r="C11497">
            <v>0.65</v>
          </cell>
          <cell r="D11497" t="str">
            <v>Kershaw</v>
          </cell>
          <cell r="E11497">
            <v>3</v>
          </cell>
          <cell r="F11497">
            <v>970</v>
          </cell>
          <cell r="G11497" t="str">
            <v>HOME</v>
          </cell>
        </row>
        <row r="11498">
          <cell r="A11498" t="str">
            <v>Lancaster201930.65HOME</v>
          </cell>
          <cell r="B11498">
            <v>2019</v>
          </cell>
          <cell r="C11498">
            <v>0.65</v>
          </cell>
          <cell r="D11498" t="str">
            <v>Lancaster</v>
          </cell>
          <cell r="E11498">
            <v>3</v>
          </cell>
          <cell r="F11498">
            <v>1020</v>
          </cell>
          <cell r="G11498" t="str">
            <v>HOME</v>
          </cell>
        </row>
        <row r="11499">
          <cell r="A11499" t="str">
            <v>Laurens201930.65HOME</v>
          </cell>
          <cell r="B11499">
            <v>2019</v>
          </cell>
          <cell r="C11499">
            <v>0.65</v>
          </cell>
          <cell r="D11499" t="str">
            <v>Laurens</v>
          </cell>
          <cell r="E11499">
            <v>3</v>
          </cell>
          <cell r="F11499">
            <v>905</v>
          </cell>
          <cell r="G11499" t="str">
            <v>HOME</v>
          </cell>
        </row>
        <row r="11500">
          <cell r="A11500" t="str">
            <v>Lee201930.65HOME</v>
          </cell>
          <cell r="B11500">
            <v>2019</v>
          </cell>
          <cell r="C11500">
            <v>0.65</v>
          </cell>
          <cell r="D11500" t="str">
            <v>Lee</v>
          </cell>
          <cell r="E11500">
            <v>3</v>
          </cell>
          <cell r="F11500">
            <v>850</v>
          </cell>
          <cell r="G11500" t="str">
            <v>HOME</v>
          </cell>
        </row>
        <row r="11501">
          <cell r="A11501" t="str">
            <v>Lexington201930.65HOME</v>
          </cell>
          <cell r="B11501">
            <v>2019</v>
          </cell>
          <cell r="C11501">
            <v>0.65</v>
          </cell>
          <cell r="D11501" t="str">
            <v>Lexington</v>
          </cell>
          <cell r="E11501">
            <v>3</v>
          </cell>
          <cell r="F11501">
            <v>1148</v>
          </cell>
          <cell r="G11501" t="str">
            <v>HOME</v>
          </cell>
        </row>
        <row r="11502">
          <cell r="A11502" t="str">
            <v>Marion201930.65HOME</v>
          </cell>
          <cell r="B11502">
            <v>2019</v>
          </cell>
          <cell r="C11502">
            <v>0.65</v>
          </cell>
          <cell r="D11502" t="str">
            <v>Marion</v>
          </cell>
          <cell r="E11502">
            <v>3</v>
          </cell>
          <cell r="F11502">
            <v>850</v>
          </cell>
          <cell r="G11502" t="str">
            <v>HOME</v>
          </cell>
        </row>
        <row r="11503">
          <cell r="A11503" t="str">
            <v>Marlboro201930.65HOME</v>
          </cell>
          <cell r="B11503">
            <v>2019</v>
          </cell>
          <cell r="C11503">
            <v>0.65</v>
          </cell>
          <cell r="D11503" t="str">
            <v>Marlboro</v>
          </cell>
          <cell r="E11503">
            <v>3</v>
          </cell>
          <cell r="F11503">
            <v>850</v>
          </cell>
          <cell r="G11503" t="str">
            <v>HOME</v>
          </cell>
        </row>
        <row r="11504">
          <cell r="A11504" t="str">
            <v>McCormick201930.65HOME</v>
          </cell>
          <cell r="B11504">
            <v>2019</v>
          </cell>
          <cell r="C11504">
            <v>0.65</v>
          </cell>
          <cell r="D11504" t="str">
            <v>McCormick</v>
          </cell>
          <cell r="E11504">
            <v>3</v>
          </cell>
          <cell r="F11504">
            <v>870</v>
          </cell>
          <cell r="G11504" t="str">
            <v>HOME</v>
          </cell>
        </row>
        <row r="11505">
          <cell r="A11505" t="str">
            <v>Newberry201930.65HOME</v>
          </cell>
          <cell r="B11505">
            <v>2019</v>
          </cell>
          <cell r="C11505">
            <v>0.65</v>
          </cell>
          <cell r="D11505" t="str">
            <v>Newberry</v>
          </cell>
          <cell r="E11505">
            <v>3</v>
          </cell>
          <cell r="F11505">
            <v>969</v>
          </cell>
          <cell r="G11505" t="str">
            <v>HOME</v>
          </cell>
        </row>
        <row r="11506">
          <cell r="A11506" t="str">
            <v>Oconee201930.65HOME</v>
          </cell>
          <cell r="B11506">
            <v>2019</v>
          </cell>
          <cell r="C11506">
            <v>0.65</v>
          </cell>
          <cell r="D11506" t="str">
            <v>Oconee</v>
          </cell>
          <cell r="E11506">
            <v>3</v>
          </cell>
          <cell r="F11506">
            <v>952</v>
          </cell>
          <cell r="G11506" t="str">
            <v>HOME</v>
          </cell>
        </row>
        <row r="11507">
          <cell r="A11507" t="str">
            <v>Orangeburg201930.65HOME</v>
          </cell>
          <cell r="B11507">
            <v>2019</v>
          </cell>
          <cell r="C11507">
            <v>0.65</v>
          </cell>
          <cell r="D11507" t="str">
            <v>Orangeburg</v>
          </cell>
          <cell r="E11507">
            <v>3</v>
          </cell>
          <cell r="F11507">
            <v>850</v>
          </cell>
          <cell r="G11507" t="str">
            <v>HOME</v>
          </cell>
        </row>
        <row r="11508">
          <cell r="A11508" t="str">
            <v>Pickens201930.65HOME</v>
          </cell>
          <cell r="B11508">
            <v>2019</v>
          </cell>
          <cell r="C11508">
            <v>0.65</v>
          </cell>
          <cell r="D11508" t="str">
            <v>Pickens</v>
          </cell>
          <cell r="E11508">
            <v>3</v>
          </cell>
          <cell r="F11508">
            <v>1160</v>
          </cell>
          <cell r="G11508" t="str">
            <v>HOME</v>
          </cell>
        </row>
        <row r="11509">
          <cell r="A11509" t="str">
            <v>Richland201930.65HOME</v>
          </cell>
          <cell r="B11509">
            <v>2019</v>
          </cell>
          <cell r="C11509">
            <v>0.65</v>
          </cell>
          <cell r="D11509" t="str">
            <v>Richland</v>
          </cell>
          <cell r="E11509">
            <v>3</v>
          </cell>
          <cell r="F11509">
            <v>1148</v>
          </cell>
          <cell r="G11509" t="str">
            <v>HOME</v>
          </cell>
        </row>
        <row r="11510">
          <cell r="A11510" t="str">
            <v>Saluda201930.65HOME</v>
          </cell>
          <cell r="B11510">
            <v>2019</v>
          </cell>
          <cell r="C11510">
            <v>0.65</v>
          </cell>
          <cell r="D11510" t="str">
            <v>Saluda</v>
          </cell>
          <cell r="E11510">
            <v>3</v>
          </cell>
          <cell r="F11510">
            <v>1148</v>
          </cell>
          <cell r="G11510" t="str">
            <v>HOME</v>
          </cell>
        </row>
        <row r="11511">
          <cell r="A11511" t="str">
            <v>Spartanburg201930.65HOME</v>
          </cell>
          <cell r="B11511">
            <v>2019</v>
          </cell>
          <cell r="C11511">
            <v>0.65</v>
          </cell>
          <cell r="D11511" t="str">
            <v>Spartanburg</v>
          </cell>
          <cell r="E11511">
            <v>3</v>
          </cell>
          <cell r="F11511">
            <v>1013</v>
          </cell>
          <cell r="G11511" t="str">
            <v>HOME</v>
          </cell>
        </row>
        <row r="11512">
          <cell r="A11512" t="str">
            <v>Sumter201930.65HOME</v>
          </cell>
          <cell r="B11512">
            <v>2019</v>
          </cell>
          <cell r="C11512">
            <v>0.65</v>
          </cell>
          <cell r="D11512" t="str">
            <v>Sumter</v>
          </cell>
          <cell r="E11512">
            <v>3</v>
          </cell>
          <cell r="F11512">
            <v>901</v>
          </cell>
          <cell r="G11512" t="str">
            <v>HOME</v>
          </cell>
        </row>
        <row r="11513">
          <cell r="A11513" t="str">
            <v>Union201930.65HOME</v>
          </cell>
          <cell r="B11513">
            <v>2019</v>
          </cell>
          <cell r="C11513">
            <v>0.65</v>
          </cell>
          <cell r="D11513" t="str">
            <v>Union</v>
          </cell>
          <cell r="E11513">
            <v>3</v>
          </cell>
          <cell r="F11513">
            <v>850</v>
          </cell>
          <cell r="G11513" t="str">
            <v>HOME</v>
          </cell>
        </row>
        <row r="11514">
          <cell r="A11514" t="str">
            <v>Williamsburg201930.65HOME</v>
          </cell>
          <cell r="B11514">
            <v>2019</v>
          </cell>
          <cell r="C11514">
            <v>0.65</v>
          </cell>
          <cell r="D11514" t="str">
            <v>Williamsburg</v>
          </cell>
          <cell r="E11514">
            <v>3</v>
          </cell>
          <cell r="F11514">
            <v>850</v>
          </cell>
          <cell r="G11514" t="str">
            <v>HOME</v>
          </cell>
        </row>
        <row r="11515">
          <cell r="A11515" t="str">
            <v>York201930.65HOME</v>
          </cell>
          <cell r="B11515">
            <v>2019</v>
          </cell>
          <cell r="C11515">
            <v>0.65</v>
          </cell>
          <cell r="D11515" t="str">
            <v>York</v>
          </cell>
          <cell r="E11515">
            <v>3</v>
          </cell>
          <cell r="F11515">
            <v>1302</v>
          </cell>
          <cell r="G11515" t="str">
            <v>HOME</v>
          </cell>
        </row>
        <row r="11516">
          <cell r="A11516" t="str">
            <v>Abbeville201940.65HOME</v>
          </cell>
          <cell r="B11516">
            <v>2019</v>
          </cell>
          <cell r="C11516">
            <v>0.65</v>
          </cell>
          <cell r="D11516" t="str">
            <v>Abbeville</v>
          </cell>
          <cell r="E11516">
            <v>4</v>
          </cell>
          <cell r="F11516">
            <v>930</v>
          </cell>
          <cell r="G11516" t="str">
            <v>HOME</v>
          </cell>
        </row>
        <row r="11517">
          <cell r="A11517" t="str">
            <v>Aiken201940.65HOME</v>
          </cell>
          <cell r="B11517">
            <v>2019</v>
          </cell>
          <cell r="C11517">
            <v>0.65</v>
          </cell>
          <cell r="D11517" t="str">
            <v>Aiken</v>
          </cell>
          <cell r="E11517">
            <v>4</v>
          </cell>
          <cell r="F11517">
            <v>1196</v>
          </cell>
          <cell r="G11517" t="str">
            <v>HOME</v>
          </cell>
        </row>
        <row r="11518">
          <cell r="A11518" t="str">
            <v>Allendale201940.65HOME</v>
          </cell>
          <cell r="B11518">
            <v>2019</v>
          </cell>
          <cell r="C11518">
            <v>0.65</v>
          </cell>
          <cell r="D11518" t="str">
            <v>Allendale</v>
          </cell>
          <cell r="E11518">
            <v>4</v>
          </cell>
          <cell r="F11518">
            <v>929</v>
          </cell>
          <cell r="G11518" t="str">
            <v>HOME</v>
          </cell>
        </row>
        <row r="11519">
          <cell r="A11519" t="str">
            <v>Anderson201940.65HOME</v>
          </cell>
          <cell r="B11519">
            <v>2019</v>
          </cell>
          <cell r="C11519">
            <v>0.65</v>
          </cell>
          <cell r="D11519" t="str">
            <v>Anderson</v>
          </cell>
          <cell r="E11519">
            <v>4</v>
          </cell>
          <cell r="F11519">
            <v>1080</v>
          </cell>
          <cell r="G11519" t="str">
            <v>HOME</v>
          </cell>
        </row>
        <row r="11520">
          <cell r="A11520" t="str">
            <v>Bamberg201940.65HOME</v>
          </cell>
          <cell r="B11520">
            <v>2019</v>
          </cell>
          <cell r="C11520">
            <v>0.65</v>
          </cell>
          <cell r="D11520" t="str">
            <v>Bamberg</v>
          </cell>
          <cell r="E11520">
            <v>4</v>
          </cell>
          <cell r="F11520">
            <v>929</v>
          </cell>
          <cell r="G11520" t="str">
            <v>HOME</v>
          </cell>
        </row>
        <row r="11521">
          <cell r="A11521" t="str">
            <v>Barnwell201940.65HOME</v>
          </cell>
          <cell r="B11521">
            <v>2019</v>
          </cell>
          <cell r="C11521">
            <v>0.65</v>
          </cell>
          <cell r="D11521" t="str">
            <v>Barnwell</v>
          </cell>
          <cell r="E11521">
            <v>4</v>
          </cell>
          <cell r="F11521">
            <v>929</v>
          </cell>
          <cell r="G11521" t="str">
            <v>HOME</v>
          </cell>
        </row>
        <row r="11522">
          <cell r="A11522" t="str">
            <v>Beaufort201940.65HOME</v>
          </cell>
          <cell r="B11522">
            <v>2019</v>
          </cell>
          <cell r="C11522">
            <v>0.65</v>
          </cell>
          <cell r="D11522" t="str">
            <v>Beaufort</v>
          </cell>
          <cell r="E11522">
            <v>4</v>
          </cell>
          <cell r="F11522">
            <v>1440</v>
          </cell>
          <cell r="G11522" t="str">
            <v>HOME</v>
          </cell>
        </row>
        <row r="11523">
          <cell r="A11523" t="str">
            <v>Berkeley201940.65HOME</v>
          </cell>
          <cell r="B11523">
            <v>2019</v>
          </cell>
          <cell r="C11523">
            <v>0.65</v>
          </cell>
          <cell r="D11523" t="str">
            <v>Berkeley</v>
          </cell>
          <cell r="E11523">
            <v>4</v>
          </cell>
          <cell r="F11523">
            <v>1413</v>
          </cell>
          <cell r="G11523" t="str">
            <v>HOME</v>
          </cell>
        </row>
        <row r="11524">
          <cell r="A11524" t="str">
            <v>Calhoun201940.65HOME</v>
          </cell>
          <cell r="B11524">
            <v>2019</v>
          </cell>
          <cell r="C11524">
            <v>0.65</v>
          </cell>
          <cell r="D11524" t="str">
            <v>Calhoun</v>
          </cell>
          <cell r="E11524">
            <v>4</v>
          </cell>
          <cell r="F11524">
            <v>1261</v>
          </cell>
          <cell r="G11524" t="str">
            <v>HOME</v>
          </cell>
        </row>
        <row r="11525">
          <cell r="A11525" t="str">
            <v>Charleston201940.65HOME</v>
          </cell>
          <cell r="B11525">
            <v>2019</v>
          </cell>
          <cell r="C11525">
            <v>0.65</v>
          </cell>
          <cell r="D11525" t="str">
            <v>Charleston</v>
          </cell>
          <cell r="E11525">
            <v>4</v>
          </cell>
          <cell r="F11525">
            <v>1413</v>
          </cell>
          <cell r="G11525" t="str">
            <v>HOME</v>
          </cell>
        </row>
        <row r="11526">
          <cell r="A11526" t="str">
            <v>Cherokee201940.65HOME</v>
          </cell>
          <cell r="B11526">
            <v>2019</v>
          </cell>
          <cell r="C11526">
            <v>0.65</v>
          </cell>
          <cell r="D11526" t="str">
            <v>Cherokee</v>
          </cell>
          <cell r="E11526">
            <v>4</v>
          </cell>
          <cell r="F11526">
            <v>929</v>
          </cell>
          <cell r="G11526" t="str">
            <v>HOME</v>
          </cell>
        </row>
        <row r="11527">
          <cell r="A11527" t="str">
            <v>Chester201940.65HOME</v>
          </cell>
          <cell r="B11527">
            <v>2019</v>
          </cell>
          <cell r="C11527">
            <v>0.65</v>
          </cell>
          <cell r="D11527" t="str">
            <v>Chester</v>
          </cell>
          <cell r="E11527">
            <v>4</v>
          </cell>
          <cell r="F11527">
            <v>929</v>
          </cell>
          <cell r="G11527" t="str">
            <v>HOME</v>
          </cell>
        </row>
        <row r="11528">
          <cell r="A11528" t="str">
            <v>Chesterfield201940.65HOME</v>
          </cell>
          <cell r="B11528">
            <v>2019</v>
          </cell>
          <cell r="C11528">
            <v>0.65</v>
          </cell>
          <cell r="D11528" t="str">
            <v>Chesterfield</v>
          </cell>
          <cell r="E11528">
            <v>4</v>
          </cell>
          <cell r="F11528">
            <v>929</v>
          </cell>
          <cell r="G11528" t="str">
            <v>HOME</v>
          </cell>
        </row>
        <row r="11529">
          <cell r="A11529" t="str">
            <v>Clarendon201940.65HOME</v>
          </cell>
          <cell r="B11529">
            <v>2019</v>
          </cell>
          <cell r="C11529">
            <v>0.65</v>
          </cell>
          <cell r="D11529" t="str">
            <v>Clarendon</v>
          </cell>
          <cell r="E11529">
            <v>4</v>
          </cell>
          <cell r="F11529">
            <v>929</v>
          </cell>
          <cell r="G11529" t="str">
            <v>HOME</v>
          </cell>
        </row>
        <row r="11530">
          <cell r="A11530" t="str">
            <v>Colleton201940.65HOME</v>
          </cell>
          <cell r="B11530">
            <v>2019</v>
          </cell>
          <cell r="C11530">
            <v>0.65</v>
          </cell>
          <cell r="D11530" t="str">
            <v>Colleton</v>
          </cell>
          <cell r="E11530">
            <v>4</v>
          </cell>
          <cell r="F11530">
            <v>929</v>
          </cell>
          <cell r="G11530" t="str">
            <v>HOME</v>
          </cell>
        </row>
        <row r="11531">
          <cell r="A11531" t="str">
            <v>Darlington201940.65HOME</v>
          </cell>
          <cell r="B11531">
            <v>2019</v>
          </cell>
          <cell r="C11531">
            <v>0.65</v>
          </cell>
          <cell r="D11531" t="str">
            <v>Darlington</v>
          </cell>
          <cell r="E11531">
            <v>4</v>
          </cell>
          <cell r="F11531">
            <v>952</v>
          </cell>
          <cell r="G11531" t="str">
            <v>HOME</v>
          </cell>
        </row>
        <row r="11532">
          <cell r="A11532" t="str">
            <v>Dillon201940.65HOME</v>
          </cell>
          <cell r="B11532">
            <v>2019</v>
          </cell>
          <cell r="C11532">
            <v>0.65</v>
          </cell>
          <cell r="D11532" t="str">
            <v>Dillon</v>
          </cell>
          <cell r="E11532">
            <v>4</v>
          </cell>
          <cell r="F11532">
            <v>929</v>
          </cell>
          <cell r="G11532" t="str">
            <v>HOME</v>
          </cell>
        </row>
        <row r="11533">
          <cell r="A11533" t="str">
            <v>Dorchester201940.65HOME</v>
          </cell>
          <cell r="B11533">
            <v>2019</v>
          </cell>
          <cell r="C11533">
            <v>0.65</v>
          </cell>
          <cell r="D11533" t="str">
            <v>Dorchester</v>
          </cell>
          <cell r="E11533">
            <v>4</v>
          </cell>
          <cell r="F11533">
            <v>1413</v>
          </cell>
          <cell r="G11533" t="str">
            <v>HOME</v>
          </cell>
        </row>
        <row r="11534">
          <cell r="A11534" t="str">
            <v>Edgefield201940.65HOME</v>
          </cell>
          <cell r="B11534">
            <v>2019</v>
          </cell>
          <cell r="C11534">
            <v>0.65</v>
          </cell>
          <cell r="D11534" t="str">
            <v>Edgefield</v>
          </cell>
          <cell r="E11534">
            <v>4</v>
          </cell>
          <cell r="F11534">
            <v>1196</v>
          </cell>
          <cell r="G11534" t="str">
            <v>HOME</v>
          </cell>
        </row>
        <row r="11535">
          <cell r="A11535" t="str">
            <v>Fairfield201940.65HOME</v>
          </cell>
          <cell r="B11535">
            <v>2019</v>
          </cell>
          <cell r="C11535">
            <v>0.65</v>
          </cell>
          <cell r="D11535" t="str">
            <v>Fairfield</v>
          </cell>
          <cell r="E11535">
            <v>4</v>
          </cell>
          <cell r="F11535">
            <v>1261</v>
          </cell>
          <cell r="G11535" t="str">
            <v>HOME</v>
          </cell>
        </row>
        <row r="11536">
          <cell r="A11536" t="str">
            <v>Florence201940.65HOME</v>
          </cell>
          <cell r="B11536">
            <v>2019</v>
          </cell>
          <cell r="C11536">
            <v>0.65</v>
          </cell>
          <cell r="D11536" t="str">
            <v>Florence</v>
          </cell>
          <cell r="E11536">
            <v>4</v>
          </cell>
          <cell r="F11536">
            <v>1088</v>
          </cell>
          <cell r="G11536" t="str">
            <v>HOME</v>
          </cell>
        </row>
        <row r="11537">
          <cell r="A11537" t="str">
            <v>Georgetown201940.65HOME</v>
          </cell>
          <cell r="B11537">
            <v>2019</v>
          </cell>
          <cell r="C11537">
            <v>0.65</v>
          </cell>
          <cell r="D11537" t="str">
            <v>Georgetown</v>
          </cell>
          <cell r="E11537">
            <v>4</v>
          </cell>
          <cell r="F11537">
            <v>1074</v>
          </cell>
          <cell r="G11537" t="str">
            <v>HOME</v>
          </cell>
        </row>
        <row r="11538">
          <cell r="A11538" t="str">
            <v>Greenville201940.65HOME</v>
          </cell>
          <cell r="B11538">
            <v>2019</v>
          </cell>
          <cell r="C11538">
            <v>0.65</v>
          </cell>
          <cell r="D11538" t="str">
            <v>Greenville</v>
          </cell>
          <cell r="E11538">
            <v>4</v>
          </cell>
          <cell r="F11538">
            <v>1295</v>
          </cell>
          <cell r="G11538" t="str">
            <v>HOME</v>
          </cell>
        </row>
        <row r="11539">
          <cell r="A11539" t="str">
            <v>Greenwood201940.65HOME</v>
          </cell>
          <cell r="B11539">
            <v>2019</v>
          </cell>
          <cell r="C11539">
            <v>0.65</v>
          </cell>
          <cell r="D11539" t="str">
            <v>Greenwood</v>
          </cell>
          <cell r="E11539">
            <v>4</v>
          </cell>
          <cell r="F11539">
            <v>950</v>
          </cell>
          <cell r="G11539" t="str">
            <v>HOME</v>
          </cell>
        </row>
        <row r="11540">
          <cell r="A11540" t="str">
            <v>Hampton201940.65HOME</v>
          </cell>
          <cell r="B11540">
            <v>2019</v>
          </cell>
          <cell r="C11540">
            <v>0.65</v>
          </cell>
          <cell r="D11540" t="str">
            <v>Hampton</v>
          </cell>
          <cell r="E11540">
            <v>4</v>
          </cell>
          <cell r="F11540">
            <v>929</v>
          </cell>
          <cell r="G11540" t="str">
            <v>HOME</v>
          </cell>
        </row>
        <row r="11541">
          <cell r="A11541" t="str">
            <v>Horry201940.65HOME</v>
          </cell>
          <cell r="B11541">
            <v>2019</v>
          </cell>
          <cell r="C11541">
            <v>0.65</v>
          </cell>
          <cell r="D11541" t="str">
            <v>Horry</v>
          </cell>
          <cell r="E11541">
            <v>4</v>
          </cell>
          <cell r="F11541">
            <v>1098</v>
          </cell>
          <cell r="G11541" t="str">
            <v>HOME</v>
          </cell>
        </row>
        <row r="11542">
          <cell r="A11542" t="str">
            <v>Jasper201940.65HOME</v>
          </cell>
          <cell r="B11542">
            <v>2019</v>
          </cell>
          <cell r="C11542">
            <v>0.65</v>
          </cell>
          <cell r="D11542" t="str">
            <v>Jasper</v>
          </cell>
          <cell r="E11542">
            <v>4</v>
          </cell>
          <cell r="F11542">
            <v>950</v>
          </cell>
          <cell r="G11542" t="str">
            <v>HOME</v>
          </cell>
        </row>
        <row r="11543">
          <cell r="A11543" t="str">
            <v>Kershaw201940.65HOME</v>
          </cell>
          <cell r="B11543">
            <v>2019</v>
          </cell>
          <cell r="C11543">
            <v>0.65</v>
          </cell>
          <cell r="D11543" t="str">
            <v>Kershaw</v>
          </cell>
          <cell r="E11543">
            <v>4</v>
          </cell>
          <cell r="F11543">
            <v>1063</v>
          </cell>
          <cell r="G11543" t="str">
            <v>HOME</v>
          </cell>
        </row>
        <row r="11544">
          <cell r="A11544" t="str">
            <v>Lancaster201940.65HOME</v>
          </cell>
          <cell r="B11544">
            <v>2019</v>
          </cell>
          <cell r="C11544">
            <v>0.65</v>
          </cell>
          <cell r="D11544" t="str">
            <v>Lancaster</v>
          </cell>
          <cell r="E11544">
            <v>4</v>
          </cell>
          <cell r="F11544">
            <v>1098</v>
          </cell>
          <cell r="G11544" t="str">
            <v>HOME</v>
          </cell>
        </row>
        <row r="11545">
          <cell r="A11545" t="str">
            <v>Laurens201940.65HOME</v>
          </cell>
          <cell r="B11545">
            <v>2019</v>
          </cell>
          <cell r="C11545">
            <v>0.65</v>
          </cell>
          <cell r="D11545" t="str">
            <v>Laurens</v>
          </cell>
          <cell r="E11545">
            <v>4</v>
          </cell>
          <cell r="F11545">
            <v>990</v>
          </cell>
          <cell r="G11545" t="str">
            <v>HOME</v>
          </cell>
        </row>
        <row r="11546">
          <cell r="A11546" t="str">
            <v>Lee201940.65HOME</v>
          </cell>
          <cell r="B11546">
            <v>2019</v>
          </cell>
          <cell r="C11546">
            <v>0.65</v>
          </cell>
          <cell r="D11546" t="str">
            <v>Lee</v>
          </cell>
          <cell r="E11546">
            <v>4</v>
          </cell>
          <cell r="F11546">
            <v>929</v>
          </cell>
          <cell r="G11546" t="str">
            <v>HOME</v>
          </cell>
        </row>
        <row r="11547">
          <cell r="A11547" t="str">
            <v>Lexington201940.65HOME</v>
          </cell>
          <cell r="B11547">
            <v>2019</v>
          </cell>
          <cell r="C11547">
            <v>0.65</v>
          </cell>
          <cell r="D11547" t="str">
            <v>Lexington</v>
          </cell>
          <cell r="E11547">
            <v>4</v>
          </cell>
          <cell r="F11547">
            <v>1261</v>
          </cell>
          <cell r="G11547" t="str">
            <v>HOME</v>
          </cell>
        </row>
        <row r="11548">
          <cell r="A11548" t="str">
            <v>Marion201940.65HOME</v>
          </cell>
          <cell r="B11548">
            <v>2019</v>
          </cell>
          <cell r="C11548">
            <v>0.65</v>
          </cell>
          <cell r="D11548" t="str">
            <v>Marion</v>
          </cell>
          <cell r="E11548">
            <v>4</v>
          </cell>
          <cell r="F11548">
            <v>929</v>
          </cell>
          <cell r="G11548" t="str">
            <v>HOME</v>
          </cell>
        </row>
        <row r="11549">
          <cell r="A11549" t="str">
            <v>Marlboro201940.65HOME</v>
          </cell>
          <cell r="B11549">
            <v>2019</v>
          </cell>
          <cell r="C11549">
            <v>0.65</v>
          </cell>
          <cell r="D11549" t="str">
            <v>Marlboro</v>
          </cell>
          <cell r="E11549">
            <v>4</v>
          </cell>
          <cell r="F11549">
            <v>929</v>
          </cell>
          <cell r="G11549" t="str">
            <v>HOME</v>
          </cell>
        </row>
        <row r="11550">
          <cell r="A11550" t="str">
            <v>McCormick201940.65HOME</v>
          </cell>
          <cell r="B11550">
            <v>2019</v>
          </cell>
          <cell r="C11550">
            <v>0.65</v>
          </cell>
          <cell r="D11550" t="str">
            <v>McCormick</v>
          </cell>
          <cell r="E11550">
            <v>4</v>
          </cell>
          <cell r="F11550">
            <v>951</v>
          </cell>
          <cell r="G11550" t="str">
            <v>HOME</v>
          </cell>
        </row>
        <row r="11551">
          <cell r="A11551" t="str">
            <v>Newberry201940.65HOME</v>
          </cell>
          <cell r="B11551">
            <v>2019</v>
          </cell>
          <cell r="C11551">
            <v>0.65</v>
          </cell>
          <cell r="D11551" t="str">
            <v>Newberry</v>
          </cell>
          <cell r="E11551">
            <v>4</v>
          </cell>
          <cell r="F11551">
            <v>1061</v>
          </cell>
          <cell r="G11551" t="str">
            <v>HOME</v>
          </cell>
        </row>
        <row r="11552">
          <cell r="A11552" t="str">
            <v>Oconee201940.65HOME</v>
          </cell>
          <cell r="B11552">
            <v>2019</v>
          </cell>
          <cell r="C11552">
            <v>0.65</v>
          </cell>
          <cell r="D11552" t="str">
            <v>Oconee</v>
          </cell>
          <cell r="E11552">
            <v>4</v>
          </cell>
          <cell r="F11552">
            <v>1043</v>
          </cell>
          <cell r="G11552" t="str">
            <v>HOME</v>
          </cell>
        </row>
        <row r="11553">
          <cell r="A11553" t="str">
            <v>Orangeburg201940.65HOME</v>
          </cell>
          <cell r="B11553">
            <v>2019</v>
          </cell>
          <cell r="C11553">
            <v>0.65</v>
          </cell>
          <cell r="D11553" t="str">
            <v>Orangeburg</v>
          </cell>
          <cell r="E11553">
            <v>4</v>
          </cell>
          <cell r="F11553">
            <v>929</v>
          </cell>
          <cell r="G11553" t="str">
            <v>HOME</v>
          </cell>
        </row>
        <row r="11554">
          <cell r="A11554" t="str">
            <v>Pickens201940.65HOME</v>
          </cell>
          <cell r="B11554">
            <v>2019</v>
          </cell>
          <cell r="C11554">
            <v>0.65</v>
          </cell>
          <cell r="D11554" t="str">
            <v>Pickens</v>
          </cell>
          <cell r="E11554">
            <v>4</v>
          </cell>
          <cell r="F11554">
            <v>1295</v>
          </cell>
          <cell r="G11554" t="str">
            <v>HOME</v>
          </cell>
        </row>
        <row r="11555">
          <cell r="A11555" t="str">
            <v>Richland201940.65HOME</v>
          </cell>
          <cell r="B11555">
            <v>2019</v>
          </cell>
          <cell r="C11555">
            <v>0.65</v>
          </cell>
          <cell r="D11555" t="str">
            <v>Richland</v>
          </cell>
          <cell r="E11555">
            <v>4</v>
          </cell>
          <cell r="F11555">
            <v>1261</v>
          </cell>
          <cell r="G11555" t="str">
            <v>HOME</v>
          </cell>
        </row>
        <row r="11556">
          <cell r="A11556" t="str">
            <v>Saluda201940.65HOME</v>
          </cell>
          <cell r="B11556">
            <v>2019</v>
          </cell>
          <cell r="C11556">
            <v>0.65</v>
          </cell>
          <cell r="D11556" t="str">
            <v>Saluda</v>
          </cell>
          <cell r="E11556">
            <v>4</v>
          </cell>
          <cell r="F11556">
            <v>1261</v>
          </cell>
          <cell r="G11556" t="str">
            <v>HOME</v>
          </cell>
        </row>
        <row r="11557">
          <cell r="A11557" t="str">
            <v>Spartanburg201940.65HOME</v>
          </cell>
          <cell r="B11557">
            <v>2019</v>
          </cell>
          <cell r="C11557">
            <v>0.65</v>
          </cell>
          <cell r="D11557" t="str">
            <v>Spartanburg</v>
          </cell>
          <cell r="E11557">
            <v>4</v>
          </cell>
          <cell r="F11557">
            <v>1114</v>
          </cell>
          <cell r="G11557" t="str">
            <v>HOME</v>
          </cell>
        </row>
        <row r="11558">
          <cell r="A11558" t="str">
            <v>Sumter201940.65HOME</v>
          </cell>
          <cell r="B11558">
            <v>2019</v>
          </cell>
          <cell r="C11558">
            <v>0.65</v>
          </cell>
          <cell r="D11558" t="str">
            <v>Sumter</v>
          </cell>
          <cell r="E11558">
            <v>4</v>
          </cell>
          <cell r="F11558">
            <v>986</v>
          </cell>
          <cell r="G11558" t="str">
            <v>HOME</v>
          </cell>
        </row>
        <row r="11559">
          <cell r="A11559" t="str">
            <v>Union201940.65HOME</v>
          </cell>
          <cell r="B11559">
            <v>2019</v>
          </cell>
          <cell r="C11559">
            <v>0.65</v>
          </cell>
          <cell r="D11559" t="str">
            <v>Union</v>
          </cell>
          <cell r="E11559">
            <v>4</v>
          </cell>
          <cell r="F11559">
            <v>929</v>
          </cell>
          <cell r="G11559" t="str">
            <v>HOME</v>
          </cell>
        </row>
        <row r="11560">
          <cell r="A11560" t="str">
            <v>Williamsburg201940.65HOME</v>
          </cell>
          <cell r="B11560">
            <v>2019</v>
          </cell>
          <cell r="C11560">
            <v>0.65</v>
          </cell>
          <cell r="D11560" t="str">
            <v>Williamsburg</v>
          </cell>
          <cell r="E11560">
            <v>4</v>
          </cell>
          <cell r="F11560">
            <v>929</v>
          </cell>
          <cell r="G11560" t="str">
            <v>HOME</v>
          </cell>
        </row>
        <row r="11561">
          <cell r="A11561" t="str">
            <v>York201940.65HOME</v>
          </cell>
          <cell r="B11561">
            <v>2019</v>
          </cell>
          <cell r="C11561">
            <v>0.65</v>
          </cell>
          <cell r="D11561" t="str">
            <v>York</v>
          </cell>
          <cell r="E11561">
            <v>4</v>
          </cell>
          <cell r="F11561">
            <v>1433</v>
          </cell>
          <cell r="G11561" t="str">
            <v>HOME</v>
          </cell>
        </row>
        <row r="11562">
          <cell r="A11562" t="str">
            <v>201800.5NNM</v>
          </cell>
          <cell r="B11562">
            <v>2018</v>
          </cell>
          <cell r="C11562">
            <v>0.5</v>
          </cell>
          <cell r="E11562">
            <v>0</v>
          </cell>
          <cell r="F11562">
            <v>511</v>
          </cell>
          <cell r="G11562" t="str">
            <v>NNM</v>
          </cell>
        </row>
        <row r="11563">
          <cell r="A11563" t="str">
            <v>201810.5NNM</v>
          </cell>
          <cell r="B11563">
            <v>2018</v>
          </cell>
          <cell r="C11563">
            <v>0.5</v>
          </cell>
          <cell r="E11563">
            <v>1</v>
          </cell>
          <cell r="F11563">
            <v>547</v>
          </cell>
          <cell r="G11563" t="str">
            <v>NNM</v>
          </cell>
        </row>
        <row r="11564">
          <cell r="A11564" t="str">
            <v>201820.5NNM</v>
          </cell>
          <cell r="B11564">
            <v>2018</v>
          </cell>
          <cell r="C11564">
            <v>0.5</v>
          </cell>
          <cell r="E11564">
            <v>2</v>
          </cell>
          <cell r="F11564">
            <v>657</v>
          </cell>
          <cell r="G11564" t="str">
            <v>NNM</v>
          </cell>
        </row>
        <row r="11565">
          <cell r="A11565" t="str">
            <v>201830.5NNM</v>
          </cell>
          <cell r="B11565">
            <v>2018</v>
          </cell>
          <cell r="C11565">
            <v>0.5</v>
          </cell>
          <cell r="E11565">
            <v>3</v>
          </cell>
          <cell r="F11565">
            <v>759</v>
          </cell>
          <cell r="G11565" t="str">
            <v>NNM</v>
          </cell>
        </row>
        <row r="11566">
          <cell r="A11566" t="str">
            <v>201840.5NNM</v>
          </cell>
          <cell r="B11566">
            <v>2018</v>
          </cell>
          <cell r="C11566">
            <v>0.5</v>
          </cell>
          <cell r="E11566">
            <v>4</v>
          </cell>
          <cell r="F11566">
            <v>846</v>
          </cell>
          <cell r="G11566" t="str">
            <v>NNM</v>
          </cell>
        </row>
        <row r="11567">
          <cell r="A11567" t="str">
            <v>201800.6NNM</v>
          </cell>
          <cell r="B11567">
            <v>2018</v>
          </cell>
          <cell r="C11567">
            <v>0.6</v>
          </cell>
          <cell r="E11567">
            <v>0</v>
          </cell>
          <cell r="F11567">
            <v>613</v>
          </cell>
          <cell r="G11567" t="str">
            <v>NNM</v>
          </cell>
        </row>
        <row r="11568">
          <cell r="A11568" t="str">
            <v>201810.6NNM</v>
          </cell>
          <cell r="B11568">
            <v>2018</v>
          </cell>
          <cell r="C11568">
            <v>0.6</v>
          </cell>
          <cell r="E11568">
            <v>1</v>
          </cell>
          <cell r="F11568">
            <v>657</v>
          </cell>
          <cell r="G11568" t="str">
            <v>NNM</v>
          </cell>
        </row>
        <row r="11569">
          <cell r="A11569" t="str">
            <v>201820.6NNM</v>
          </cell>
          <cell r="B11569">
            <v>2018</v>
          </cell>
          <cell r="C11569">
            <v>0.6</v>
          </cell>
          <cell r="E11569">
            <v>2</v>
          </cell>
          <cell r="F11569">
            <v>789</v>
          </cell>
          <cell r="G11569" t="str">
            <v>NNM</v>
          </cell>
        </row>
        <row r="11570">
          <cell r="A11570" t="str">
            <v>201830.6NNM</v>
          </cell>
          <cell r="B11570">
            <v>2018</v>
          </cell>
          <cell r="C11570">
            <v>0.6</v>
          </cell>
          <cell r="E11570">
            <v>3</v>
          </cell>
          <cell r="F11570">
            <v>911</v>
          </cell>
          <cell r="G11570" t="str">
            <v>NNM</v>
          </cell>
        </row>
        <row r="11571">
          <cell r="A11571" t="str">
            <v>201840.6NNM</v>
          </cell>
          <cell r="B11571">
            <v>2018</v>
          </cell>
          <cell r="C11571">
            <v>0.6</v>
          </cell>
          <cell r="E11571">
            <v>4</v>
          </cell>
          <cell r="F11571">
            <v>1015</v>
          </cell>
          <cell r="G11571" t="str">
            <v>NNM</v>
          </cell>
        </row>
        <row r="11572">
          <cell r="A11572" t="str">
            <v>Abbeville201800.5Max</v>
          </cell>
          <cell r="B11572">
            <v>2018</v>
          </cell>
          <cell r="C11572">
            <v>0.5</v>
          </cell>
          <cell r="D11572" t="str">
            <v>Abbeville</v>
          </cell>
          <cell r="E11572">
            <v>0</v>
          </cell>
          <cell r="F11572">
            <v>423</v>
          </cell>
          <cell r="G11572" t="str">
            <v>Max</v>
          </cell>
        </row>
        <row r="11573">
          <cell r="A11573" t="str">
            <v>Aiken201800.5Max</v>
          </cell>
          <cell r="B11573">
            <v>2018</v>
          </cell>
          <cell r="C11573">
            <v>0.5</v>
          </cell>
          <cell r="D11573" t="str">
            <v>Aiken</v>
          </cell>
          <cell r="E11573">
            <v>0</v>
          </cell>
          <cell r="F11573">
            <v>546</v>
          </cell>
          <cell r="G11573" t="str">
            <v>Max</v>
          </cell>
        </row>
        <row r="11574">
          <cell r="A11574" t="str">
            <v>Allendale201800.5Max</v>
          </cell>
          <cell r="B11574">
            <v>2018</v>
          </cell>
          <cell r="C11574">
            <v>0.5</v>
          </cell>
          <cell r="D11574" t="str">
            <v>Allendale</v>
          </cell>
          <cell r="E11574">
            <v>0</v>
          </cell>
          <cell r="F11574">
            <v>423</v>
          </cell>
          <cell r="G11574" t="str">
            <v>Max</v>
          </cell>
        </row>
        <row r="11575">
          <cell r="A11575" t="str">
            <v>Anderson201800.5Max</v>
          </cell>
          <cell r="B11575">
            <v>2018</v>
          </cell>
          <cell r="C11575">
            <v>0.5</v>
          </cell>
          <cell r="D11575" t="str">
            <v>Anderson</v>
          </cell>
          <cell r="E11575">
            <v>0</v>
          </cell>
          <cell r="F11575">
            <v>517</v>
          </cell>
          <cell r="G11575" t="str">
            <v>Max</v>
          </cell>
        </row>
        <row r="11576">
          <cell r="A11576" t="str">
            <v>Bamberg201800.5Max</v>
          </cell>
          <cell r="B11576">
            <v>2018</v>
          </cell>
          <cell r="C11576">
            <v>0.5</v>
          </cell>
          <cell r="D11576" t="str">
            <v>Bamberg</v>
          </cell>
          <cell r="E11576">
            <v>0</v>
          </cell>
          <cell r="F11576">
            <v>423</v>
          </cell>
          <cell r="G11576" t="str">
            <v>Max</v>
          </cell>
        </row>
        <row r="11577">
          <cell r="A11577" t="str">
            <v>Barnwell201800.5Max</v>
          </cell>
          <cell r="B11577">
            <v>2018</v>
          </cell>
          <cell r="C11577">
            <v>0.5</v>
          </cell>
          <cell r="D11577" t="str">
            <v>Barnwell</v>
          </cell>
          <cell r="E11577">
            <v>0</v>
          </cell>
          <cell r="F11577">
            <v>423</v>
          </cell>
          <cell r="G11577" t="str">
            <v>Max</v>
          </cell>
        </row>
        <row r="11578">
          <cell r="A11578" t="str">
            <v>Beaufort201800.5Max</v>
          </cell>
          <cell r="B11578">
            <v>2018</v>
          </cell>
          <cell r="C11578">
            <v>0.5</v>
          </cell>
          <cell r="D11578" t="str">
            <v>Beaufort</v>
          </cell>
          <cell r="E11578">
            <v>0</v>
          </cell>
          <cell r="F11578">
            <v>632</v>
          </cell>
          <cell r="G11578" t="str">
            <v>Max</v>
          </cell>
        </row>
        <row r="11579">
          <cell r="A11579" t="str">
            <v>Berkeley201800.5Max</v>
          </cell>
          <cell r="B11579">
            <v>2018</v>
          </cell>
          <cell r="C11579">
            <v>0.5</v>
          </cell>
          <cell r="D11579" t="str">
            <v>Berkeley</v>
          </cell>
          <cell r="E11579">
            <v>0</v>
          </cell>
          <cell r="F11579">
            <v>652</v>
          </cell>
          <cell r="G11579" t="str">
            <v>Max</v>
          </cell>
        </row>
        <row r="11580">
          <cell r="A11580" t="str">
            <v>Calhoun201800.5Max</v>
          </cell>
          <cell r="B11580">
            <v>2018</v>
          </cell>
          <cell r="C11580">
            <v>0.5</v>
          </cell>
          <cell r="D11580" t="str">
            <v>Calhoun</v>
          </cell>
          <cell r="E11580">
            <v>0</v>
          </cell>
          <cell r="F11580">
            <v>612</v>
          </cell>
          <cell r="G11580" t="str">
            <v>Max</v>
          </cell>
        </row>
        <row r="11581">
          <cell r="A11581" t="str">
            <v>Charleston201800.5Max</v>
          </cell>
          <cell r="B11581">
            <v>2018</v>
          </cell>
          <cell r="C11581">
            <v>0.5</v>
          </cell>
          <cell r="D11581" t="str">
            <v>Charleston</v>
          </cell>
          <cell r="E11581">
            <v>0</v>
          </cell>
          <cell r="F11581">
            <v>652</v>
          </cell>
          <cell r="G11581" t="str">
            <v>Max</v>
          </cell>
        </row>
        <row r="11582">
          <cell r="A11582" t="str">
            <v>Cherokee201800.5Max</v>
          </cell>
          <cell r="B11582">
            <v>2018</v>
          </cell>
          <cell r="C11582">
            <v>0.5</v>
          </cell>
          <cell r="D11582" t="str">
            <v>Cherokee</v>
          </cell>
          <cell r="E11582">
            <v>0</v>
          </cell>
          <cell r="F11582">
            <v>423</v>
          </cell>
          <cell r="G11582" t="str">
            <v>Max</v>
          </cell>
        </row>
        <row r="11583">
          <cell r="A11583" t="str">
            <v>Chester201800.5Max</v>
          </cell>
          <cell r="B11583">
            <v>2018</v>
          </cell>
          <cell r="C11583">
            <v>0.5</v>
          </cell>
          <cell r="D11583" t="str">
            <v>Chester</v>
          </cell>
          <cell r="E11583">
            <v>0</v>
          </cell>
          <cell r="F11583">
            <v>423</v>
          </cell>
          <cell r="G11583" t="str">
            <v>Max</v>
          </cell>
        </row>
        <row r="11584">
          <cell r="A11584" t="str">
            <v>Chesterfield201800.5Max</v>
          </cell>
          <cell r="B11584">
            <v>2018</v>
          </cell>
          <cell r="C11584">
            <v>0.5</v>
          </cell>
          <cell r="D11584" t="str">
            <v>Chesterfield</v>
          </cell>
          <cell r="E11584">
            <v>0</v>
          </cell>
          <cell r="F11584">
            <v>423</v>
          </cell>
          <cell r="G11584" t="str">
            <v>Max</v>
          </cell>
        </row>
        <row r="11585">
          <cell r="A11585" t="str">
            <v>Clarendon201800.5Max</v>
          </cell>
          <cell r="B11585">
            <v>2018</v>
          </cell>
          <cell r="C11585">
            <v>0.5</v>
          </cell>
          <cell r="D11585" t="str">
            <v>Clarendon</v>
          </cell>
          <cell r="E11585">
            <v>0</v>
          </cell>
          <cell r="F11585">
            <v>423</v>
          </cell>
          <cell r="G11585" t="str">
            <v>Max</v>
          </cell>
        </row>
        <row r="11586">
          <cell r="A11586" t="str">
            <v>Colleton201800.5Max</v>
          </cell>
          <cell r="B11586">
            <v>2018</v>
          </cell>
          <cell r="C11586">
            <v>0.5</v>
          </cell>
          <cell r="D11586" t="str">
            <v>Colleton</v>
          </cell>
          <cell r="E11586">
            <v>0</v>
          </cell>
          <cell r="F11586">
            <v>423</v>
          </cell>
          <cell r="G11586" t="str">
            <v>Max</v>
          </cell>
        </row>
        <row r="11587">
          <cell r="A11587" t="str">
            <v>Darlington201800.5Max</v>
          </cell>
          <cell r="B11587">
            <v>2018</v>
          </cell>
          <cell r="C11587">
            <v>0.5</v>
          </cell>
          <cell r="D11587" t="str">
            <v>Darlington</v>
          </cell>
          <cell r="E11587">
            <v>0</v>
          </cell>
          <cell r="F11587">
            <v>430</v>
          </cell>
          <cell r="G11587" t="str">
            <v>Max</v>
          </cell>
        </row>
        <row r="11588">
          <cell r="A11588" t="str">
            <v>Dillon201800.5Max</v>
          </cell>
          <cell r="B11588">
            <v>2018</v>
          </cell>
          <cell r="C11588">
            <v>0.5</v>
          </cell>
          <cell r="D11588" t="str">
            <v>Dillon</v>
          </cell>
          <cell r="E11588">
            <v>0</v>
          </cell>
          <cell r="F11588">
            <v>423</v>
          </cell>
          <cell r="G11588" t="str">
            <v>Max</v>
          </cell>
        </row>
        <row r="11589">
          <cell r="A11589" t="str">
            <v>Dorchester201800.5Max</v>
          </cell>
          <cell r="B11589">
            <v>2018</v>
          </cell>
          <cell r="C11589">
            <v>0.5</v>
          </cell>
          <cell r="D11589" t="str">
            <v>Dorchester</v>
          </cell>
          <cell r="E11589">
            <v>0</v>
          </cell>
          <cell r="F11589">
            <v>652</v>
          </cell>
          <cell r="G11589" t="str">
            <v>Max</v>
          </cell>
        </row>
        <row r="11590">
          <cell r="A11590" t="str">
            <v>Edgefield201800.5Max</v>
          </cell>
          <cell r="B11590">
            <v>2018</v>
          </cell>
          <cell r="C11590">
            <v>0.5</v>
          </cell>
          <cell r="D11590" t="str">
            <v>Edgefield</v>
          </cell>
          <cell r="E11590">
            <v>0</v>
          </cell>
          <cell r="F11590">
            <v>546</v>
          </cell>
          <cell r="G11590" t="str">
            <v>Max</v>
          </cell>
        </row>
        <row r="11591">
          <cell r="A11591" t="str">
            <v>Fairfield201800.5Max</v>
          </cell>
          <cell r="B11591">
            <v>2018</v>
          </cell>
          <cell r="C11591">
            <v>0.5</v>
          </cell>
          <cell r="D11591" t="str">
            <v>Fairfield</v>
          </cell>
          <cell r="E11591">
            <v>0</v>
          </cell>
          <cell r="F11591">
            <v>612</v>
          </cell>
          <cell r="G11591" t="str">
            <v>Max</v>
          </cell>
        </row>
        <row r="11592">
          <cell r="A11592" t="str">
            <v>Florence201800.5Max</v>
          </cell>
          <cell r="B11592">
            <v>2018</v>
          </cell>
          <cell r="C11592">
            <v>0.5</v>
          </cell>
          <cell r="D11592" t="str">
            <v>Florence</v>
          </cell>
          <cell r="E11592">
            <v>0</v>
          </cell>
          <cell r="F11592">
            <v>483</v>
          </cell>
          <cell r="G11592" t="str">
            <v>Max</v>
          </cell>
        </row>
        <row r="11593">
          <cell r="A11593" t="str">
            <v>Georgetown201800.5Max</v>
          </cell>
          <cell r="B11593">
            <v>2018</v>
          </cell>
          <cell r="C11593">
            <v>0.5</v>
          </cell>
          <cell r="D11593" t="str">
            <v>Georgetown</v>
          </cell>
          <cell r="E11593">
            <v>0</v>
          </cell>
          <cell r="F11593">
            <v>496</v>
          </cell>
          <cell r="G11593" t="str">
            <v>Max</v>
          </cell>
        </row>
        <row r="11594">
          <cell r="A11594" t="str">
            <v>Greenville201800.5Max</v>
          </cell>
          <cell r="B11594">
            <v>2018</v>
          </cell>
          <cell r="C11594">
            <v>0.5</v>
          </cell>
          <cell r="D11594" t="str">
            <v>Greenville</v>
          </cell>
          <cell r="E11594">
            <v>0</v>
          </cell>
          <cell r="F11594">
            <v>582</v>
          </cell>
          <cell r="G11594" t="str">
            <v>Max</v>
          </cell>
        </row>
        <row r="11595">
          <cell r="A11595" t="str">
            <v>Greenwood201800.5Max</v>
          </cell>
          <cell r="B11595">
            <v>2018</v>
          </cell>
          <cell r="C11595">
            <v>0.5</v>
          </cell>
          <cell r="D11595" t="str">
            <v>Greenwood</v>
          </cell>
          <cell r="E11595">
            <v>0</v>
          </cell>
          <cell r="F11595">
            <v>490</v>
          </cell>
          <cell r="G11595" t="str">
            <v>Max</v>
          </cell>
        </row>
        <row r="11596">
          <cell r="A11596" t="str">
            <v>Hampton201800.5Max</v>
          </cell>
          <cell r="B11596">
            <v>2018</v>
          </cell>
          <cell r="C11596">
            <v>0.5</v>
          </cell>
          <cell r="D11596" t="str">
            <v>Hampton</v>
          </cell>
          <cell r="E11596">
            <v>0</v>
          </cell>
          <cell r="F11596">
            <v>423</v>
          </cell>
          <cell r="G11596" t="str">
            <v>Max</v>
          </cell>
        </row>
        <row r="11597">
          <cell r="A11597" t="str">
            <v>Horry201800.5Max</v>
          </cell>
          <cell r="B11597">
            <v>2018</v>
          </cell>
          <cell r="C11597">
            <v>0.5</v>
          </cell>
          <cell r="D11597" t="str">
            <v>Horry</v>
          </cell>
          <cell r="E11597">
            <v>0</v>
          </cell>
          <cell r="F11597">
            <v>507</v>
          </cell>
          <cell r="G11597" t="str">
            <v>Max</v>
          </cell>
        </row>
        <row r="11598">
          <cell r="A11598" t="str">
            <v>Jasper201800.5Max</v>
          </cell>
          <cell r="B11598">
            <v>2018</v>
          </cell>
          <cell r="C11598">
            <v>0.5</v>
          </cell>
          <cell r="D11598" t="str">
            <v>Jasper</v>
          </cell>
          <cell r="E11598">
            <v>0</v>
          </cell>
          <cell r="F11598">
            <v>433</v>
          </cell>
          <cell r="G11598" t="str">
            <v>Max</v>
          </cell>
        </row>
        <row r="11599">
          <cell r="A11599" t="str">
            <v>Kershaw201800.5Max</v>
          </cell>
          <cell r="B11599">
            <v>2018</v>
          </cell>
          <cell r="C11599">
            <v>0.5</v>
          </cell>
          <cell r="D11599" t="str">
            <v>Kershaw</v>
          </cell>
          <cell r="E11599">
            <v>0</v>
          </cell>
          <cell r="F11599">
            <v>500</v>
          </cell>
          <cell r="G11599" t="str">
            <v>Max</v>
          </cell>
        </row>
        <row r="11600">
          <cell r="A11600" t="str">
            <v>Lancaster201800.5Max</v>
          </cell>
          <cell r="B11600">
            <v>2018</v>
          </cell>
          <cell r="C11600">
            <v>0.5</v>
          </cell>
          <cell r="D11600" t="str">
            <v>Lancaster</v>
          </cell>
          <cell r="E11600">
            <v>0</v>
          </cell>
          <cell r="F11600">
            <v>497</v>
          </cell>
          <cell r="G11600" t="str">
            <v>Max</v>
          </cell>
        </row>
        <row r="11601">
          <cell r="A11601" t="str">
            <v>Laurens201800.5Max</v>
          </cell>
          <cell r="B11601">
            <v>2018</v>
          </cell>
          <cell r="C11601">
            <v>0.5</v>
          </cell>
          <cell r="D11601" t="str">
            <v>Laurens</v>
          </cell>
          <cell r="E11601">
            <v>0</v>
          </cell>
          <cell r="F11601">
            <v>445</v>
          </cell>
          <cell r="G11601" t="str">
            <v>Max</v>
          </cell>
        </row>
        <row r="11602">
          <cell r="A11602" t="str">
            <v>Lee201800.5Max</v>
          </cell>
          <cell r="B11602">
            <v>2018</v>
          </cell>
          <cell r="C11602">
            <v>0.5</v>
          </cell>
          <cell r="D11602" t="str">
            <v>Lee</v>
          </cell>
          <cell r="E11602">
            <v>0</v>
          </cell>
          <cell r="F11602">
            <v>423</v>
          </cell>
          <cell r="G11602" t="str">
            <v>Max</v>
          </cell>
        </row>
        <row r="11603">
          <cell r="A11603" t="str">
            <v>Lexington201800.5Max</v>
          </cell>
          <cell r="B11603">
            <v>2018</v>
          </cell>
          <cell r="C11603">
            <v>0.5</v>
          </cell>
          <cell r="D11603" t="str">
            <v>Lexington</v>
          </cell>
          <cell r="E11603">
            <v>0</v>
          </cell>
          <cell r="F11603">
            <v>612</v>
          </cell>
          <cell r="G11603" t="str">
            <v>Max</v>
          </cell>
        </row>
        <row r="11604">
          <cell r="A11604" t="str">
            <v>Marion201800.5Max</v>
          </cell>
          <cell r="B11604">
            <v>2018</v>
          </cell>
          <cell r="C11604">
            <v>0.5</v>
          </cell>
          <cell r="D11604" t="str">
            <v>Marion</v>
          </cell>
          <cell r="E11604">
            <v>0</v>
          </cell>
          <cell r="F11604">
            <v>423</v>
          </cell>
          <cell r="G11604" t="str">
            <v>Max</v>
          </cell>
        </row>
        <row r="11605">
          <cell r="A11605" t="str">
            <v>Marlboro201800.5Max</v>
          </cell>
          <cell r="B11605">
            <v>2018</v>
          </cell>
          <cell r="C11605">
            <v>0.5</v>
          </cell>
          <cell r="D11605" t="str">
            <v>Marlboro</v>
          </cell>
          <cell r="E11605">
            <v>0</v>
          </cell>
          <cell r="F11605">
            <v>423</v>
          </cell>
          <cell r="G11605" t="str">
            <v>Max</v>
          </cell>
        </row>
        <row r="11606">
          <cell r="A11606" t="str">
            <v>McCormick201800.5Max</v>
          </cell>
          <cell r="B11606">
            <v>2018</v>
          </cell>
          <cell r="C11606">
            <v>0.5</v>
          </cell>
          <cell r="D11606" t="str">
            <v>McCormick</v>
          </cell>
          <cell r="E11606">
            <v>0</v>
          </cell>
          <cell r="F11606">
            <v>452</v>
          </cell>
          <cell r="G11606" t="str">
            <v>Max</v>
          </cell>
        </row>
        <row r="11607">
          <cell r="A11607" t="str">
            <v>Newberry201800.5Max</v>
          </cell>
          <cell r="B11607">
            <v>2018</v>
          </cell>
          <cell r="C11607">
            <v>0.5</v>
          </cell>
          <cell r="D11607" t="str">
            <v>Newberry</v>
          </cell>
          <cell r="E11607">
            <v>0</v>
          </cell>
          <cell r="F11607">
            <v>467</v>
          </cell>
          <cell r="G11607" t="str">
            <v>Max</v>
          </cell>
        </row>
        <row r="11608">
          <cell r="A11608" t="str">
            <v>Oconee201800.5Max</v>
          </cell>
          <cell r="B11608">
            <v>2018</v>
          </cell>
          <cell r="C11608">
            <v>0.5</v>
          </cell>
          <cell r="D11608" t="str">
            <v>Oconee</v>
          </cell>
          <cell r="E11608">
            <v>0</v>
          </cell>
          <cell r="F11608">
            <v>507</v>
          </cell>
          <cell r="G11608" t="str">
            <v>Max</v>
          </cell>
        </row>
        <row r="11609">
          <cell r="A11609" t="str">
            <v>Orangeburg201800.5Max</v>
          </cell>
          <cell r="B11609">
            <v>2018</v>
          </cell>
          <cell r="C11609">
            <v>0.5</v>
          </cell>
          <cell r="D11609" t="str">
            <v>Orangeburg</v>
          </cell>
          <cell r="E11609">
            <v>0</v>
          </cell>
          <cell r="F11609">
            <v>446</v>
          </cell>
          <cell r="G11609" t="str">
            <v>Max</v>
          </cell>
        </row>
        <row r="11610">
          <cell r="A11610" t="str">
            <v>Pickens201800.5Max</v>
          </cell>
          <cell r="B11610">
            <v>2018</v>
          </cell>
          <cell r="C11610">
            <v>0.5</v>
          </cell>
          <cell r="D11610" t="str">
            <v>Pickens</v>
          </cell>
          <cell r="E11610">
            <v>0</v>
          </cell>
          <cell r="F11610">
            <v>582</v>
          </cell>
          <cell r="G11610" t="str">
            <v>Max</v>
          </cell>
        </row>
        <row r="11611">
          <cell r="A11611" t="str">
            <v>Richland201800.5Max</v>
          </cell>
          <cell r="B11611">
            <v>2018</v>
          </cell>
          <cell r="C11611">
            <v>0.5</v>
          </cell>
          <cell r="D11611" t="str">
            <v>Richland</v>
          </cell>
          <cell r="E11611">
            <v>0</v>
          </cell>
          <cell r="F11611">
            <v>612</v>
          </cell>
          <cell r="G11611" t="str">
            <v>Max</v>
          </cell>
        </row>
        <row r="11612">
          <cell r="A11612" t="str">
            <v>Saluda201800.5Max</v>
          </cell>
          <cell r="B11612">
            <v>2018</v>
          </cell>
          <cell r="C11612">
            <v>0.5</v>
          </cell>
          <cell r="D11612" t="str">
            <v>Saluda</v>
          </cell>
          <cell r="E11612">
            <v>0</v>
          </cell>
          <cell r="F11612">
            <v>612</v>
          </cell>
          <cell r="G11612" t="str">
            <v>Max</v>
          </cell>
        </row>
        <row r="11613">
          <cell r="A11613" t="str">
            <v>Spartanburg201800.5Max</v>
          </cell>
          <cell r="B11613">
            <v>2018</v>
          </cell>
          <cell r="C11613">
            <v>0.5</v>
          </cell>
          <cell r="D11613" t="str">
            <v>Spartanburg</v>
          </cell>
          <cell r="E11613">
            <v>0</v>
          </cell>
          <cell r="F11613">
            <v>513</v>
          </cell>
          <cell r="G11613" t="str">
            <v>Max</v>
          </cell>
        </row>
        <row r="11614">
          <cell r="A11614" t="str">
            <v>Sumter201800.5Max</v>
          </cell>
          <cell r="B11614">
            <v>2018</v>
          </cell>
          <cell r="C11614">
            <v>0.5</v>
          </cell>
          <cell r="D11614" t="str">
            <v>Sumter</v>
          </cell>
          <cell r="E11614">
            <v>0</v>
          </cell>
          <cell r="F11614">
            <v>436</v>
          </cell>
          <cell r="G11614" t="str">
            <v>Max</v>
          </cell>
        </row>
        <row r="11615">
          <cell r="A11615" t="str">
            <v>Union201800.5Max</v>
          </cell>
          <cell r="B11615">
            <v>2018</v>
          </cell>
          <cell r="C11615">
            <v>0.5</v>
          </cell>
          <cell r="D11615" t="str">
            <v>Union</v>
          </cell>
          <cell r="E11615">
            <v>0</v>
          </cell>
          <cell r="F11615">
            <v>423</v>
          </cell>
          <cell r="G11615" t="str">
            <v>Max</v>
          </cell>
        </row>
        <row r="11616">
          <cell r="A11616" t="str">
            <v>Williamsburg201800.5Max</v>
          </cell>
          <cell r="B11616">
            <v>2018</v>
          </cell>
          <cell r="C11616">
            <v>0.5</v>
          </cell>
          <cell r="D11616" t="str">
            <v>Williamsburg</v>
          </cell>
          <cell r="E11616">
            <v>0</v>
          </cell>
          <cell r="F11616">
            <v>423</v>
          </cell>
          <cell r="G11616" t="str">
            <v>Max</v>
          </cell>
        </row>
        <row r="11617">
          <cell r="A11617" t="str">
            <v>York201800.5Max</v>
          </cell>
          <cell r="B11617">
            <v>2018</v>
          </cell>
          <cell r="C11617">
            <v>0.5</v>
          </cell>
          <cell r="D11617" t="str">
            <v>York</v>
          </cell>
          <cell r="E11617">
            <v>0</v>
          </cell>
          <cell r="F11617">
            <v>648</v>
          </cell>
          <cell r="G11617" t="str">
            <v>Max</v>
          </cell>
        </row>
        <row r="11618">
          <cell r="A11618" t="str">
            <v>Abbeville201810.5Max</v>
          </cell>
          <cell r="B11618">
            <v>2018</v>
          </cell>
          <cell r="C11618">
            <v>0.5</v>
          </cell>
          <cell r="D11618" t="str">
            <v>Abbeville</v>
          </cell>
          <cell r="E11618">
            <v>1</v>
          </cell>
          <cell r="F11618">
            <v>453</v>
          </cell>
          <cell r="G11618" t="str">
            <v>Max</v>
          </cell>
        </row>
        <row r="11619">
          <cell r="A11619" t="str">
            <v>Aiken201810.5Max</v>
          </cell>
          <cell r="B11619">
            <v>2018</v>
          </cell>
          <cell r="C11619">
            <v>0.5</v>
          </cell>
          <cell r="D11619" t="str">
            <v>Aiken</v>
          </cell>
          <cell r="E11619">
            <v>1</v>
          </cell>
          <cell r="F11619">
            <v>585</v>
          </cell>
          <cell r="G11619" t="str">
            <v>Max</v>
          </cell>
        </row>
        <row r="11620">
          <cell r="A11620" t="str">
            <v>Allendale201810.5Max</v>
          </cell>
          <cell r="B11620">
            <v>2018</v>
          </cell>
          <cell r="C11620">
            <v>0.5</v>
          </cell>
          <cell r="D11620" t="str">
            <v>Allendale</v>
          </cell>
          <cell r="E11620">
            <v>1</v>
          </cell>
          <cell r="F11620">
            <v>453</v>
          </cell>
          <cell r="G11620" t="str">
            <v>Max</v>
          </cell>
        </row>
        <row r="11621">
          <cell r="A11621" t="str">
            <v>Anderson201810.5Max</v>
          </cell>
          <cell r="B11621">
            <v>2018</v>
          </cell>
          <cell r="C11621">
            <v>0.5</v>
          </cell>
          <cell r="D11621" t="str">
            <v>Anderson</v>
          </cell>
          <cell r="E11621">
            <v>1</v>
          </cell>
          <cell r="F11621">
            <v>554</v>
          </cell>
          <cell r="G11621" t="str">
            <v>Max</v>
          </cell>
        </row>
        <row r="11622">
          <cell r="A11622" t="str">
            <v>Bamberg201810.5Max</v>
          </cell>
          <cell r="B11622">
            <v>2018</v>
          </cell>
          <cell r="C11622">
            <v>0.5</v>
          </cell>
          <cell r="D11622" t="str">
            <v>Bamberg</v>
          </cell>
          <cell r="E11622">
            <v>1</v>
          </cell>
          <cell r="F11622">
            <v>453</v>
          </cell>
          <cell r="G11622" t="str">
            <v>Max</v>
          </cell>
        </row>
        <row r="11623">
          <cell r="A11623" t="str">
            <v>Barnwell201810.5Max</v>
          </cell>
          <cell r="B11623">
            <v>2018</v>
          </cell>
          <cell r="C11623">
            <v>0.5</v>
          </cell>
          <cell r="D11623" t="str">
            <v>Barnwell</v>
          </cell>
          <cell r="E11623">
            <v>1</v>
          </cell>
          <cell r="F11623">
            <v>453</v>
          </cell>
          <cell r="G11623" t="str">
            <v>Max</v>
          </cell>
        </row>
        <row r="11624">
          <cell r="A11624" t="str">
            <v>Beaufort201810.5Max</v>
          </cell>
          <cell r="B11624">
            <v>2018</v>
          </cell>
          <cell r="C11624">
            <v>0.5</v>
          </cell>
          <cell r="D11624" t="str">
            <v>Beaufort</v>
          </cell>
          <cell r="E11624">
            <v>1</v>
          </cell>
          <cell r="F11624">
            <v>677</v>
          </cell>
          <cell r="G11624" t="str">
            <v>Max</v>
          </cell>
        </row>
        <row r="11625">
          <cell r="A11625" t="str">
            <v>Berkeley201810.5Max</v>
          </cell>
          <cell r="B11625">
            <v>2018</v>
          </cell>
          <cell r="C11625">
            <v>0.5</v>
          </cell>
          <cell r="D11625" t="str">
            <v>Berkeley</v>
          </cell>
          <cell r="E11625">
            <v>1</v>
          </cell>
          <cell r="F11625">
            <v>698</v>
          </cell>
          <cell r="G11625" t="str">
            <v>Max</v>
          </cell>
        </row>
        <row r="11626">
          <cell r="A11626" t="str">
            <v>Calhoun201810.5Max</v>
          </cell>
          <cell r="B11626">
            <v>2018</v>
          </cell>
          <cell r="C11626">
            <v>0.5</v>
          </cell>
          <cell r="D11626" t="str">
            <v>Calhoun</v>
          </cell>
          <cell r="E11626">
            <v>1</v>
          </cell>
          <cell r="F11626">
            <v>656</v>
          </cell>
          <cell r="G11626" t="str">
            <v>Max</v>
          </cell>
        </row>
        <row r="11627">
          <cell r="A11627" t="str">
            <v>Charleston201810.5Max</v>
          </cell>
          <cell r="B11627">
            <v>2018</v>
          </cell>
          <cell r="C11627">
            <v>0.5</v>
          </cell>
          <cell r="D11627" t="str">
            <v>Charleston</v>
          </cell>
          <cell r="E11627">
            <v>1</v>
          </cell>
          <cell r="F11627">
            <v>698</v>
          </cell>
          <cell r="G11627" t="str">
            <v>Max</v>
          </cell>
        </row>
        <row r="11628">
          <cell r="A11628" t="str">
            <v>Cherokee201810.5Max</v>
          </cell>
          <cell r="B11628">
            <v>2018</v>
          </cell>
          <cell r="C11628">
            <v>0.5</v>
          </cell>
          <cell r="D11628" t="str">
            <v>Cherokee</v>
          </cell>
          <cell r="E11628">
            <v>1</v>
          </cell>
          <cell r="F11628">
            <v>453</v>
          </cell>
          <cell r="G11628" t="str">
            <v>Max</v>
          </cell>
        </row>
        <row r="11629">
          <cell r="A11629" t="str">
            <v>Chester201810.5Max</v>
          </cell>
          <cell r="B11629">
            <v>2018</v>
          </cell>
          <cell r="C11629">
            <v>0.5</v>
          </cell>
          <cell r="D11629" t="str">
            <v>Chester</v>
          </cell>
          <cell r="E11629">
            <v>1</v>
          </cell>
          <cell r="F11629">
            <v>453</v>
          </cell>
          <cell r="G11629" t="str">
            <v>Max</v>
          </cell>
        </row>
        <row r="11630">
          <cell r="A11630" t="str">
            <v>Chesterfield201810.5Max</v>
          </cell>
          <cell r="B11630">
            <v>2018</v>
          </cell>
          <cell r="C11630">
            <v>0.5</v>
          </cell>
          <cell r="D11630" t="str">
            <v>Chesterfield</v>
          </cell>
          <cell r="E11630">
            <v>1</v>
          </cell>
          <cell r="F11630">
            <v>453</v>
          </cell>
          <cell r="G11630" t="str">
            <v>Max</v>
          </cell>
        </row>
        <row r="11631">
          <cell r="A11631" t="str">
            <v>Clarendon201810.5Max</v>
          </cell>
          <cell r="B11631">
            <v>2018</v>
          </cell>
          <cell r="C11631">
            <v>0.5</v>
          </cell>
          <cell r="D11631" t="str">
            <v>Clarendon</v>
          </cell>
          <cell r="E11631">
            <v>1</v>
          </cell>
          <cell r="F11631">
            <v>453</v>
          </cell>
          <cell r="G11631" t="str">
            <v>Max</v>
          </cell>
        </row>
        <row r="11632">
          <cell r="A11632" t="str">
            <v>Colleton201810.5Max</v>
          </cell>
          <cell r="B11632">
            <v>2018</v>
          </cell>
          <cell r="C11632">
            <v>0.5</v>
          </cell>
          <cell r="D11632" t="str">
            <v>Colleton</v>
          </cell>
          <cell r="E11632">
            <v>1</v>
          </cell>
          <cell r="F11632">
            <v>453</v>
          </cell>
          <cell r="G11632" t="str">
            <v>Max</v>
          </cell>
        </row>
        <row r="11633">
          <cell r="A11633" t="str">
            <v>Darlington201810.5Max</v>
          </cell>
          <cell r="B11633">
            <v>2018</v>
          </cell>
          <cell r="C11633">
            <v>0.5</v>
          </cell>
          <cell r="D11633" t="str">
            <v>Darlington</v>
          </cell>
          <cell r="E11633">
            <v>1</v>
          </cell>
          <cell r="F11633">
            <v>460</v>
          </cell>
          <cell r="G11633" t="str">
            <v>Max</v>
          </cell>
        </row>
        <row r="11634">
          <cell r="A11634" t="str">
            <v>Dillon201810.5Max</v>
          </cell>
          <cell r="B11634">
            <v>2018</v>
          </cell>
          <cell r="C11634">
            <v>0.5</v>
          </cell>
          <cell r="D11634" t="str">
            <v>Dillon</v>
          </cell>
          <cell r="E11634">
            <v>1</v>
          </cell>
          <cell r="F11634">
            <v>453</v>
          </cell>
          <cell r="G11634" t="str">
            <v>Max</v>
          </cell>
        </row>
        <row r="11635">
          <cell r="A11635" t="str">
            <v>Dorchester201810.5Max</v>
          </cell>
          <cell r="B11635">
            <v>2018</v>
          </cell>
          <cell r="C11635">
            <v>0.5</v>
          </cell>
          <cell r="D11635" t="str">
            <v>Dorchester</v>
          </cell>
          <cell r="E11635">
            <v>1</v>
          </cell>
          <cell r="F11635">
            <v>698</v>
          </cell>
          <cell r="G11635" t="str">
            <v>Max</v>
          </cell>
        </row>
        <row r="11636">
          <cell r="A11636" t="str">
            <v>Edgefield201810.5Max</v>
          </cell>
          <cell r="B11636">
            <v>2018</v>
          </cell>
          <cell r="C11636">
            <v>0.5</v>
          </cell>
          <cell r="D11636" t="str">
            <v>Edgefield</v>
          </cell>
          <cell r="E11636">
            <v>1</v>
          </cell>
          <cell r="F11636">
            <v>585</v>
          </cell>
          <cell r="G11636" t="str">
            <v>Max</v>
          </cell>
        </row>
        <row r="11637">
          <cell r="A11637" t="str">
            <v>Fairfield201810.5Max</v>
          </cell>
          <cell r="B11637">
            <v>2018</v>
          </cell>
          <cell r="C11637">
            <v>0.5</v>
          </cell>
          <cell r="D11637" t="str">
            <v>Fairfield</v>
          </cell>
          <cell r="E11637">
            <v>1</v>
          </cell>
          <cell r="F11637">
            <v>656</v>
          </cell>
          <cell r="G11637" t="str">
            <v>Max</v>
          </cell>
        </row>
        <row r="11638">
          <cell r="A11638" t="str">
            <v>Florence201810.5Max</v>
          </cell>
          <cell r="B11638">
            <v>2018</v>
          </cell>
          <cell r="C11638">
            <v>0.5</v>
          </cell>
          <cell r="D11638" t="str">
            <v>Florence</v>
          </cell>
          <cell r="E11638">
            <v>1</v>
          </cell>
          <cell r="F11638">
            <v>518</v>
          </cell>
          <cell r="G11638" t="str">
            <v>Max</v>
          </cell>
        </row>
        <row r="11639">
          <cell r="A11639" t="str">
            <v>Georgetown201810.5Max</v>
          </cell>
          <cell r="B11639">
            <v>2018</v>
          </cell>
          <cell r="C11639">
            <v>0.5</v>
          </cell>
          <cell r="D11639" t="str">
            <v>Georgetown</v>
          </cell>
          <cell r="E11639">
            <v>1</v>
          </cell>
          <cell r="F11639">
            <v>531</v>
          </cell>
          <cell r="G11639" t="str">
            <v>Max</v>
          </cell>
        </row>
        <row r="11640">
          <cell r="A11640" t="str">
            <v>Greenville201810.5Max</v>
          </cell>
          <cell r="B11640">
            <v>2018</v>
          </cell>
          <cell r="C11640">
            <v>0.5</v>
          </cell>
          <cell r="D11640" t="str">
            <v>Greenville</v>
          </cell>
          <cell r="E11640">
            <v>1</v>
          </cell>
          <cell r="F11640">
            <v>623</v>
          </cell>
          <cell r="G11640" t="str">
            <v>Max</v>
          </cell>
        </row>
        <row r="11641">
          <cell r="A11641" t="str">
            <v>Greenwood201810.5Max</v>
          </cell>
          <cell r="B11641">
            <v>2018</v>
          </cell>
          <cell r="C11641">
            <v>0.5</v>
          </cell>
          <cell r="D11641" t="str">
            <v>Greenwood</v>
          </cell>
          <cell r="E11641">
            <v>1</v>
          </cell>
          <cell r="F11641">
            <v>525</v>
          </cell>
          <cell r="G11641" t="str">
            <v>Max</v>
          </cell>
        </row>
        <row r="11642">
          <cell r="A11642" t="str">
            <v>Hampton201810.5Max</v>
          </cell>
          <cell r="B11642">
            <v>2018</v>
          </cell>
          <cell r="C11642">
            <v>0.5</v>
          </cell>
          <cell r="D11642" t="str">
            <v>Hampton</v>
          </cell>
          <cell r="E11642">
            <v>1</v>
          </cell>
          <cell r="F11642">
            <v>453</v>
          </cell>
          <cell r="G11642" t="str">
            <v>Max</v>
          </cell>
        </row>
        <row r="11643">
          <cell r="A11643" t="str">
            <v>Horry201810.5Max</v>
          </cell>
          <cell r="B11643">
            <v>2018</v>
          </cell>
          <cell r="C11643">
            <v>0.5</v>
          </cell>
          <cell r="D11643" t="str">
            <v>Horry</v>
          </cell>
          <cell r="E11643">
            <v>1</v>
          </cell>
          <cell r="F11643">
            <v>543</v>
          </cell>
          <cell r="G11643" t="str">
            <v>Max</v>
          </cell>
        </row>
        <row r="11644">
          <cell r="A11644" t="str">
            <v>Jasper201810.5Max</v>
          </cell>
          <cell r="B11644">
            <v>2018</v>
          </cell>
          <cell r="C11644">
            <v>0.5</v>
          </cell>
          <cell r="D11644" t="str">
            <v>Jasper</v>
          </cell>
          <cell r="E11644">
            <v>1</v>
          </cell>
          <cell r="F11644">
            <v>464</v>
          </cell>
          <cell r="G11644" t="str">
            <v>Max</v>
          </cell>
        </row>
        <row r="11645">
          <cell r="A11645" t="str">
            <v>Kershaw201810.5Max</v>
          </cell>
          <cell r="B11645">
            <v>2018</v>
          </cell>
          <cell r="C11645">
            <v>0.5</v>
          </cell>
          <cell r="D11645" t="str">
            <v>Kershaw</v>
          </cell>
          <cell r="E11645">
            <v>1</v>
          </cell>
          <cell r="F11645">
            <v>535</v>
          </cell>
          <cell r="G11645" t="str">
            <v>Max</v>
          </cell>
        </row>
        <row r="11646">
          <cell r="A11646" t="str">
            <v>Lancaster201810.5Max</v>
          </cell>
          <cell r="B11646">
            <v>2018</v>
          </cell>
          <cell r="C11646">
            <v>0.5</v>
          </cell>
          <cell r="D11646" t="str">
            <v>Lancaster</v>
          </cell>
          <cell r="E11646">
            <v>1</v>
          </cell>
          <cell r="F11646">
            <v>533</v>
          </cell>
          <cell r="G11646" t="str">
            <v>Max</v>
          </cell>
        </row>
        <row r="11647">
          <cell r="A11647" t="str">
            <v>Laurens201810.5Max</v>
          </cell>
          <cell r="B11647">
            <v>2018</v>
          </cell>
          <cell r="C11647">
            <v>0.5</v>
          </cell>
          <cell r="D11647" t="str">
            <v>Laurens</v>
          </cell>
          <cell r="E11647">
            <v>1</v>
          </cell>
          <cell r="F11647">
            <v>476</v>
          </cell>
          <cell r="G11647" t="str">
            <v>Max</v>
          </cell>
        </row>
        <row r="11648">
          <cell r="A11648" t="str">
            <v>Lee201810.5Max</v>
          </cell>
          <cell r="B11648">
            <v>2018</v>
          </cell>
          <cell r="C11648">
            <v>0.5</v>
          </cell>
          <cell r="D11648" t="str">
            <v>Lee</v>
          </cell>
          <cell r="E11648">
            <v>1</v>
          </cell>
          <cell r="F11648">
            <v>453</v>
          </cell>
          <cell r="G11648" t="str">
            <v>Max</v>
          </cell>
        </row>
        <row r="11649">
          <cell r="A11649" t="str">
            <v>Lexington201810.5Max</v>
          </cell>
          <cell r="B11649">
            <v>2018</v>
          </cell>
          <cell r="C11649">
            <v>0.5</v>
          </cell>
          <cell r="D11649" t="str">
            <v>Lexington</v>
          </cell>
          <cell r="E11649">
            <v>1</v>
          </cell>
          <cell r="F11649">
            <v>656</v>
          </cell>
          <cell r="G11649" t="str">
            <v>Max</v>
          </cell>
        </row>
        <row r="11650">
          <cell r="A11650" t="str">
            <v>Marion201810.5Max</v>
          </cell>
          <cell r="B11650">
            <v>2018</v>
          </cell>
          <cell r="C11650">
            <v>0.5</v>
          </cell>
          <cell r="D11650" t="str">
            <v>Marion</v>
          </cell>
          <cell r="E11650">
            <v>1</v>
          </cell>
          <cell r="F11650">
            <v>453</v>
          </cell>
          <cell r="G11650" t="str">
            <v>Max</v>
          </cell>
        </row>
        <row r="11651">
          <cell r="A11651" t="str">
            <v>Marlboro201810.5Max</v>
          </cell>
          <cell r="B11651">
            <v>2018</v>
          </cell>
          <cell r="C11651">
            <v>0.5</v>
          </cell>
          <cell r="D11651" t="str">
            <v>Marlboro</v>
          </cell>
          <cell r="E11651">
            <v>1</v>
          </cell>
          <cell r="F11651">
            <v>453</v>
          </cell>
          <cell r="G11651" t="str">
            <v>Max</v>
          </cell>
        </row>
        <row r="11652">
          <cell r="A11652" t="str">
            <v>McCormick201810.5Max</v>
          </cell>
          <cell r="B11652">
            <v>2018</v>
          </cell>
          <cell r="C11652">
            <v>0.5</v>
          </cell>
          <cell r="D11652" t="str">
            <v>McCormick</v>
          </cell>
          <cell r="E11652">
            <v>1</v>
          </cell>
          <cell r="F11652">
            <v>484</v>
          </cell>
          <cell r="G11652" t="str">
            <v>Max</v>
          </cell>
        </row>
        <row r="11653">
          <cell r="A11653" t="str">
            <v>Newberry201810.5Max</v>
          </cell>
          <cell r="B11653">
            <v>2018</v>
          </cell>
          <cell r="C11653">
            <v>0.5</v>
          </cell>
          <cell r="D11653" t="str">
            <v>Newberry</v>
          </cell>
          <cell r="E11653">
            <v>1</v>
          </cell>
          <cell r="F11653">
            <v>501</v>
          </cell>
          <cell r="G11653" t="str">
            <v>Max</v>
          </cell>
        </row>
        <row r="11654">
          <cell r="A11654" t="str">
            <v>Oconee201810.5Max</v>
          </cell>
          <cell r="B11654">
            <v>2018</v>
          </cell>
          <cell r="C11654">
            <v>0.5</v>
          </cell>
          <cell r="D11654" t="str">
            <v>Oconee</v>
          </cell>
          <cell r="E11654">
            <v>1</v>
          </cell>
          <cell r="F11654">
            <v>543</v>
          </cell>
          <cell r="G11654" t="str">
            <v>Max</v>
          </cell>
        </row>
        <row r="11655">
          <cell r="A11655" t="str">
            <v>Orangeburg201810.5Max</v>
          </cell>
          <cell r="B11655">
            <v>2018</v>
          </cell>
          <cell r="C11655">
            <v>0.5</v>
          </cell>
          <cell r="D11655" t="str">
            <v>Orangeburg</v>
          </cell>
          <cell r="E11655">
            <v>1</v>
          </cell>
          <cell r="F11655">
            <v>478</v>
          </cell>
          <cell r="G11655" t="str">
            <v>Max</v>
          </cell>
        </row>
        <row r="11656">
          <cell r="A11656" t="str">
            <v>Pickens201810.5Max</v>
          </cell>
          <cell r="B11656">
            <v>2018</v>
          </cell>
          <cell r="C11656">
            <v>0.5</v>
          </cell>
          <cell r="D11656" t="str">
            <v>Pickens</v>
          </cell>
          <cell r="E11656">
            <v>1</v>
          </cell>
          <cell r="F11656">
            <v>623</v>
          </cell>
          <cell r="G11656" t="str">
            <v>Max</v>
          </cell>
        </row>
        <row r="11657">
          <cell r="A11657" t="str">
            <v>Richland201810.5Max</v>
          </cell>
          <cell r="B11657">
            <v>2018</v>
          </cell>
          <cell r="C11657">
            <v>0.5</v>
          </cell>
          <cell r="D11657" t="str">
            <v>Richland</v>
          </cell>
          <cell r="E11657">
            <v>1</v>
          </cell>
          <cell r="F11657">
            <v>656</v>
          </cell>
          <cell r="G11657" t="str">
            <v>Max</v>
          </cell>
        </row>
        <row r="11658">
          <cell r="A11658" t="str">
            <v>Saluda201810.5Max</v>
          </cell>
          <cell r="B11658">
            <v>2018</v>
          </cell>
          <cell r="C11658">
            <v>0.5</v>
          </cell>
          <cell r="D11658" t="str">
            <v>Saluda</v>
          </cell>
          <cell r="E11658">
            <v>1</v>
          </cell>
          <cell r="F11658">
            <v>656</v>
          </cell>
          <cell r="G11658" t="str">
            <v>Max</v>
          </cell>
        </row>
        <row r="11659">
          <cell r="A11659" t="str">
            <v>Spartanburg201810.5Max</v>
          </cell>
          <cell r="B11659">
            <v>2018</v>
          </cell>
          <cell r="C11659">
            <v>0.5</v>
          </cell>
          <cell r="D11659" t="str">
            <v>Spartanburg</v>
          </cell>
          <cell r="E11659">
            <v>1</v>
          </cell>
          <cell r="F11659">
            <v>550</v>
          </cell>
          <cell r="G11659" t="str">
            <v>Max</v>
          </cell>
        </row>
        <row r="11660">
          <cell r="A11660" t="str">
            <v>Sumter201810.5Max</v>
          </cell>
          <cell r="B11660">
            <v>2018</v>
          </cell>
          <cell r="C11660">
            <v>0.5</v>
          </cell>
          <cell r="D11660" t="str">
            <v>Sumter</v>
          </cell>
          <cell r="E11660">
            <v>1</v>
          </cell>
          <cell r="F11660">
            <v>467</v>
          </cell>
          <cell r="G11660" t="str">
            <v>Max</v>
          </cell>
        </row>
        <row r="11661">
          <cell r="A11661" t="str">
            <v>Union201810.5Max</v>
          </cell>
          <cell r="B11661">
            <v>2018</v>
          </cell>
          <cell r="C11661">
            <v>0.5</v>
          </cell>
          <cell r="D11661" t="str">
            <v>Union</v>
          </cell>
          <cell r="E11661">
            <v>1</v>
          </cell>
          <cell r="F11661">
            <v>453</v>
          </cell>
          <cell r="G11661" t="str">
            <v>Max</v>
          </cell>
        </row>
        <row r="11662">
          <cell r="A11662" t="str">
            <v>Williamsburg201810.5Max</v>
          </cell>
          <cell r="B11662">
            <v>2018</v>
          </cell>
          <cell r="C11662">
            <v>0.5</v>
          </cell>
          <cell r="D11662" t="str">
            <v>Williamsburg</v>
          </cell>
          <cell r="E11662">
            <v>1</v>
          </cell>
          <cell r="F11662">
            <v>453</v>
          </cell>
          <cell r="G11662" t="str">
            <v>Max</v>
          </cell>
        </row>
        <row r="11663">
          <cell r="A11663" t="str">
            <v>York201810.5Max</v>
          </cell>
          <cell r="B11663">
            <v>2018</v>
          </cell>
          <cell r="C11663">
            <v>0.5</v>
          </cell>
          <cell r="D11663" t="str">
            <v>York</v>
          </cell>
          <cell r="E11663">
            <v>1</v>
          </cell>
          <cell r="F11663">
            <v>695</v>
          </cell>
          <cell r="G11663" t="str">
            <v>Max</v>
          </cell>
        </row>
        <row r="11664">
          <cell r="A11664" t="str">
            <v>Abbeville201820.5Max</v>
          </cell>
          <cell r="B11664">
            <v>2018</v>
          </cell>
          <cell r="C11664">
            <v>0.5</v>
          </cell>
          <cell r="D11664" t="str">
            <v>Abbeville</v>
          </cell>
          <cell r="E11664">
            <v>2</v>
          </cell>
          <cell r="F11664">
            <v>543</v>
          </cell>
          <cell r="G11664" t="str">
            <v>Max</v>
          </cell>
        </row>
        <row r="11665">
          <cell r="A11665" t="str">
            <v>Aiken201820.5Max</v>
          </cell>
          <cell r="B11665">
            <v>2018</v>
          </cell>
          <cell r="C11665">
            <v>0.5</v>
          </cell>
          <cell r="D11665" t="str">
            <v>Aiken</v>
          </cell>
          <cell r="E11665">
            <v>2</v>
          </cell>
          <cell r="F11665">
            <v>701</v>
          </cell>
          <cell r="G11665" t="str">
            <v>Max</v>
          </cell>
        </row>
        <row r="11666">
          <cell r="A11666" t="str">
            <v>Allendale201820.5Max</v>
          </cell>
          <cell r="B11666">
            <v>2018</v>
          </cell>
          <cell r="C11666">
            <v>0.5</v>
          </cell>
          <cell r="D11666" t="str">
            <v>Allendale</v>
          </cell>
          <cell r="E11666">
            <v>2</v>
          </cell>
          <cell r="F11666">
            <v>543</v>
          </cell>
          <cell r="G11666" t="str">
            <v>Max</v>
          </cell>
        </row>
        <row r="11667">
          <cell r="A11667" t="str">
            <v>Anderson201820.5Max</v>
          </cell>
          <cell r="B11667">
            <v>2018</v>
          </cell>
          <cell r="C11667">
            <v>0.5</v>
          </cell>
          <cell r="D11667" t="str">
            <v>Anderson</v>
          </cell>
          <cell r="E11667">
            <v>2</v>
          </cell>
          <cell r="F11667">
            <v>665</v>
          </cell>
          <cell r="G11667" t="str">
            <v>Max</v>
          </cell>
        </row>
        <row r="11668">
          <cell r="A11668" t="str">
            <v>Bamberg201820.5Max</v>
          </cell>
          <cell r="B11668">
            <v>2018</v>
          </cell>
          <cell r="C11668">
            <v>0.5</v>
          </cell>
          <cell r="D11668" t="str">
            <v>Bamberg</v>
          </cell>
          <cell r="E11668">
            <v>2</v>
          </cell>
          <cell r="F11668">
            <v>543</v>
          </cell>
          <cell r="G11668" t="str">
            <v>Max</v>
          </cell>
        </row>
        <row r="11669">
          <cell r="A11669" t="str">
            <v>Barnwell201820.5Max</v>
          </cell>
          <cell r="B11669">
            <v>2018</v>
          </cell>
          <cell r="C11669">
            <v>0.5</v>
          </cell>
          <cell r="D11669" t="str">
            <v>Barnwell</v>
          </cell>
          <cell r="E11669">
            <v>2</v>
          </cell>
          <cell r="F11669">
            <v>543</v>
          </cell>
          <cell r="G11669" t="str">
            <v>Max</v>
          </cell>
        </row>
        <row r="11670">
          <cell r="A11670" t="str">
            <v>Beaufort201820.5Max</v>
          </cell>
          <cell r="B11670">
            <v>2018</v>
          </cell>
          <cell r="C11670">
            <v>0.5</v>
          </cell>
          <cell r="D11670" t="str">
            <v>Beaufort</v>
          </cell>
          <cell r="E11670">
            <v>2</v>
          </cell>
          <cell r="F11670">
            <v>812</v>
          </cell>
          <cell r="G11670" t="str">
            <v>Max</v>
          </cell>
        </row>
        <row r="11671">
          <cell r="A11671" t="str">
            <v>Berkeley201820.5Max</v>
          </cell>
          <cell r="B11671">
            <v>2018</v>
          </cell>
          <cell r="C11671">
            <v>0.5</v>
          </cell>
          <cell r="D11671" t="str">
            <v>Berkeley</v>
          </cell>
          <cell r="E11671">
            <v>2</v>
          </cell>
          <cell r="F11671">
            <v>838</v>
          </cell>
          <cell r="G11671" t="str">
            <v>Max</v>
          </cell>
        </row>
        <row r="11672">
          <cell r="A11672" t="str">
            <v>Calhoun201820.5Max</v>
          </cell>
          <cell r="B11672">
            <v>2018</v>
          </cell>
          <cell r="C11672">
            <v>0.5</v>
          </cell>
          <cell r="D11672" t="str">
            <v>Calhoun</v>
          </cell>
          <cell r="E11672">
            <v>2</v>
          </cell>
          <cell r="F11672">
            <v>787</v>
          </cell>
          <cell r="G11672" t="str">
            <v>Max</v>
          </cell>
        </row>
        <row r="11673">
          <cell r="A11673" t="str">
            <v>Charleston201820.5Max</v>
          </cell>
          <cell r="B11673">
            <v>2018</v>
          </cell>
          <cell r="C11673">
            <v>0.5</v>
          </cell>
          <cell r="D11673" t="str">
            <v>Charleston</v>
          </cell>
          <cell r="E11673">
            <v>2</v>
          </cell>
          <cell r="F11673">
            <v>838</v>
          </cell>
          <cell r="G11673" t="str">
            <v>Max</v>
          </cell>
        </row>
        <row r="11674">
          <cell r="A11674" t="str">
            <v>Cherokee201820.5Max</v>
          </cell>
          <cell r="B11674">
            <v>2018</v>
          </cell>
          <cell r="C11674">
            <v>0.5</v>
          </cell>
          <cell r="D11674" t="str">
            <v>Cherokee</v>
          </cell>
          <cell r="E11674">
            <v>2</v>
          </cell>
          <cell r="F11674">
            <v>543</v>
          </cell>
          <cell r="G11674" t="str">
            <v>Max</v>
          </cell>
        </row>
        <row r="11675">
          <cell r="A11675" t="str">
            <v>Chester201820.5Max</v>
          </cell>
          <cell r="B11675">
            <v>2018</v>
          </cell>
          <cell r="C11675">
            <v>0.5</v>
          </cell>
          <cell r="D11675" t="str">
            <v>Chester</v>
          </cell>
          <cell r="E11675">
            <v>2</v>
          </cell>
          <cell r="F11675">
            <v>543</v>
          </cell>
          <cell r="G11675" t="str">
            <v>Max</v>
          </cell>
        </row>
        <row r="11676">
          <cell r="A11676" t="str">
            <v>Chesterfield201820.5Max</v>
          </cell>
          <cell r="B11676">
            <v>2018</v>
          </cell>
          <cell r="C11676">
            <v>0.5</v>
          </cell>
          <cell r="D11676" t="str">
            <v>Chesterfield</v>
          </cell>
          <cell r="E11676">
            <v>2</v>
          </cell>
          <cell r="F11676">
            <v>543</v>
          </cell>
          <cell r="G11676" t="str">
            <v>Max</v>
          </cell>
        </row>
        <row r="11677">
          <cell r="A11677" t="str">
            <v>Clarendon201820.5Max</v>
          </cell>
          <cell r="B11677">
            <v>2018</v>
          </cell>
          <cell r="C11677">
            <v>0.5</v>
          </cell>
          <cell r="D11677" t="str">
            <v>Clarendon</v>
          </cell>
          <cell r="E11677">
            <v>2</v>
          </cell>
          <cell r="F11677">
            <v>543</v>
          </cell>
          <cell r="G11677" t="str">
            <v>Max</v>
          </cell>
        </row>
        <row r="11678">
          <cell r="A11678" t="str">
            <v>Colleton201820.5Max</v>
          </cell>
          <cell r="B11678">
            <v>2018</v>
          </cell>
          <cell r="C11678">
            <v>0.5</v>
          </cell>
          <cell r="D11678" t="str">
            <v>Colleton</v>
          </cell>
          <cell r="E11678">
            <v>2</v>
          </cell>
          <cell r="F11678">
            <v>543</v>
          </cell>
          <cell r="G11678" t="str">
            <v>Max</v>
          </cell>
        </row>
        <row r="11679">
          <cell r="A11679" t="str">
            <v>Darlington201820.5Max</v>
          </cell>
          <cell r="B11679">
            <v>2018</v>
          </cell>
          <cell r="C11679">
            <v>0.5</v>
          </cell>
          <cell r="D11679" t="str">
            <v>Darlington</v>
          </cell>
          <cell r="E11679">
            <v>2</v>
          </cell>
          <cell r="F11679">
            <v>552</v>
          </cell>
          <cell r="G11679" t="str">
            <v>Max</v>
          </cell>
        </row>
        <row r="11680">
          <cell r="A11680" t="str">
            <v>Dillon201820.5Max</v>
          </cell>
          <cell r="B11680">
            <v>2018</v>
          </cell>
          <cell r="C11680">
            <v>0.5</v>
          </cell>
          <cell r="D11680" t="str">
            <v>Dillon</v>
          </cell>
          <cell r="E11680">
            <v>2</v>
          </cell>
          <cell r="F11680">
            <v>543</v>
          </cell>
          <cell r="G11680" t="str">
            <v>Max</v>
          </cell>
        </row>
        <row r="11681">
          <cell r="A11681" t="str">
            <v>Dorchester201820.5Max</v>
          </cell>
          <cell r="B11681">
            <v>2018</v>
          </cell>
          <cell r="C11681">
            <v>0.5</v>
          </cell>
          <cell r="D11681" t="str">
            <v>Dorchester</v>
          </cell>
          <cell r="E11681">
            <v>2</v>
          </cell>
          <cell r="F11681">
            <v>838</v>
          </cell>
          <cell r="G11681" t="str">
            <v>Max</v>
          </cell>
        </row>
        <row r="11682">
          <cell r="A11682" t="str">
            <v>Edgefield201820.5Max</v>
          </cell>
          <cell r="B11682">
            <v>2018</v>
          </cell>
          <cell r="C11682">
            <v>0.5</v>
          </cell>
          <cell r="D11682" t="str">
            <v>Edgefield</v>
          </cell>
          <cell r="E11682">
            <v>2</v>
          </cell>
          <cell r="F11682">
            <v>701</v>
          </cell>
          <cell r="G11682" t="str">
            <v>Max</v>
          </cell>
        </row>
        <row r="11683">
          <cell r="A11683" t="str">
            <v>Fairfield201820.5Max</v>
          </cell>
          <cell r="B11683">
            <v>2018</v>
          </cell>
          <cell r="C11683">
            <v>0.5</v>
          </cell>
          <cell r="D11683" t="str">
            <v>Fairfield</v>
          </cell>
          <cell r="E11683">
            <v>2</v>
          </cell>
          <cell r="F11683">
            <v>787</v>
          </cell>
          <cell r="G11683" t="str">
            <v>Max</v>
          </cell>
        </row>
        <row r="11684">
          <cell r="A11684" t="str">
            <v>Florence201820.5Max</v>
          </cell>
          <cell r="B11684">
            <v>2018</v>
          </cell>
          <cell r="C11684">
            <v>0.5</v>
          </cell>
          <cell r="D11684" t="str">
            <v>Florence</v>
          </cell>
          <cell r="E11684">
            <v>2</v>
          </cell>
          <cell r="F11684">
            <v>621</v>
          </cell>
          <cell r="G11684" t="str">
            <v>Max</v>
          </cell>
        </row>
        <row r="11685">
          <cell r="A11685" t="str">
            <v>Georgetown201820.5Max</v>
          </cell>
          <cell r="B11685">
            <v>2018</v>
          </cell>
          <cell r="C11685">
            <v>0.5</v>
          </cell>
          <cell r="D11685" t="str">
            <v>Georgetown</v>
          </cell>
          <cell r="E11685">
            <v>2</v>
          </cell>
          <cell r="F11685">
            <v>637</v>
          </cell>
          <cell r="G11685" t="str">
            <v>Max</v>
          </cell>
        </row>
        <row r="11686">
          <cell r="A11686" t="str">
            <v>Greenville201820.5Max</v>
          </cell>
          <cell r="B11686">
            <v>2018</v>
          </cell>
          <cell r="C11686">
            <v>0.5</v>
          </cell>
          <cell r="D11686" t="str">
            <v>Greenville</v>
          </cell>
          <cell r="E11686">
            <v>2</v>
          </cell>
          <cell r="F11686">
            <v>748</v>
          </cell>
          <cell r="G11686" t="str">
            <v>Max</v>
          </cell>
        </row>
        <row r="11687">
          <cell r="A11687" t="str">
            <v>Greenwood201820.5Max</v>
          </cell>
          <cell r="B11687">
            <v>2018</v>
          </cell>
          <cell r="C11687">
            <v>0.5</v>
          </cell>
          <cell r="D11687" t="str">
            <v>Greenwood</v>
          </cell>
          <cell r="E11687">
            <v>2</v>
          </cell>
          <cell r="F11687">
            <v>630</v>
          </cell>
          <cell r="G11687" t="str">
            <v>Max</v>
          </cell>
        </row>
        <row r="11688">
          <cell r="A11688" t="str">
            <v>Hampton201820.5Max</v>
          </cell>
          <cell r="B11688">
            <v>2018</v>
          </cell>
          <cell r="C11688">
            <v>0.5</v>
          </cell>
          <cell r="D11688" t="str">
            <v>Hampton</v>
          </cell>
          <cell r="E11688">
            <v>2</v>
          </cell>
          <cell r="F11688">
            <v>543</v>
          </cell>
          <cell r="G11688" t="str">
            <v>Max</v>
          </cell>
        </row>
        <row r="11689">
          <cell r="A11689" t="str">
            <v>Horry201820.5Max</v>
          </cell>
          <cell r="B11689">
            <v>2018</v>
          </cell>
          <cell r="C11689">
            <v>0.5</v>
          </cell>
          <cell r="D11689" t="str">
            <v>Horry</v>
          </cell>
          <cell r="E11689">
            <v>2</v>
          </cell>
          <cell r="F11689">
            <v>652</v>
          </cell>
          <cell r="G11689" t="str">
            <v>Max</v>
          </cell>
        </row>
        <row r="11690">
          <cell r="A11690" t="str">
            <v>Jasper201820.5Max</v>
          </cell>
          <cell r="B11690">
            <v>2018</v>
          </cell>
          <cell r="C11690">
            <v>0.5</v>
          </cell>
          <cell r="D11690" t="str">
            <v>Jasper</v>
          </cell>
          <cell r="E11690">
            <v>2</v>
          </cell>
          <cell r="F11690">
            <v>557</v>
          </cell>
          <cell r="G11690" t="str">
            <v>Max</v>
          </cell>
        </row>
        <row r="11691">
          <cell r="A11691" t="str">
            <v>Kershaw201820.5Max</v>
          </cell>
          <cell r="B11691">
            <v>2018</v>
          </cell>
          <cell r="C11691">
            <v>0.5</v>
          </cell>
          <cell r="D11691" t="str">
            <v>Kershaw</v>
          </cell>
          <cell r="E11691">
            <v>2</v>
          </cell>
          <cell r="F11691">
            <v>642</v>
          </cell>
          <cell r="G11691" t="str">
            <v>Max</v>
          </cell>
        </row>
        <row r="11692">
          <cell r="A11692" t="str">
            <v>Lancaster201820.5Max</v>
          </cell>
          <cell r="B11692">
            <v>2018</v>
          </cell>
          <cell r="C11692">
            <v>0.5</v>
          </cell>
          <cell r="D11692" t="str">
            <v>Lancaster</v>
          </cell>
          <cell r="E11692">
            <v>2</v>
          </cell>
          <cell r="F11692">
            <v>640</v>
          </cell>
          <cell r="G11692" t="str">
            <v>Max</v>
          </cell>
        </row>
        <row r="11693">
          <cell r="A11693" t="str">
            <v>Laurens201820.5Max</v>
          </cell>
          <cell r="B11693">
            <v>2018</v>
          </cell>
          <cell r="C11693">
            <v>0.5</v>
          </cell>
          <cell r="D11693" t="str">
            <v>Laurens</v>
          </cell>
          <cell r="E11693">
            <v>2</v>
          </cell>
          <cell r="F11693">
            <v>572</v>
          </cell>
          <cell r="G11693" t="str">
            <v>Max</v>
          </cell>
        </row>
        <row r="11694">
          <cell r="A11694" t="str">
            <v>Lee201820.5Max</v>
          </cell>
          <cell r="B11694">
            <v>2018</v>
          </cell>
          <cell r="C11694">
            <v>0.5</v>
          </cell>
          <cell r="D11694" t="str">
            <v>Lee</v>
          </cell>
          <cell r="E11694">
            <v>2</v>
          </cell>
          <cell r="F11694">
            <v>543</v>
          </cell>
          <cell r="G11694" t="str">
            <v>Max</v>
          </cell>
        </row>
        <row r="11695">
          <cell r="A11695" t="str">
            <v>Lexington201820.5Max</v>
          </cell>
          <cell r="B11695">
            <v>2018</v>
          </cell>
          <cell r="C11695">
            <v>0.5</v>
          </cell>
          <cell r="D11695" t="str">
            <v>Lexington</v>
          </cell>
          <cell r="E11695">
            <v>2</v>
          </cell>
          <cell r="F11695">
            <v>787</v>
          </cell>
          <cell r="G11695" t="str">
            <v>Max</v>
          </cell>
        </row>
        <row r="11696">
          <cell r="A11696" t="str">
            <v>Marion201820.5Max</v>
          </cell>
          <cell r="B11696">
            <v>2018</v>
          </cell>
          <cell r="C11696">
            <v>0.5</v>
          </cell>
          <cell r="D11696" t="str">
            <v>Marion</v>
          </cell>
          <cell r="E11696">
            <v>2</v>
          </cell>
          <cell r="F11696">
            <v>543</v>
          </cell>
          <cell r="G11696" t="str">
            <v>Max</v>
          </cell>
        </row>
        <row r="11697">
          <cell r="A11697" t="str">
            <v>Marlboro201820.5Max</v>
          </cell>
          <cell r="B11697">
            <v>2018</v>
          </cell>
          <cell r="C11697">
            <v>0.5</v>
          </cell>
          <cell r="D11697" t="str">
            <v>Marlboro</v>
          </cell>
          <cell r="E11697">
            <v>2</v>
          </cell>
          <cell r="F11697">
            <v>543</v>
          </cell>
          <cell r="G11697" t="str">
            <v>Max</v>
          </cell>
        </row>
        <row r="11698">
          <cell r="A11698" t="str">
            <v>McCormick201820.5Max</v>
          </cell>
          <cell r="B11698">
            <v>2018</v>
          </cell>
          <cell r="C11698">
            <v>0.5</v>
          </cell>
          <cell r="D11698" t="str">
            <v>McCormick</v>
          </cell>
          <cell r="E11698">
            <v>2</v>
          </cell>
          <cell r="F11698">
            <v>581</v>
          </cell>
          <cell r="G11698" t="str">
            <v>Max</v>
          </cell>
        </row>
        <row r="11699">
          <cell r="A11699" t="str">
            <v>Newberry201820.5Max</v>
          </cell>
          <cell r="B11699">
            <v>2018</v>
          </cell>
          <cell r="C11699">
            <v>0.5</v>
          </cell>
          <cell r="D11699" t="str">
            <v>Newberry</v>
          </cell>
          <cell r="E11699">
            <v>2</v>
          </cell>
          <cell r="F11699">
            <v>601</v>
          </cell>
          <cell r="G11699" t="str">
            <v>Max</v>
          </cell>
        </row>
        <row r="11700">
          <cell r="A11700" t="str">
            <v>Oconee201820.5Max</v>
          </cell>
          <cell r="B11700">
            <v>2018</v>
          </cell>
          <cell r="C11700">
            <v>0.5</v>
          </cell>
          <cell r="D11700" t="str">
            <v>Oconee</v>
          </cell>
          <cell r="E11700">
            <v>2</v>
          </cell>
          <cell r="F11700">
            <v>652</v>
          </cell>
          <cell r="G11700" t="str">
            <v>Max</v>
          </cell>
        </row>
        <row r="11701">
          <cell r="A11701" t="str">
            <v>Orangeburg201820.5Max</v>
          </cell>
          <cell r="B11701">
            <v>2018</v>
          </cell>
          <cell r="C11701">
            <v>0.5</v>
          </cell>
          <cell r="D11701" t="str">
            <v>Orangeburg</v>
          </cell>
          <cell r="E11701">
            <v>2</v>
          </cell>
          <cell r="F11701">
            <v>573</v>
          </cell>
          <cell r="G11701" t="str">
            <v>Max</v>
          </cell>
        </row>
        <row r="11702">
          <cell r="A11702" t="str">
            <v>Pickens201820.5Max</v>
          </cell>
          <cell r="B11702">
            <v>2018</v>
          </cell>
          <cell r="C11702">
            <v>0.5</v>
          </cell>
          <cell r="D11702" t="str">
            <v>Pickens</v>
          </cell>
          <cell r="E11702">
            <v>2</v>
          </cell>
          <cell r="F11702">
            <v>748</v>
          </cell>
          <cell r="G11702" t="str">
            <v>Max</v>
          </cell>
        </row>
        <row r="11703">
          <cell r="A11703" t="str">
            <v>Richland201820.5Max</v>
          </cell>
          <cell r="B11703">
            <v>2018</v>
          </cell>
          <cell r="C11703">
            <v>0.5</v>
          </cell>
          <cell r="D11703" t="str">
            <v>Richland</v>
          </cell>
          <cell r="E11703">
            <v>2</v>
          </cell>
          <cell r="F11703">
            <v>787</v>
          </cell>
          <cell r="G11703" t="str">
            <v>Max</v>
          </cell>
        </row>
        <row r="11704">
          <cell r="A11704" t="str">
            <v>Saluda201820.5Max</v>
          </cell>
          <cell r="B11704">
            <v>2018</v>
          </cell>
          <cell r="C11704">
            <v>0.5</v>
          </cell>
          <cell r="D11704" t="str">
            <v>Saluda</v>
          </cell>
          <cell r="E11704">
            <v>2</v>
          </cell>
          <cell r="F11704">
            <v>787</v>
          </cell>
          <cell r="G11704" t="str">
            <v>Max</v>
          </cell>
        </row>
        <row r="11705">
          <cell r="A11705" t="str">
            <v>Spartanburg201820.5Max</v>
          </cell>
          <cell r="B11705">
            <v>2018</v>
          </cell>
          <cell r="C11705">
            <v>0.5</v>
          </cell>
          <cell r="D11705" t="str">
            <v>Spartanburg</v>
          </cell>
          <cell r="E11705">
            <v>2</v>
          </cell>
          <cell r="F11705">
            <v>661</v>
          </cell>
          <cell r="G11705" t="str">
            <v>Max</v>
          </cell>
        </row>
        <row r="11706">
          <cell r="A11706" t="str">
            <v>Sumter201820.5Max</v>
          </cell>
          <cell r="B11706">
            <v>2018</v>
          </cell>
          <cell r="C11706">
            <v>0.5</v>
          </cell>
          <cell r="D11706" t="str">
            <v>Sumter</v>
          </cell>
          <cell r="E11706">
            <v>2</v>
          </cell>
          <cell r="F11706">
            <v>561</v>
          </cell>
          <cell r="G11706" t="str">
            <v>Max</v>
          </cell>
        </row>
        <row r="11707">
          <cell r="A11707" t="str">
            <v>Union201820.5Max</v>
          </cell>
          <cell r="B11707">
            <v>2018</v>
          </cell>
          <cell r="C11707">
            <v>0.5</v>
          </cell>
          <cell r="D11707" t="str">
            <v>Union</v>
          </cell>
          <cell r="E11707">
            <v>2</v>
          </cell>
          <cell r="F11707">
            <v>543</v>
          </cell>
          <cell r="G11707" t="str">
            <v>Max</v>
          </cell>
        </row>
        <row r="11708">
          <cell r="A11708" t="str">
            <v>Williamsburg201820.5Max</v>
          </cell>
          <cell r="B11708">
            <v>2018</v>
          </cell>
          <cell r="C11708">
            <v>0.5</v>
          </cell>
          <cell r="D11708" t="str">
            <v>Williamsburg</v>
          </cell>
          <cell r="E11708">
            <v>2</v>
          </cell>
          <cell r="F11708">
            <v>543</v>
          </cell>
          <cell r="G11708" t="str">
            <v>Max</v>
          </cell>
        </row>
        <row r="11709">
          <cell r="A11709" t="str">
            <v>York201820.5Max</v>
          </cell>
          <cell r="B11709">
            <v>2018</v>
          </cell>
          <cell r="C11709">
            <v>0.5</v>
          </cell>
          <cell r="D11709" t="str">
            <v>York</v>
          </cell>
          <cell r="E11709">
            <v>2</v>
          </cell>
          <cell r="F11709">
            <v>833</v>
          </cell>
          <cell r="G11709" t="str">
            <v>Max</v>
          </cell>
        </row>
        <row r="11710">
          <cell r="A11710" t="str">
            <v>Abbeville201830.5Max</v>
          </cell>
          <cell r="B11710">
            <v>2018</v>
          </cell>
          <cell r="C11710">
            <v>0.5</v>
          </cell>
          <cell r="D11710" t="str">
            <v>Abbeville</v>
          </cell>
          <cell r="E11710">
            <v>3</v>
          </cell>
          <cell r="F11710">
            <v>628</v>
          </cell>
          <cell r="G11710" t="str">
            <v>Max</v>
          </cell>
        </row>
        <row r="11711">
          <cell r="A11711" t="str">
            <v>Aiken201830.5Max</v>
          </cell>
          <cell r="B11711">
            <v>2018</v>
          </cell>
          <cell r="C11711">
            <v>0.5</v>
          </cell>
          <cell r="D11711" t="str">
            <v>Aiken</v>
          </cell>
          <cell r="E11711">
            <v>3</v>
          </cell>
          <cell r="F11711">
            <v>810</v>
          </cell>
          <cell r="G11711" t="str">
            <v>Max</v>
          </cell>
        </row>
        <row r="11712">
          <cell r="A11712" t="str">
            <v>Allendale201830.5Max</v>
          </cell>
          <cell r="B11712">
            <v>2018</v>
          </cell>
          <cell r="C11712">
            <v>0.5</v>
          </cell>
          <cell r="D11712" t="str">
            <v>Allendale</v>
          </cell>
          <cell r="E11712">
            <v>3</v>
          </cell>
          <cell r="F11712">
            <v>628</v>
          </cell>
          <cell r="G11712" t="str">
            <v>Max</v>
          </cell>
        </row>
        <row r="11713">
          <cell r="A11713" t="str">
            <v>Anderson201830.5Max</v>
          </cell>
          <cell r="B11713">
            <v>2018</v>
          </cell>
          <cell r="C11713">
            <v>0.5</v>
          </cell>
          <cell r="D11713" t="str">
            <v>Anderson</v>
          </cell>
          <cell r="E11713">
            <v>3</v>
          </cell>
          <cell r="F11713">
            <v>768</v>
          </cell>
          <cell r="G11713" t="str">
            <v>Max</v>
          </cell>
        </row>
        <row r="11714">
          <cell r="A11714" t="str">
            <v>Bamberg201830.5Max</v>
          </cell>
          <cell r="B11714">
            <v>2018</v>
          </cell>
          <cell r="C11714">
            <v>0.5</v>
          </cell>
          <cell r="D11714" t="str">
            <v>Bamberg</v>
          </cell>
          <cell r="E11714">
            <v>3</v>
          </cell>
          <cell r="F11714">
            <v>628</v>
          </cell>
          <cell r="G11714" t="str">
            <v>Max</v>
          </cell>
        </row>
        <row r="11715">
          <cell r="A11715" t="str">
            <v>Barnwell201830.5Max</v>
          </cell>
          <cell r="B11715">
            <v>2018</v>
          </cell>
          <cell r="C11715">
            <v>0.5</v>
          </cell>
          <cell r="D11715" t="str">
            <v>Barnwell</v>
          </cell>
          <cell r="E11715">
            <v>3</v>
          </cell>
          <cell r="F11715">
            <v>628</v>
          </cell>
          <cell r="G11715" t="str">
            <v>Max</v>
          </cell>
        </row>
        <row r="11716">
          <cell r="A11716" t="str">
            <v>Beaufort201830.5Max</v>
          </cell>
          <cell r="B11716">
            <v>2018</v>
          </cell>
          <cell r="C11716">
            <v>0.5</v>
          </cell>
          <cell r="D11716" t="str">
            <v>Beaufort</v>
          </cell>
          <cell r="E11716">
            <v>3</v>
          </cell>
          <cell r="F11716">
            <v>938</v>
          </cell>
          <cell r="G11716" t="str">
            <v>Max</v>
          </cell>
        </row>
        <row r="11717">
          <cell r="A11717" t="str">
            <v>Berkeley201830.5Max</v>
          </cell>
          <cell r="B11717">
            <v>2018</v>
          </cell>
          <cell r="C11717">
            <v>0.5</v>
          </cell>
          <cell r="D11717" t="str">
            <v>Berkeley</v>
          </cell>
          <cell r="E11717">
            <v>3</v>
          </cell>
          <cell r="F11717">
            <v>968</v>
          </cell>
          <cell r="G11717" t="str">
            <v>Max</v>
          </cell>
        </row>
        <row r="11718">
          <cell r="A11718" t="str">
            <v>Calhoun201830.5Max</v>
          </cell>
          <cell r="B11718">
            <v>2018</v>
          </cell>
          <cell r="C11718">
            <v>0.5</v>
          </cell>
          <cell r="D11718" t="str">
            <v>Calhoun</v>
          </cell>
          <cell r="E11718">
            <v>3</v>
          </cell>
          <cell r="F11718">
            <v>908</v>
          </cell>
          <cell r="G11718" t="str">
            <v>Max</v>
          </cell>
        </row>
        <row r="11719">
          <cell r="A11719" t="str">
            <v>Charleston201830.5Max</v>
          </cell>
          <cell r="B11719">
            <v>2018</v>
          </cell>
          <cell r="C11719">
            <v>0.5</v>
          </cell>
          <cell r="D11719" t="str">
            <v>Charleston</v>
          </cell>
          <cell r="E11719">
            <v>3</v>
          </cell>
          <cell r="F11719">
            <v>968</v>
          </cell>
          <cell r="G11719" t="str">
            <v>Max</v>
          </cell>
        </row>
        <row r="11720">
          <cell r="A11720" t="str">
            <v>Cherokee201830.5Max</v>
          </cell>
          <cell r="B11720">
            <v>2018</v>
          </cell>
          <cell r="C11720">
            <v>0.5</v>
          </cell>
          <cell r="D11720" t="str">
            <v>Cherokee</v>
          </cell>
          <cell r="E11720">
            <v>3</v>
          </cell>
          <cell r="F11720">
            <v>628</v>
          </cell>
          <cell r="G11720" t="str">
            <v>Max</v>
          </cell>
        </row>
        <row r="11721">
          <cell r="A11721" t="str">
            <v>Chester201830.5Max</v>
          </cell>
          <cell r="B11721">
            <v>2018</v>
          </cell>
          <cell r="C11721">
            <v>0.5</v>
          </cell>
          <cell r="D11721" t="str">
            <v>Chester</v>
          </cell>
          <cell r="E11721">
            <v>3</v>
          </cell>
          <cell r="F11721">
            <v>628</v>
          </cell>
          <cell r="G11721" t="str">
            <v>Max</v>
          </cell>
        </row>
        <row r="11722">
          <cell r="A11722" t="str">
            <v>Chesterfield201830.5Max</v>
          </cell>
          <cell r="B11722">
            <v>2018</v>
          </cell>
          <cell r="C11722">
            <v>0.5</v>
          </cell>
          <cell r="D11722" t="str">
            <v>Chesterfield</v>
          </cell>
          <cell r="E11722">
            <v>3</v>
          </cell>
          <cell r="F11722">
            <v>628</v>
          </cell>
          <cell r="G11722" t="str">
            <v>Max</v>
          </cell>
        </row>
        <row r="11723">
          <cell r="A11723" t="str">
            <v>Clarendon201830.5Max</v>
          </cell>
          <cell r="B11723">
            <v>2018</v>
          </cell>
          <cell r="C11723">
            <v>0.5</v>
          </cell>
          <cell r="D11723" t="str">
            <v>Clarendon</v>
          </cell>
          <cell r="E11723">
            <v>3</v>
          </cell>
          <cell r="F11723">
            <v>628</v>
          </cell>
          <cell r="G11723" t="str">
            <v>Max</v>
          </cell>
        </row>
        <row r="11724">
          <cell r="A11724" t="str">
            <v>Colleton201830.5Max</v>
          </cell>
          <cell r="B11724">
            <v>2018</v>
          </cell>
          <cell r="C11724">
            <v>0.5</v>
          </cell>
          <cell r="D11724" t="str">
            <v>Colleton</v>
          </cell>
          <cell r="E11724">
            <v>3</v>
          </cell>
          <cell r="F11724">
            <v>628</v>
          </cell>
          <cell r="G11724" t="str">
            <v>Max</v>
          </cell>
        </row>
        <row r="11725">
          <cell r="A11725" t="str">
            <v>Darlington201830.5Max</v>
          </cell>
          <cell r="B11725">
            <v>2018</v>
          </cell>
          <cell r="C11725">
            <v>0.5</v>
          </cell>
          <cell r="D11725" t="str">
            <v>Darlington</v>
          </cell>
          <cell r="E11725">
            <v>3</v>
          </cell>
          <cell r="F11725">
            <v>638</v>
          </cell>
          <cell r="G11725" t="str">
            <v>Max</v>
          </cell>
        </row>
        <row r="11726">
          <cell r="A11726" t="str">
            <v>Dillon201830.5Max</v>
          </cell>
          <cell r="B11726">
            <v>2018</v>
          </cell>
          <cell r="C11726">
            <v>0.5</v>
          </cell>
          <cell r="D11726" t="str">
            <v>Dillon</v>
          </cell>
          <cell r="E11726">
            <v>3</v>
          </cell>
          <cell r="F11726">
            <v>628</v>
          </cell>
          <cell r="G11726" t="str">
            <v>Max</v>
          </cell>
        </row>
        <row r="11727">
          <cell r="A11727" t="str">
            <v>Dorchester201830.5Max</v>
          </cell>
          <cell r="B11727">
            <v>2018</v>
          </cell>
          <cell r="C11727">
            <v>0.5</v>
          </cell>
          <cell r="D11727" t="str">
            <v>Dorchester</v>
          </cell>
          <cell r="E11727">
            <v>3</v>
          </cell>
          <cell r="F11727">
            <v>968</v>
          </cell>
          <cell r="G11727" t="str">
            <v>Max</v>
          </cell>
        </row>
        <row r="11728">
          <cell r="A11728" t="str">
            <v>Edgefield201830.5Max</v>
          </cell>
          <cell r="B11728">
            <v>2018</v>
          </cell>
          <cell r="C11728">
            <v>0.5</v>
          </cell>
          <cell r="D11728" t="str">
            <v>Edgefield</v>
          </cell>
          <cell r="E11728">
            <v>3</v>
          </cell>
          <cell r="F11728">
            <v>810</v>
          </cell>
          <cell r="G11728" t="str">
            <v>Max</v>
          </cell>
        </row>
        <row r="11729">
          <cell r="A11729" t="str">
            <v>Fairfield201830.5Max</v>
          </cell>
          <cell r="B11729">
            <v>2018</v>
          </cell>
          <cell r="C11729">
            <v>0.5</v>
          </cell>
          <cell r="D11729" t="str">
            <v>Fairfield</v>
          </cell>
          <cell r="E11729">
            <v>3</v>
          </cell>
          <cell r="F11729">
            <v>908</v>
          </cell>
          <cell r="G11729" t="str">
            <v>Max</v>
          </cell>
        </row>
        <row r="11730">
          <cell r="A11730" t="str">
            <v>Florence201830.5Max</v>
          </cell>
          <cell r="B11730">
            <v>2018</v>
          </cell>
          <cell r="C11730">
            <v>0.5</v>
          </cell>
          <cell r="D11730" t="str">
            <v>Florence</v>
          </cell>
          <cell r="E11730">
            <v>3</v>
          </cell>
          <cell r="F11730">
            <v>718</v>
          </cell>
          <cell r="G11730" t="str">
            <v>Max</v>
          </cell>
        </row>
        <row r="11731">
          <cell r="A11731" t="str">
            <v>Georgetown201830.5Max</v>
          </cell>
          <cell r="B11731">
            <v>2018</v>
          </cell>
          <cell r="C11731">
            <v>0.5</v>
          </cell>
          <cell r="D11731" t="str">
            <v>Georgetown</v>
          </cell>
          <cell r="E11731">
            <v>3</v>
          </cell>
          <cell r="F11731">
            <v>736</v>
          </cell>
          <cell r="G11731" t="str">
            <v>Max</v>
          </cell>
        </row>
        <row r="11732">
          <cell r="A11732" t="str">
            <v>Greenville201830.5Max</v>
          </cell>
          <cell r="B11732">
            <v>2018</v>
          </cell>
          <cell r="C11732">
            <v>0.5</v>
          </cell>
          <cell r="D11732" t="str">
            <v>Greenville</v>
          </cell>
          <cell r="E11732">
            <v>3</v>
          </cell>
          <cell r="F11732">
            <v>865</v>
          </cell>
          <cell r="G11732" t="str">
            <v>Max</v>
          </cell>
        </row>
        <row r="11733">
          <cell r="A11733" t="str">
            <v>Greenwood201830.5Max</v>
          </cell>
          <cell r="B11733">
            <v>2018</v>
          </cell>
          <cell r="C11733">
            <v>0.5</v>
          </cell>
          <cell r="D11733" t="str">
            <v>Greenwood</v>
          </cell>
          <cell r="E11733">
            <v>3</v>
          </cell>
          <cell r="F11733">
            <v>726</v>
          </cell>
          <cell r="G11733" t="str">
            <v>Max</v>
          </cell>
        </row>
        <row r="11734">
          <cell r="A11734" t="str">
            <v>Hampton201830.5Max</v>
          </cell>
          <cell r="B11734">
            <v>2018</v>
          </cell>
          <cell r="C11734">
            <v>0.5</v>
          </cell>
          <cell r="D11734" t="str">
            <v>Hampton</v>
          </cell>
          <cell r="E11734">
            <v>3</v>
          </cell>
          <cell r="F11734">
            <v>628</v>
          </cell>
          <cell r="G11734" t="str">
            <v>Max</v>
          </cell>
        </row>
        <row r="11735">
          <cell r="A11735" t="str">
            <v>Horry201830.5Max</v>
          </cell>
          <cell r="B11735">
            <v>2018</v>
          </cell>
          <cell r="C11735">
            <v>0.5</v>
          </cell>
          <cell r="D11735" t="str">
            <v>Horry</v>
          </cell>
          <cell r="E11735">
            <v>3</v>
          </cell>
          <cell r="F11735">
            <v>754</v>
          </cell>
          <cell r="G11735" t="str">
            <v>Max</v>
          </cell>
        </row>
        <row r="11736">
          <cell r="A11736" t="str">
            <v>Jasper201830.5Max</v>
          </cell>
          <cell r="B11736">
            <v>2018</v>
          </cell>
          <cell r="C11736">
            <v>0.5</v>
          </cell>
          <cell r="D11736" t="str">
            <v>Jasper</v>
          </cell>
          <cell r="E11736">
            <v>3</v>
          </cell>
          <cell r="F11736">
            <v>643</v>
          </cell>
          <cell r="G11736" t="str">
            <v>Max</v>
          </cell>
        </row>
        <row r="11737">
          <cell r="A11737" t="str">
            <v>Kershaw201830.5Max</v>
          </cell>
          <cell r="B11737">
            <v>2018</v>
          </cell>
          <cell r="C11737">
            <v>0.5</v>
          </cell>
          <cell r="D11737" t="str">
            <v>Kershaw</v>
          </cell>
          <cell r="E11737">
            <v>3</v>
          </cell>
          <cell r="F11737">
            <v>742</v>
          </cell>
          <cell r="G11737" t="str">
            <v>Max</v>
          </cell>
        </row>
        <row r="11738">
          <cell r="A11738" t="str">
            <v>Lancaster201830.5Max</v>
          </cell>
          <cell r="B11738">
            <v>2018</v>
          </cell>
          <cell r="C11738">
            <v>0.5</v>
          </cell>
          <cell r="D11738" t="str">
            <v>Lancaster</v>
          </cell>
          <cell r="E11738">
            <v>3</v>
          </cell>
          <cell r="F11738">
            <v>738</v>
          </cell>
          <cell r="G11738" t="str">
            <v>Max</v>
          </cell>
        </row>
        <row r="11739">
          <cell r="A11739" t="str">
            <v>Laurens201830.5Max</v>
          </cell>
          <cell r="B11739">
            <v>2018</v>
          </cell>
          <cell r="C11739">
            <v>0.5</v>
          </cell>
          <cell r="D11739" t="str">
            <v>Laurens</v>
          </cell>
          <cell r="E11739">
            <v>3</v>
          </cell>
          <cell r="F11739">
            <v>660</v>
          </cell>
          <cell r="G11739" t="str">
            <v>Max</v>
          </cell>
        </row>
        <row r="11740">
          <cell r="A11740" t="str">
            <v>Lee201830.5Max</v>
          </cell>
          <cell r="B11740">
            <v>2018</v>
          </cell>
          <cell r="C11740">
            <v>0.5</v>
          </cell>
          <cell r="D11740" t="str">
            <v>Lee</v>
          </cell>
          <cell r="E11740">
            <v>3</v>
          </cell>
          <cell r="F11740">
            <v>628</v>
          </cell>
          <cell r="G11740" t="str">
            <v>Max</v>
          </cell>
        </row>
        <row r="11741">
          <cell r="A11741" t="str">
            <v>Lexington201830.5Max</v>
          </cell>
          <cell r="B11741">
            <v>2018</v>
          </cell>
          <cell r="C11741">
            <v>0.5</v>
          </cell>
          <cell r="D11741" t="str">
            <v>Lexington</v>
          </cell>
          <cell r="E11741">
            <v>3</v>
          </cell>
          <cell r="F11741">
            <v>908</v>
          </cell>
          <cell r="G11741" t="str">
            <v>Max</v>
          </cell>
        </row>
        <row r="11742">
          <cell r="A11742" t="str">
            <v>Marion201830.5Max</v>
          </cell>
          <cell r="B11742">
            <v>2018</v>
          </cell>
          <cell r="C11742">
            <v>0.5</v>
          </cell>
          <cell r="D11742" t="str">
            <v>Marion</v>
          </cell>
          <cell r="E11742">
            <v>3</v>
          </cell>
          <cell r="F11742">
            <v>628</v>
          </cell>
          <cell r="G11742" t="str">
            <v>Max</v>
          </cell>
        </row>
        <row r="11743">
          <cell r="A11743" t="str">
            <v>Marlboro201830.5Max</v>
          </cell>
          <cell r="B11743">
            <v>2018</v>
          </cell>
          <cell r="C11743">
            <v>0.5</v>
          </cell>
          <cell r="D11743" t="str">
            <v>Marlboro</v>
          </cell>
          <cell r="E11743">
            <v>3</v>
          </cell>
          <cell r="F11743">
            <v>628</v>
          </cell>
          <cell r="G11743" t="str">
            <v>Max</v>
          </cell>
        </row>
        <row r="11744">
          <cell r="A11744" t="str">
            <v>McCormick201830.5Max</v>
          </cell>
          <cell r="B11744">
            <v>2018</v>
          </cell>
          <cell r="C11744">
            <v>0.5</v>
          </cell>
          <cell r="D11744" t="str">
            <v>McCormick</v>
          </cell>
          <cell r="E11744">
            <v>3</v>
          </cell>
          <cell r="F11744">
            <v>671</v>
          </cell>
          <cell r="G11744" t="str">
            <v>Max</v>
          </cell>
        </row>
        <row r="11745">
          <cell r="A11745" t="str">
            <v>Newberry201830.5Max</v>
          </cell>
          <cell r="B11745">
            <v>2018</v>
          </cell>
          <cell r="C11745">
            <v>0.5</v>
          </cell>
          <cell r="D11745" t="str">
            <v>Newberry</v>
          </cell>
          <cell r="E11745">
            <v>3</v>
          </cell>
          <cell r="F11745">
            <v>694</v>
          </cell>
          <cell r="G11745" t="str">
            <v>Max</v>
          </cell>
        </row>
        <row r="11746">
          <cell r="A11746" t="str">
            <v>Oconee201830.5Max</v>
          </cell>
          <cell r="B11746">
            <v>2018</v>
          </cell>
          <cell r="C11746">
            <v>0.5</v>
          </cell>
          <cell r="D11746" t="str">
            <v>Oconee</v>
          </cell>
          <cell r="E11746">
            <v>3</v>
          </cell>
          <cell r="F11746">
            <v>753</v>
          </cell>
          <cell r="G11746" t="str">
            <v>Max</v>
          </cell>
        </row>
        <row r="11747">
          <cell r="A11747" t="str">
            <v>Orangeburg201830.5Max</v>
          </cell>
          <cell r="B11747">
            <v>2018</v>
          </cell>
          <cell r="C11747">
            <v>0.5</v>
          </cell>
          <cell r="D11747" t="str">
            <v>Orangeburg</v>
          </cell>
          <cell r="E11747">
            <v>3</v>
          </cell>
          <cell r="F11747">
            <v>661</v>
          </cell>
          <cell r="G11747" t="str">
            <v>Max</v>
          </cell>
        </row>
        <row r="11748">
          <cell r="A11748" t="str">
            <v>Pickens201830.5Max</v>
          </cell>
          <cell r="B11748">
            <v>2018</v>
          </cell>
          <cell r="C11748">
            <v>0.5</v>
          </cell>
          <cell r="D11748" t="str">
            <v>Pickens</v>
          </cell>
          <cell r="E11748">
            <v>3</v>
          </cell>
          <cell r="F11748">
            <v>865</v>
          </cell>
          <cell r="G11748" t="str">
            <v>Max</v>
          </cell>
        </row>
        <row r="11749">
          <cell r="A11749" t="str">
            <v>Richland201830.5Max</v>
          </cell>
          <cell r="B11749">
            <v>2018</v>
          </cell>
          <cell r="C11749">
            <v>0.5</v>
          </cell>
          <cell r="D11749" t="str">
            <v>Richland</v>
          </cell>
          <cell r="E11749">
            <v>3</v>
          </cell>
          <cell r="F11749">
            <v>908</v>
          </cell>
          <cell r="G11749" t="str">
            <v>Max</v>
          </cell>
        </row>
        <row r="11750">
          <cell r="A11750" t="str">
            <v>Saluda201830.5Max</v>
          </cell>
          <cell r="B11750">
            <v>2018</v>
          </cell>
          <cell r="C11750">
            <v>0.5</v>
          </cell>
          <cell r="D11750" t="str">
            <v>Saluda</v>
          </cell>
          <cell r="E11750">
            <v>3</v>
          </cell>
          <cell r="F11750">
            <v>908</v>
          </cell>
          <cell r="G11750" t="str">
            <v>Max</v>
          </cell>
        </row>
        <row r="11751">
          <cell r="A11751" t="str">
            <v>Spartanburg201830.5Max</v>
          </cell>
          <cell r="B11751">
            <v>2018</v>
          </cell>
          <cell r="C11751">
            <v>0.5</v>
          </cell>
          <cell r="D11751" t="str">
            <v>Spartanburg</v>
          </cell>
          <cell r="E11751">
            <v>3</v>
          </cell>
          <cell r="F11751">
            <v>763</v>
          </cell>
          <cell r="G11751" t="str">
            <v>Max</v>
          </cell>
        </row>
        <row r="11752">
          <cell r="A11752" t="str">
            <v>Sumter201830.5Max</v>
          </cell>
          <cell r="B11752">
            <v>2018</v>
          </cell>
          <cell r="C11752">
            <v>0.5</v>
          </cell>
          <cell r="D11752" t="str">
            <v>Sumter</v>
          </cell>
          <cell r="E11752">
            <v>3</v>
          </cell>
          <cell r="F11752">
            <v>647</v>
          </cell>
          <cell r="G11752" t="str">
            <v>Max</v>
          </cell>
        </row>
        <row r="11753">
          <cell r="A11753" t="str">
            <v>Union201830.5Max</v>
          </cell>
          <cell r="B11753">
            <v>2018</v>
          </cell>
          <cell r="C11753">
            <v>0.5</v>
          </cell>
          <cell r="D11753" t="str">
            <v>Union</v>
          </cell>
          <cell r="E11753">
            <v>3</v>
          </cell>
          <cell r="F11753">
            <v>628</v>
          </cell>
          <cell r="G11753" t="str">
            <v>Max</v>
          </cell>
        </row>
        <row r="11754">
          <cell r="A11754" t="str">
            <v>Williamsburg201830.5Max</v>
          </cell>
          <cell r="B11754">
            <v>2018</v>
          </cell>
          <cell r="C11754">
            <v>0.5</v>
          </cell>
          <cell r="D11754" t="str">
            <v>Williamsburg</v>
          </cell>
          <cell r="E11754">
            <v>3</v>
          </cell>
          <cell r="F11754">
            <v>628</v>
          </cell>
          <cell r="G11754" t="str">
            <v>Max</v>
          </cell>
        </row>
        <row r="11755">
          <cell r="A11755" t="str">
            <v>York201830.5Max</v>
          </cell>
          <cell r="B11755">
            <v>2018</v>
          </cell>
          <cell r="C11755">
            <v>0.5</v>
          </cell>
          <cell r="D11755" t="str">
            <v>York</v>
          </cell>
          <cell r="E11755">
            <v>3</v>
          </cell>
          <cell r="F11755">
            <v>963</v>
          </cell>
          <cell r="G11755" t="str">
            <v>Max</v>
          </cell>
        </row>
        <row r="11756">
          <cell r="A11756" t="str">
            <v>Abbeville201840.5Max</v>
          </cell>
          <cell r="B11756">
            <v>2018</v>
          </cell>
          <cell r="C11756">
            <v>0.5</v>
          </cell>
          <cell r="D11756" t="str">
            <v>Abbeville</v>
          </cell>
          <cell r="E11756">
            <v>4</v>
          </cell>
          <cell r="F11756">
            <v>701</v>
          </cell>
          <cell r="G11756" t="str">
            <v>Max</v>
          </cell>
        </row>
        <row r="11757">
          <cell r="A11757" t="str">
            <v>Aiken201840.5Max</v>
          </cell>
          <cell r="B11757">
            <v>2018</v>
          </cell>
          <cell r="C11757">
            <v>0.5</v>
          </cell>
          <cell r="D11757" t="str">
            <v>Aiken</v>
          </cell>
          <cell r="E11757">
            <v>4</v>
          </cell>
          <cell r="F11757">
            <v>903</v>
          </cell>
          <cell r="G11757" t="str">
            <v>Max</v>
          </cell>
        </row>
        <row r="11758">
          <cell r="A11758" t="str">
            <v>Allendale201840.5Max</v>
          </cell>
          <cell r="B11758">
            <v>2018</v>
          </cell>
          <cell r="C11758">
            <v>0.5</v>
          </cell>
          <cell r="D11758" t="str">
            <v>Allendale</v>
          </cell>
          <cell r="E11758">
            <v>4</v>
          </cell>
          <cell r="F11758">
            <v>701</v>
          </cell>
          <cell r="G11758" t="str">
            <v>Max</v>
          </cell>
        </row>
        <row r="11759">
          <cell r="A11759" t="str">
            <v>Anderson201840.5Max</v>
          </cell>
          <cell r="B11759">
            <v>2018</v>
          </cell>
          <cell r="C11759">
            <v>0.5</v>
          </cell>
          <cell r="D11759" t="str">
            <v>Anderson</v>
          </cell>
          <cell r="E11759">
            <v>4</v>
          </cell>
          <cell r="F11759">
            <v>857</v>
          </cell>
          <cell r="G11759" t="str">
            <v>Max</v>
          </cell>
        </row>
        <row r="11760">
          <cell r="A11760" t="str">
            <v>Bamberg201840.5Max</v>
          </cell>
          <cell r="B11760">
            <v>2018</v>
          </cell>
          <cell r="C11760">
            <v>0.5</v>
          </cell>
          <cell r="D11760" t="str">
            <v>Bamberg</v>
          </cell>
          <cell r="E11760">
            <v>4</v>
          </cell>
          <cell r="F11760">
            <v>701</v>
          </cell>
          <cell r="G11760" t="str">
            <v>Max</v>
          </cell>
        </row>
        <row r="11761">
          <cell r="A11761" t="str">
            <v>Barnwell201840.5Max</v>
          </cell>
          <cell r="B11761">
            <v>2018</v>
          </cell>
          <cell r="C11761">
            <v>0.5</v>
          </cell>
          <cell r="D11761" t="str">
            <v>Barnwell</v>
          </cell>
          <cell r="E11761">
            <v>4</v>
          </cell>
          <cell r="F11761">
            <v>701</v>
          </cell>
          <cell r="G11761" t="str">
            <v>Max</v>
          </cell>
        </row>
        <row r="11762">
          <cell r="A11762" t="str">
            <v>Beaufort201840.5Max</v>
          </cell>
          <cell r="B11762">
            <v>2018</v>
          </cell>
          <cell r="C11762">
            <v>0.5</v>
          </cell>
          <cell r="D11762" t="str">
            <v>Beaufort</v>
          </cell>
          <cell r="E11762">
            <v>4</v>
          </cell>
          <cell r="F11762">
            <v>1047</v>
          </cell>
          <cell r="G11762" t="str">
            <v>Max</v>
          </cell>
        </row>
        <row r="11763">
          <cell r="A11763" t="str">
            <v>Berkeley201840.5Max</v>
          </cell>
          <cell r="B11763">
            <v>2018</v>
          </cell>
          <cell r="C11763">
            <v>0.5</v>
          </cell>
          <cell r="D11763" t="str">
            <v>Berkeley</v>
          </cell>
          <cell r="E11763">
            <v>4</v>
          </cell>
          <cell r="F11763">
            <v>1081</v>
          </cell>
          <cell r="G11763" t="str">
            <v>Max</v>
          </cell>
        </row>
        <row r="11764">
          <cell r="A11764" t="str">
            <v>Calhoun201840.5Max</v>
          </cell>
          <cell r="B11764">
            <v>2018</v>
          </cell>
          <cell r="C11764">
            <v>0.5</v>
          </cell>
          <cell r="D11764" t="str">
            <v>Calhoun</v>
          </cell>
          <cell r="E11764">
            <v>4</v>
          </cell>
          <cell r="F11764">
            <v>1013</v>
          </cell>
          <cell r="G11764" t="str">
            <v>Max</v>
          </cell>
        </row>
        <row r="11765">
          <cell r="A11765" t="str">
            <v>Charleston201840.5Max</v>
          </cell>
          <cell r="B11765">
            <v>2018</v>
          </cell>
          <cell r="C11765">
            <v>0.5</v>
          </cell>
          <cell r="D11765" t="str">
            <v>Charleston</v>
          </cell>
          <cell r="E11765">
            <v>4</v>
          </cell>
          <cell r="F11765">
            <v>1081</v>
          </cell>
          <cell r="G11765" t="str">
            <v>Max</v>
          </cell>
        </row>
        <row r="11766">
          <cell r="A11766" t="str">
            <v>Cherokee201840.5Max</v>
          </cell>
          <cell r="B11766">
            <v>2018</v>
          </cell>
          <cell r="C11766">
            <v>0.5</v>
          </cell>
          <cell r="D11766" t="str">
            <v>Cherokee</v>
          </cell>
          <cell r="E11766">
            <v>4</v>
          </cell>
          <cell r="F11766">
            <v>701</v>
          </cell>
          <cell r="G11766" t="str">
            <v>Max</v>
          </cell>
        </row>
        <row r="11767">
          <cell r="A11767" t="str">
            <v>Chester201840.5Max</v>
          </cell>
          <cell r="B11767">
            <v>2018</v>
          </cell>
          <cell r="C11767">
            <v>0.5</v>
          </cell>
          <cell r="D11767" t="str">
            <v>Chester</v>
          </cell>
          <cell r="E11767">
            <v>4</v>
          </cell>
          <cell r="F11767">
            <v>701</v>
          </cell>
          <cell r="G11767" t="str">
            <v>Max</v>
          </cell>
        </row>
        <row r="11768">
          <cell r="A11768" t="str">
            <v>Chesterfield201840.5Max</v>
          </cell>
          <cell r="B11768">
            <v>2018</v>
          </cell>
          <cell r="C11768">
            <v>0.5</v>
          </cell>
          <cell r="D11768" t="str">
            <v>Chesterfield</v>
          </cell>
          <cell r="E11768">
            <v>4</v>
          </cell>
          <cell r="F11768">
            <v>701</v>
          </cell>
          <cell r="G11768" t="str">
            <v>Max</v>
          </cell>
        </row>
        <row r="11769">
          <cell r="A11769" t="str">
            <v>Clarendon201840.5Max</v>
          </cell>
          <cell r="B11769">
            <v>2018</v>
          </cell>
          <cell r="C11769">
            <v>0.5</v>
          </cell>
          <cell r="D11769" t="str">
            <v>Clarendon</v>
          </cell>
          <cell r="E11769">
            <v>4</v>
          </cell>
          <cell r="F11769">
            <v>701</v>
          </cell>
          <cell r="G11769" t="str">
            <v>Max</v>
          </cell>
        </row>
        <row r="11770">
          <cell r="A11770" t="str">
            <v>Colleton201840.5Max</v>
          </cell>
          <cell r="B11770">
            <v>2018</v>
          </cell>
          <cell r="C11770">
            <v>0.5</v>
          </cell>
          <cell r="D11770" t="str">
            <v>Colleton</v>
          </cell>
          <cell r="E11770">
            <v>4</v>
          </cell>
          <cell r="F11770">
            <v>701</v>
          </cell>
          <cell r="G11770" t="str">
            <v>Max</v>
          </cell>
        </row>
        <row r="11771">
          <cell r="A11771" t="str">
            <v>Darlington201840.5Max</v>
          </cell>
          <cell r="B11771">
            <v>2018</v>
          </cell>
          <cell r="C11771">
            <v>0.5</v>
          </cell>
          <cell r="D11771" t="str">
            <v>Darlington</v>
          </cell>
          <cell r="E11771">
            <v>4</v>
          </cell>
          <cell r="F11771">
            <v>712</v>
          </cell>
          <cell r="G11771" t="str">
            <v>Max</v>
          </cell>
        </row>
        <row r="11772">
          <cell r="A11772" t="str">
            <v>Dillon201840.5Max</v>
          </cell>
          <cell r="B11772">
            <v>2018</v>
          </cell>
          <cell r="C11772">
            <v>0.5</v>
          </cell>
          <cell r="D11772" t="str">
            <v>Dillon</v>
          </cell>
          <cell r="E11772">
            <v>4</v>
          </cell>
          <cell r="F11772">
            <v>701</v>
          </cell>
          <cell r="G11772" t="str">
            <v>Max</v>
          </cell>
        </row>
        <row r="11773">
          <cell r="A11773" t="str">
            <v>Dorchester201840.5Max</v>
          </cell>
          <cell r="B11773">
            <v>2018</v>
          </cell>
          <cell r="C11773">
            <v>0.5</v>
          </cell>
          <cell r="D11773" t="str">
            <v>Dorchester</v>
          </cell>
          <cell r="E11773">
            <v>4</v>
          </cell>
          <cell r="F11773">
            <v>1081</v>
          </cell>
          <cell r="G11773" t="str">
            <v>Max</v>
          </cell>
        </row>
        <row r="11774">
          <cell r="A11774" t="str">
            <v>Edgefield201840.5Max</v>
          </cell>
          <cell r="B11774">
            <v>2018</v>
          </cell>
          <cell r="C11774">
            <v>0.5</v>
          </cell>
          <cell r="D11774" t="str">
            <v>Edgefield</v>
          </cell>
          <cell r="E11774">
            <v>4</v>
          </cell>
          <cell r="F11774">
            <v>903</v>
          </cell>
          <cell r="G11774" t="str">
            <v>Max</v>
          </cell>
        </row>
        <row r="11775">
          <cell r="A11775" t="str">
            <v>Fairfield201840.5Max</v>
          </cell>
          <cell r="B11775">
            <v>2018</v>
          </cell>
          <cell r="C11775">
            <v>0.5</v>
          </cell>
          <cell r="D11775" t="str">
            <v>Fairfield</v>
          </cell>
          <cell r="E11775">
            <v>4</v>
          </cell>
          <cell r="F11775">
            <v>1013</v>
          </cell>
          <cell r="G11775" t="str">
            <v>Max</v>
          </cell>
        </row>
        <row r="11776">
          <cell r="A11776" t="str">
            <v>Florence201840.5Max</v>
          </cell>
          <cell r="B11776">
            <v>2018</v>
          </cell>
          <cell r="C11776">
            <v>0.5</v>
          </cell>
          <cell r="D11776" t="str">
            <v>Florence</v>
          </cell>
          <cell r="E11776">
            <v>4</v>
          </cell>
          <cell r="F11776">
            <v>801</v>
          </cell>
          <cell r="G11776" t="str">
            <v>Max</v>
          </cell>
        </row>
        <row r="11777">
          <cell r="A11777" t="str">
            <v>Georgetown201840.5Max</v>
          </cell>
          <cell r="B11777">
            <v>2018</v>
          </cell>
          <cell r="C11777">
            <v>0.5</v>
          </cell>
          <cell r="D11777" t="str">
            <v>Georgetown</v>
          </cell>
          <cell r="E11777">
            <v>4</v>
          </cell>
          <cell r="F11777">
            <v>821</v>
          </cell>
          <cell r="G11777" t="str">
            <v>Max</v>
          </cell>
        </row>
        <row r="11778">
          <cell r="A11778" t="str">
            <v>Greenville201840.5Max</v>
          </cell>
          <cell r="B11778">
            <v>2018</v>
          </cell>
          <cell r="C11778">
            <v>0.5</v>
          </cell>
          <cell r="D11778" t="str">
            <v>Greenville</v>
          </cell>
          <cell r="E11778">
            <v>4</v>
          </cell>
          <cell r="F11778">
            <v>965</v>
          </cell>
          <cell r="G11778" t="str">
            <v>Max</v>
          </cell>
        </row>
        <row r="11779">
          <cell r="A11779" t="str">
            <v>Greenwood201840.5Max</v>
          </cell>
          <cell r="B11779">
            <v>2018</v>
          </cell>
          <cell r="C11779">
            <v>0.5</v>
          </cell>
          <cell r="D11779" t="str">
            <v>Greenwood</v>
          </cell>
          <cell r="E11779">
            <v>4</v>
          </cell>
          <cell r="F11779">
            <v>811</v>
          </cell>
          <cell r="G11779" t="str">
            <v>Max</v>
          </cell>
        </row>
        <row r="11780">
          <cell r="A11780" t="str">
            <v>Hampton201840.5Max</v>
          </cell>
          <cell r="B11780">
            <v>2018</v>
          </cell>
          <cell r="C11780">
            <v>0.5</v>
          </cell>
          <cell r="D11780" t="str">
            <v>Hampton</v>
          </cell>
          <cell r="E11780">
            <v>4</v>
          </cell>
          <cell r="F11780">
            <v>701</v>
          </cell>
          <cell r="G11780" t="str">
            <v>Max</v>
          </cell>
        </row>
        <row r="11781">
          <cell r="A11781" t="str">
            <v>Horry201840.5Max</v>
          </cell>
          <cell r="B11781">
            <v>2018</v>
          </cell>
          <cell r="C11781">
            <v>0.5</v>
          </cell>
          <cell r="D11781" t="str">
            <v>Horry</v>
          </cell>
          <cell r="E11781">
            <v>4</v>
          </cell>
          <cell r="F11781">
            <v>841</v>
          </cell>
          <cell r="G11781" t="str">
            <v>Max</v>
          </cell>
        </row>
        <row r="11782">
          <cell r="A11782" t="str">
            <v>Jasper201840.5Max</v>
          </cell>
          <cell r="B11782">
            <v>2018</v>
          </cell>
          <cell r="C11782">
            <v>0.5</v>
          </cell>
          <cell r="D11782" t="str">
            <v>Jasper</v>
          </cell>
          <cell r="E11782">
            <v>4</v>
          </cell>
          <cell r="F11782">
            <v>718</v>
          </cell>
          <cell r="G11782" t="str">
            <v>Max</v>
          </cell>
        </row>
        <row r="11783">
          <cell r="A11783" t="str">
            <v>Kershaw201840.5Max</v>
          </cell>
          <cell r="B11783">
            <v>2018</v>
          </cell>
          <cell r="C11783">
            <v>0.5</v>
          </cell>
          <cell r="D11783" t="str">
            <v>Kershaw</v>
          </cell>
          <cell r="E11783">
            <v>4</v>
          </cell>
          <cell r="F11783">
            <v>828</v>
          </cell>
          <cell r="G11783" t="str">
            <v>Max</v>
          </cell>
        </row>
        <row r="11784">
          <cell r="A11784" t="str">
            <v>Lancaster201840.5Max</v>
          </cell>
          <cell r="B11784">
            <v>2018</v>
          </cell>
          <cell r="C11784">
            <v>0.5</v>
          </cell>
          <cell r="D11784" t="str">
            <v>Lancaster</v>
          </cell>
          <cell r="E11784">
            <v>4</v>
          </cell>
          <cell r="F11784">
            <v>823</v>
          </cell>
          <cell r="G11784" t="str">
            <v>Max</v>
          </cell>
        </row>
        <row r="11785">
          <cell r="A11785" t="str">
            <v>Laurens201840.5Max</v>
          </cell>
          <cell r="B11785">
            <v>2018</v>
          </cell>
          <cell r="C11785">
            <v>0.5</v>
          </cell>
          <cell r="D11785" t="str">
            <v>Laurens</v>
          </cell>
          <cell r="E11785">
            <v>4</v>
          </cell>
          <cell r="F11785">
            <v>737</v>
          </cell>
          <cell r="G11785" t="str">
            <v>Max</v>
          </cell>
        </row>
        <row r="11786">
          <cell r="A11786" t="str">
            <v>Lee201840.5Max</v>
          </cell>
          <cell r="B11786">
            <v>2018</v>
          </cell>
          <cell r="C11786">
            <v>0.5</v>
          </cell>
          <cell r="D11786" t="str">
            <v>Lee</v>
          </cell>
          <cell r="E11786">
            <v>4</v>
          </cell>
          <cell r="F11786">
            <v>701</v>
          </cell>
          <cell r="G11786" t="str">
            <v>Max</v>
          </cell>
        </row>
        <row r="11787">
          <cell r="A11787" t="str">
            <v>Lexington201840.5Max</v>
          </cell>
          <cell r="B11787">
            <v>2018</v>
          </cell>
          <cell r="C11787">
            <v>0.5</v>
          </cell>
          <cell r="D11787" t="str">
            <v>Lexington</v>
          </cell>
          <cell r="E11787">
            <v>4</v>
          </cell>
          <cell r="F11787">
            <v>1013</v>
          </cell>
          <cell r="G11787" t="str">
            <v>Max</v>
          </cell>
        </row>
        <row r="11788">
          <cell r="A11788" t="str">
            <v>Marion201840.5Max</v>
          </cell>
          <cell r="B11788">
            <v>2018</v>
          </cell>
          <cell r="C11788">
            <v>0.5</v>
          </cell>
          <cell r="D11788" t="str">
            <v>Marion</v>
          </cell>
          <cell r="E11788">
            <v>4</v>
          </cell>
          <cell r="F11788">
            <v>701</v>
          </cell>
          <cell r="G11788" t="str">
            <v>Max</v>
          </cell>
        </row>
        <row r="11789">
          <cell r="A11789" t="str">
            <v>Marlboro201840.5Max</v>
          </cell>
          <cell r="B11789">
            <v>2018</v>
          </cell>
          <cell r="C11789">
            <v>0.5</v>
          </cell>
          <cell r="D11789" t="str">
            <v>Marlboro</v>
          </cell>
          <cell r="E11789">
            <v>4</v>
          </cell>
          <cell r="F11789">
            <v>701</v>
          </cell>
          <cell r="G11789" t="str">
            <v>Max</v>
          </cell>
        </row>
        <row r="11790">
          <cell r="A11790" t="str">
            <v>McCormick201840.5Max</v>
          </cell>
          <cell r="B11790">
            <v>2018</v>
          </cell>
          <cell r="C11790">
            <v>0.5</v>
          </cell>
          <cell r="D11790" t="str">
            <v>McCormick</v>
          </cell>
          <cell r="E11790">
            <v>4</v>
          </cell>
          <cell r="F11790">
            <v>748</v>
          </cell>
          <cell r="G11790" t="str">
            <v>Max</v>
          </cell>
        </row>
        <row r="11791">
          <cell r="A11791" t="str">
            <v>Newberry201840.5Max</v>
          </cell>
          <cell r="B11791">
            <v>2018</v>
          </cell>
          <cell r="C11791">
            <v>0.5</v>
          </cell>
          <cell r="D11791" t="str">
            <v>Newberry</v>
          </cell>
          <cell r="E11791">
            <v>4</v>
          </cell>
          <cell r="F11791">
            <v>775</v>
          </cell>
          <cell r="G11791" t="str">
            <v>Max</v>
          </cell>
        </row>
        <row r="11792">
          <cell r="A11792" t="str">
            <v>Oconee201840.5Max</v>
          </cell>
          <cell r="B11792">
            <v>2018</v>
          </cell>
          <cell r="C11792">
            <v>0.5</v>
          </cell>
          <cell r="D11792" t="str">
            <v>Oconee</v>
          </cell>
          <cell r="E11792">
            <v>4</v>
          </cell>
          <cell r="F11792">
            <v>840</v>
          </cell>
          <cell r="G11792" t="str">
            <v>Max</v>
          </cell>
        </row>
        <row r="11793">
          <cell r="A11793" t="str">
            <v>Orangeburg201840.5Max</v>
          </cell>
          <cell r="B11793">
            <v>2018</v>
          </cell>
          <cell r="C11793">
            <v>0.5</v>
          </cell>
          <cell r="D11793" t="str">
            <v>Orangeburg</v>
          </cell>
          <cell r="E11793">
            <v>4</v>
          </cell>
          <cell r="F11793">
            <v>738</v>
          </cell>
          <cell r="G11793" t="str">
            <v>Max</v>
          </cell>
        </row>
        <row r="11794">
          <cell r="A11794" t="str">
            <v>Pickens201840.5Max</v>
          </cell>
          <cell r="B11794">
            <v>2018</v>
          </cell>
          <cell r="C11794">
            <v>0.5</v>
          </cell>
          <cell r="D11794" t="str">
            <v>Pickens</v>
          </cell>
          <cell r="E11794">
            <v>4</v>
          </cell>
          <cell r="F11794">
            <v>965</v>
          </cell>
          <cell r="G11794" t="str">
            <v>Max</v>
          </cell>
        </row>
        <row r="11795">
          <cell r="A11795" t="str">
            <v>Richland201840.5Max</v>
          </cell>
          <cell r="B11795">
            <v>2018</v>
          </cell>
          <cell r="C11795">
            <v>0.5</v>
          </cell>
          <cell r="D11795" t="str">
            <v>Richland</v>
          </cell>
          <cell r="E11795">
            <v>4</v>
          </cell>
          <cell r="F11795">
            <v>1013</v>
          </cell>
          <cell r="G11795" t="str">
            <v>Max</v>
          </cell>
        </row>
        <row r="11796">
          <cell r="A11796" t="str">
            <v>Saluda201840.5Max</v>
          </cell>
          <cell r="B11796">
            <v>2018</v>
          </cell>
          <cell r="C11796">
            <v>0.5</v>
          </cell>
          <cell r="D11796" t="str">
            <v>Saluda</v>
          </cell>
          <cell r="E11796">
            <v>4</v>
          </cell>
          <cell r="F11796">
            <v>1013</v>
          </cell>
          <cell r="G11796" t="str">
            <v>Max</v>
          </cell>
        </row>
        <row r="11797">
          <cell r="A11797" t="str">
            <v>Spartanburg201840.5Max</v>
          </cell>
          <cell r="B11797">
            <v>2018</v>
          </cell>
          <cell r="C11797">
            <v>0.5</v>
          </cell>
          <cell r="D11797" t="str">
            <v>Spartanburg</v>
          </cell>
          <cell r="E11797">
            <v>4</v>
          </cell>
          <cell r="F11797">
            <v>851</v>
          </cell>
          <cell r="G11797" t="str">
            <v>Max</v>
          </cell>
        </row>
        <row r="11798">
          <cell r="A11798" t="str">
            <v>Sumter201840.5Max</v>
          </cell>
          <cell r="B11798">
            <v>2018</v>
          </cell>
          <cell r="C11798">
            <v>0.5</v>
          </cell>
          <cell r="D11798" t="str">
            <v>Sumter</v>
          </cell>
          <cell r="E11798">
            <v>4</v>
          </cell>
          <cell r="F11798">
            <v>722</v>
          </cell>
          <cell r="G11798" t="str">
            <v>Max</v>
          </cell>
        </row>
        <row r="11799">
          <cell r="A11799" t="str">
            <v>Union201840.5Max</v>
          </cell>
          <cell r="B11799">
            <v>2018</v>
          </cell>
          <cell r="C11799">
            <v>0.5</v>
          </cell>
          <cell r="D11799" t="str">
            <v>Union</v>
          </cell>
          <cell r="E11799">
            <v>4</v>
          </cell>
          <cell r="F11799">
            <v>701</v>
          </cell>
          <cell r="G11799" t="str">
            <v>Max</v>
          </cell>
        </row>
        <row r="11800">
          <cell r="A11800" t="str">
            <v>Williamsburg201840.5Max</v>
          </cell>
          <cell r="B11800">
            <v>2018</v>
          </cell>
          <cell r="C11800">
            <v>0.5</v>
          </cell>
          <cell r="D11800" t="str">
            <v>Williamsburg</v>
          </cell>
          <cell r="E11800">
            <v>4</v>
          </cell>
          <cell r="F11800">
            <v>701</v>
          </cell>
          <cell r="G11800" t="str">
            <v>Max</v>
          </cell>
        </row>
        <row r="11801">
          <cell r="A11801" t="str">
            <v>York201840.5Max</v>
          </cell>
          <cell r="B11801">
            <v>2018</v>
          </cell>
          <cell r="C11801">
            <v>0.5</v>
          </cell>
          <cell r="D11801" t="str">
            <v>York</v>
          </cell>
          <cell r="E11801">
            <v>4</v>
          </cell>
          <cell r="F11801">
            <v>1075</v>
          </cell>
          <cell r="G11801" t="str">
            <v>Max</v>
          </cell>
        </row>
        <row r="11802">
          <cell r="A11802" t="str">
            <v>Abbeville201800.6Max</v>
          </cell>
          <cell r="B11802">
            <v>2018</v>
          </cell>
          <cell r="C11802">
            <v>0.6</v>
          </cell>
          <cell r="D11802" t="str">
            <v>Abbeville</v>
          </cell>
          <cell r="E11802">
            <v>0</v>
          </cell>
          <cell r="F11802">
            <v>508</v>
          </cell>
          <cell r="G11802" t="str">
            <v>Max</v>
          </cell>
        </row>
        <row r="11803">
          <cell r="A11803" t="str">
            <v>Aiken201800.6Max</v>
          </cell>
          <cell r="B11803">
            <v>2018</v>
          </cell>
          <cell r="C11803">
            <v>0.6</v>
          </cell>
          <cell r="D11803" t="str">
            <v>Aiken</v>
          </cell>
          <cell r="E11803">
            <v>0</v>
          </cell>
          <cell r="F11803">
            <v>655</v>
          </cell>
          <cell r="G11803" t="str">
            <v>Max</v>
          </cell>
        </row>
        <row r="11804">
          <cell r="A11804" t="str">
            <v>Allendale201800.6Max</v>
          </cell>
          <cell r="B11804">
            <v>2018</v>
          </cell>
          <cell r="C11804">
            <v>0.6</v>
          </cell>
          <cell r="D11804" t="str">
            <v>Allendale</v>
          </cell>
          <cell r="E11804">
            <v>0</v>
          </cell>
          <cell r="F11804">
            <v>508</v>
          </cell>
          <cell r="G11804" t="str">
            <v>Max</v>
          </cell>
        </row>
        <row r="11805">
          <cell r="A11805" t="str">
            <v>Anderson201800.6Max</v>
          </cell>
          <cell r="B11805">
            <v>2018</v>
          </cell>
          <cell r="C11805">
            <v>0.6</v>
          </cell>
          <cell r="D11805" t="str">
            <v>Anderson</v>
          </cell>
          <cell r="E11805">
            <v>0</v>
          </cell>
          <cell r="F11805">
            <v>621</v>
          </cell>
          <cell r="G11805" t="str">
            <v>Max</v>
          </cell>
        </row>
        <row r="11806">
          <cell r="A11806" t="str">
            <v>Bamberg201800.6Max</v>
          </cell>
          <cell r="B11806">
            <v>2018</v>
          </cell>
          <cell r="C11806">
            <v>0.6</v>
          </cell>
          <cell r="D11806" t="str">
            <v>Bamberg</v>
          </cell>
          <cell r="E11806">
            <v>0</v>
          </cell>
          <cell r="F11806">
            <v>508</v>
          </cell>
          <cell r="G11806" t="str">
            <v>Max</v>
          </cell>
        </row>
        <row r="11807">
          <cell r="A11807" t="str">
            <v>Barnwell201800.6Max</v>
          </cell>
          <cell r="B11807">
            <v>2018</v>
          </cell>
          <cell r="C11807">
            <v>0.6</v>
          </cell>
          <cell r="D11807" t="str">
            <v>Barnwell</v>
          </cell>
          <cell r="E11807">
            <v>0</v>
          </cell>
          <cell r="F11807">
            <v>508</v>
          </cell>
          <cell r="G11807" t="str">
            <v>Max</v>
          </cell>
        </row>
        <row r="11808">
          <cell r="A11808" t="str">
            <v>Beaufort201800.6Max</v>
          </cell>
          <cell r="B11808">
            <v>2018</v>
          </cell>
          <cell r="C11808">
            <v>0.6</v>
          </cell>
          <cell r="D11808" t="str">
            <v>Beaufort</v>
          </cell>
          <cell r="E11808">
            <v>0</v>
          </cell>
          <cell r="F11808">
            <v>759</v>
          </cell>
          <cell r="G11808" t="str">
            <v>Max</v>
          </cell>
        </row>
        <row r="11809">
          <cell r="A11809" t="str">
            <v>Berkeley201800.6Max</v>
          </cell>
          <cell r="B11809">
            <v>2018</v>
          </cell>
          <cell r="C11809">
            <v>0.6</v>
          </cell>
          <cell r="D11809" t="str">
            <v>Berkeley</v>
          </cell>
          <cell r="E11809">
            <v>0</v>
          </cell>
          <cell r="F11809">
            <v>783</v>
          </cell>
          <cell r="G11809" t="str">
            <v>Max</v>
          </cell>
        </row>
        <row r="11810">
          <cell r="A11810" t="str">
            <v>Calhoun201800.6Max</v>
          </cell>
          <cell r="B11810">
            <v>2018</v>
          </cell>
          <cell r="C11810">
            <v>0.6</v>
          </cell>
          <cell r="D11810" t="str">
            <v>Calhoun</v>
          </cell>
          <cell r="E11810">
            <v>0</v>
          </cell>
          <cell r="F11810">
            <v>735</v>
          </cell>
          <cell r="G11810" t="str">
            <v>Max</v>
          </cell>
        </row>
        <row r="11811">
          <cell r="A11811" t="str">
            <v>Charleston201800.6Max</v>
          </cell>
          <cell r="B11811">
            <v>2018</v>
          </cell>
          <cell r="C11811">
            <v>0.6</v>
          </cell>
          <cell r="D11811" t="str">
            <v>Charleston</v>
          </cell>
          <cell r="E11811">
            <v>0</v>
          </cell>
          <cell r="F11811">
            <v>783</v>
          </cell>
          <cell r="G11811" t="str">
            <v>Max</v>
          </cell>
        </row>
        <row r="11812">
          <cell r="A11812" t="str">
            <v>Cherokee201800.6Max</v>
          </cell>
          <cell r="B11812">
            <v>2018</v>
          </cell>
          <cell r="C11812">
            <v>0.6</v>
          </cell>
          <cell r="D11812" t="str">
            <v>Cherokee</v>
          </cell>
          <cell r="E11812">
            <v>0</v>
          </cell>
          <cell r="F11812">
            <v>508</v>
          </cell>
          <cell r="G11812" t="str">
            <v>Max</v>
          </cell>
        </row>
        <row r="11813">
          <cell r="A11813" t="str">
            <v>Chester201800.6Max</v>
          </cell>
          <cell r="B11813">
            <v>2018</v>
          </cell>
          <cell r="C11813">
            <v>0.6</v>
          </cell>
          <cell r="D11813" t="str">
            <v>Chester</v>
          </cell>
          <cell r="E11813">
            <v>0</v>
          </cell>
          <cell r="F11813">
            <v>508</v>
          </cell>
          <cell r="G11813" t="str">
            <v>Max</v>
          </cell>
        </row>
        <row r="11814">
          <cell r="A11814" t="str">
            <v>Chesterfield201800.6Max</v>
          </cell>
          <cell r="B11814">
            <v>2018</v>
          </cell>
          <cell r="C11814">
            <v>0.6</v>
          </cell>
          <cell r="D11814" t="str">
            <v>Chesterfield</v>
          </cell>
          <cell r="E11814">
            <v>0</v>
          </cell>
          <cell r="F11814">
            <v>508</v>
          </cell>
          <cell r="G11814" t="str">
            <v>Max</v>
          </cell>
        </row>
        <row r="11815">
          <cell r="A11815" t="str">
            <v>Clarendon201800.6Max</v>
          </cell>
          <cell r="B11815">
            <v>2018</v>
          </cell>
          <cell r="C11815">
            <v>0.6</v>
          </cell>
          <cell r="D11815" t="str">
            <v>Clarendon</v>
          </cell>
          <cell r="E11815">
            <v>0</v>
          </cell>
          <cell r="F11815">
            <v>508</v>
          </cell>
          <cell r="G11815" t="str">
            <v>Max</v>
          </cell>
        </row>
        <row r="11816">
          <cell r="A11816" t="str">
            <v>Colleton201800.6Max</v>
          </cell>
          <cell r="B11816">
            <v>2018</v>
          </cell>
          <cell r="C11816">
            <v>0.6</v>
          </cell>
          <cell r="D11816" t="str">
            <v>Colleton</v>
          </cell>
          <cell r="E11816">
            <v>0</v>
          </cell>
          <cell r="F11816">
            <v>508</v>
          </cell>
          <cell r="G11816" t="str">
            <v>Max</v>
          </cell>
        </row>
        <row r="11817">
          <cell r="A11817" t="str">
            <v>Darlington201800.6Max</v>
          </cell>
          <cell r="B11817">
            <v>2018</v>
          </cell>
          <cell r="C11817">
            <v>0.6</v>
          </cell>
          <cell r="D11817" t="str">
            <v>Darlington</v>
          </cell>
          <cell r="E11817">
            <v>0</v>
          </cell>
          <cell r="F11817">
            <v>516</v>
          </cell>
          <cell r="G11817" t="str">
            <v>Max</v>
          </cell>
        </row>
        <row r="11818">
          <cell r="A11818" t="str">
            <v>Dillon201800.6Max</v>
          </cell>
          <cell r="B11818">
            <v>2018</v>
          </cell>
          <cell r="C11818">
            <v>0.6</v>
          </cell>
          <cell r="D11818" t="str">
            <v>Dillon</v>
          </cell>
          <cell r="E11818">
            <v>0</v>
          </cell>
          <cell r="F11818">
            <v>508</v>
          </cell>
          <cell r="G11818" t="str">
            <v>Max</v>
          </cell>
        </row>
        <row r="11819">
          <cell r="A11819" t="str">
            <v>Dorchester201800.6Max</v>
          </cell>
          <cell r="B11819">
            <v>2018</v>
          </cell>
          <cell r="C11819">
            <v>0.6</v>
          </cell>
          <cell r="D11819" t="str">
            <v>Dorchester</v>
          </cell>
          <cell r="E11819">
            <v>0</v>
          </cell>
          <cell r="F11819">
            <v>783</v>
          </cell>
          <cell r="G11819" t="str">
            <v>Max</v>
          </cell>
        </row>
        <row r="11820">
          <cell r="A11820" t="str">
            <v>Edgefield201800.6Max</v>
          </cell>
          <cell r="B11820">
            <v>2018</v>
          </cell>
          <cell r="C11820">
            <v>0.6</v>
          </cell>
          <cell r="D11820" t="str">
            <v>Edgefield</v>
          </cell>
          <cell r="E11820">
            <v>0</v>
          </cell>
          <cell r="F11820">
            <v>655</v>
          </cell>
          <cell r="G11820" t="str">
            <v>Max</v>
          </cell>
        </row>
        <row r="11821">
          <cell r="A11821" t="str">
            <v>Fairfield201800.6Max</v>
          </cell>
          <cell r="B11821">
            <v>2018</v>
          </cell>
          <cell r="C11821">
            <v>0.6</v>
          </cell>
          <cell r="D11821" t="str">
            <v>Fairfield</v>
          </cell>
          <cell r="E11821">
            <v>0</v>
          </cell>
          <cell r="F11821">
            <v>735</v>
          </cell>
          <cell r="G11821" t="str">
            <v>Max</v>
          </cell>
        </row>
        <row r="11822">
          <cell r="A11822" t="str">
            <v>Florence201800.6Max</v>
          </cell>
          <cell r="B11822">
            <v>2018</v>
          </cell>
          <cell r="C11822">
            <v>0.6</v>
          </cell>
          <cell r="D11822" t="str">
            <v>Florence</v>
          </cell>
          <cell r="E11822">
            <v>0</v>
          </cell>
          <cell r="F11822">
            <v>580</v>
          </cell>
          <cell r="G11822" t="str">
            <v>Max</v>
          </cell>
        </row>
        <row r="11823">
          <cell r="A11823" t="str">
            <v>Georgetown201800.6Max</v>
          </cell>
          <cell r="B11823">
            <v>2018</v>
          </cell>
          <cell r="C11823">
            <v>0.6</v>
          </cell>
          <cell r="D11823" t="str">
            <v>Georgetown</v>
          </cell>
          <cell r="E11823">
            <v>0</v>
          </cell>
          <cell r="F11823">
            <v>595</v>
          </cell>
          <cell r="G11823" t="str">
            <v>Max</v>
          </cell>
        </row>
        <row r="11824">
          <cell r="A11824" t="str">
            <v>Greenville201800.6Max</v>
          </cell>
          <cell r="B11824">
            <v>2018</v>
          </cell>
          <cell r="C11824">
            <v>0.6</v>
          </cell>
          <cell r="D11824" t="str">
            <v>Greenville</v>
          </cell>
          <cell r="E11824">
            <v>0</v>
          </cell>
          <cell r="F11824">
            <v>699</v>
          </cell>
          <cell r="G11824" t="str">
            <v>Max</v>
          </cell>
        </row>
        <row r="11825">
          <cell r="A11825" t="str">
            <v>Greenwood201800.6Max</v>
          </cell>
          <cell r="B11825">
            <v>2018</v>
          </cell>
          <cell r="C11825">
            <v>0.6</v>
          </cell>
          <cell r="D11825" t="str">
            <v>Greenwood</v>
          </cell>
          <cell r="E11825">
            <v>0</v>
          </cell>
          <cell r="F11825">
            <v>588</v>
          </cell>
          <cell r="G11825" t="str">
            <v>Max</v>
          </cell>
        </row>
        <row r="11826">
          <cell r="A11826" t="str">
            <v>Hampton201800.6Max</v>
          </cell>
          <cell r="B11826">
            <v>2018</v>
          </cell>
          <cell r="C11826">
            <v>0.6</v>
          </cell>
          <cell r="D11826" t="str">
            <v>Hampton</v>
          </cell>
          <cell r="E11826">
            <v>0</v>
          </cell>
          <cell r="F11826">
            <v>508</v>
          </cell>
          <cell r="G11826" t="str">
            <v>Max</v>
          </cell>
        </row>
        <row r="11827">
          <cell r="A11827" t="str">
            <v>Horry201800.6Max</v>
          </cell>
          <cell r="B11827">
            <v>2018</v>
          </cell>
          <cell r="C11827">
            <v>0.6</v>
          </cell>
          <cell r="D11827" t="str">
            <v>Horry</v>
          </cell>
          <cell r="E11827">
            <v>0</v>
          </cell>
          <cell r="F11827">
            <v>609</v>
          </cell>
          <cell r="G11827" t="str">
            <v>Max</v>
          </cell>
        </row>
        <row r="11828">
          <cell r="A11828" t="str">
            <v>Jasper201800.6Max</v>
          </cell>
          <cell r="B11828">
            <v>2018</v>
          </cell>
          <cell r="C11828">
            <v>0.6</v>
          </cell>
          <cell r="D11828" t="str">
            <v>Jasper</v>
          </cell>
          <cell r="E11828">
            <v>0</v>
          </cell>
          <cell r="F11828">
            <v>520</v>
          </cell>
          <cell r="G11828" t="str">
            <v>Max</v>
          </cell>
        </row>
        <row r="11829">
          <cell r="A11829" t="str">
            <v>Kershaw201800.6Max</v>
          </cell>
          <cell r="B11829">
            <v>2018</v>
          </cell>
          <cell r="C11829">
            <v>0.6</v>
          </cell>
          <cell r="D11829" t="str">
            <v>Kershaw</v>
          </cell>
          <cell r="E11829">
            <v>0</v>
          </cell>
          <cell r="F11829">
            <v>600</v>
          </cell>
          <cell r="G11829" t="str">
            <v>Max</v>
          </cell>
        </row>
        <row r="11830">
          <cell r="A11830" t="str">
            <v>Lancaster201800.6Max</v>
          </cell>
          <cell r="B11830">
            <v>2018</v>
          </cell>
          <cell r="C11830">
            <v>0.6</v>
          </cell>
          <cell r="D11830" t="str">
            <v>Lancaster</v>
          </cell>
          <cell r="E11830">
            <v>0</v>
          </cell>
          <cell r="F11830">
            <v>597</v>
          </cell>
          <cell r="G11830" t="str">
            <v>Max</v>
          </cell>
        </row>
        <row r="11831">
          <cell r="A11831" t="str">
            <v>Laurens201800.6Max</v>
          </cell>
          <cell r="B11831">
            <v>2018</v>
          </cell>
          <cell r="C11831">
            <v>0.6</v>
          </cell>
          <cell r="D11831" t="str">
            <v>Laurens</v>
          </cell>
          <cell r="E11831">
            <v>0</v>
          </cell>
          <cell r="F11831">
            <v>534</v>
          </cell>
          <cell r="G11831" t="str">
            <v>Max</v>
          </cell>
        </row>
        <row r="11832">
          <cell r="A11832" t="str">
            <v>Lee201800.6Max</v>
          </cell>
          <cell r="B11832">
            <v>2018</v>
          </cell>
          <cell r="C11832">
            <v>0.6</v>
          </cell>
          <cell r="D11832" t="str">
            <v>Lee</v>
          </cell>
          <cell r="E11832">
            <v>0</v>
          </cell>
          <cell r="F11832">
            <v>508</v>
          </cell>
          <cell r="G11832" t="str">
            <v>Max</v>
          </cell>
        </row>
        <row r="11833">
          <cell r="A11833" t="str">
            <v>Lexington201800.6Max</v>
          </cell>
          <cell r="B11833">
            <v>2018</v>
          </cell>
          <cell r="C11833">
            <v>0.6</v>
          </cell>
          <cell r="D11833" t="str">
            <v>Lexington</v>
          </cell>
          <cell r="E11833">
            <v>0</v>
          </cell>
          <cell r="F11833">
            <v>735</v>
          </cell>
          <cell r="G11833" t="str">
            <v>Max</v>
          </cell>
        </row>
        <row r="11834">
          <cell r="A11834" t="str">
            <v>Marion201800.6Max</v>
          </cell>
          <cell r="B11834">
            <v>2018</v>
          </cell>
          <cell r="C11834">
            <v>0.6</v>
          </cell>
          <cell r="D11834" t="str">
            <v>Marion</v>
          </cell>
          <cell r="E11834">
            <v>0</v>
          </cell>
          <cell r="F11834">
            <v>508</v>
          </cell>
          <cell r="G11834" t="str">
            <v>Max</v>
          </cell>
        </row>
        <row r="11835">
          <cell r="A11835" t="str">
            <v>Marlboro201800.6Max</v>
          </cell>
          <cell r="B11835">
            <v>2018</v>
          </cell>
          <cell r="C11835">
            <v>0.6</v>
          </cell>
          <cell r="D11835" t="str">
            <v>Marlboro</v>
          </cell>
          <cell r="E11835">
            <v>0</v>
          </cell>
          <cell r="F11835">
            <v>508</v>
          </cell>
          <cell r="G11835" t="str">
            <v>Max</v>
          </cell>
        </row>
        <row r="11836">
          <cell r="A11836" t="str">
            <v>McCormick201800.6Max</v>
          </cell>
          <cell r="B11836">
            <v>2018</v>
          </cell>
          <cell r="C11836">
            <v>0.6</v>
          </cell>
          <cell r="D11836" t="str">
            <v>McCormick</v>
          </cell>
          <cell r="E11836">
            <v>0</v>
          </cell>
          <cell r="F11836">
            <v>543</v>
          </cell>
          <cell r="G11836" t="str">
            <v>Max</v>
          </cell>
        </row>
        <row r="11837">
          <cell r="A11837" t="str">
            <v>Newberry201800.6Max</v>
          </cell>
          <cell r="B11837">
            <v>2018</v>
          </cell>
          <cell r="C11837">
            <v>0.6</v>
          </cell>
          <cell r="D11837" t="str">
            <v>Newberry</v>
          </cell>
          <cell r="E11837">
            <v>0</v>
          </cell>
          <cell r="F11837">
            <v>561</v>
          </cell>
          <cell r="G11837" t="str">
            <v>Max</v>
          </cell>
        </row>
        <row r="11838">
          <cell r="A11838" t="str">
            <v>Oconee201800.6Max</v>
          </cell>
          <cell r="B11838">
            <v>2018</v>
          </cell>
          <cell r="C11838">
            <v>0.6</v>
          </cell>
          <cell r="D11838" t="str">
            <v>Oconee</v>
          </cell>
          <cell r="E11838">
            <v>0</v>
          </cell>
          <cell r="F11838">
            <v>609</v>
          </cell>
          <cell r="G11838" t="str">
            <v>Max</v>
          </cell>
        </row>
        <row r="11839">
          <cell r="A11839" t="str">
            <v>Orangeburg201800.6Max</v>
          </cell>
          <cell r="B11839">
            <v>2018</v>
          </cell>
          <cell r="C11839">
            <v>0.6</v>
          </cell>
          <cell r="D11839" t="str">
            <v>Orangeburg</v>
          </cell>
          <cell r="E11839">
            <v>0</v>
          </cell>
          <cell r="F11839">
            <v>535</v>
          </cell>
          <cell r="G11839" t="str">
            <v>Max</v>
          </cell>
        </row>
        <row r="11840">
          <cell r="A11840" t="str">
            <v>Pickens201800.6Max</v>
          </cell>
          <cell r="B11840">
            <v>2018</v>
          </cell>
          <cell r="C11840">
            <v>0.6</v>
          </cell>
          <cell r="D11840" t="str">
            <v>Pickens</v>
          </cell>
          <cell r="E11840">
            <v>0</v>
          </cell>
          <cell r="F11840">
            <v>699</v>
          </cell>
          <cell r="G11840" t="str">
            <v>Max</v>
          </cell>
        </row>
        <row r="11841">
          <cell r="A11841" t="str">
            <v>Richland201800.6Max</v>
          </cell>
          <cell r="B11841">
            <v>2018</v>
          </cell>
          <cell r="C11841">
            <v>0.6</v>
          </cell>
          <cell r="D11841" t="str">
            <v>Richland</v>
          </cell>
          <cell r="E11841">
            <v>0</v>
          </cell>
          <cell r="F11841">
            <v>735</v>
          </cell>
          <cell r="G11841" t="str">
            <v>Max</v>
          </cell>
        </row>
        <row r="11842">
          <cell r="A11842" t="str">
            <v>Saluda201800.6Max</v>
          </cell>
          <cell r="B11842">
            <v>2018</v>
          </cell>
          <cell r="C11842">
            <v>0.6</v>
          </cell>
          <cell r="D11842" t="str">
            <v>Saluda</v>
          </cell>
          <cell r="E11842">
            <v>0</v>
          </cell>
          <cell r="F11842">
            <v>735</v>
          </cell>
          <cell r="G11842" t="str">
            <v>Max</v>
          </cell>
        </row>
        <row r="11843">
          <cell r="A11843" t="str">
            <v>Spartanburg201800.6Max</v>
          </cell>
          <cell r="B11843">
            <v>2018</v>
          </cell>
          <cell r="C11843">
            <v>0.6</v>
          </cell>
          <cell r="D11843" t="str">
            <v>Spartanburg</v>
          </cell>
          <cell r="E11843">
            <v>0</v>
          </cell>
          <cell r="F11843">
            <v>616</v>
          </cell>
          <cell r="G11843" t="str">
            <v>Max</v>
          </cell>
        </row>
        <row r="11844">
          <cell r="A11844" t="str">
            <v>Sumter201800.6Max</v>
          </cell>
          <cell r="B11844">
            <v>2018</v>
          </cell>
          <cell r="C11844">
            <v>0.6</v>
          </cell>
          <cell r="D11844" t="str">
            <v>Sumter</v>
          </cell>
          <cell r="E11844">
            <v>0</v>
          </cell>
          <cell r="F11844">
            <v>523</v>
          </cell>
          <cell r="G11844" t="str">
            <v>Max</v>
          </cell>
        </row>
        <row r="11845">
          <cell r="A11845" t="str">
            <v>Union201800.6Max</v>
          </cell>
          <cell r="B11845">
            <v>2018</v>
          </cell>
          <cell r="C11845">
            <v>0.6</v>
          </cell>
          <cell r="D11845" t="str">
            <v>Union</v>
          </cell>
          <cell r="E11845">
            <v>0</v>
          </cell>
          <cell r="F11845">
            <v>508</v>
          </cell>
          <cell r="G11845" t="str">
            <v>Max</v>
          </cell>
        </row>
        <row r="11846">
          <cell r="A11846" t="str">
            <v>Williamsburg201800.6Max</v>
          </cell>
          <cell r="B11846">
            <v>2018</v>
          </cell>
          <cell r="C11846">
            <v>0.6</v>
          </cell>
          <cell r="D11846" t="str">
            <v>Williamsburg</v>
          </cell>
          <cell r="E11846">
            <v>0</v>
          </cell>
          <cell r="F11846">
            <v>508</v>
          </cell>
          <cell r="G11846" t="str">
            <v>Max</v>
          </cell>
        </row>
        <row r="11847">
          <cell r="A11847" t="str">
            <v>York201800.6Max</v>
          </cell>
          <cell r="B11847">
            <v>2018</v>
          </cell>
          <cell r="C11847">
            <v>0.6</v>
          </cell>
          <cell r="D11847" t="str">
            <v>York</v>
          </cell>
          <cell r="E11847">
            <v>0</v>
          </cell>
          <cell r="F11847">
            <v>778</v>
          </cell>
          <cell r="G11847" t="str">
            <v>Max</v>
          </cell>
        </row>
        <row r="11848">
          <cell r="A11848" t="str">
            <v>Abbeville201810.6Max</v>
          </cell>
          <cell r="B11848">
            <v>2018</v>
          </cell>
          <cell r="C11848">
            <v>0.6</v>
          </cell>
          <cell r="D11848" t="str">
            <v>Abbeville</v>
          </cell>
          <cell r="E11848">
            <v>1</v>
          </cell>
          <cell r="F11848">
            <v>544</v>
          </cell>
          <cell r="G11848" t="str">
            <v>Max</v>
          </cell>
        </row>
        <row r="11849">
          <cell r="A11849" t="str">
            <v>Aiken201810.6Max</v>
          </cell>
          <cell r="B11849">
            <v>2018</v>
          </cell>
          <cell r="C11849">
            <v>0.6</v>
          </cell>
          <cell r="D11849" t="str">
            <v>Aiken</v>
          </cell>
          <cell r="E11849">
            <v>1</v>
          </cell>
          <cell r="F11849">
            <v>702</v>
          </cell>
          <cell r="G11849" t="str">
            <v>Max</v>
          </cell>
        </row>
        <row r="11850">
          <cell r="A11850" t="str">
            <v>Allendale201810.6Max</v>
          </cell>
          <cell r="B11850">
            <v>2018</v>
          </cell>
          <cell r="C11850">
            <v>0.6</v>
          </cell>
          <cell r="D11850" t="str">
            <v>Allendale</v>
          </cell>
          <cell r="E11850">
            <v>1</v>
          </cell>
          <cell r="F11850">
            <v>544</v>
          </cell>
          <cell r="G11850" t="str">
            <v>Max</v>
          </cell>
        </row>
        <row r="11851">
          <cell r="A11851" t="str">
            <v>Anderson201810.6Max</v>
          </cell>
          <cell r="B11851">
            <v>2018</v>
          </cell>
          <cell r="C11851">
            <v>0.6</v>
          </cell>
          <cell r="D11851" t="str">
            <v>Anderson</v>
          </cell>
          <cell r="E11851">
            <v>1</v>
          </cell>
          <cell r="F11851">
            <v>665</v>
          </cell>
          <cell r="G11851" t="str">
            <v>Max</v>
          </cell>
        </row>
        <row r="11852">
          <cell r="A11852" t="str">
            <v>Bamberg201810.6Max</v>
          </cell>
          <cell r="B11852">
            <v>2018</v>
          </cell>
          <cell r="C11852">
            <v>0.6</v>
          </cell>
          <cell r="D11852" t="str">
            <v>Bamberg</v>
          </cell>
          <cell r="E11852">
            <v>1</v>
          </cell>
          <cell r="F11852">
            <v>544</v>
          </cell>
          <cell r="G11852" t="str">
            <v>Max</v>
          </cell>
        </row>
        <row r="11853">
          <cell r="A11853" t="str">
            <v>Barnwell201810.6Max</v>
          </cell>
          <cell r="B11853">
            <v>2018</v>
          </cell>
          <cell r="C11853">
            <v>0.6</v>
          </cell>
          <cell r="D11853" t="str">
            <v>Barnwell</v>
          </cell>
          <cell r="E11853">
            <v>1</v>
          </cell>
          <cell r="F11853">
            <v>544</v>
          </cell>
          <cell r="G11853" t="str">
            <v>Max</v>
          </cell>
        </row>
        <row r="11854">
          <cell r="A11854" t="str">
            <v>Beaufort201810.6Max</v>
          </cell>
          <cell r="B11854">
            <v>2018</v>
          </cell>
          <cell r="C11854">
            <v>0.6</v>
          </cell>
          <cell r="D11854" t="str">
            <v>Beaufort</v>
          </cell>
          <cell r="E11854">
            <v>1</v>
          </cell>
          <cell r="F11854">
            <v>813</v>
          </cell>
          <cell r="G11854" t="str">
            <v>Max</v>
          </cell>
        </row>
        <row r="11855">
          <cell r="A11855" t="str">
            <v>Berkeley201810.6Max</v>
          </cell>
          <cell r="B11855">
            <v>2018</v>
          </cell>
          <cell r="C11855">
            <v>0.6</v>
          </cell>
          <cell r="D11855" t="str">
            <v>Berkeley</v>
          </cell>
          <cell r="E11855">
            <v>1</v>
          </cell>
          <cell r="F11855">
            <v>838</v>
          </cell>
          <cell r="G11855" t="str">
            <v>Max</v>
          </cell>
        </row>
        <row r="11856">
          <cell r="A11856" t="str">
            <v>Calhoun201810.6Max</v>
          </cell>
          <cell r="B11856">
            <v>2018</v>
          </cell>
          <cell r="C11856">
            <v>0.6</v>
          </cell>
          <cell r="D11856" t="str">
            <v>Calhoun</v>
          </cell>
          <cell r="E11856">
            <v>1</v>
          </cell>
          <cell r="F11856">
            <v>787</v>
          </cell>
          <cell r="G11856" t="str">
            <v>Max</v>
          </cell>
        </row>
        <row r="11857">
          <cell r="A11857" t="str">
            <v>Charleston201810.6Max</v>
          </cell>
          <cell r="B11857">
            <v>2018</v>
          </cell>
          <cell r="C11857">
            <v>0.6</v>
          </cell>
          <cell r="D11857" t="str">
            <v>Charleston</v>
          </cell>
          <cell r="E11857">
            <v>1</v>
          </cell>
          <cell r="F11857">
            <v>838</v>
          </cell>
          <cell r="G11857" t="str">
            <v>Max</v>
          </cell>
        </row>
        <row r="11858">
          <cell r="A11858" t="str">
            <v>Cherokee201810.6Max</v>
          </cell>
          <cell r="B11858">
            <v>2018</v>
          </cell>
          <cell r="C11858">
            <v>0.6</v>
          </cell>
          <cell r="D11858" t="str">
            <v>Cherokee</v>
          </cell>
          <cell r="E11858">
            <v>1</v>
          </cell>
          <cell r="F11858">
            <v>544</v>
          </cell>
          <cell r="G11858" t="str">
            <v>Max</v>
          </cell>
        </row>
        <row r="11859">
          <cell r="A11859" t="str">
            <v>Chester201810.6Max</v>
          </cell>
          <cell r="B11859">
            <v>2018</v>
          </cell>
          <cell r="C11859">
            <v>0.6</v>
          </cell>
          <cell r="D11859" t="str">
            <v>Chester</v>
          </cell>
          <cell r="E11859">
            <v>1</v>
          </cell>
          <cell r="F11859">
            <v>544</v>
          </cell>
          <cell r="G11859" t="str">
            <v>Max</v>
          </cell>
        </row>
        <row r="11860">
          <cell r="A11860" t="str">
            <v>Chesterfield201810.6Max</v>
          </cell>
          <cell r="B11860">
            <v>2018</v>
          </cell>
          <cell r="C11860">
            <v>0.6</v>
          </cell>
          <cell r="D11860" t="str">
            <v>Chesterfield</v>
          </cell>
          <cell r="E11860">
            <v>1</v>
          </cell>
          <cell r="F11860">
            <v>544</v>
          </cell>
          <cell r="G11860" t="str">
            <v>Max</v>
          </cell>
        </row>
        <row r="11861">
          <cell r="A11861" t="str">
            <v>Clarendon201810.6Max</v>
          </cell>
          <cell r="B11861">
            <v>2018</v>
          </cell>
          <cell r="C11861">
            <v>0.6</v>
          </cell>
          <cell r="D11861" t="str">
            <v>Clarendon</v>
          </cell>
          <cell r="E11861">
            <v>1</v>
          </cell>
          <cell r="F11861">
            <v>544</v>
          </cell>
          <cell r="G11861" t="str">
            <v>Max</v>
          </cell>
        </row>
        <row r="11862">
          <cell r="A11862" t="str">
            <v>Colleton201810.6Max</v>
          </cell>
          <cell r="B11862">
            <v>2018</v>
          </cell>
          <cell r="C11862">
            <v>0.6</v>
          </cell>
          <cell r="D11862" t="str">
            <v>Colleton</v>
          </cell>
          <cell r="E11862">
            <v>1</v>
          </cell>
          <cell r="F11862">
            <v>544</v>
          </cell>
          <cell r="G11862" t="str">
            <v>Max</v>
          </cell>
        </row>
        <row r="11863">
          <cell r="A11863" t="str">
            <v>Darlington201810.6Max</v>
          </cell>
          <cell r="B11863">
            <v>2018</v>
          </cell>
          <cell r="C11863">
            <v>0.6</v>
          </cell>
          <cell r="D11863" t="str">
            <v>Darlington</v>
          </cell>
          <cell r="E11863">
            <v>1</v>
          </cell>
          <cell r="F11863">
            <v>552</v>
          </cell>
          <cell r="G11863" t="str">
            <v>Max</v>
          </cell>
        </row>
        <row r="11864">
          <cell r="A11864" t="str">
            <v>Dillon201810.6Max</v>
          </cell>
          <cell r="B11864">
            <v>2018</v>
          </cell>
          <cell r="C11864">
            <v>0.6</v>
          </cell>
          <cell r="D11864" t="str">
            <v>Dillon</v>
          </cell>
          <cell r="E11864">
            <v>1</v>
          </cell>
          <cell r="F11864">
            <v>544</v>
          </cell>
          <cell r="G11864" t="str">
            <v>Max</v>
          </cell>
        </row>
        <row r="11865">
          <cell r="A11865" t="str">
            <v>Dorchester201810.6Max</v>
          </cell>
          <cell r="B11865">
            <v>2018</v>
          </cell>
          <cell r="C11865">
            <v>0.6</v>
          </cell>
          <cell r="D11865" t="str">
            <v>Dorchester</v>
          </cell>
          <cell r="E11865">
            <v>1</v>
          </cell>
          <cell r="F11865">
            <v>838</v>
          </cell>
          <cell r="G11865" t="str">
            <v>Max</v>
          </cell>
        </row>
        <row r="11866">
          <cell r="A11866" t="str">
            <v>Edgefield201810.6Max</v>
          </cell>
          <cell r="B11866">
            <v>2018</v>
          </cell>
          <cell r="C11866">
            <v>0.6</v>
          </cell>
          <cell r="D11866" t="str">
            <v>Edgefield</v>
          </cell>
          <cell r="E11866">
            <v>1</v>
          </cell>
          <cell r="F11866">
            <v>702</v>
          </cell>
          <cell r="G11866" t="str">
            <v>Max</v>
          </cell>
        </row>
        <row r="11867">
          <cell r="A11867" t="str">
            <v>Fairfield201810.6Max</v>
          </cell>
          <cell r="B11867">
            <v>2018</v>
          </cell>
          <cell r="C11867">
            <v>0.6</v>
          </cell>
          <cell r="D11867" t="str">
            <v>Fairfield</v>
          </cell>
          <cell r="E11867">
            <v>1</v>
          </cell>
          <cell r="F11867">
            <v>787</v>
          </cell>
          <cell r="G11867" t="str">
            <v>Max</v>
          </cell>
        </row>
        <row r="11868">
          <cell r="A11868" t="str">
            <v>Florence201810.6Max</v>
          </cell>
          <cell r="B11868">
            <v>2018</v>
          </cell>
          <cell r="C11868">
            <v>0.6</v>
          </cell>
          <cell r="D11868" t="str">
            <v>Florence</v>
          </cell>
          <cell r="E11868">
            <v>1</v>
          </cell>
          <cell r="F11868">
            <v>621</v>
          </cell>
          <cell r="G11868" t="str">
            <v>Max</v>
          </cell>
        </row>
        <row r="11869">
          <cell r="A11869" t="str">
            <v>Georgetown201810.6Max</v>
          </cell>
          <cell r="B11869">
            <v>2018</v>
          </cell>
          <cell r="C11869">
            <v>0.6</v>
          </cell>
          <cell r="D11869" t="str">
            <v>Georgetown</v>
          </cell>
          <cell r="E11869">
            <v>1</v>
          </cell>
          <cell r="F11869">
            <v>637</v>
          </cell>
          <cell r="G11869" t="str">
            <v>Max</v>
          </cell>
        </row>
        <row r="11870">
          <cell r="A11870" t="str">
            <v>Greenville201810.6Max</v>
          </cell>
          <cell r="B11870">
            <v>2018</v>
          </cell>
          <cell r="C11870">
            <v>0.6</v>
          </cell>
          <cell r="D11870" t="str">
            <v>Greenville</v>
          </cell>
          <cell r="E11870">
            <v>1</v>
          </cell>
          <cell r="F11870">
            <v>748</v>
          </cell>
          <cell r="G11870" t="str">
            <v>Max</v>
          </cell>
        </row>
        <row r="11871">
          <cell r="A11871" t="str">
            <v>Greenwood201810.6Max</v>
          </cell>
          <cell r="B11871">
            <v>2018</v>
          </cell>
          <cell r="C11871">
            <v>0.6</v>
          </cell>
          <cell r="D11871" t="str">
            <v>Greenwood</v>
          </cell>
          <cell r="E11871">
            <v>1</v>
          </cell>
          <cell r="F11871">
            <v>630</v>
          </cell>
          <cell r="G11871" t="str">
            <v>Max</v>
          </cell>
        </row>
        <row r="11872">
          <cell r="A11872" t="str">
            <v>Hampton201810.6Max</v>
          </cell>
          <cell r="B11872">
            <v>2018</v>
          </cell>
          <cell r="C11872">
            <v>0.6</v>
          </cell>
          <cell r="D11872" t="str">
            <v>Hampton</v>
          </cell>
          <cell r="E11872">
            <v>1</v>
          </cell>
          <cell r="F11872">
            <v>544</v>
          </cell>
          <cell r="G11872" t="str">
            <v>Max</v>
          </cell>
        </row>
        <row r="11873">
          <cell r="A11873" t="str">
            <v>Horry201810.6Max</v>
          </cell>
          <cell r="B11873">
            <v>2018</v>
          </cell>
          <cell r="C11873">
            <v>0.6</v>
          </cell>
          <cell r="D11873" t="str">
            <v>Horry</v>
          </cell>
          <cell r="E11873">
            <v>1</v>
          </cell>
          <cell r="F11873">
            <v>652</v>
          </cell>
          <cell r="G11873" t="str">
            <v>Max</v>
          </cell>
        </row>
        <row r="11874">
          <cell r="A11874" t="str">
            <v>Jasper201810.6Max</v>
          </cell>
          <cell r="B11874">
            <v>2018</v>
          </cell>
          <cell r="C11874">
            <v>0.6</v>
          </cell>
          <cell r="D11874" t="str">
            <v>Jasper</v>
          </cell>
          <cell r="E11874">
            <v>1</v>
          </cell>
          <cell r="F11874">
            <v>557</v>
          </cell>
          <cell r="G11874" t="str">
            <v>Max</v>
          </cell>
        </row>
        <row r="11875">
          <cell r="A11875" t="str">
            <v>Kershaw201810.6Max</v>
          </cell>
          <cell r="B11875">
            <v>2018</v>
          </cell>
          <cell r="C11875">
            <v>0.6</v>
          </cell>
          <cell r="D11875" t="str">
            <v>Kershaw</v>
          </cell>
          <cell r="E11875">
            <v>1</v>
          </cell>
          <cell r="F11875">
            <v>642</v>
          </cell>
          <cell r="G11875" t="str">
            <v>Max</v>
          </cell>
        </row>
        <row r="11876">
          <cell r="A11876" t="str">
            <v>Lancaster201810.6Max</v>
          </cell>
          <cell r="B11876">
            <v>2018</v>
          </cell>
          <cell r="C11876">
            <v>0.6</v>
          </cell>
          <cell r="D11876" t="str">
            <v>Lancaster</v>
          </cell>
          <cell r="E11876">
            <v>1</v>
          </cell>
          <cell r="F11876">
            <v>639</v>
          </cell>
          <cell r="G11876" t="str">
            <v>Max</v>
          </cell>
        </row>
        <row r="11877">
          <cell r="A11877" t="str">
            <v>Laurens201810.6Max</v>
          </cell>
          <cell r="B11877">
            <v>2018</v>
          </cell>
          <cell r="C11877">
            <v>0.6</v>
          </cell>
          <cell r="D11877" t="str">
            <v>Laurens</v>
          </cell>
          <cell r="E11877">
            <v>1</v>
          </cell>
          <cell r="F11877">
            <v>572</v>
          </cell>
          <cell r="G11877" t="str">
            <v>Max</v>
          </cell>
        </row>
        <row r="11878">
          <cell r="A11878" t="str">
            <v>Lee201810.6Max</v>
          </cell>
          <cell r="B11878">
            <v>2018</v>
          </cell>
          <cell r="C11878">
            <v>0.6</v>
          </cell>
          <cell r="D11878" t="str">
            <v>Lee</v>
          </cell>
          <cell r="E11878">
            <v>1</v>
          </cell>
          <cell r="F11878">
            <v>544</v>
          </cell>
          <cell r="G11878" t="str">
            <v>Max</v>
          </cell>
        </row>
        <row r="11879">
          <cell r="A11879" t="str">
            <v>Lexington201810.6Max</v>
          </cell>
          <cell r="B11879">
            <v>2018</v>
          </cell>
          <cell r="C11879">
            <v>0.6</v>
          </cell>
          <cell r="D11879" t="str">
            <v>Lexington</v>
          </cell>
          <cell r="E11879">
            <v>1</v>
          </cell>
          <cell r="F11879">
            <v>787</v>
          </cell>
          <cell r="G11879" t="str">
            <v>Max</v>
          </cell>
        </row>
        <row r="11880">
          <cell r="A11880" t="str">
            <v>Marion201810.6Max</v>
          </cell>
          <cell r="B11880">
            <v>2018</v>
          </cell>
          <cell r="C11880">
            <v>0.6</v>
          </cell>
          <cell r="D11880" t="str">
            <v>Marion</v>
          </cell>
          <cell r="E11880">
            <v>1</v>
          </cell>
          <cell r="F11880">
            <v>544</v>
          </cell>
          <cell r="G11880" t="str">
            <v>Max</v>
          </cell>
        </row>
        <row r="11881">
          <cell r="A11881" t="str">
            <v>Marlboro201810.6Max</v>
          </cell>
          <cell r="B11881">
            <v>2018</v>
          </cell>
          <cell r="C11881">
            <v>0.6</v>
          </cell>
          <cell r="D11881" t="str">
            <v>Marlboro</v>
          </cell>
          <cell r="E11881">
            <v>1</v>
          </cell>
          <cell r="F11881">
            <v>544</v>
          </cell>
          <cell r="G11881" t="str">
            <v>Max</v>
          </cell>
        </row>
        <row r="11882">
          <cell r="A11882" t="str">
            <v>McCormick201810.6Max</v>
          </cell>
          <cell r="B11882">
            <v>2018</v>
          </cell>
          <cell r="C11882">
            <v>0.6</v>
          </cell>
          <cell r="D11882" t="str">
            <v>McCormick</v>
          </cell>
          <cell r="E11882">
            <v>1</v>
          </cell>
          <cell r="F11882">
            <v>581</v>
          </cell>
          <cell r="G11882" t="str">
            <v>Max</v>
          </cell>
        </row>
        <row r="11883">
          <cell r="A11883" t="str">
            <v>Newberry201810.6Max</v>
          </cell>
          <cell r="B11883">
            <v>2018</v>
          </cell>
          <cell r="C11883">
            <v>0.6</v>
          </cell>
          <cell r="D11883" t="str">
            <v>Newberry</v>
          </cell>
          <cell r="E11883">
            <v>1</v>
          </cell>
          <cell r="F11883">
            <v>601</v>
          </cell>
          <cell r="G11883" t="str">
            <v>Max</v>
          </cell>
        </row>
        <row r="11884">
          <cell r="A11884" t="str">
            <v>Oconee201810.6Max</v>
          </cell>
          <cell r="B11884">
            <v>2018</v>
          </cell>
          <cell r="C11884">
            <v>0.6</v>
          </cell>
          <cell r="D11884" t="str">
            <v>Oconee</v>
          </cell>
          <cell r="E11884">
            <v>1</v>
          </cell>
          <cell r="F11884">
            <v>652</v>
          </cell>
          <cell r="G11884" t="str">
            <v>Max</v>
          </cell>
        </row>
        <row r="11885">
          <cell r="A11885" t="str">
            <v>Orangeburg201810.6Max</v>
          </cell>
          <cell r="B11885">
            <v>2018</v>
          </cell>
          <cell r="C11885">
            <v>0.6</v>
          </cell>
          <cell r="D11885" t="str">
            <v>Orangeburg</v>
          </cell>
          <cell r="E11885">
            <v>1</v>
          </cell>
          <cell r="F11885">
            <v>573</v>
          </cell>
          <cell r="G11885" t="str">
            <v>Max</v>
          </cell>
        </row>
        <row r="11886">
          <cell r="A11886" t="str">
            <v>Pickens201810.6Max</v>
          </cell>
          <cell r="B11886">
            <v>2018</v>
          </cell>
          <cell r="C11886">
            <v>0.6</v>
          </cell>
          <cell r="D11886" t="str">
            <v>Pickens</v>
          </cell>
          <cell r="E11886">
            <v>1</v>
          </cell>
          <cell r="F11886">
            <v>748</v>
          </cell>
          <cell r="G11886" t="str">
            <v>Max</v>
          </cell>
        </row>
        <row r="11887">
          <cell r="A11887" t="str">
            <v>Richland201810.6Max</v>
          </cell>
          <cell r="B11887">
            <v>2018</v>
          </cell>
          <cell r="C11887">
            <v>0.6</v>
          </cell>
          <cell r="D11887" t="str">
            <v>Richland</v>
          </cell>
          <cell r="E11887">
            <v>1</v>
          </cell>
          <cell r="F11887">
            <v>787</v>
          </cell>
          <cell r="G11887" t="str">
            <v>Max</v>
          </cell>
        </row>
        <row r="11888">
          <cell r="A11888" t="str">
            <v>Saluda201810.6Max</v>
          </cell>
          <cell r="B11888">
            <v>2018</v>
          </cell>
          <cell r="C11888">
            <v>0.6</v>
          </cell>
          <cell r="D11888" t="str">
            <v>Saluda</v>
          </cell>
          <cell r="E11888">
            <v>1</v>
          </cell>
          <cell r="F11888">
            <v>787</v>
          </cell>
          <cell r="G11888" t="str">
            <v>Max</v>
          </cell>
        </row>
        <row r="11889">
          <cell r="A11889" t="str">
            <v>Spartanburg201810.6Max</v>
          </cell>
          <cell r="B11889">
            <v>2018</v>
          </cell>
          <cell r="C11889">
            <v>0.6</v>
          </cell>
          <cell r="D11889" t="str">
            <v>Spartanburg</v>
          </cell>
          <cell r="E11889">
            <v>1</v>
          </cell>
          <cell r="F11889">
            <v>660</v>
          </cell>
          <cell r="G11889" t="str">
            <v>Max</v>
          </cell>
        </row>
        <row r="11890">
          <cell r="A11890" t="str">
            <v>Sumter201810.6Max</v>
          </cell>
          <cell r="B11890">
            <v>2018</v>
          </cell>
          <cell r="C11890">
            <v>0.6</v>
          </cell>
          <cell r="D11890" t="str">
            <v>Sumter</v>
          </cell>
          <cell r="E11890">
            <v>1</v>
          </cell>
          <cell r="F11890">
            <v>561</v>
          </cell>
          <cell r="G11890" t="str">
            <v>Max</v>
          </cell>
        </row>
        <row r="11891">
          <cell r="A11891" t="str">
            <v>Union201810.6Max</v>
          </cell>
          <cell r="B11891">
            <v>2018</v>
          </cell>
          <cell r="C11891">
            <v>0.6</v>
          </cell>
          <cell r="D11891" t="str">
            <v>Union</v>
          </cell>
          <cell r="E11891">
            <v>1</v>
          </cell>
          <cell r="F11891">
            <v>544</v>
          </cell>
          <cell r="G11891" t="str">
            <v>Max</v>
          </cell>
        </row>
        <row r="11892">
          <cell r="A11892" t="str">
            <v>Williamsburg201810.6Max</v>
          </cell>
          <cell r="B11892">
            <v>2018</v>
          </cell>
          <cell r="C11892">
            <v>0.6</v>
          </cell>
          <cell r="D11892" t="str">
            <v>Williamsburg</v>
          </cell>
          <cell r="E11892">
            <v>1</v>
          </cell>
          <cell r="F11892">
            <v>544</v>
          </cell>
          <cell r="G11892" t="str">
            <v>Max</v>
          </cell>
        </row>
        <row r="11893">
          <cell r="A11893" t="str">
            <v>York201810.6Max</v>
          </cell>
          <cell r="B11893">
            <v>2018</v>
          </cell>
          <cell r="C11893">
            <v>0.6</v>
          </cell>
          <cell r="D11893" t="str">
            <v>York</v>
          </cell>
          <cell r="E11893">
            <v>1</v>
          </cell>
          <cell r="F11893">
            <v>834</v>
          </cell>
          <cell r="G11893" t="str">
            <v>Max</v>
          </cell>
        </row>
        <row r="11894">
          <cell r="A11894" t="str">
            <v>Abbeville201820.6Max</v>
          </cell>
          <cell r="B11894">
            <v>2018</v>
          </cell>
          <cell r="C11894">
            <v>0.6</v>
          </cell>
          <cell r="D11894" t="str">
            <v>Abbeville</v>
          </cell>
          <cell r="E11894">
            <v>2</v>
          </cell>
          <cell r="F11894">
            <v>652</v>
          </cell>
          <cell r="G11894" t="str">
            <v>Max</v>
          </cell>
        </row>
        <row r="11895">
          <cell r="A11895" t="str">
            <v>Aiken201820.6Max</v>
          </cell>
          <cell r="B11895">
            <v>2018</v>
          </cell>
          <cell r="C11895">
            <v>0.6</v>
          </cell>
          <cell r="D11895" t="str">
            <v>Aiken</v>
          </cell>
          <cell r="E11895">
            <v>2</v>
          </cell>
          <cell r="F11895">
            <v>841</v>
          </cell>
          <cell r="G11895" t="str">
            <v>Max</v>
          </cell>
        </row>
        <row r="11896">
          <cell r="A11896" t="str">
            <v>Allendale201820.6Max</v>
          </cell>
          <cell r="B11896">
            <v>2018</v>
          </cell>
          <cell r="C11896">
            <v>0.6</v>
          </cell>
          <cell r="D11896" t="str">
            <v>Allendale</v>
          </cell>
          <cell r="E11896">
            <v>2</v>
          </cell>
          <cell r="F11896">
            <v>652</v>
          </cell>
          <cell r="G11896" t="str">
            <v>Max</v>
          </cell>
        </row>
        <row r="11897">
          <cell r="A11897" t="str">
            <v>Anderson201820.6Max</v>
          </cell>
          <cell r="B11897">
            <v>2018</v>
          </cell>
          <cell r="C11897">
            <v>0.6</v>
          </cell>
          <cell r="D11897" t="str">
            <v>Anderson</v>
          </cell>
          <cell r="E11897">
            <v>2</v>
          </cell>
          <cell r="F11897">
            <v>798</v>
          </cell>
          <cell r="G11897" t="str">
            <v>Max</v>
          </cell>
        </row>
        <row r="11898">
          <cell r="A11898" t="str">
            <v>Bamberg201820.6Max</v>
          </cell>
          <cell r="B11898">
            <v>2018</v>
          </cell>
          <cell r="C11898">
            <v>0.6</v>
          </cell>
          <cell r="D11898" t="str">
            <v>Bamberg</v>
          </cell>
          <cell r="E11898">
            <v>2</v>
          </cell>
          <cell r="F11898">
            <v>652</v>
          </cell>
          <cell r="G11898" t="str">
            <v>Max</v>
          </cell>
        </row>
        <row r="11899">
          <cell r="A11899" t="str">
            <v>Barnwell201820.6Max</v>
          </cell>
          <cell r="B11899">
            <v>2018</v>
          </cell>
          <cell r="C11899">
            <v>0.6</v>
          </cell>
          <cell r="D11899" t="str">
            <v>Barnwell</v>
          </cell>
          <cell r="E11899">
            <v>2</v>
          </cell>
          <cell r="F11899">
            <v>652</v>
          </cell>
          <cell r="G11899" t="str">
            <v>Max</v>
          </cell>
        </row>
        <row r="11900">
          <cell r="A11900" t="str">
            <v>Beaufort201820.6Max</v>
          </cell>
          <cell r="B11900">
            <v>2018</v>
          </cell>
          <cell r="C11900">
            <v>0.6</v>
          </cell>
          <cell r="D11900" t="str">
            <v>Beaufort</v>
          </cell>
          <cell r="E11900">
            <v>2</v>
          </cell>
          <cell r="F11900">
            <v>975</v>
          </cell>
          <cell r="G11900" t="str">
            <v>Max</v>
          </cell>
        </row>
        <row r="11901">
          <cell r="A11901" t="str">
            <v>Berkeley201820.6Max</v>
          </cell>
          <cell r="B11901">
            <v>2018</v>
          </cell>
          <cell r="C11901">
            <v>0.6</v>
          </cell>
          <cell r="D11901" t="str">
            <v>Berkeley</v>
          </cell>
          <cell r="E11901">
            <v>2</v>
          </cell>
          <cell r="F11901">
            <v>1006</v>
          </cell>
          <cell r="G11901" t="str">
            <v>Max</v>
          </cell>
        </row>
        <row r="11902">
          <cell r="A11902" t="str">
            <v>Calhoun201820.6Max</v>
          </cell>
          <cell r="B11902">
            <v>2018</v>
          </cell>
          <cell r="C11902">
            <v>0.6</v>
          </cell>
          <cell r="D11902" t="str">
            <v>Calhoun</v>
          </cell>
          <cell r="E11902">
            <v>2</v>
          </cell>
          <cell r="F11902">
            <v>945</v>
          </cell>
          <cell r="G11902" t="str">
            <v>Max</v>
          </cell>
        </row>
        <row r="11903">
          <cell r="A11903" t="str">
            <v>Charleston201820.6Max</v>
          </cell>
          <cell r="B11903">
            <v>2018</v>
          </cell>
          <cell r="C11903">
            <v>0.6</v>
          </cell>
          <cell r="D11903" t="str">
            <v>Charleston</v>
          </cell>
          <cell r="E11903">
            <v>2</v>
          </cell>
          <cell r="F11903">
            <v>1006</v>
          </cell>
          <cell r="G11903" t="str">
            <v>Max</v>
          </cell>
        </row>
        <row r="11904">
          <cell r="A11904" t="str">
            <v>Cherokee201820.6Max</v>
          </cell>
          <cell r="B11904">
            <v>2018</v>
          </cell>
          <cell r="C11904">
            <v>0.6</v>
          </cell>
          <cell r="D11904" t="str">
            <v>Cherokee</v>
          </cell>
          <cell r="E11904">
            <v>2</v>
          </cell>
          <cell r="F11904">
            <v>652</v>
          </cell>
          <cell r="G11904" t="str">
            <v>Max</v>
          </cell>
        </row>
        <row r="11905">
          <cell r="A11905" t="str">
            <v>Chester201820.6Max</v>
          </cell>
          <cell r="B11905">
            <v>2018</v>
          </cell>
          <cell r="C11905">
            <v>0.6</v>
          </cell>
          <cell r="D11905" t="str">
            <v>Chester</v>
          </cell>
          <cell r="E11905">
            <v>2</v>
          </cell>
          <cell r="F11905">
            <v>652</v>
          </cell>
          <cell r="G11905" t="str">
            <v>Max</v>
          </cell>
        </row>
        <row r="11906">
          <cell r="A11906" t="str">
            <v>Chesterfield201820.6Max</v>
          </cell>
          <cell r="B11906">
            <v>2018</v>
          </cell>
          <cell r="C11906">
            <v>0.6</v>
          </cell>
          <cell r="D11906" t="str">
            <v>Chesterfield</v>
          </cell>
          <cell r="E11906">
            <v>2</v>
          </cell>
          <cell r="F11906">
            <v>652</v>
          </cell>
          <cell r="G11906" t="str">
            <v>Max</v>
          </cell>
        </row>
        <row r="11907">
          <cell r="A11907" t="str">
            <v>Clarendon201820.6Max</v>
          </cell>
          <cell r="B11907">
            <v>2018</v>
          </cell>
          <cell r="C11907">
            <v>0.6</v>
          </cell>
          <cell r="D11907" t="str">
            <v>Clarendon</v>
          </cell>
          <cell r="E11907">
            <v>2</v>
          </cell>
          <cell r="F11907">
            <v>652</v>
          </cell>
          <cell r="G11907" t="str">
            <v>Max</v>
          </cell>
        </row>
        <row r="11908">
          <cell r="A11908" t="str">
            <v>Colleton201820.6Max</v>
          </cell>
          <cell r="B11908">
            <v>2018</v>
          </cell>
          <cell r="C11908">
            <v>0.6</v>
          </cell>
          <cell r="D11908" t="str">
            <v>Colleton</v>
          </cell>
          <cell r="E11908">
            <v>2</v>
          </cell>
          <cell r="F11908">
            <v>652</v>
          </cell>
          <cell r="G11908" t="str">
            <v>Max</v>
          </cell>
        </row>
        <row r="11909">
          <cell r="A11909" t="str">
            <v>Darlington201820.6Max</v>
          </cell>
          <cell r="B11909">
            <v>2018</v>
          </cell>
          <cell r="C11909">
            <v>0.6</v>
          </cell>
          <cell r="D11909" t="str">
            <v>Darlington</v>
          </cell>
          <cell r="E11909">
            <v>2</v>
          </cell>
          <cell r="F11909">
            <v>663</v>
          </cell>
          <cell r="G11909" t="str">
            <v>Max</v>
          </cell>
        </row>
        <row r="11910">
          <cell r="A11910" t="str">
            <v>Dillon201820.6Max</v>
          </cell>
          <cell r="B11910">
            <v>2018</v>
          </cell>
          <cell r="C11910">
            <v>0.6</v>
          </cell>
          <cell r="D11910" t="str">
            <v>Dillon</v>
          </cell>
          <cell r="E11910">
            <v>2</v>
          </cell>
          <cell r="F11910">
            <v>652</v>
          </cell>
          <cell r="G11910" t="str">
            <v>Max</v>
          </cell>
        </row>
        <row r="11911">
          <cell r="A11911" t="str">
            <v>Dorchester201820.6Max</v>
          </cell>
          <cell r="B11911">
            <v>2018</v>
          </cell>
          <cell r="C11911">
            <v>0.6</v>
          </cell>
          <cell r="D11911" t="str">
            <v>Dorchester</v>
          </cell>
          <cell r="E11911">
            <v>2</v>
          </cell>
          <cell r="F11911">
            <v>1006</v>
          </cell>
          <cell r="G11911" t="str">
            <v>Max</v>
          </cell>
        </row>
        <row r="11912">
          <cell r="A11912" t="str">
            <v>Edgefield201820.6Max</v>
          </cell>
          <cell r="B11912">
            <v>2018</v>
          </cell>
          <cell r="C11912">
            <v>0.6</v>
          </cell>
          <cell r="D11912" t="str">
            <v>Edgefield</v>
          </cell>
          <cell r="E11912">
            <v>2</v>
          </cell>
          <cell r="F11912">
            <v>841</v>
          </cell>
          <cell r="G11912" t="str">
            <v>Max</v>
          </cell>
        </row>
        <row r="11913">
          <cell r="A11913" t="str">
            <v>Fairfield201820.6Max</v>
          </cell>
          <cell r="B11913">
            <v>2018</v>
          </cell>
          <cell r="C11913">
            <v>0.6</v>
          </cell>
          <cell r="D11913" t="str">
            <v>Fairfield</v>
          </cell>
          <cell r="E11913">
            <v>2</v>
          </cell>
          <cell r="F11913">
            <v>945</v>
          </cell>
          <cell r="G11913" t="str">
            <v>Max</v>
          </cell>
        </row>
        <row r="11914">
          <cell r="A11914" t="str">
            <v>Florence201820.6Max</v>
          </cell>
          <cell r="B11914">
            <v>2018</v>
          </cell>
          <cell r="C11914">
            <v>0.6</v>
          </cell>
          <cell r="D11914" t="str">
            <v>Florence</v>
          </cell>
          <cell r="E11914">
            <v>2</v>
          </cell>
          <cell r="F11914">
            <v>745</v>
          </cell>
          <cell r="G11914" t="str">
            <v>Max</v>
          </cell>
        </row>
        <row r="11915">
          <cell r="A11915" t="str">
            <v>Georgetown201820.6Max</v>
          </cell>
          <cell r="B11915">
            <v>2018</v>
          </cell>
          <cell r="C11915">
            <v>0.6</v>
          </cell>
          <cell r="D11915" t="str">
            <v>Georgetown</v>
          </cell>
          <cell r="E11915">
            <v>2</v>
          </cell>
          <cell r="F11915">
            <v>765</v>
          </cell>
          <cell r="G11915" t="str">
            <v>Max</v>
          </cell>
        </row>
        <row r="11916">
          <cell r="A11916" t="str">
            <v>Greenville201820.6Max</v>
          </cell>
          <cell r="B11916">
            <v>2018</v>
          </cell>
          <cell r="C11916">
            <v>0.6</v>
          </cell>
          <cell r="D11916" t="str">
            <v>Greenville</v>
          </cell>
          <cell r="E11916">
            <v>2</v>
          </cell>
          <cell r="F11916">
            <v>898</v>
          </cell>
          <cell r="G11916" t="str">
            <v>Max</v>
          </cell>
        </row>
        <row r="11917">
          <cell r="A11917" t="str">
            <v>Greenwood201820.6Max</v>
          </cell>
          <cell r="B11917">
            <v>2018</v>
          </cell>
          <cell r="C11917">
            <v>0.6</v>
          </cell>
          <cell r="D11917" t="str">
            <v>Greenwood</v>
          </cell>
          <cell r="E11917">
            <v>2</v>
          </cell>
          <cell r="F11917">
            <v>756</v>
          </cell>
          <cell r="G11917" t="str">
            <v>Max</v>
          </cell>
        </row>
        <row r="11918">
          <cell r="A11918" t="str">
            <v>Hampton201820.6Max</v>
          </cell>
          <cell r="B11918">
            <v>2018</v>
          </cell>
          <cell r="C11918">
            <v>0.6</v>
          </cell>
          <cell r="D11918" t="str">
            <v>Hampton</v>
          </cell>
          <cell r="E11918">
            <v>2</v>
          </cell>
          <cell r="F11918">
            <v>652</v>
          </cell>
          <cell r="G11918" t="str">
            <v>Max</v>
          </cell>
        </row>
        <row r="11919">
          <cell r="A11919" t="str">
            <v>Horry201820.6Max</v>
          </cell>
          <cell r="B11919">
            <v>2018</v>
          </cell>
          <cell r="C11919">
            <v>0.6</v>
          </cell>
          <cell r="D11919" t="str">
            <v>Horry</v>
          </cell>
          <cell r="E11919">
            <v>2</v>
          </cell>
          <cell r="F11919">
            <v>783</v>
          </cell>
          <cell r="G11919" t="str">
            <v>Max</v>
          </cell>
        </row>
        <row r="11920">
          <cell r="A11920" t="str">
            <v>Jasper201820.6Max</v>
          </cell>
          <cell r="B11920">
            <v>2018</v>
          </cell>
          <cell r="C11920">
            <v>0.6</v>
          </cell>
          <cell r="D11920" t="str">
            <v>Jasper</v>
          </cell>
          <cell r="E11920">
            <v>2</v>
          </cell>
          <cell r="F11920">
            <v>669</v>
          </cell>
          <cell r="G11920" t="str">
            <v>Max</v>
          </cell>
        </row>
        <row r="11921">
          <cell r="A11921" t="str">
            <v>Kershaw201820.6Max</v>
          </cell>
          <cell r="B11921">
            <v>2018</v>
          </cell>
          <cell r="C11921">
            <v>0.6</v>
          </cell>
          <cell r="D11921" t="str">
            <v>Kershaw</v>
          </cell>
          <cell r="E11921">
            <v>2</v>
          </cell>
          <cell r="F11921">
            <v>771</v>
          </cell>
          <cell r="G11921" t="str">
            <v>Max</v>
          </cell>
        </row>
        <row r="11922">
          <cell r="A11922" t="str">
            <v>Lancaster201820.6Max</v>
          </cell>
          <cell r="B11922">
            <v>2018</v>
          </cell>
          <cell r="C11922">
            <v>0.6</v>
          </cell>
          <cell r="D11922" t="str">
            <v>Lancaster</v>
          </cell>
          <cell r="E11922">
            <v>2</v>
          </cell>
          <cell r="F11922">
            <v>768</v>
          </cell>
          <cell r="G11922" t="str">
            <v>Max</v>
          </cell>
        </row>
        <row r="11923">
          <cell r="A11923" t="str">
            <v>Laurens201820.6Max</v>
          </cell>
          <cell r="B11923">
            <v>2018</v>
          </cell>
          <cell r="C11923">
            <v>0.6</v>
          </cell>
          <cell r="D11923" t="str">
            <v>Laurens</v>
          </cell>
          <cell r="E11923">
            <v>2</v>
          </cell>
          <cell r="F11923">
            <v>687</v>
          </cell>
          <cell r="G11923" t="str">
            <v>Max</v>
          </cell>
        </row>
        <row r="11924">
          <cell r="A11924" t="str">
            <v>Lee201820.6Max</v>
          </cell>
          <cell r="B11924">
            <v>2018</v>
          </cell>
          <cell r="C11924">
            <v>0.6</v>
          </cell>
          <cell r="D11924" t="str">
            <v>Lee</v>
          </cell>
          <cell r="E11924">
            <v>2</v>
          </cell>
          <cell r="F11924">
            <v>652</v>
          </cell>
          <cell r="G11924" t="str">
            <v>Max</v>
          </cell>
        </row>
        <row r="11925">
          <cell r="A11925" t="str">
            <v>Lexington201820.6Max</v>
          </cell>
          <cell r="B11925">
            <v>2018</v>
          </cell>
          <cell r="C11925">
            <v>0.6</v>
          </cell>
          <cell r="D11925" t="str">
            <v>Lexington</v>
          </cell>
          <cell r="E11925">
            <v>2</v>
          </cell>
          <cell r="F11925">
            <v>945</v>
          </cell>
          <cell r="G11925" t="str">
            <v>Max</v>
          </cell>
        </row>
        <row r="11926">
          <cell r="A11926" t="str">
            <v>Marion201820.6Max</v>
          </cell>
          <cell r="B11926">
            <v>2018</v>
          </cell>
          <cell r="C11926">
            <v>0.6</v>
          </cell>
          <cell r="D11926" t="str">
            <v>Marion</v>
          </cell>
          <cell r="E11926">
            <v>2</v>
          </cell>
          <cell r="F11926">
            <v>652</v>
          </cell>
          <cell r="G11926" t="str">
            <v>Max</v>
          </cell>
        </row>
        <row r="11927">
          <cell r="A11927" t="str">
            <v>Marlboro201820.6Max</v>
          </cell>
          <cell r="B11927">
            <v>2018</v>
          </cell>
          <cell r="C11927">
            <v>0.6</v>
          </cell>
          <cell r="D11927" t="str">
            <v>Marlboro</v>
          </cell>
          <cell r="E11927">
            <v>2</v>
          </cell>
          <cell r="F11927">
            <v>652</v>
          </cell>
          <cell r="G11927" t="str">
            <v>Max</v>
          </cell>
        </row>
        <row r="11928">
          <cell r="A11928" t="str">
            <v>McCormick201820.6Max</v>
          </cell>
          <cell r="B11928">
            <v>2018</v>
          </cell>
          <cell r="C11928">
            <v>0.6</v>
          </cell>
          <cell r="D11928" t="str">
            <v>McCormick</v>
          </cell>
          <cell r="E11928">
            <v>2</v>
          </cell>
          <cell r="F11928">
            <v>697</v>
          </cell>
          <cell r="G11928" t="str">
            <v>Max</v>
          </cell>
        </row>
        <row r="11929">
          <cell r="A11929" t="str">
            <v>Newberry201820.6Max</v>
          </cell>
          <cell r="B11929">
            <v>2018</v>
          </cell>
          <cell r="C11929">
            <v>0.6</v>
          </cell>
          <cell r="D11929" t="str">
            <v>Newberry</v>
          </cell>
          <cell r="E11929">
            <v>2</v>
          </cell>
          <cell r="F11929">
            <v>721</v>
          </cell>
          <cell r="G11929" t="str">
            <v>Max</v>
          </cell>
        </row>
        <row r="11930">
          <cell r="A11930" t="str">
            <v>Oconee201820.6Max</v>
          </cell>
          <cell r="B11930">
            <v>2018</v>
          </cell>
          <cell r="C11930">
            <v>0.6</v>
          </cell>
          <cell r="D11930" t="str">
            <v>Oconee</v>
          </cell>
          <cell r="E11930">
            <v>2</v>
          </cell>
          <cell r="F11930">
            <v>783</v>
          </cell>
          <cell r="G11930" t="str">
            <v>Max</v>
          </cell>
        </row>
        <row r="11931">
          <cell r="A11931" t="str">
            <v>Orangeburg201820.6Max</v>
          </cell>
          <cell r="B11931">
            <v>2018</v>
          </cell>
          <cell r="C11931">
            <v>0.6</v>
          </cell>
          <cell r="D11931" t="str">
            <v>Orangeburg</v>
          </cell>
          <cell r="E11931">
            <v>2</v>
          </cell>
          <cell r="F11931">
            <v>688</v>
          </cell>
          <cell r="G11931" t="str">
            <v>Max</v>
          </cell>
        </row>
        <row r="11932">
          <cell r="A11932" t="str">
            <v>Pickens201820.6Max</v>
          </cell>
          <cell r="B11932">
            <v>2018</v>
          </cell>
          <cell r="C11932">
            <v>0.6</v>
          </cell>
          <cell r="D11932" t="str">
            <v>Pickens</v>
          </cell>
          <cell r="E11932">
            <v>2</v>
          </cell>
          <cell r="F11932">
            <v>898</v>
          </cell>
          <cell r="G11932" t="str">
            <v>Max</v>
          </cell>
        </row>
        <row r="11933">
          <cell r="A11933" t="str">
            <v>Richland201820.6Max</v>
          </cell>
          <cell r="B11933">
            <v>2018</v>
          </cell>
          <cell r="C11933">
            <v>0.6</v>
          </cell>
          <cell r="D11933" t="str">
            <v>Richland</v>
          </cell>
          <cell r="E11933">
            <v>2</v>
          </cell>
          <cell r="F11933">
            <v>945</v>
          </cell>
          <cell r="G11933" t="str">
            <v>Max</v>
          </cell>
        </row>
        <row r="11934">
          <cell r="A11934" t="str">
            <v>Saluda201820.6Max</v>
          </cell>
          <cell r="B11934">
            <v>2018</v>
          </cell>
          <cell r="C11934">
            <v>0.6</v>
          </cell>
          <cell r="D11934" t="str">
            <v>Saluda</v>
          </cell>
          <cell r="E11934">
            <v>2</v>
          </cell>
          <cell r="F11934">
            <v>945</v>
          </cell>
          <cell r="G11934" t="str">
            <v>Max</v>
          </cell>
        </row>
        <row r="11935">
          <cell r="A11935" t="str">
            <v>Spartanburg201820.6Max</v>
          </cell>
          <cell r="B11935">
            <v>2018</v>
          </cell>
          <cell r="C11935">
            <v>0.6</v>
          </cell>
          <cell r="D11935" t="str">
            <v>Spartanburg</v>
          </cell>
          <cell r="E11935">
            <v>2</v>
          </cell>
          <cell r="F11935">
            <v>793</v>
          </cell>
          <cell r="G11935" t="str">
            <v>Max</v>
          </cell>
        </row>
        <row r="11936">
          <cell r="A11936" t="str">
            <v>Sumter201820.6Max</v>
          </cell>
          <cell r="B11936">
            <v>2018</v>
          </cell>
          <cell r="C11936">
            <v>0.6</v>
          </cell>
          <cell r="D11936" t="str">
            <v>Sumter</v>
          </cell>
          <cell r="E11936">
            <v>2</v>
          </cell>
          <cell r="F11936">
            <v>673</v>
          </cell>
          <cell r="G11936" t="str">
            <v>Max</v>
          </cell>
        </row>
        <row r="11937">
          <cell r="A11937" t="str">
            <v>Union201820.6Max</v>
          </cell>
          <cell r="B11937">
            <v>2018</v>
          </cell>
          <cell r="C11937">
            <v>0.6</v>
          </cell>
          <cell r="D11937" t="str">
            <v>Union</v>
          </cell>
          <cell r="E11937">
            <v>2</v>
          </cell>
          <cell r="F11937">
            <v>652</v>
          </cell>
          <cell r="G11937" t="str">
            <v>Max</v>
          </cell>
        </row>
        <row r="11938">
          <cell r="A11938" t="str">
            <v>Williamsburg201820.6Max</v>
          </cell>
          <cell r="B11938">
            <v>2018</v>
          </cell>
          <cell r="C11938">
            <v>0.6</v>
          </cell>
          <cell r="D11938" t="str">
            <v>Williamsburg</v>
          </cell>
          <cell r="E11938">
            <v>2</v>
          </cell>
          <cell r="F11938">
            <v>652</v>
          </cell>
          <cell r="G11938" t="str">
            <v>Max</v>
          </cell>
        </row>
        <row r="11939">
          <cell r="A11939" t="str">
            <v>York201820.6Max</v>
          </cell>
          <cell r="B11939">
            <v>2018</v>
          </cell>
          <cell r="C11939">
            <v>0.6</v>
          </cell>
          <cell r="D11939" t="str">
            <v>York</v>
          </cell>
          <cell r="E11939">
            <v>2</v>
          </cell>
          <cell r="F11939">
            <v>1000</v>
          </cell>
          <cell r="G11939" t="str">
            <v>Max</v>
          </cell>
        </row>
        <row r="11940">
          <cell r="A11940" t="str">
            <v>Abbeville201830.6Max</v>
          </cell>
          <cell r="B11940">
            <v>2018</v>
          </cell>
          <cell r="C11940">
            <v>0.6</v>
          </cell>
          <cell r="D11940" t="str">
            <v>Abbeville</v>
          </cell>
          <cell r="E11940">
            <v>3</v>
          </cell>
          <cell r="F11940">
            <v>753</v>
          </cell>
          <cell r="G11940" t="str">
            <v>Max</v>
          </cell>
        </row>
        <row r="11941">
          <cell r="A11941" t="str">
            <v>Aiken201830.6Max</v>
          </cell>
          <cell r="B11941">
            <v>2018</v>
          </cell>
          <cell r="C11941">
            <v>0.6</v>
          </cell>
          <cell r="D11941" t="str">
            <v>Aiken</v>
          </cell>
          <cell r="E11941">
            <v>3</v>
          </cell>
          <cell r="F11941">
            <v>972</v>
          </cell>
          <cell r="G11941" t="str">
            <v>Max</v>
          </cell>
        </row>
        <row r="11942">
          <cell r="A11942" t="str">
            <v>Allendale201830.6Max</v>
          </cell>
          <cell r="B11942">
            <v>2018</v>
          </cell>
          <cell r="C11942">
            <v>0.6</v>
          </cell>
          <cell r="D11942" t="str">
            <v>Allendale</v>
          </cell>
          <cell r="E11942">
            <v>3</v>
          </cell>
          <cell r="F11942">
            <v>753</v>
          </cell>
          <cell r="G11942" t="str">
            <v>Max</v>
          </cell>
        </row>
        <row r="11943">
          <cell r="A11943" t="str">
            <v>Anderson201830.6Max</v>
          </cell>
          <cell r="B11943">
            <v>2018</v>
          </cell>
          <cell r="C11943">
            <v>0.6</v>
          </cell>
          <cell r="D11943" t="str">
            <v>Anderson</v>
          </cell>
          <cell r="E11943">
            <v>3</v>
          </cell>
          <cell r="F11943">
            <v>922</v>
          </cell>
          <cell r="G11943" t="str">
            <v>Max</v>
          </cell>
        </row>
        <row r="11944">
          <cell r="A11944" t="str">
            <v>Bamberg201830.6Max</v>
          </cell>
          <cell r="B11944">
            <v>2018</v>
          </cell>
          <cell r="C11944">
            <v>0.6</v>
          </cell>
          <cell r="D11944" t="str">
            <v>Bamberg</v>
          </cell>
          <cell r="E11944">
            <v>3</v>
          </cell>
          <cell r="F11944">
            <v>753</v>
          </cell>
          <cell r="G11944" t="str">
            <v>Max</v>
          </cell>
        </row>
        <row r="11945">
          <cell r="A11945" t="str">
            <v>Barnwell201830.6Max</v>
          </cell>
          <cell r="B11945">
            <v>2018</v>
          </cell>
          <cell r="C11945">
            <v>0.6</v>
          </cell>
          <cell r="D11945" t="str">
            <v>Barnwell</v>
          </cell>
          <cell r="E11945">
            <v>3</v>
          </cell>
          <cell r="F11945">
            <v>753</v>
          </cell>
          <cell r="G11945" t="str">
            <v>Max</v>
          </cell>
        </row>
        <row r="11946">
          <cell r="A11946" t="str">
            <v>Beaufort201830.6Max</v>
          </cell>
          <cell r="B11946">
            <v>2018</v>
          </cell>
          <cell r="C11946">
            <v>0.6</v>
          </cell>
          <cell r="D11946" t="str">
            <v>Beaufort</v>
          </cell>
          <cell r="E11946">
            <v>3</v>
          </cell>
          <cell r="F11946">
            <v>1126</v>
          </cell>
          <cell r="G11946" t="str">
            <v>Max</v>
          </cell>
        </row>
        <row r="11947">
          <cell r="A11947" t="str">
            <v>Berkeley201830.6Max</v>
          </cell>
          <cell r="B11947">
            <v>2018</v>
          </cell>
          <cell r="C11947">
            <v>0.6</v>
          </cell>
          <cell r="D11947" t="str">
            <v>Berkeley</v>
          </cell>
          <cell r="E11947">
            <v>3</v>
          </cell>
          <cell r="F11947">
            <v>1162</v>
          </cell>
          <cell r="G11947" t="str">
            <v>Max</v>
          </cell>
        </row>
        <row r="11948">
          <cell r="A11948" t="str">
            <v>Calhoun201830.6Max</v>
          </cell>
          <cell r="B11948">
            <v>2018</v>
          </cell>
          <cell r="C11948">
            <v>0.6</v>
          </cell>
          <cell r="D11948" t="str">
            <v>Calhoun</v>
          </cell>
          <cell r="E11948">
            <v>3</v>
          </cell>
          <cell r="F11948">
            <v>1090</v>
          </cell>
          <cell r="G11948" t="str">
            <v>Max</v>
          </cell>
        </row>
        <row r="11949">
          <cell r="A11949" t="str">
            <v>Charleston201830.6Max</v>
          </cell>
          <cell r="B11949">
            <v>2018</v>
          </cell>
          <cell r="C11949">
            <v>0.6</v>
          </cell>
          <cell r="D11949" t="str">
            <v>Charleston</v>
          </cell>
          <cell r="E11949">
            <v>3</v>
          </cell>
          <cell r="F11949">
            <v>1162</v>
          </cell>
          <cell r="G11949" t="str">
            <v>Max</v>
          </cell>
        </row>
        <row r="11950">
          <cell r="A11950" t="str">
            <v>Cherokee201830.6Max</v>
          </cell>
          <cell r="B11950">
            <v>2018</v>
          </cell>
          <cell r="C11950">
            <v>0.6</v>
          </cell>
          <cell r="D11950" t="str">
            <v>Cherokee</v>
          </cell>
          <cell r="E11950">
            <v>3</v>
          </cell>
          <cell r="F11950">
            <v>753</v>
          </cell>
          <cell r="G11950" t="str">
            <v>Max</v>
          </cell>
        </row>
        <row r="11951">
          <cell r="A11951" t="str">
            <v>Chester201830.6Max</v>
          </cell>
          <cell r="B11951">
            <v>2018</v>
          </cell>
          <cell r="C11951">
            <v>0.6</v>
          </cell>
          <cell r="D11951" t="str">
            <v>Chester</v>
          </cell>
          <cell r="E11951">
            <v>3</v>
          </cell>
          <cell r="F11951">
            <v>753</v>
          </cell>
          <cell r="G11951" t="str">
            <v>Max</v>
          </cell>
        </row>
        <row r="11952">
          <cell r="A11952" t="str">
            <v>Chesterfield201830.6Max</v>
          </cell>
          <cell r="B11952">
            <v>2018</v>
          </cell>
          <cell r="C11952">
            <v>0.6</v>
          </cell>
          <cell r="D11952" t="str">
            <v>Chesterfield</v>
          </cell>
          <cell r="E11952">
            <v>3</v>
          </cell>
          <cell r="F11952">
            <v>753</v>
          </cell>
          <cell r="G11952" t="str">
            <v>Max</v>
          </cell>
        </row>
        <row r="11953">
          <cell r="A11953" t="str">
            <v>Clarendon201830.6Max</v>
          </cell>
          <cell r="B11953">
            <v>2018</v>
          </cell>
          <cell r="C11953">
            <v>0.6</v>
          </cell>
          <cell r="D11953" t="str">
            <v>Clarendon</v>
          </cell>
          <cell r="E11953">
            <v>3</v>
          </cell>
          <cell r="F11953">
            <v>753</v>
          </cell>
          <cell r="G11953" t="str">
            <v>Max</v>
          </cell>
        </row>
        <row r="11954">
          <cell r="A11954" t="str">
            <v>Colleton201830.6Max</v>
          </cell>
          <cell r="B11954">
            <v>2018</v>
          </cell>
          <cell r="C11954">
            <v>0.6</v>
          </cell>
          <cell r="D11954" t="str">
            <v>Colleton</v>
          </cell>
          <cell r="E11954">
            <v>3</v>
          </cell>
          <cell r="F11954">
            <v>753</v>
          </cell>
          <cell r="G11954" t="str">
            <v>Max</v>
          </cell>
        </row>
        <row r="11955">
          <cell r="A11955" t="str">
            <v>Darlington201830.6Max</v>
          </cell>
          <cell r="B11955">
            <v>2018</v>
          </cell>
          <cell r="C11955">
            <v>0.6</v>
          </cell>
          <cell r="D11955" t="str">
            <v>Darlington</v>
          </cell>
          <cell r="E11955">
            <v>3</v>
          </cell>
          <cell r="F11955">
            <v>766</v>
          </cell>
          <cell r="G11955" t="str">
            <v>Max</v>
          </cell>
        </row>
        <row r="11956">
          <cell r="A11956" t="str">
            <v>Dillon201830.6Max</v>
          </cell>
          <cell r="B11956">
            <v>2018</v>
          </cell>
          <cell r="C11956">
            <v>0.6</v>
          </cell>
          <cell r="D11956" t="str">
            <v>Dillon</v>
          </cell>
          <cell r="E11956">
            <v>3</v>
          </cell>
          <cell r="F11956">
            <v>753</v>
          </cell>
          <cell r="G11956" t="str">
            <v>Max</v>
          </cell>
        </row>
        <row r="11957">
          <cell r="A11957" t="str">
            <v>Dorchester201830.6Max</v>
          </cell>
          <cell r="B11957">
            <v>2018</v>
          </cell>
          <cell r="C11957">
            <v>0.6</v>
          </cell>
          <cell r="D11957" t="str">
            <v>Dorchester</v>
          </cell>
          <cell r="E11957">
            <v>3</v>
          </cell>
          <cell r="F11957">
            <v>1162</v>
          </cell>
          <cell r="G11957" t="str">
            <v>Max</v>
          </cell>
        </row>
        <row r="11958">
          <cell r="A11958" t="str">
            <v>Edgefield201830.6Max</v>
          </cell>
          <cell r="B11958">
            <v>2018</v>
          </cell>
          <cell r="C11958">
            <v>0.6</v>
          </cell>
          <cell r="D11958" t="str">
            <v>Edgefield</v>
          </cell>
          <cell r="E11958">
            <v>3</v>
          </cell>
          <cell r="F11958">
            <v>972</v>
          </cell>
          <cell r="G11958" t="str">
            <v>Max</v>
          </cell>
        </row>
        <row r="11959">
          <cell r="A11959" t="str">
            <v>Fairfield201830.6Max</v>
          </cell>
          <cell r="B11959">
            <v>2018</v>
          </cell>
          <cell r="C11959">
            <v>0.6</v>
          </cell>
          <cell r="D11959" t="str">
            <v>Fairfield</v>
          </cell>
          <cell r="E11959">
            <v>3</v>
          </cell>
          <cell r="F11959">
            <v>1090</v>
          </cell>
          <cell r="G11959" t="str">
            <v>Max</v>
          </cell>
        </row>
        <row r="11960">
          <cell r="A11960" t="str">
            <v>Florence201830.6Max</v>
          </cell>
          <cell r="B11960">
            <v>2018</v>
          </cell>
          <cell r="C11960">
            <v>0.6</v>
          </cell>
          <cell r="D11960" t="str">
            <v>Florence</v>
          </cell>
          <cell r="E11960">
            <v>3</v>
          </cell>
          <cell r="F11960">
            <v>861</v>
          </cell>
          <cell r="G11960" t="str">
            <v>Max</v>
          </cell>
        </row>
        <row r="11961">
          <cell r="A11961" t="str">
            <v>Georgetown201830.6Max</v>
          </cell>
          <cell r="B11961">
            <v>2018</v>
          </cell>
          <cell r="C11961">
            <v>0.6</v>
          </cell>
          <cell r="D11961" t="str">
            <v>Georgetown</v>
          </cell>
          <cell r="E11961">
            <v>3</v>
          </cell>
          <cell r="F11961">
            <v>883</v>
          </cell>
          <cell r="G11961" t="str">
            <v>Max</v>
          </cell>
        </row>
        <row r="11962">
          <cell r="A11962" t="str">
            <v>Greenville201830.6Max</v>
          </cell>
          <cell r="B11962">
            <v>2018</v>
          </cell>
          <cell r="C11962">
            <v>0.6</v>
          </cell>
          <cell r="D11962" t="str">
            <v>Greenville</v>
          </cell>
          <cell r="E11962">
            <v>3</v>
          </cell>
          <cell r="F11962">
            <v>1038</v>
          </cell>
          <cell r="G11962" t="str">
            <v>Max</v>
          </cell>
        </row>
        <row r="11963">
          <cell r="A11963" t="str">
            <v>Greenwood201830.6Max</v>
          </cell>
          <cell r="B11963">
            <v>2018</v>
          </cell>
          <cell r="C11963">
            <v>0.6</v>
          </cell>
          <cell r="D11963" t="str">
            <v>Greenwood</v>
          </cell>
          <cell r="E11963">
            <v>3</v>
          </cell>
          <cell r="F11963">
            <v>872</v>
          </cell>
          <cell r="G11963" t="str">
            <v>Max</v>
          </cell>
        </row>
        <row r="11964">
          <cell r="A11964" t="str">
            <v>Hampton201830.6Max</v>
          </cell>
          <cell r="B11964">
            <v>2018</v>
          </cell>
          <cell r="C11964">
            <v>0.6</v>
          </cell>
          <cell r="D11964" t="str">
            <v>Hampton</v>
          </cell>
          <cell r="E11964">
            <v>3</v>
          </cell>
          <cell r="F11964">
            <v>753</v>
          </cell>
          <cell r="G11964" t="str">
            <v>Max</v>
          </cell>
        </row>
        <row r="11965">
          <cell r="A11965" t="str">
            <v>Horry201830.6Max</v>
          </cell>
          <cell r="B11965">
            <v>2018</v>
          </cell>
          <cell r="C11965">
            <v>0.6</v>
          </cell>
          <cell r="D11965" t="str">
            <v>Horry</v>
          </cell>
          <cell r="E11965">
            <v>3</v>
          </cell>
          <cell r="F11965">
            <v>905</v>
          </cell>
          <cell r="G11965" t="str">
            <v>Max</v>
          </cell>
        </row>
        <row r="11966">
          <cell r="A11966" t="str">
            <v>Jasper201830.6Max</v>
          </cell>
          <cell r="B11966">
            <v>2018</v>
          </cell>
          <cell r="C11966">
            <v>0.6</v>
          </cell>
          <cell r="D11966" t="str">
            <v>Jasper</v>
          </cell>
          <cell r="E11966">
            <v>3</v>
          </cell>
          <cell r="F11966">
            <v>772</v>
          </cell>
          <cell r="G11966" t="str">
            <v>Max</v>
          </cell>
        </row>
        <row r="11967">
          <cell r="A11967" t="str">
            <v>Kershaw201830.6Max</v>
          </cell>
          <cell r="B11967">
            <v>2018</v>
          </cell>
          <cell r="C11967">
            <v>0.6</v>
          </cell>
          <cell r="D11967" t="str">
            <v>Kershaw</v>
          </cell>
          <cell r="E11967">
            <v>3</v>
          </cell>
          <cell r="F11967">
            <v>891</v>
          </cell>
          <cell r="G11967" t="str">
            <v>Max</v>
          </cell>
        </row>
        <row r="11968">
          <cell r="A11968" t="str">
            <v>Lancaster201830.6Max</v>
          </cell>
          <cell r="B11968">
            <v>2018</v>
          </cell>
          <cell r="C11968">
            <v>0.6</v>
          </cell>
          <cell r="D11968" t="str">
            <v>Lancaster</v>
          </cell>
          <cell r="E11968">
            <v>3</v>
          </cell>
          <cell r="F11968">
            <v>886</v>
          </cell>
          <cell r="G11968" t="str">
            <v>Max</v>
          </cell>
        </row>
        <row r="11969">
          <cell r="A11969" t="str">
            <v>Laurens201830.6Max</v>
          </cell>
          <cell r="B11969">
            <v>2018</v>
          </cell>
          <cell r="C11969">
            <v>0.6</v>
          </cell>
          <cell r="D11969" t="str">
            <v>Laurens</v>
          </cell>
          <cell r="E11969">
            <v>3</v>
          </cell>
          <cell r="F11969">
            <v>792</v>
          </cell>
          <cell r="G11969" t="str">
            <v>Max</v>
          </cell>
        </row>
        <row r="11970">
          <cell r="A11970" t="str">
            <v>Lee201830.6Max</v>
          </cell>
          <cell r="B11970">
            <v>2018</v>
          </cell>
          <cell r="C11970">
            <v>0.6</v>
          </cell>
          <cell r="D11970" t="str">
            <v>Lee</v>
          </cell>
          <cell r="E11970">
            <v>3</v>
          </cell>
          <cell r="F11970">
            <v>753</v>
          </cell>
          <cell r="G11970" t="str">
            <v>Max</v>
          </cell>
        </row>
        <row r="11971">
          <cell r="A11971" t="str">
            <v>Lexington201830.6Max</v>
          </cell>
          <cell r="B11971">
            <v>2018</v>
          </cell>
          <cell r="C11971">
            <v>0.6</v>
          </cell>
          <cell r="D11971" t="str">
            <v>Lexington</v>
          </cell>
          <cell r="E11971">
            <v>3</v>
          </cell>
          <cell r="F11971">
            <v>1090</v>
          </cell>
          <cell r="G11971" t="str">
            <v>Max</v>
          </cell>
        </row>
        <row r="11972">
          <cell r="A11972" t="str">
            <v>Marion201830.6Max</v>
          </cell>
          <cell r="B11972">
            <v>2018</v>
          </cell>
          <cell r="C11972">
            <v>0.6</v>
          </cell>
          <cell r="D11972" t="str">
            <v>Marion</v>
          </cell>
          <cell r="E11972">
            <v>3</v>
          </cell>
          <cell r="F11972">
            <v>753</v>
          </cell>
          <cell r="G11972" t="str">
            <v>Max</v>
          </cell>
        </row>
        <row r="11973">
          <cell r="A11973" t="str">
            <v>Marlboro201830.6Max</v>
          </cell>
          <cell r="B11973">
            <v>2018</v>
          </cell>
          <cell r="C11973">
            <v>0.6</v>
          </cell>
          <cell r="D11973" t="str">
            <v>Marlboro</v>
          </cell>
          <cell r="E11973">
            <v>3</v>
          </cell>
          <cell r="F11973">
            <v>753</v>
          </cell>
          <cell r="G11973" t="str">
            <v>Max</v>
          </cell>
        </row>
        <row r="11974">
          <cell r="A11974" t="str">
            <v>McCormick201830.6Max</v>
          </cell>
          <cell r="B11974">
            <v>2018</v>
          </cell>
          <cell r="C11974">
            <v>0.6</v>
          </cell>
          <cell r="D11974" t="str">
            <v>McCormick</v>
          </cell>
          <cell r="E11974">
            <v>3</v>
          </cell>
          <cell r="F11974">
            <v>805</v>
          </cell>
          <cell r="G11974" t="str">
            <v>Max</v>
          </cell>
        </row>
        <row r="11975">
          <cell r="A11975" t="str">
            <v>Newberry201830.6Max</v>
          </cell>
          <cell r="B11975">
            <v>2018</v>
          </cell>
          <cell r="C11975">
            <v>0.6</v>
          </cell>
          <cell r="D11975" t="str">
            <v>Newberry</v>
          </cell>
          <cell r="E11975">
            <v>3</v>
          </cell>
          <cell r="F11975">
            <v>833</v>
          </cell>
          <cell r="G11975" t="str">
            <v>Max</v>
          </cell>
        </row>
        <row r="11976">
          <cell r="A11976" t="str">
            <v>Oconee201830.6Max</v>
          </cell>
          <cell r="B11976">
            <v>2018</v>
          </cell>
          <cell r="C11976">
            <v>0.6</v>
          </cell>
          <cell r="D11976" t="str">
            <v>Oconee</v>
          </cell>
          <cell r="E11976">
            <v>3</v>
          </cell>
          <cell r="F11976">
            <v>903</v>
          </cell>
          <cell r="G11976" t="str">
            <v>Max</v>
          </cell>
        </row>
        <row r="11977">
          <cell r="A11977" t="str">
            <v>Orangeburg201830.6Max</v>
          </cell>
          <cell r="B11977">
            <v>2018</v>
          </cell>
          <cell r="C11977">
            <v>0.6</v>
          </cell>
          <cell r="D11977" t="str">
            <v>Orangeburg</v>
          </cell>
          <cell r="E11977">
            <v>3</v>
          </cell>
          <cell r="F11977">
            <v>794</v>
          </cell>
          <cell r="G11977" t="str">
            <v>Max</v>
          </cell>
        </row>
        <row r="11978">
          <cell r="A11978" t="str">
            <v>Pickens201830.6Max</v>
          </cell>
          <cell r="B11978">
            <v>2018</v>
          </cell>
          <cell r="C11978">
            <v>0.6</v>
          </cell>
          <cell r="D11978" t="str">
            <v>Pickens</v>
          </cell>
          <cell r="E11978">
            <v>3</v>
          </cell>
          <cell r="F11978">
            <v>1038</v>
          </cell>
          <cell r="G11978" t="str">
            <v>Max</v>
          </cell>
        </row>
        <row r="11979">
          <cell r="A11979" t="str">
            <v>Richland201830.6Max</v>
          </cell>
          <cell r="B11979">
            <v>2018</v>
          </cell>
          <cell r="C11979">
            <v>0.6</v>
          </cell>
          <cell r="D11979" t="str">
            <v>Richland</v>
          </cell>
          <cell r="E11979">
            <v>3</v>
          </cell>
          <cell r="F11979">
            <v>1090</v>
          </cell>
          <cell r="G11979" t="str">
            <v>Max</v>
          </cell>
        </row>
        <row r="11980">
          <cell r="A11980" t="str">
            <v>Saluda201830.6Max</v>
          </cell>
          <cell r="B11980">
            <v>2018</v>
          </cell>
          <cell r="C11980">
            <v>0.6</v>
          </cell>
          <cell r="D11980" t="str">
            <v>Saluda</v>
          </cell>
          <cell r="E11980">
            <v>3</v>
          </cell>
          <cell r="F11980">
            <v>1090</v>
          </cell>
          <cell r="G11980" t="str">
            <v>Max</v>
          </cell>
        </row>
        <row r="11981">
          <cell r="A11981" t="str">
            <v>Spartanburg201830.6Max</v>
          </cell>
          <cell r="B11981">
            <v>2018</v>
          </cell>
          <cell r="C11981">
            <v>0.6</v>
          </cell>
          <cell r="D11981" t="str">
            <v>Spartanburg</v>
          </cell>
          <cell r="E11981">
            <v>3</v>
          </cell>
          <cell r="F11981">
            <v>915</v>
          </cell>
          <cell r="G11981" t="str">
            <v>Max</v>
          </cell>
        </row>
        <row r="11982">
          <cell r="A11982" t="str">
            <v>Sumter201830.6Max</v>
          </cell>
          <cell r="B11982">
            <v>2018</v>
          </cell>
          <cell r="C11982">
            <v>0.6</v>
          </cell>
          <cell r="D11982" t="str">
            <v>Sumter</v>
          </cell>
          <cell r="E11982">
            <v>3</v>
          </cell>
          <cell r="F11982">
            <v>777</v>
          </cell>
          <cell r="G11982" t="str">
            <v>Max</v>
          </cell>
        </row>
        <row r="11983">
          <cell r="A11983" t="str">
            <v>Union201830.6Max</v>
          </cell>
          <cell r="B11983">
            <v>2018</v>
          </cell>
          <cell r="C11983">
            <v>0.6</v>
          </cell>
          <cell r="D11983" t="str">
            <v>Union</v>
          </cell>
          <cell r="E11983">
            <v>3</v>
          </cell>
          <cell r="F11983">
            <v>753</v>
          </cell>
          <cell r="G11983" t="str">
            <v>Max</v>
          </cell>
        </row>
        <row r="11984">
          <cell r="A11984" t="str">
            <v>Williamsburg201830.6Max</v>
          </cell>
          <cell r="B11984">
            <v>2018</v>
          </cell>
          <cell r="C11984">
            <v>0.6</v>
          </cell>
          <cell r="D11984" t="str">
            <v>Williamsburg</v>
          </cell>
          <cell r="E11984">
            <v>3</v>
          </cell>
          <cell r="F11984">
            <v>753</v>
          </cell>
          <cell r="G11984" t="str">
            <v>Max</v>
          </cell>
        </row>
        <row r="11985">
          <cell r="A11985" t="str">
            <v>York201830.6Max</v>
          </cell>
          <cell r="B11985">
            <v>2018</v>
          </cell>
          <cell r="C11985">
            <v>0.6</v>
          </cell>
          <cell r="D11985" t="str">
            <v>York</v>
          </cell>
          <cell r="E11985">
            <v>3</v>
          </cell>
          <cell r="F11985">
            <v>1156</v>
          </cell>
          <cell r="G11985" t="str">
            <v>Max</v>
          </cell>
        </row>
        <row r="11986">
          <cell r="A11986" t="str">
            <v>Abbeville201840.6Max</v>
          </cell>
          <cell r="B11986">
            <v>2018</v>
          </cell>
          <cell r="C11986">
            <v>0.6</v>
          </cell>
          <cell r="D11986" t="str">
            <v>Abbeville</v>
          </cell>
          <cell r="E11986">
            <v>4</v>
          </cell>
          <cell r="F11986">
            <v>841</v>
          </cell>
          <cell r="G11986" t="str">
            <v>Max</v>
          </cell>
        </row>
        <row r="11987">
          <cell r="A11987" t="str">
            <v>Aiken201840.6Max</v>
          </cell>
          <cell r="B11987">
            <v>2018</v>
          </cell>
          <cell r="C11987">
            <v>0.6</v>
          </cell>
          <cell r="D11987" t="str">
            <v>Aiken</v>
          </cell>
          <cell r="E11987">
            <v>4</v>
          </cell>
          <cell r="F11987">
            <v>1084</v>
          </cell>
          <cell r="G11987" t="str">
            <v>Max</v>
          </cell>
        </row>
        <row r="11988">
          <cell r="A11988" t="str">
            <v>Allendale201840.6Max</v>
          </cell>
          <cell r="B11988">
            <v>2018</v>
          </cell>
          <cell r="C11988">
            <v>0.6</v>
          </cell>
          <cell r="D11988" t="str">
            <v>Allendale</v>
          </cell>
          <cell r="E11988">
            <v>4</v>
          </cell>
          <cell r="F11988">
            <v>841</v>
          </cell>
          <cell r="G11988" t="str">
            <v>Max</v>
          </cell>
        </row>
        <row r="11989">
          <cell r="A11989" t="str">
            <v>Anderson201840.6Max</v>
          </cell>
          <cell r="B11989">
            <v>2018</v>
          </cell>
          <cell r="C11989">
            <v>0.6</v>
          </cell>
          <cell r="D11989" t="str">
            <v>Anderson</v>
          </cell>
          <cell r="E11989">
            <v>4</v>
          </cell>
          <cell r="F11989">
            <v>1029</v>
          </cell>
          <cell r="G11989" t="str">
            <v>Max</v>
          </cell>
        </row>
        <row r="11990">
          <cell r="A11990" t="str">
            <v>Bamberg201840.6Max</v>
          </cell>
          <cell r="B11990">
            <v>2018</v>
          </cell>
          <cell r="C11990">
            <v>0.6</v>
          </cell>
          <cell r="D11990" t="str">
            <v>Bamberg</v>
          </cell>
          <cell r="E11990">
            <v>4</v>
          </cell>
          <cell r="F11990">
            <v>841</v>
          </cell>
          <cell r="G11990" t="str">
            <v>Max</v>
          </cell>
        </row>
        <row r="11991">
          <cell r="A11991" t="str">
            <v>Barnwell201840.6Max</v>
          </cell>
          <cell r="B11991">
            <v>2018</v>
          </cell>
          <cell r="C11991">
            <v>0.6</v>
          </cell>
          <cell r="D11991" t="str">
            <v>Barnwell</v>
          </cell>
          <cell r="E11991">
            <v>4</v>
          </cell>
          <cell r="F11991">
            <v>841</v>
          </cell>
          <cell r="G11991" t="str">
            <v>Max</v>
          </cell>
        </row>
        <row r="11992">
          <cell r="A11992" t="str">
            <v>Beaufort201840.6Max</v>
          </cell>
          <cell r="B11992">
            <v>2018</v>
          </cell>
          <cell r="C11992">
            <v>0.6</v>
          </cell>
          <cell r="D11992" t="str">
            <v>Beaufort</v>
          </cell>
          <cell r="E11992">
            <v>4</v>
          </cell>
          <cell r="F11992">
            <v>1257</v>
          </cell>
          <cell r="G11992" t="str">
            <v>Max</v>
          </cell>
        </row>
        <row r="11993">
          <cell r="A11993" t="str">
            <v>Berkeley201840.6Max</v>
          </cell>
          <cell r="B11993">
            <v>2018</v>
          </cell>
          <cell r="C11993">
            <v>0.6</v>
          </cell>
          <cell r="D11993" t="str">
            <v>Berkeley</v>
          </cell>
          <cell r="E11993">
            <v>4</v>
          </cell>
          <cell r="F11993">
            <v>1297</v>
          </cell>
          <cell r="G11993" t="str">
            <v>Max</v>
          </cell>
        </row>
        <row r="11994">
          <cell r="A11994" t="str">
            <v>Calhoun201840.6Max</v>
          </cell>
          <cell r="B11994">
            <v>2018</v>
          </cell>
          <cell r="C11994">
            <v>0.6</v>
          </cell>
          <cell r="D11994" t="str">
            <v>Calhoun</v>
          </cell>
          <cell r="E11994">
            <v>4</v>
          </cell>
          <cell r="F11994">
            <v>1216</v>
          </cell>
          <cell r="G11994" t="str">
            <v>Max</v>
          </cell>
        </row>
        <row r="11995">
          <cell r="A11995" t="str">
            <v>Charleston201840.6Max</v>
          </cell>
          <cell r="B11995">
            <v>2018</v>
          </cell>
          <cell r="C11995">
            <v>0.6</v>
          </cell>
          <cell r="D11995" t="str">
            <v>Charleston</v>
          </cell>
          <cell r="E11995">
            <v>4</v>
          </cell>
          <cell r="F11995">
            <v>1297</v>
          </cell>
          <cell r="G11995" t="str">
            <v>Max</v>
          </cell>
        </row>
        <row r="11996">
          <cell r="A11996" t="str">
            <v>Cherokee201840.6Max</v>
          </cell>
          <cell r="B11996">
            <v>2018</v>
          </cell>
          <cell r="C11996">
            <v>0.6</v>
          </cell>
          <cell r="D11996" t="str">
            <v>Cherokee</v>
          </cell>
          <cell r="E11996">
            <v>4</v>
          </cell>
          <cell r="F11996">
            <v>841</v>
          </cell>
          <cell r="G11996" t="str">
            <v>Max</v>
          </cell>
        </row>
        <row r="11997">
          <cell r="A11997" t="str">
            <v>Chester201840.6Max</v>
          </cell>
          <cell r="B11997">
            <v>2018</v>
          </cell>
          <cell r="C11997">
            <v>0.6</v>
          </cell>
          <cell r="D11997" t="str">
            <v>Chester</v>
          </cell>
          <cell r="E11997">
            <v>4</v>
          </cell>
          <cell r="F11997">
            <v>841</v>
          </cell>
          <cell r="G11997" t="str">
            <v>Max</v>
          </cell>
        </row>
        <row r="11998">
          <cell r="A11998" t="str">
            <v>Chesterfield201840.6Max</v>
          </cell>
          <cell r="B11998">
            <v>2018</v>
          </cell>
          <cell r="C11998">
            <v>0.6</v>
          </cell>
          <cell r="D11998" t="str">
            <v>Chesterfield</v>
          </cell>
          <cell r="E11998">
            <v>4</v>
          </cell>
          <cell r="F11998">
            <v>841</v>
          </cell>
          <cell r="G11998" t="str">
            <v>Max</v>
          </cell>
        </row>
        <row r="11999">
          <cell r="A11999" t="str">
            <v>Clarendon201840.6Max</v>
          </cell>
          <cell r="B11999">
            <v>2018</v>
          </cell>
          <cell r="C11999">
            <v>0.6</v>
          </cell>
          <cell r="D11999" t="str">
            <v>Clarendon</v>
          </cell>
          <cell r="E11999">
            <v>4</v>
          </cell>
          <cell r="F11999">
            <v>841</v>
          </cell>
          <cell r="G11999" t="str">
            <v>Max</v>
          </cell>
        </row>
        <row r="12000">
          <cell r="A12000" t="str">
            <v>Colleton201840.6Max</v>
          </cell>
          <cell r="B12000">
            <v>2018</v>
          </cell>
          <cell r="C12000">
            <v>0.6</v>
          </cell>
          <cell r="D12000" t="str">
            <v>Colleton</v>
          </cell>
          <cell r="E12000">
            <v>4</v>
          </cell>
          <cell r="F12000">
            <v>841</v>
          </cell>
          <cell r="G12000" t="str">
            <v>Max</v>
          </cell>
        </row>
        <row r="12001">
          <cell r="A12001" t="str">
            <v>Darlington201840.6Max</v>
          </cell>
          <cell r="B12001">
            <v>2018</v>
          </cell>
          <cell r="C12001">
            <v>0.6</v>
          </cell>
          <cell r="D12001" t="str">
            <v>Darlington</v>
          </cell>
          <cell r="E12001">
            <v>4</v>
          </cell>
          <cell r="F12001">
            <v>855</v>
          </cell>
          <cell r="G12001" t="str">
            <v>Max</v>
          </cell>
        </row>
        <row r="12002">
          <cell r="A12002" t="str">
            <v>Dillon201840.6Max</v>
          </cell>
          <cell r="B12002">
            <v>2018</v>
          </cell>
          <cell r="C12002">
            <v>0.6</v>
          </cell>
          <cell r="D12002" t="str">
            <v>Dillon</v>
          </cell>
          <cell r="E12002">
            <v>4</v>
          </cell>
          <cell r="F12002">
            <v>841</v>
          </cell>
          <cell r="G12002" t="str">
            <v>Max</v>
          </cell>
        </row>
        <row r="12003">
          <cell r="A12003" t="str">
            <v>Dorchester201840.6Max</v>
          </cell>
          <cell r="B12003">
            <v>2018</v>
          </cell>
          <cell r="C12003">
            <v>0.6</v>
          </cell>
          <cell r="D12003" t="str">
            <v>Dorchester</v>
          </cell>
          <cell r="E12003">
            <v>4</v>
          </cell>
          <cell r="F12003">
            <v>1297</v>
          </cell>
          <cell r="G12003" t="str">
            <v>Max</v>
          </cell>
        </row>
        <row r="12004">
          <cell r="A12004" t="str">
            <v>Edgefield201840.6Max</v>
          </cell>
          <cell r="B12004">
            <v>2018</v>
          </cell>
          <cell r="C12004">
            <v>0.6</v>
          </cell>
          <cell r="D12004" t="str">
            <v>Edgefield</v>
          </cell>
          <cell r="E12004">
            <v>4</v>
          </cell>
          <cell r="F12004">
            <v>1084</v>
          </cell>
          <cell r="G12004" t="str">
            <v>Max</v>
          </cell>
        </row>
        <row r="12005">
          <cell r="A12005" t="str">
            <v>Fairfield201840.6Max</v>
          </cell>
          <cell r="B12005">
            <v>2018</v>
          </cell>
          <cell r="C12005">
            <v>0.6</v>
          </cell>
          <cell r="D12005" t="str">
            <v>Fairfield</v>
          </cell>
          <cell r="E12005">
            <v>4</v>
          </cell>
          <cell r="F12005">
            <v>1216</v>
          </cell>
          <cell r="G12005" t="str">
            <v>Max</v>
          </cell>
        </row>
        <row r="12006">
          <cell r="A12006" t="str">
            <v>Florence201840.6Max</v>
          </cell>
          <cell r="B12006">
            <v>2018</v>
          </cell>
          <cell r="C12006">
            <v>0.6</v>
          </cell>
          <cell r="D12006" t="str">
            <v>Florence</v>
          </cell>
          <cell r="E12006">
            <v>4</v>
          </cell>
          <cell r="F12006">
            <v>961</v>
          </cell>
          <cell r="G12006" t="str">
            <v>Max</v>
          </cell>
        </row>
        <row r="12007">
          <cell r="A12007" t="str">
            <v>Georgetown201840.6Max</v>
          </cell>
          <cell r="B12007">
            <v>2018</v>
          </cell>
          <cell r="C12007">
            <v>0.6</v>
          </cell>
          <cell r="D12007" t="str">
            <v>Georgetown</v>
          </cell>
          <cell r="E12007">
            <v>4</v>
          </cell>
          <cell r="F12007">
            <v>985</v>
          </cell>
          <cell r="G12007" t="str">
            <v>Max</v>
          </cell>
        </row>
        <row r="12008">
          <cell r="A12008" t="str">
            <v>Greenville201840.6Max</v>
          </cell>
          <cell r="B12008">
            <v>2018</v>
          </cell>
          <cell r="C12008">
            <v>0.6</v>
          </cell>
          <cell r="D12008" t="str">
            <v>Greenville</v>
          </cell>
          <cell r="E12008">
            <v>4</v>
          </cell>
          <cell r="F12008">
            <v>1158</v>
          </cell>
          <cell r="G12008" t="str">
            <v>Max</v>
          </cell>
        </row>
        <row r="12009">
          <cell r="A12009" t="str">
            <v>Greenwood201840.6Max</v>
          </cell>
          <cell r="B12009">
            <v>2018</v>
          </cell>
          <cell r="C12009">
            <v>0.6</v>
          </cell>
          <cell r="D12009" t="str">
            <v>Greenwood</v>
          </cell>
          <cell r="E12009">
            <v>4</v>
          </cell>
          <cell r="F12009">
            <v>973</v>
          </cell>
          <cell r="G12009" t="str">
            <v>Max</v>
          </cell>
        </row>
        <row r="12010">
          <cell r="A12010" t="str">
            <v>Hampton201840.6Max</v>
          </cell>
          <cell r="B12010">
            <v>2018</v>
          </cell>
          <cell r="C12010">
            <v>0.6</v>
          </cell>
          <cell r="D12010" t="str">
            <v>Hampton</v>
          </cell>
          <cell r="E12010">
            <v>4</v>
          </cell>
          <cell r="F12010">
            <v>841</v>
          </cell>
          <cell r="G12010" t="str">
            <v>Max</v>
          </cell>
        </row>
        <row r="12011">
          <cell r="A12011" t="str">
            <v>Horry201840.6Max</v>
          </cell>
          <cell r="B12011">
            <v>2018</v>
          </cell>
          <cell r="C12011">
            <v>0.6</v>
          </cell>
          <cell r="D12011" t="str">
            <v>Horry</v>
          </cell>
          <cell r="E12011">
            <v>4</v>
          </cell>
          <cell r="F12011">
            <v>1009</v>
          </cell>
          <cell r="G12011" t="str">
            <v>Max</v>
          </cell>
        </row>
        <row r="12012">
          <cell r="A12012" t="str">
            <v>Jasper201840.6Max</v>
          </cell>
          <cell r="B12012">
            <v>2018</v>
          </cell>
          <cell r="C12012">
            <v>0.6</v>
          </cell>
          <cell r="D12012" t="str">
            <v>Jasper</v>
          </cell>
          <cell r="E12012">
            <v>4</v>
          </cell>
          <cell r="F12012">
            <v>862</v>
          </cell>
          <cell r="G12012" t="str">
            <v>Max</v>
          </cell>
        </row>
        <row r="12013">
          <cell r="A12013" t="str">
            <v>Kershaw201840.6Max</v>
          </cell>
          <cell r="B12013">
            <v>2018</v>
          </cell>
          <cell r="C12013">
            <v>0.6</v>
          </cell>
          <cell r="D12013" t="str">
            <v>Kershaw</v>
          </cell>
          <cell r="E12013">
            <v>4</v>
          </cell>
          <cell r="F12013">
            <v>994</v>
          </cell>
          <cell r="G12013" t="str">
            <v>Max</v>
          </cell>
        </row>
        <row r="12014">
          <cell r="A12014" t="str">
            <v>Lancaster201840.6Max</v>
          </cell>
          <cell r="B12014">
            <v>2018</v>
          </cell>
          <cell r="C12014">
            <v>0.6</v>
          </cell>
          <cell r="D12014" t="str">
            <v>Lancaster</v>
          </cell>
          <cell r="E12014">
            <v>4</v>
          </cell>
          <cell r="F12014">
            <v>988</v>
          </cell>
          <cell r="G12014" t="str">
            <v>Max</v>
          </cell>
        </row>
        <row r="12015">
          <cell r="A12015" t="str">
            <v>Laurens201840.6Max</v>
          </cell>
          <cell r="B12015">
            <v>2018</v>
          </cell>
          <cell r="C12015">
            <v>0.6</v>
          </cell>
          <cell r="D12015" t="str">
            <v>Laurens</v>
          </cell>
          <cell r="E12015">
            <v>4</v>
          </cell>
          <cell r="F12015">
            <v>885</v>
          </cell>
          <cell r="G12015" t="str">
            <v>Max</v>
          </cell>
        </row>
        <row r="12016">
          <cell r="A12016" t="str">
            <v>Lee201840.6Max</v>
          </cell>
          <cell r="B12016">
            <v>2018</v>
          </cell>
          <cell r="C12016">
            <v>0.6</v>
          </cell>
          <cell r="D12016" t="str">
            <v>Lee</v>
          </cell>
          <cell r="E12016">
            <v>4</v>
          </cell>
          <cell r="F12016">
            <v>841</v>
          </cell>
          <cell r="G12016" t="str">
            <v>Max</v>
          </cell>
        </row>
        <row r="12017">
          <cell r="A12017" t="str">
            <v>Lexington201840.6Max</v>
          </cell>
          <cell r="B12017">
            <v>2018</v>
          </cell>
          <cell r="C12017">
            <v>0.6</v>
          </cell>
          <cell r="D12017" t="str">
            <v>Lexington</v>
          </cell>
          <cell r="E12017">
            <v>4</v>
          </cell>
          <cell r="F12017">
            <v>1216</v>
          </cell>
          <cell r="G12017" t="str">
            <v>Max</v>
          </cell>
        </row>
        <row r="12018">
          <cell r="A12018" t="str">
            <v>Marion201840.6Max</v>
          </cell>
          <cell r="B12018">
            <v>2018</v>
          </cell>
          <cell r="C12018">
            <v>0.6</v>
          </cell>
          <cell r="D12018" t="str">
            <v>Marion</v>
          </cell>
          <cell r="E12018">
            <v>4</v>
          </cell>
          <cell r="F12018">
            <v>841</v>
          </cell>
          <cell r="G12018" t="str">
            <v>Max</v>
          </cell>
        </row>
        <row r="12019">
          <cell r="A12019" t="str">
            <v>Marlboro201840.6Max</v>
          </cell>
          <cell r="B12019">
            <v>2018</v>
          </cell>
          <cell r="C12019">
            <v>0.6</v>
          </cell>
          <cell r="D12019" t="str">
            <v>Marlboro</v>
          </cell>
          <cell r="E12019">
            <v>4</v>
          </cell>
          <cell r="F12019">
            <v>841</v>
          </cell>
          <cell r="G12019" t="str">
            <v>Max</v>
          </cell>
        </row>
        <row r="12020">
          <cell r="A12020" t="str">
            <v>McCormick201840.6Max</v>
          </cell>
          <cell r="B12020">
            <v>2018</v>
          </cell>
          <cell r="C12020">
            <v>0.6</v>
          </cell>
          <cell r="D12020" t="str">
            <v>McCormick</v>
          </cell>
          <cell r="E12020">
            <v>4</v>
          </cell>
          <cell r="F12020">
            <v>898</v>
          </cell>
          <cell r="G12020" t="str">
            <v>Max</v>
          </cell>
        </row>
        <row r="12021">
          <cell r="A12021" t="str">
            <v>Newberry201840.6Max</v>
          </cell>
          <cell r="B12021">
            <v>2018</v>
          </cell>
          <cell r="C12021">
            <v>0.6</v>
          </cell>
          <cell r="D12021" t="str">
            <v>Newberry</v>
          </cell>
          <cell r="E12021">
            <v>4</v>
          </cell>
          <cell r="F12021">
            <v>930</v>
          </cell>
          <cell r="G12021" t="str">
            <v>Max</v>
          </cell>
        </row>
        <row r="12022">
          <cell r="A12022" t="str">
            <v>Oconee201840.6Max</v>
          </cell>
          <cell r="B12022">
            <v>2018</v>
          </cell>
          <cell r="C12022">
            <v>0.6</v>
          </cell>
          <cell r="D12022" t="str">
            <v>Oconee</v>
          </cell>
          <cell r="E12022">
            <v>4</v>
          </cell>
          <cell r="F12022">
            <v>1008</v>
          </cell>
          <cell r="G12022" t="str">
            <v>Max</v>
          </cell>
        </row>
        <row r="12023">
          <cell r="A12023" t="str">
            <v>Orangeburg201840.6Max</v>
          </cell>
          <cell r="B12023">
            <v>2018</v>
          </cell>
          <cell r="C12023">
            <v>0.6</v>
          </cell>
          <cell r="D12023" t="str">
            <v>Orangeburg</v>
          </cell>
          <cell r="E12023">
            <v>4</v>
          </cell>
          <cell r="F12023">
            <v>886</v>
          </cell>
          <cell r="G12023" t="str">
            <v>Max</v>
          </cell>
        </row>
        <row r="12024">
          <cell r="A12024" t="str">
            <v>Pickens201840.6Max</v>
          </cell>
          <cell r="B12024">
            <v>2018</v>
          </cell>
          <cell r="C12024">
            <v>0.6</v>
          </cell>
          <cell r="D12024" t="str">
            <v>Pickens</v>
          </cell>
          <cell r="E12024">
            <v>4</v>
          </cell>
          <cell r="F12024">
            <v>1158</v>
          </cell>
          <cell r="G12024" t="str">
            <v>Max</v>
          </cell>
        </row>
        <row r="12025">
          <cell r="A12025" t="str">
            <v>Richland201840.6Max</v>
          </cell>
          <cell r="B12025">
            <v>2018</v>
          </cell>
          <cell r="C12025">
            <v>0.6</v>
          </cell>
          <cell r="D12025" t="str">
            <v>Richland</v>
          </cell>
          <cell r="E12025">
            <v>4</v>
          </cell>
          <cell r="F12025">
            <v>1216</v>
          </cell>
          <cell r="G12025" t="str">
            <v>Max</v>
          </cell>
        </row>
        <row r="12026">
          <cell r="A12026" t="str">
            <v>Saluda201840.6Max</v>
          </cell>
          <cell r="B12026">
            <v>2018</v>
          </cell>
          <cell r="C12026">
            <v>0.6</v>
          </cell>
          <cell r="D12026" t="str">
            <v>Saluda</v>
          </cell>
          <cell r="E12026">
            <v>4</v>
          </cell>
          <cell r="F12026">
            <v>1216</v>
          </cell>
          <cell r="G12026" t="str">
            <v>Max</v>
          </cell>
        </row>
        <row r="12027">
          <cell r="A12027" t="str">
            <v>Spartanburg201840.6Max</v>
          </cell>
          <cell r="B12027">
            <v>2018</v>
          </cell>
          <cell r="C12027">
            <v>0.6</v>
          </cell>
          <cell r="D12027" t="str">
            <v>Spartanburg</v>
          </cell>
          <cell r="E12027">
            <v>4</v>
          </cell>
          <cell r="F12027">
            <v>1021</v>
          </cell>
          <cell r="G12027" t="str">
            <v>Max</v>
          </cell>
        </row>
        <row r="12028">
          <cell r="A12028" t="str">
            <v>Sumter201840.6Max</v>
          </cell>
          <cell r="B12028">
            <v>2018</v>
          </cell>
          <cell r="C12028">
            <v>0.6</v>
          </cell>
          <cell r="D12028" t="str">
            <v>Sumter</v>
          </cell>
          <cell r="E12028">
            <v>4</v>
          </cell>
          <cell r="F12028">
            <v>867</v>
          </cell>
          <cell r="G12028" t="str">
            <v>Max</v>
          </cell>
        </row>
        <row r="12029">
          <cell r="A12029" t="str">
            <v>Union201840.6Max</v>
          </cell>
          <cell r="B12029">
            <v>2018</v>
          </cell>
          <cell r="C12029">
            <v>0.6</v>
          </cell>
          <cell r="D12029" t="str">
            <v>Union</v>
          </cell>
          <cell r="E12029">
            <v>4</v>
          </cell>
          <cell r="F12029">
            <v>841</v>
          </cell>
          <cell r="G12029" t="str">
            <v>Max</v>
          </cell>
        </row>
        <row r="12030">
          <cell r="A12030" t="str">
            <v>Williamsburg201840.6Max</v>
          </cell>
          <cell r="B12030">
            <v>2018</v>
          </cell>
          <cell r="C12030">
            <v>0.6</v>
          </cell>
          <cell r="D12030" t="str">
            <v>Williamsburg</v>
          </cell>
          <cell r="E12030">
            <v>4</v>
          </cell>
          <cell r="F12030">
            <v>841</v>
          </cell>
          <cell r="G12030" t="str">
            <v>Max</v>
          </cell>
        </row>
        <row r="12031">
          <cell r="A12031" t="str">
            <v>York201840.6Max</v>
          </cell>
          <cell r="B12031">
            <v>2018</v>
          </cell>
          <cell r="C12031">
            <v>0.6</v>
          </cell>
          <cell r="D12031" t="str">
            <v>York</v>
          </cell>
          <cell r="E12031">
            <v>4</v>
          </cell>
          <cell r="F12031">
            <v>1290</v>
          </cell>
          <cell r="G12031" t="str">
            <v>Max</v>
          </cell>
        </row>
        <row r="12032">
          <cell r="A12032" t="str">
            <v>Abbeville201800.8Max</v>
          </cell>
          <cell r="B12032">
            <v>2018</v>
          </cell>
          <cell r="C12032">
            <v>0.8</v>
          </cell>
          <cell r="D12032" t="str">
            <v>Abbeville</v>
          </cell>
          <cell r="E12032">
            <v>0</v>
          </cell>
          <cell r="F12032">
            <v>677</v>
          </cell>
          <cell r="G12032" t="str">
            <v>Max</v>
          </cell>
        </row>
        <row r="12033">
          <cell r="A12033" t="str">
            <v>Aiken201800.8Max</v>
          </cell>
          <cell r="B12033">
            <v>2018</v>
          </cell>
          <cell r="C12033">
            <v>0.8</v>
          </cell>
          <cell r="D12033" t="str">
            <v>Aiken</v>
          </cell>
          <cell r="E12033">
            <v>0</v>
          </cell>
          <cell r="F12033">
            <v>872</v>
          </cell>
          <cell r="G12033" t="str">
            <v>Max</v>
          </cell>
        </row>
        <row r="12034">
          <cell r="A12034" t="str">
            <v>Allendale201800.8Max</v>
          </cell>
          <cell r="B12034">
            <v>2018</v>
          </cell>
          <cell r="C12034">
            <v>0.8</v>
          </cell>
          <cell r="D12034" t="str">
            <v>Allendale</v>
          </cell>
          <cell r="E12034">
            <v>0</v>
          </cell>
          <cell r="F12034">
            <v>677</v>
          </cell>
          <cell r="G12034" t="str">
            <v>Max</v>
          </cell>
        </row>
        <row r="12035">
          <cell r="A12035" t="str">
            <v>Anderson201800.8Max</v>
          </cell>
          <cell r="B12035">
            <v>2018</v>
          </cell>
          <cell r="C12035">
            <v>0.8</v>
          </cell>
          <cell r="D12035" t="str">
            <v>Anderson</v>
          </cell>
          <cell r="E12035">
            <v>0</v>
          </cell>
          <cell r="F12035">
            <v>828</v>
          </cell>
          <cell r="G12035" t="str">
            <v>Max</v>
          </cell>
        </row>
        <row r="12036">
          <cell r="A12036" t="str">
            <v>Bamberg201800.8Max</v>
          </cell>
          <cell r="B12036">
            <v>2018</v>
          </cell>
          <cell r="C12036">
            <v>0.8</v>
          </cell>
          <cell r="D12036" t="str">
            <v>Bamberg</v>
          </cell>
          <cell r="E12036">
            <v>0</v>
          </cell>
          <cell r="F12036">
            <v>677</v>
          </cell>
          <cell r="G12036" t="str">
            <v>Max</v>
          </cell>
        </row>
        <row r="12037">
          <cell r="A12037" t="str">
            <v>Barnwell201800.8Max</v>
          </cell>
          <cell r="B12037">
            <v>2018</v>
          </cell>
          <cell r="C12037">
            <v>0.8</v>
          </cell>
          <cell r="D12037" t="str">
            <v>Barnwell</v>
          </cell>
          <cell r="E12037">
            <v>0</v>
          </cell>
          <cell r="F12037">
            <v>677</v>
          </cell>
          <cell r="G12037" t="str">
            <v>Max</v>
          </cell>
        </row>
        <row r="12038">
          <cell r="A12038" t="str">
            <v>Beaufort201800.8Max</v>
          </cell>
          <cell r="B12038">
            <v>2018</v>
          </cell>
          <cell r="C12038">
            <v>0.8</v>
          </cell>
          <cell r="D12038" t="str">
            <v>Beaufort</v>
          </cell>
          <cell r="E12038">
            <v>0</v>
          </cell>
          <cell r="F12038">
            <v>1011</v>
          </cell>
          <cell r="G12038" t="str">
            <v>Max</v>
          </cell>
        </row>
        <row r="12039">
          <cell r="A12039" t="str">
            <v>Berkeley201800.8Max</v>
          </cell>
          <cell r="B12039">
            <v>2018</v>
          </cell>
          <cell r="C12039">
            <v>0.8</v>
          </cell>
          <cell r="D12039" t="str">
            <v>Berkeley</v>
          </cell>
          <cell r="E12039">
            <v>0</v>
          </cell>
          <cell r="F12039">
            <v>1043</v>
          </cell>
          <cell r="G12039" t="str">
            <v>Max</v>
          </cell>
        </row>
        <row r="12040">
          <cell r="A12040" t="str">
            <v>Calhoun201800.8Max</v>
          </cell>
          <cell r="B12040">
            <v>2018</v>
          </cell>
          <cell r="C12040">
            <v>0.8</v>
          </cell>
          <cell r="D12040" t="str">
            <v>Calhoun</v>
          </cell>
          <cell r="E12040">
            <v>0</v>
          </cell>
          <cell r="F12040">
            <v>978</v>
          </cell>
          <cell r="G12040" t="str">
            <v>Max</v>
          </cell>
        </row>
        <row r="12041">
          <cell r="A12041" t="str">
            <v>Charleston201800.8Max</v>
          </cell>
          <cell r="B12041">
            <v>2018</v>
          </cell>
          <cell r="C12041">
            <v>0.8</v>
          </cell>
          <cell r="D12041" t="str">
            <v>Charleston</v>
          </cell>
          <cell r="E12041">
            <v>0</v>
          </cell>
          <cell r="F12041">
            <v>1043</v>
          </cell>
          <cell r="G12041" t="str">
            <v>Max</v>
          </cell>
        </row>
        <row r="12042">
          <cell r="A12042" t="str">
            <v>Cherokee201800.8Max</v>
          </cell>
          <cell r="B12042">
            <v>2018</v>
          </cell>
          <cell r="C12042">
            <v>0.8</v>
          </cell>
          <cell r="D12042" t="str">
            <v>Cherokee</v>
          </cell>
          <cell r="E12042">
            <v>0</v>
          </cell>
          <cell r="F12042">
            <v>677</v>
          </cell>
          <cell r="G12042" t="str">
            <v>Max</v>
          </cell>
        </row>
        <row r="12043">
          <cell r="A12043" t="str">
            <v>Chester201800.8Max</v>
          </cell>
          <cell r="B12043">
            <v>2018</v>
          </cell>
          <cell r="C12043">
            <v>0.8</v>
          </cell>
          <cell r="D12043" t="str">
            <v>Chester</v>
          </cell>
          <cell r="E12043">
            <v>0</v>
          </cell>
          <cell r="F12043">
            <v>677</v>
          </cell>
          <cell r="G12043" t="str">
            <v>Max</v>
          </cell>
        </row>
        <row r="12044">
          <cell r="A12044" t="str">
            <v>Chesterfield201800.8Max</v>
          </cell>
          <cell r="B12044">
            <v>2018</v>
          </cell>
          <cell r="C12044">
            <v>0.8</v>
          </cell>
          <cell r="D12044" t="str">
            <v>Chesterfield</v>
          </cell>
          <cell r="E12044">
            <v>0</v>
          </cell>
          <cell r="F12044">
            <v>677</v>
          </cell>
          <cell r="G12044" t="str">
            <v>Max</v>
          </cell>
        </row>
        <row r="12045">
          <cell r="A12045" t="str">
            <v>Clarendon201800.8Max</v>
          </cell>
          <cell r="B12045">
            <v>2018</v>
          </cell>
          <cell r="C12045">
            <v>0.8</v>
          </cell>
          <cell r="D12045" t="str">
            <v>Clarendon</v>
          </cell>
          <cell r="E12045">
            <v>0</v>
          </cell>
          <cell r="F12045">
            <v>677</v>
          </cell>
          <cell r="G12045" t="str">
            <v>Max</v>
          </cell>
        </row>
        <row r="12046">
          <cell r="A12046" t="str">
            <v>Colleton201800.8Max</v>
          </cell>
          <cell r="B12046">
            <v>2018</v>
          </cell>
          <cell r="C12046">
            <v>0.8</v>
          </cell>
          <cell r="D12046" t="str">
            <v>Colleton</v>
          </cell>
          <cell r="E12046">
            <v>0</v>
          </cell>
          <cell r="F12046">
            <v>677</v>
          </cell>
          <cell r="G12046" t="str">
            <v>Max</v>
          </cell>
        </row>
        <row r="12047">
          <cell r="A12047" t="str">
            <v>Darlington201800.8Max</v>
          </cell>
          <cell r="B12047">
            <v>2018</v>
          </cell>
          <cell r="C12047">
            <v>0.8</v>
          </cell>
          <cell r="D12047" t="str">
            <v>Darlington</v>
          </cell>
          <cell r="E12047">
            <v>0</v>
          </cell>
          <cell r="F12047">
            <v>688</v>
          </cell>
          <cell r="G12047" t="str">
            <v>Max</v>
          </cell>
        </row>
        <row r="12048">
          <cell r="A12048" t="str">
            <v>Dillon201800.8Max</v>
          </cell>
          <cell r="B12048">
            <v>2018</v>
          </cell>
          <cell r="C12048">
            <v>0.8</v>
          </cell>
          <cell r="D12048" t="str">
            <v>Dillon</v>
          </cell>
          <cell r="E12048">
            <v>0</v>
          </cell>
          <cell r="F12048">
            <v>677</v>
          </cell>
          <cell r="G12048" t="str">
            <v>Max</v>
          </cell>
        </row>
        <row r="12049">
          <cell r="A12049" t="str">
            <v>Dorchester201800.8Max</v>
          </cell>
          <cell r="B12049">
            <v>2018</v>
          </cell>
          <cell r="C12049">
            <v>0.8</v>
          </cell>
          <cell r="D12049" t="str">
            <v>Dorchester</v>
          </cell>
          <cell r="E12049">
            <v>0</v>
          </cell>
          <cell r="F12049">
            <v>1043</v>
          </cell>
          <cell r="G12049" t="str">
            <v>Max</v>
          </cell>
        </row>
        <row r="12050">
          <cell r="A12050" t="str">
            <v>Edgefield201800.8Max</v>
          </cell>
          <cell r="B12050">
            <v>2018</v>
          </cell>
          <cell r="C12050">
            <v>0.8</v>
          </cell>
          <cell r="D12050" t="str">
            <v>Edgefield</v>
          </cell>
          <cell r="E12050">
            <v>0</v>
          </cell>
          <cell r="F12050">
            <v>872</v>
          </cell>
          <cell r="G12050" t="str">
            <v>Max</v>
          </cell>
        </row>
        <row r="12051">
          <cell r="A12051" t="str">
            <v>Fairfield201800.8Max</v>
          </cell>
          <cell r="B12051">
            <v>2018</v>
          </cell>
          <cell r="C12051">
            <v>0.8</v>
          </cell>
          <cell r="D12051" t="str">
            <v>Fairfield</v>
          </cell>
          <cell r="E12051">
            <v>0</v>
          </cell>
          <cell r="F12051">
            <v>978</v>
          </cell>
          <cell r="G12051" t="str">
            <v>Max</v>
          </cell>
        </row>
        <row r="12052">
          <cell r="A12052" t="str">
            <v>Florence201800.8Max</v>
          </cell>
          <cell r="B12052">
            <v>2018</v>
          </cell>
          <cell r="C12052">
            <v>0.8</v>
          </cell>
          <cell r="D12052" t="str">
            <v>Florence</v>
          </cell>
          <cell r="E12052">
            <v>0</v>
          </cell>
          <cell r="F12052">
            <v>773</v>
          </cell>
          <cell r="G12052" t="str">
            <v>Max</v>
          </cell>
        </row>
        <row r="12053">
          <cell r="A12053" t="str">
            <v>Georgetown201800.8Max</v>
          </cell>
          <cell r="B12053">
            <v>2018</v>
          </cell>
          <cell r="C12053">
            <v>0.8</v>
          </cell>
          <cell r="D12053" t="str">
            <v>Georgetown</v>
          </cell>
          <cell r="E12053">
            <v>0</v>
          </cell>
          <cell r="F12053">
            <v>793</v>
          </cell>
          <cell r="G12053" t="str">
            <v>Max</v>
          </cell>
        </row>
        <row r="12054">
          <cell r="A12054" t="str">
            <v>Greenville201800.8Max</v>
          </cell>
          <cell r="B12054">
            <v>2018</v>
          </cell>
          <cell r="C12054">
            <v>0.8</v>
          </cell>
          <cell r="D12054" t="str">
            <v>Greenville</v>
          </cell>
          <cell r="E12054">
            <v>0</v>
          </cell>
          <cell r="F12054">
            <v>931</v>
          </cell>
          <cell r="G12054" t="str">
            <v>Max</v>
          </cell>
        </row>
        <row r="12055">
          <cell r="A12055" t="str">
            <v>Greenwood201800.8Max</v>
          </cell>
          <cell r="B12055">
            <v>2018</v>
          </cell>
          <cell r="C12055">
            <v>0.8</v>
          </cell>
          <cell r="D12055" t="str">
            <v>Greenwood</v>
          </cell>
          <cell r="E12055">
            <v>0</v>
          </cell>
          <cell r="F12055">
            <v>782</v>
          </cell>
          <cell r="G12055" t="str">
            <v>Max</v>
          </cell>
        </row>
        <row r="12056">
          <cell r="A12056" t="str">
            <v>Hampton201800.8Max</v>
          </cell>
          <cell r="B12056">
            <v>2018</v>
          </cell>
          <cell r="C12056">
            <v>0.8</v>
          </cell>
          <cell r="D12056" t="str">
            <v>Hampton</v>
          </cell>
          <cell r="E12056">
            <v>0</v>
          </cell>
          <cell r="F12056">
            <v>677</v>
          </cell>
          <cell r="G12056" t="str">
            <v>Max</v>
          </cell>
        </row>
        <row r="12057">
          <cell r="A12057" t="str">
            <v>Horry201800.8Max</v>
          </cell>
          <cell r="B12057">
            <v>2018</v>
          </cell>
          <cell r="C12057">
            <v>0.8</v>
          </cell>
          <cell r="D12057" t="str">
            <v>Horry</v>
          </cell>
          <cell r="E12057">
            <v>0</v>
          </cell>
          <cell r="F12057">
            <v>812</v>
          </cell>
          <cell r="G12057" t="str">
            <v>Max</v>
          </cell>
        </row>
        <row r="12058">
          <cell r="A12058" t="str">
            <v>Jasper201800.8Max</v>
          </cell>
          <cell r="B12058">
            <v>2018</v>
          </cell>
          <cell r="C12058">
            <v>0.8</v>
          </cell>
          <cell r="D12058" t="str">
            <v>Jasper</v>
          </cell>
          <cell r="E12058">
            <v>0</v>
          </cell>
          <cell r="F12058">
            <v>693</v>
          </cell>
          <cell r="G12058" t="str">
            <v>Max</v>
          </cell>
        </row>
        <row r="12059">
          <cell r="A12059" t="str">
            <v>Kershaw201800.8Max</v>
          </cell>
          <cell r="B12059">
            <v>2018</v>
          </cell>
          <cell r="C12059">
            <v>0.8</v>
          </cell>
          <cell r="D12059" t="str">
            <v>Kershaw</v>
          </cell>
          <cell r="E12059">
            <v>0</v>
          </cell>
          <cell r="F12059">
            <v>800</v>
          </cell>
          <cell r="G12059" t="str">
            <v>Max</v>
          </cell>
        </row>
        <row r="12060">
          <cell r="A12060" t="str">
            <v>Lancaster201800.8Max</v>
          </cell>
          <cell r="B12060">
            <v>2018</v>
          </cell>
          <cell r="C12060">
            <v>0.8</v>
          </cell>
          <cell r="D12060" t="str">
            <v>Lancaster</v>
          </cell>
          <cell r="E12060">
            <v>0</v>
          </cell>
          <cell r="F12060">
            <v>796</v>
          </cell>
          <cell r="G12060" t="str">
            <v>Max</v>
          </cell>
        </row>
        <row r="12061">
          <cell r="A12061" t="str">
            <v>Laurens201800.8Max</v>
          </cell>
          <cell r="B12061">
            <v>2018</v>
          </cell>
          <cell r="C12061">
            <v>0.8</v>
          </cell>
          <cell r="D12061" t="str">
            <v>Laurens</v>
          </cell>
          <cell r="E12061">
            <v>0</v>
          </cell>
          <cell r="F12061">
            <v>712</v>
          </cell>
          <cell r="G12061" t="str">
            <v>Max</v>
          </cell>
        </row>
        <row r="12062">
          <cell r="A12062" t="str">
            <v>Lee201800.8Max</v>
          </cell>
          <cell r="B12062">
            <v>2018</v>
          </cell>
          <cell r="C12062">
            <v>0.8</v>
          </cell>
          <cell r="D12062" t="str">
            <v>Lee</v>
          </cell>
          <cell r="E12062">
            <v>0</v>
          </cell>
          <cell r="F12062">
            <v>677</v>
          </cell>
          <cell r="G12062" t="str">
            <v>Max</v>
          </cell>
        </row>
        <row r="12063">
          <cell r="A12063" t="str">
            <v>Lexington201800.8Max</v>
          </cell>
          <cell r="B12063">
            <v>2018</v>
          </cell>
          <cell r="C12063">
            <v>0.8</v>
          </cell>
          <cell r="D12063" t="str">
            <v>Lexington</v>
          </cell>
          <cell r="E12063">
            <v>0</v>
          </cell>
          <cell r="F12063">
            <v>978</v>
          </cell>
          <cell r="G12063" t="str">
            <v>Max</v>
          </cell>
        </row>
        <row r="12064">
          <cell r="A12064" t="str">
            <v>Marion201800.8Max</v>
          </cell>
          <cell r="B12064">
            <v>2018</v>
          </cell>
          <cell r="C12064">
            <v>0.8</v>
          </cell>
          <cell r="D12064" t="str">
            <v>Marion</v>
          </cell>
          <cell r="E12064">
            <v>0</v>
          </cell>
          <cell r="F12064">
            <v>677</v>
          </cell>
          <cell r="G12064" t="str">
            <v>Max</v>
          </cell>
        </row>
        <row r="12065">
          <cell r="A12065" t="str">
            <v>Marlboro201800.8Max</v>
          </cell>
          <cell r="B12065">
            <v>2018</v>
          </cell>
          <cell r="C12065">
            <v>0.8</v>
          </cell>
          <cell r="D12065" t="str">
            <v>Marlboro</v>
          </cell>
          <cell r="E12065">
            <v>0</v>
          </cell>
          <cell r="F12065">
            <v>677</v>
          </cell>
          <cell r="G12065" t="str">
            <v>Max</v>
          </cell>
        </row>
        <row r="12066">
          <cell r="A12066" t="str">
            <v>McCormick201800.8Max</v>
          </cell>
          <cell r="B12066">
            <v>2018</v>
          </cell>
          <cell r="C12066">
            <v>0.8</v>
          </cell>
          <cell r="D12066" t="str">
            <v>McCormick</v>
          </cell>
          <cell r="E12066">
            <v>0</v>
          </cell>
          <cell r="F12066">
            <v>723</v>
          </cell>
          <cell r="G12066" t="str">
            <v>Max</v>
          </cell>
        </row>
        <row r="12067">
          <cell r="A12067" t="str">
            <v>Newberry201800.8Max</v>
          </cell>
          <cell r="B12067">
            <v>2018</v>
          </cell>
          <cell r="C12067">
            <v>0.8</v>
          </cell>
          <cell r="D12067" t="str">
            <v>Newberry</v>
          </cell>
          <cell r="E12067">
            <v>0</v>
          </cell>
          <cell r="F12067">
            <v>747</v>
          </cell>
          <cell r="G12067" t="str">
            <v>Max</v>
          </cell>
        </row>
        <row r="12068">
          <cell r="A12068" t="str">
            <v>Oconee201800.8Max</v>
          </cell>
          <cell r="B12068">
            <v>2018</v>
          </cell>
          <cell r="C12068">
            <v>0.8</v>
          </cell>
          <cell r="D12068" t="str">
            <v>Oconee</v>
          </cell>
          <cell r="E12068">
            <v>0</v>
          </cell>
          <cell r="F12068">
            <v>811</v>
          </cell>
          <cell r="G12068" t="str">
            <v>Max</v>
          </cell>
        </row>
        <row r="12069">
          <cell r="A12069" t="str">
            <v>Orangeburg201800.8Max</v>
          </cell>
          <cell r="B12069">
            <v>2018</v>
          </cell>
          <cell r="C12069">
            <v>0.8</v>
          </cell>
          <cell r="D12069" t="str">
            <v>Orangeburg</v>
          </cell>
          <cell r="E12069">
            <v>0</v>
          </cell>
          <cell r="F12069">
            <v>712</v>
          </cell>
          <cell r="G12069" t="str">
            <v>Max</v>
          </cell>
        </row>
        <row r="12070">
          <cell r="A12070" t="str">
            <v>Pickens201800.8Max</v>
          </cell>
          <cell r="B12070">
            <v>2018</v>
          </cell>
          <cell r="C12070">
            <v>0.8</v>
          </cell>
          <cell r="D12070" t="str">
            <v>Pickens</v>
          </cell>
          <cell r="E12070">
            <v>0</v>
          </cell>
          <cell r="F12070">
            <v>931</v>
          </cell>
          <cell r="G12070" t="str">
            <v>Max</v>
          </cell>
        </row>
        <row r="12071">
          <cell r="A12071" t="str">
            <v>Richland201800.8Max</v>
          </cell>
          <cell r="B12071">
            <v>2018</v>
          </cell>
          <cell r="C12071">
            <v>0.8</v>
          </cell>
          <cell r="D12071" t="str">
            <v>Richland</v>
          </cell>
          <cell r="E12071">
            <v>0</v>
          </cell>
          <cell r="F12071">
            <v>978</v>
          </cell>
          <cell r="G12071" t="str">
            <v>Max</v>
          </cell>
        </row>
        <row r="12072">
          <cell r="A12072" t="str">
            <v>Saluda201800.8Max</v>
          </cell>
          <cell r="B12072">
            <v>2018</v>
          </cell>
          <cell r="C12072">
            <v>0.8</v>
          </cell>
          <cell r="D12072" t="str">
            <v>Saluda</v>
          </cell>
          <cell r="E12072">
            <v>0</v>
          </cell>
          <cell r="F12072">
            <v>978</v>
          </cell>
          <cell r="G12072" t="str">
            <v>Max</v>
          </cell>
        </row>
        <row r="12073">
          <cell r="A12073" t="str">
            <v>Spartanburg201800.8Max</v>
          </cell>
          <cell r="B12073">
            <v>2018</v>
          </cell>
          <cell r="C12073">
            <v>0.8</v>
          </cell>
          <cell r="D12073" t="str">
            <v>Spartanburg</v>
          </cell>
          <cell r="E12073">
            <v>0</v>
          </cell>
          <cell r="F12073">
            <v>822</v>
          </cell>
          <cell r="G12073" t="str">
            <v>Max</v>
          </cell>
        </row>
        <row r="12074">
          <cell r="A12074" t="str">
            <v>Sumter201800.8Max</v>
          </cell>
          <cell r="B12074">
            <v>2018</v>
          </cell>
          <cell r="C12074">
            <v>0.8</v>
          </cell>
          <cell r="D12074" t="str">
            <v>Sumter</v>
          </cell>
          <cell r="E12074">
            <v>0</v>
          </cell>
          <cell r="F12074">
            <v>697</v>
          </cell>
          <cell r="G12074" t="str">
            <v>Max</v>
          </cell>
        </row>
        <row r="12075">
          <cell r="A12075" t="str">
            <v>Union201800.8Max</v>
          </cell>
          <cell r="B12075">
            <v>2018</v>
          </cell>
          <cell r="C12075">
            <v>0.8</v>
          </cell>
          <cell r="D12075" t="str">
            <v>Union</v>
          </cell>
          <cell r="E12075">
            <v>0</v>
          </cell>
          <cell r="F12075">
            <v>677</v>
          </cell>
          <cell r="G12075" t="str">
            <v>Max</v>
          </cell>
        </row>
        <row r="12076">
          <cell r="A12076" t="str">
            <v>Williamsburg201800.8Max</v>
          </cell>
          <cell r="B12076">
            <v>2018</v>
          </cell>
          <cell r="C12076">
            <v>0.8</v>
          </cell>
          <cell r="D12076" t="str">
            <v>Williamsburg</v>
          </cell>
          <cell r="E12076">
            <v>0</v>
          </cell>
          <cell r="F12076">
            <v>677</v>
          </cell>
          <cell r="G12076" t="str">
            <v>Max</v>
          </cell>
        </row>
        <row r="12077">
          <cell r="A12077" t="str">
            <v>York201800.8Max</v>
          </cell>
          <cell r="B12077">
            <v>2018</v>
          </cell>
          <cell r="C12077">
            <v>0.8</v>
          </cell>
          <cell r="D12077" t="str">
            <v>York</v>
          </cell>
          <cell r="E12077">
            <v>0</v>
          </cell>
          <cell r="F12077">
            <v>1038</v>
          </cell>
          <cell r="G12077" t="str">
            <v>Max</v>
          </cell>
        </row>
        <row r="12078">
          <cell r="A12078" t="str">
            <v>Abbeville201810.8Max</v>
          </cell>
          <cell r="B12078">
            <v>2018</v>
          </cell>
          <cell r="C12078">
            <v>0.8</v>
          </cell>
          <cell r="D12078" t="str">
            <v>Abbeville</v>
          </cell>
          <cell r="E12078">
            <v>1</v>
          </cell>
          <cell r="F12078">
            <v>725</v>
          </cell>
          <cell r="G12078" t="str">
            <v>Max</v>
          </cell>
        </row>
        <row r="12079">
          <cell r="A12079" t="str">
            <v>Aiken201810.8Max</v>
          </cell>
          <cell r="B12079">
            <v>2018</v>
          </cell>
          <cell r="C12079">
            <v>0.8</v>
          </cell>
          <cell r="D12079" t="str">
            <v>Aiken</v>
          </cell>
          <cell r="E12079">
            <v>1</v>
          </cell>
          <cell r="F12079">
            <v>935</v>
          </cell>
          <cell r="G12079" t="str">
            <v>Max</v>
          </cell>
        </row>
        <row r="12080">
          <cell r="A12080" t="str">
            <v>Allendale201810.8Max</v>
          </cell>
          <cell r="B12080">
            <v>2018</v>
          </cell>
          <cell r="C12080">
            <v>0.8</v>
          </cell>
          <cell r="D12080" t="str">
            <v>Allendale</v>
          </cell>
          <cell r="E12080">
            <v>1</v>
          </cell>
          <cell r="F12080">
            <v>725</v>
          </cell>
          <cell r="G12080" t="str">
            <v>Max</v>
          </cell>
        </row>
        <row r="12081">
          <cell r="A12081" t="str">
            <v>Anderson201810.8Max</v>
          </cell>
          <cell r="B12081">
            <v>2018</v>
          </cell>
          <cell r="C12081">
            <v>0.8</v>
          </cell>
          <cell r="D12081" t="str">
            <v>Anderson</v>
          </cell>
          <cell r="E12081">
            <v>1</v>
          </cell>
          <cell r="F12081">
            <v>887</v>
          </cell>
          <cell r="G12081" t="str">
            <v>Max</v>
          </cell>
        </row>
        <row r="12082">
          <cell r="A12082" t="str">
            <v>Bamberg201810.8Max</v>
          </cell>
          <cell r="B12082">
            <v>2018</v>
          </cell>
          <cell r="C12082">
            <v>0.8</v>
          </cell>
          <cell r="D12082" t="str">
            <v>Bamberg</v>
          </cell>
          <cell r="E12082">
            <v>1</v>
          </cell>
          <cell r="F12082">
            <v>725</v>
          </cell>
          <cell r="G12082" t="str">
            <v>Max</v>
          </cell>
        </row>
        <row r="12083">
          <cell r="A12083" t="str">
            <v>Barnwell201810.8Max</v>
          </cell>
          <cell r="B12083">
            <v>2018</v>
          </cell>
          <cell r="C12083">
            <v>0.8</v>
          </cell>
          <cell r="D12083" t="str">
            <v>Barnwell</v>
          </cell>
          <cell r="E12083">
            <v>1</v>
          </cell>
          <cell r="F12083">
            <v>725</v>
          </cell>
          <cell r="G12083" t="str">
            <v>Max</v>
          </cell>
        </row>
        <row r="12084">
          <cell r="A12084" t="str">
            <v>Beaufort201810.8Max</v>
          </cell>
          <cell r="B12084">
            <v>2018</v>
          </cell>
          <cell r="C12084">
            <v>0.8</v>
          </cell>
          <cell r="D12084" t="str">
            <v>Beaufort</v>
          </cell>
          <cell r="E12084">
            <v>1</v>
          </cell>
          <cell r="F12084">
            <v>1083</v>
          </cell>
          <cell r="G12084" t="str">
            <v>Max</v>
          </cell>
        </row>
        <row r="12085">
          <cell r="A12085" t="str">
            <v>Berkeley201810.8Max</v>
          </cell>
          <cell r="B12085">
            <v>2018</v>
          </cell>
          <cell r="C12085">
            <v>0.8</v>
          </cell>
          <cell r="D12085" t="str">
            <v>Berkeley</v>
          </cell>
          <cell r="E12085">
            <v>1</v>
          </cell>
          <cell r="F12085">
            <v>1118</v>
          </cell>
          <cell r="G12085" t="str">
            <v>Max</v>
          </cell>
        </row>
        <row r="12086">
          <cell r="A12086" t="str">
            <v>Calhoun201810.8Max</v>
          </cell>
          <cell r="B12086">
            <v>2018</v>
          </cell>
          <cell r="C12086">
            <v>0.8</v>
          </cell>
          <cell r="D12086" t="str">
            <v>Calhoun</v>
          </cell>
          <cell r="E12086">
            <v>1</v>
          </cell>
          <cell r="F12086">
            <v>1048</v>
          </cell>
          <cell r="G12086" t="str">
            <v>Max</v>
          </cell>
        </row>
        <row r="12087">
          <cell r="A12087" t="str">
            <v>Charleston201810.8Max</v>
          </cell>
          <cell r="B12087">
            <v>2018</v>
          </cell>
          <cell r="C12087">
            <v>0.8</v>
          </cell>
          <cell r="D12087" t="str">
            <v>Charleston</v>
          </cell>
          <cell r="E12087">
            <v>1</v>
          </cell>
          <cell r="F12087">
            <v>1118</v>
          </cell>
          <cell r="G12087" t="str">
            <v>Max</v>
          </cell>
        </row>
        <row r="12088">
          <cell r="A12088" t="str">
            <v>Cherokee201810.8Max</v>
          </cell>
          <cell r="B12088">
            <v>2018</v>
          </cell>
          <cell r="C12088">
            <v>0.8</v>
          </cell>
          <cell r="D12088" t="str">
            <v>Cherokee</v>
          </cell>
          <cell r="E12088">
            <v>1</v>
          </cell>
          <cell r="F12088">
            <v>725</v>
          </cell>
          <cell r="G12088" t="str">
            <v>Max</v>
          </cell>
        </row>
        <row r="12089">
          <cell r="A12089" t="str">
            <v>Chester201810.8Max</v>
          </cell>
          <cell r="B12089">
            <v>2018</v>
          </cell>
          <cell r="C12089">
            <v>0.8</v>
          </cell>
          <cell r="D12089" t="str">
            <v>Chester</v>
          </cell>
          <cell r="E12089">
            <v>1</v>
          </cell>
          <cell r="F12089">
            <v>725</v>
          </cell>
          <cell r="G12089" t="str">
            <v>Max</v>
          </cell>
        </row>
        <row r="12090">
          <cell r="A12090" t="str">
            <v>Chesterfield201810.8Max</v>
          </cell>
          <cell r="B12090">
            <v>2018</v>
          </cell>
          <cell r="C12090">
            <v>0.8</v>
          </cell>
          <cell r="D12090" t="str">
            <v>Chesterfield</v>
          </cell>
          <cell r="E12090">
            <v>1</v>
          </cell>
          <cell r="F12090">
            <v>725</v>
          </cell>
          <cell r="G12090" t="str">
            <v>Max</v>
          </cell>
        </row>
        <row r="12091">
          <cell r="A12091" t="str">
            <v>Clarendon201810.8Max</v>
          </cell>
          <cell r="B12091">
            <v>2018</v>
          </cell>
          <cell r="C12091">
            <v>0.8</v>
          </cell>
          <cell r="D12091" t="str">
            <v>Clarendon</v>
          </cell>
          <cell r="E12091">
            <v>1</v>
          </cell>
          <cell r="F12091">
            <v>725</v>
          </cell>
          <cell r="G12091" t="str">
            <v>Max</v>
          </cell>
        </row>
        <row r="12092">
          <cell r="A12092" t="str">
            <v>Colleton201810.8Max</v>
          </cell>
          <cell r="B12092">
            <v>2018</v>
          </cell>
          <cell r="C12092">
            <v>0.8</v>
          </cell>
          <cell r="D12092" t="str">
            <v>Colleton</v>
          </cell>
          <cell r="E12092">
            <v>1</v>
          </cell>
          <cell r="F12092">
            <v>725</v>
          </cell>
          <cell r="G12092" t="str">
            <v>Max</v>
          </cell>
        </row>
        <row r="12093">
          <cell r="A12093" t="str">
            <v>Darlington201810.8Max</v>
          </cell>
          <cell r="B12093">
            <v>2018</v>
          </cell>
          <cell r="C12093">
            <v>0.8</v>
          </cell>
          <cell r="D12093" t="str">
            <v>Darlington</v>
          </cell>
          <cell r="E12093">
            <v>1</v>
          </cell>
          <cell r="F12093">
            <v>737</v>
          </cell>
          <cell r="G12093" t="str">
            <v>Max</v>
          </cell>
        </row>
        <row r="12094">
          <cell r="A12094" t="str">
            <v>Dillon201810.8Max</v>
          </cell>
          <cell r="B12094">
            <v>2018</v>
          </cell>
          <cell r="C12094">
            <v>0.8</v>
          </cell>
          <cell r="D12094" t="str">
            <v>Dillon</v>
          </cell>
          <cell r="E12094">
            <v>1</v>
          </cell>
          <cell r="F12094">
            <v>725</v>
          </cell>
          <cell r="G12094" t="str">
            <v>Max</v>
          </cell>
        </row>
        <row r="12095">
          <cell r="A12095" t="str">
            <v>Dorchester201810.8Max</v>
          </cell>
          <cell r="B12095">
            <v>2018</v>
          </cell>
          <cell r="C12095">
            <v>0.8</v>
          </cell>
          <cell r="D12095" t="str">
            <v>Dorchester</v>
          </cell>
          <cell r="E12095">
            <v>1</v>
          </cell>
          <cell r="F12095">
            <v>1118</v>
          </cell>
          <cell r="G12095" t="str">
            <v>Max</v>
          </cell>
        </row>
        <row r="12096">
          <cell r="A12096" t="str">
            <v>Edgefield201810.8Max</v>
          </cell>
          <cell r="B12096">
            <v>2018</v>
          </cell>
          <cell r="C12096">
            <v>0.8</v>
          </cell>
          <cell r="D12096" t="str">
            <v>Edgefield</v>
          </cell>
          <cell r="E12096">
            <v>1</v>
          </cell>
          <cell r="F12096">
            <v>935</v>
          </cell>
          <cell r="G12096" t="str">
            <v>Max</v>
          </cell>
        </row>
        <row r="12097">
          <cell r="A12097" t="str">
            <v>Fairfield201810.8Max</v>
          </cell>
          <cell r="B12097">
            <v>2018</v>
          </cell>
          <cell r="C12097">
            <v>0.8</v>
          </cell>
          <cell r="D12097" t="str">
            <v>Fairfield</v>
          </cell>
          <cell r="E12097">
            <v>1</v>
          </cell>
          <cell r="F12097">
            <v>1048</v>
          </cell>
          <cell r="G12097" t="str">
            <v>Max</v>
          </cell>
        </row>
        <row r="12098">
          <cell r="A12098" t="str">
            <v>Florence201810.8Max</v>
          </cell>
          <cell r="B12098">
            <v>2018</v>
          </cell>
          <cell r="C12098">
            <v>0.8</v>
          </cell>
          <cell r="D12098" t="str">
            <v>Florence</v>
          </cell>
          <cell r="E12098">
            <v>1</v>
          </cell>
          <cell r="F12098">
            <v>828</v>
          </cell>
          <cell r="G12098" t="str">
            <v>Max</v>
          </cell>
        </row>
        <row r="12099">
          <cell r="A12099" t="str">
            <v>Georgetown201810.8Max</v>
          </cell>
          <cell r="B12099">
            <v>2018</v>
          </cell>
          <cell r="C12099">
            <v>0.8</v>
          </cell>
          <cell r="D12099" t="str">
            <v>Georgetown</v>
          </cell>
          <cell r="E12099">
            <v>1</v>
          </cell>
          <cell r="F12099">
            <v>850</v>
          </cell>
          <cell r="G12099" t="str">
            <v>Max</v>
          </cell>
        </row>
        <row r="12100">
          <cell r="A12100" t="str">
            <v>Greenville201810.8Max</v>
          </cell>
          <cell r="B12100">
            <v>2018</v>
          </cell>
          <cell r="C12100">
            <v>0.8</v>
          </cell>
          <cell r="D12100" t="str">
            <v>Greenville</v>
          </cell>
          <cell r="E12100">
            <v>1</v>
          </cell>
          <cell r="F12100">
            <v>998</v>
          </cell>
          <cell r="G12100" t="str">
            <v>Max</v>
          </cell>
        </row>
        <row r="12101">
          <cell r="A12101" t="str">
            <v>Greenwood201810.8Max</v>
          </cell>
          <cell r="B12101">
            <v>2018</v>
          </cell>
          <cell r="C12101">
            <v>0.8</v>
          </cell>
          <cell r="D12101" t="str">
            <v>Greenwood</v>
          </cell>
          <cell r="E12101">
            <v>1</v>
          </cell>
          <cell r="F12101">
            <v>838</v>
          </cell>
          <cell r="G12101" t="str">
            <v>Max</v>
          </cell>
        </row>
        <row r="12102">
          <cell r="A12102" t="str">
            <v>Hampton201810.8Max</v>
          </cell>
          <cell r="B12102">
            <v>2018</v>
          </cell>
          <cell r="C12102">
            <v>0.8</v>
          </cell>
          <cell r="D12102" t="str">
            <v>Hampton</v>
          </cell>
          <cell r="E12102">
            <v>1</v>
          </cell>
          <cell r="F12102">
            <v>725</v>
          </cell>
          <cell r="G12102" t="str">
            <v>Max</v>
          </cell>
        </row>
        <row r="12103">
          <cell r="A12103" t="str">
            <v>Horry201810.8Max</v>
          </cell>
          <cell r="B12103">
            <v>2018</v>
          </cell>
          <cell r="C12103">
            <v>0.8</v>
          </cell>
          <cell r="D12103" t="str">
            <v>Horry</v>
          </cell>
          <cell r="E12103">
            <v>1</v>
          </cell>
          <cell r="F12103">
            <v>870</v>
          </cell>
          <cell r="G12103" t="str">
            <v>Max</v>
          </cell>
        </row>
        <row r="12104">
          <cell r="A12104" t="str">
            <v>Jasper201810.8Max</v>
          </cell>
          <cell r="B12104">
            <v>2018</v>
          </cell>
          <cell r="C12104">
            <v>0.8</v>
          </cell>
          <cell r="D12104" t="str">
            <v>Jasper</v>
          </cell>
          <cell r="E12104">
            <v>1</v>
          </cell>
          <cell r="F12104">
            <v>743</v>
          </cell>
          <cell r="G12104" t="str">
            <v>Max</v>
          </cell>
        </row>
        <row r="12105">
          <cell r="A12105" t="str">
            <v>Kershaw201810.8Max</v>
          </cell>
          <cell r="B12105">
            <v>2018</v>
          </cell>
          <cell r="C12105">
            <v>0.8</v>
          </cell>
          <cell r="D12105" t="str">
            <v>Kershaw</v>
          </cell>
          <cell r="E12105">
            <v>1</v>
          </cell>
          <cell r="F12105">
            <v>857</v>
          </cell>
          <cell r="G12105" t="str">
            <v>Max</v>
          </cell>
        </row>
        <row r="12106">
          <cell r="A12106" t="str">
            <v>Lancaster201810.8Max</v>
          </cell>
          <cell r="B12106">
            <v>2018</v>
          </cell>
          <cell r="C12106">
            <v>0.8</v>
          </cell>
          <cell r="D12106" t="str">
            <v>Lancaster</v>
          </cell>
          <cell r="E12106">
            <v>1</v>
          </cell>
          <cell r="F12106">
            <v>853</v>
          </cell>
          <cell r="G12106" t="str">
            <v>Max</v>
          </cell>
        </row>
        <row r="12107">
          <cell r="A12107" t="str">
            <v>Laurens201810.8Max</v>
          </cell>
          <cell r="B12107">
            <v>2018</v>
          </cell>
          <cell r="C12107">
            <v>0.8</v>
          </cell>
          <cell r="D12107" t="str">
            <v>Laurens</v>
          </cell>
          <cell r="E12107">
            <v>1</v>
          </cell>
          <cell r="F12107">
            <v>763</v>
          </cell>
          <cell r="G12107" t="str">
            <v>Max</v>
          </cell>
        </row>
        <row r="12108">
          <cell r="A12108" t="str">
            <v>Lee201810.8Max</v>
          </cell>
          <cell r="B12108">
            <v>2018</v>
          </cell>
          <cell r="C12108">
            <v>0.8</v>
          </cell>
          <cell r="D12108" t="str">
            <v>Lee</v>
          </cell>
          <cell r="E12108">
            <v>1</v>
          </cell>
          <cell r="F12108">
            <v>725</v>
          </cell>
          <cell r="G12108" t="str">
            <v>Max</v>
          </cell>
        </row>
        <row r="12109">
          <cell r="A12109" t="str">
            <v>Lexington201810.8Max</v>
          </cell>
          <cell r="B12109">
            <v>2018</v>
          </cell>
          <cell r="C12109">
            <v>0.8</v>
          </cell>
          <cell r="D12109" t="str">
            <v>Lexington</v>
          </cell>
          <cell r="E12109">
            <v>1</v>
          </cell>
          <cell r="F12109">
            <v>1048</v>
          </cell>
          <cell r="G12109" t="str">
            <v>Max</v>
          </cell>
        </row>
        <row r="12110">
          <cell r="A12110" t="str">
            <v>Marion201810.8Max</v>
          </cell>
          <cell r="B12110">
            <v>2018</v>
          </cell>
          <cell r="C12110">
            <v>0.8</v>
          </cell>
          <cell r="D12110" t="str">
            <v>Marion</v>
          </cell>
          <cell r="E12110">
            <v>1</v>
          </cell>
          <cell r="F12110">
            <v>725</v>
          </cell>
          <cell r="G12110" t="str">
            <v>Max</v>
          </cell>
        </row>
        <row r="12111">
          <cell r="A12111" t="str">
            <v>Marlboro201810.8Max</v>
          </cell>
          <cell r="B12111">
            <v>2018</v>
          </cell>
          <cell r="C12111">
            <v>0.8</v>
          </cell>
          <cell r="D12111" t="str">
            <v>Marlboro</v>
          </cell>
          <cell r="E12111">
            <v>1</v>
          </cell>
          <cell r="F12111">
            <v>725</v>
          </cell>
          <cell r="G12111" t="str">
            <v>Max</v>
          </cell>
        </row>
        <row r="12112">
          <cell r="A12112" t="str">
            <v>McCormick201810.8Max</v>
          </cell>
          <cell r="B12112">
            <v>2018</v>
          </cell>
          <cell r="C12112">
            <v>0.8</v>
          </cell>
          <cell r="D12112" t="str">
            <v>McCormick</v>
          </cell>
          <cell r="E12112">
            <v>1</v>
          </cell>
          <cell r="F12112">
            <v>775</v>
          </cell>
          <cell r="G12112" t="str">
            <v>Max</v>
          </cell>
        </row>
        <row r="12113">
          <cell r="A12113" t="str">
            <v>Newberry201810.8Max</v>
          </cell>
          <cell r="B12113">
            <v>2018</v>
          </cell>
          <cell r="C12113">
            <v>0.8</v>
          </cell>
          <cell r="D12113" t="str">
            <v>Newberry</v>
          </cell>
          <cell r="E12113">
            <v>1</v>
          </cell>
          <cell r="F12113">
            <v>801</v>
          </cell>
          <cell r="G12113" t="str">
            <v>Max</v>
          </cell>
        </row>
        <row r="12114">
          <cell r="A12114" t="str">
            <v>Oconee201810.8Max</v>
          </cell>
          <cell r="B12114">
            <v>2018</v>
          </cell>
          <cell r="C12114">
            <v>0.8</v>
          </cell>
          <cell r="D12114" t="str">
            <v>Oconee</v>
          </cell>
          <cell r="E12114">
            <v>1</v>
          </cell>
          <cell r="F12114">
            <v>868</v>
          </cell>
          <cell r="G12114" t="str">
            <v>Max</v>
          </cell>
        </row>
        <row r="12115">
          <cell r="A12115" t="str">
            <v>Orangeburg201810.8Max</v>
          </cell>
          <cell r="B12115">
            <v>2018</v>
          </cell>
          <cell r="C12115">
            <v>0.8</v>
          </cell>
          <cell r="D12115" t="str">
            <v>Orangeburg</v>
          </cell>
          <cell r="E12115">
            <v>1</v>
          </cell>
          <cell r="F12115">
            <v>763</v>
          </cell>
          <cell r="G12115" t="str">
            <v>Max</v>
          </cell>
        </row>
        <row r="12116">
          <cell r="A12116" t="str">
            <v>Pickens201810.8Max</v>
          </cell>
          <cell r="B12116">
            <v>2018</v>
          </cell>
          <cell r="C12116">
            <v>0.8</v>
          </cell>
          <cell r="D12116" t="str">
            <v>Pickens</v>
          </cell>
          <cell r="E12116">
            <v>1</v>
          </cell>
          <cell r="F12116">
            <v>998</v>
          </cell>
          <cell r="G12116" t="str">
            <v>Max</v>
          </cell>
        </row>
        <row r="12117">
          <cell r="A12117" t="str">
            <v>Richland201810.8Max</v>
          </cell>
          <cell r="B12117">
            <v>2018</v>
          </cell>
          <cell r="C12117">
            <v>0.8</v>
          </cell>
          <cell r="D12117" t="str">
            <v>Richland</v>
          </cell>
          <cell r="E12117">
            <v>1</v>
          </cell>
          <cell r="F12117">
            <v>1048</v>
          </cell>
          <cell r="G12117" t="str">
            <v>Max</v>
          </cell>
        </row>
        <row r="12118">
          <cell r="A12118" t="str">
            <v>Saluda201810.8Max</v>
          </cell>
          <cell r="B12118">
            <v>2018</v>
          </cell>
          <cell r="C12118">
            <v>0.8</v>
          </cell>
          <cell r="D12118" t="str">
            <v>Saluda</v>
          </cell>
          <cell r="E12118">
            <v>1</v>
          </cell>
          <cell r="F12118">
            <v>1048</v>
          </cell>
          <cell r="G12118" t="str">
            <v>Max</v>
          </cell>
        </row>
        <row r="12119">
          <cell r="A12119" t="str">
            <v>Spartanburg201810.8Max</v>
          </cell>
          <cell r="B12119">
            <v>2018</v>
          </cell>
          <cell r="C12119">
            <v>0.8</v>
          </cell>
          <cell r="D12119" t="str">
            <v>Spartanburg</v>
          </cell>
          <cell r="E12119">
            <v>1</v>
          </cell>
          <cell r="F12119">
            <v>881</v>
          </cell>
          <cell r="G12119" t="str">
            <v>Max</v>
          </cell>
        </row>
        <row r="12120">
          <cell r="A12120" t="str">
            <v>Sumter201810.8Max</v>
          </cell>
          <cell r="B12120">
            <v>2018</v>
          </cell>
          <cell r="C12120">
            <v>0.8</v>
          </cell>
          <cell r="D12120" t="str">
            <v>Sumter</v>
          </cell>
          <cell r="E12120">
            <v>1</v>
          </cell>
          <cell r="F12120">
            <v>747</v>
          </cell>
          <cell r="G12120" t="str">
            <v>Max</v>
          </cell>
        </row>
        <row r="12121">
          <cell r="A12121" t="str">
            <v>Union201810.8Max</v>
          </cell>
          <cell r="B12121">
            <v>2018</v>
          </cell>
          <cell r="C12121">
            <v>0.8</v>
          </cell>
          <cell r="D12121" t="str">
            <v>Union</v>
          </cell>
          <cell r="E12121">
            <v>1</v>
          </cell>
          <cell r="F12121">
            <v>725</v>
          </cell>
          <cell r="G12121" t="str">
            <v>Max</v>
          </cell>
        </row>
        <row r="12122">
          <cell r="A12122" t="str">
            <v>Williamsburg201810.8Max</v>
          </cell>
          <cell r="B12122">
            <v>2018</v>
          </cell>
          <cell r="C12122">
            <v>0.8</v>
          </cell>
          <cell r="D12122" t="str">
            <v>Williamsburg</v>
          </cell>
          <cell r="E12122">
            <v>1</v>
          </cell>
          <cell r="F12122">
            <v>725</v>
          </cell>
          <cell r="G12122" t="str">
            <v>Max</v>
          </cell>
        </row>
        <row r="12123">
          <cell r="A12123" t="str">
            <v>York201810.8Max</v>
          </cell>
          <cell r="B12123">
            <v>2018</v>
          </cell>
          <cell r="C12123">
            <v>0.8</v>
          </cell>
          <cell r="D12123" t="str">
            <v>York</v>
          </cell>
          <cell r="E12123">
            <v>1</v>
          </cell>
          <cell r="F12123">
            <v>1112</v>
          </cell>
          <cell r="G12123" t="str">
            <v>Max</v>
          </cell>
        </row>
        <row r="12124">
          <cell r="A12124" t="str">
            <v>Abbeville201820.8Max</v>
          </cell>
          <cell r="B12124">
            <v>2018</v>
          </cell>
          <cell r="C12124">
            <v>0.8</v>
          </cell>
          <cell r="D12124" t="str">
            <v>Abbeville</v>
          </cell>
          <cell r="E12124">
            <v>2</v>
          </cell>
          <cell r="F12124">
            <v>870</v>
          </cell>
          <cell r="G12124" t="str">
            <v>Max</v>
          </cell>
        </row>
        <row r="12125">
          <cell r="A12125" t="str">
            <v>Aiken201820.8Max</v>
          </cell>
          <cell r="B12125">
            <v>2018</v>
          </cell>
          <cell r="C12125">
            <v>0.8</v>
          </cell>
          <cell r="D12125" t="str">
            <v>Aiken</v>
          </cell>
          <cell r="E12125">
            <v>2</v>
          </cell>
          <cell r="F12125">
            <v>1122</v>
          </cell>
          <cell r="G12125" t="str">
            <v>Max</v>
          </cell>
        </row>
        <row r="12126">
          <cell r="A12126" t="str">
            <v>Allendale201820.8Max</v>
          </cell>
          <cell r="B12126">
            <v>2018</v>
          </cell>
          <cell r="C12126">
            <v>0.8</v>
          </cell>
          <cell r="D12126" t="str">
            <v>Allendale</v>
          </cell>
          <cell r="E12126">
            <v>2</v>
          </cell>
          <cell r="F12126">
            <v>870</v>
          </cell>
          <cell r="G12126" t="str">
            <v>Max</v>
          </cell>
        </row>
        <row r="12127">
          <cell r="A12127" t="str">
            <v>Anderson201820.8Max</v>
          </cell>
          <cell r="B12127">
            <v>2018</v>
          </cell>
          <cell r="C12127">
            <v>0.8</v>
          </cell>
          <cell r="D12127" t="str">
            <v>Anderson</v>
          </cell>
          <cell r="E12127">
            <v>2</v>
          </cell>
          <cell r="F12127">
            <v>1065</v>
          </cell>
          <cell r="G12127" t="str">
            <v>Max</v>
          </cell>
        </row>
        <row r="12128">
          <cell r="A12128" t="str">
            <v>Bamberg201820.8Max</v>
          </cell>
          <cell r="B12128">
            <v>2018</v>
          </cell>
          <cell r="C12128">
            <v>0.8</v>
          </cell>
          <cell r="D12128" t="str">
            <v>Bamberg</v>
          </cell>
          <cell r="E12128">
            <v>2</v>
          </cell>
          <cell r="F12128">
            <v>870</v>
          </cell>
          <cell r="G12128" t="str">
            <v>Max</v>
          </cell>
        </row>
        <row r="12129">
          <cell r="A12129" t="str">
            <v>Barnwell201820.8Max</v>
          </cell>
          <cell r="B12129">
            <v>2018</v>
          </cell>
          <cell r="C12129">
            <v>0.8</v>
          </cell>
          <cell r="D12129" t="str">
            <v>Barnwell</v>
          </cell>
          <cell r="E12129">
            <v>2</v>
          </cell>
          <cell r="F12129">
            <v>870</v>
          </cell>
          <cell r="G12129" t="str">
            <v>Max</v>
          </cell>
        </row>
        <row r="12130">
          <cell r="A12130" t="str">
            <v>Beaufort201820.8Max</v>
          </cell>
          <cell r="B12130">
            <v>2018</v>
          </cell>
          <cell r="C12130">
            <v>0.8</v>
          </cell>
          <cell r="D12130" t="str">
            <v>Beaufort</v>
          </cell>
          <cell r="E12130">
            <v>2</v>
          </cell>
          <cell r="F12130">
            <v>1300</v>
          </cell>
          <cell r="G12130" t="str">
            <v>Max</v>
          </cell>
        </row>
        <row r="12131">
          <cell r="A12131" t="str">
            <v>Berkeley201820.8Max</v>
          </cell>
          <cell r="B12131">
            <v>2018</v>
          </cell>
          <cell r="C12131">
            <v>0.8</v>
          </cell>
          <cell r="D12131" t="str">
            <v>Berkeley</v>
          </cell>
          <cell r="E12131">
            <v>2</v>
          </cell>
          <cell r="F12131">
            <v>1341</v>
          </cell>
          <cell r="G12131" t="str">
            <v>Max</v>
          </cell>
        </row>
        <row r="12132">
          <cell r="A12132" t="str">
            <v>Calhoun201820.8Max</v>
          </cell>
          <cell r="B12132">
            <v>2018</v>
          </cell>
          <cell r="C12132">
            <v>0.8</v>
          </cell>
          <cell r="D12132" t="str">
            <v>Calhoun</v>
          </cell>
          <cell r="E12132">
            <v>2</v>
          </cell>
          <cell r="F12132">
            <v>1258</v>
          </cell>
          <cell r="G12132" t="str">
            <v>Max</v>
          </cell>
        </row>
        <row r="12133">
          <cell r="A12133" t="str">
            <v>Charleston201820.8Max</v>
          </cell>
          <cell r="B12133">
            <v>2018</v>
          </cell>
          <cell r="C12133">
            <v>0.8</v>
          </cell>
          <cell r="D12133" t="str">
            <v>Charleston</v>
          </cell>
          <cell r="E12133">
            <v>2</v>
          </cell>
          <cell r="F12133">
            <v>1341</v>
          </cell>
          <cell r="G12133" t="str">
            <v>Max</v>
          </cell>
        </row>
        <row r="12134">
          <cell r="A12134" t="str">
            <v>Cherokee201820.8Max</v>
          </cell>
          <cell r="B12134">
            <v>2018</v>
          </cell>
          <cell r="C12134">
            <v>0.8</v>
          </cell>
          <cell r="D12134" t="str">
            <v>Cherokee</v>
          </cell>
          <cell r="E12134">
            <v>2</v>
          </cell>
          <cell r="F12134">
            <v>870</v>
          </cell>
          <cell r="G12134" t="str">
            <v>Max</v>
          </cell>
        </row>
        <row r="12135">
          <cell r="A12135" t="str">
            <v>Chester201820.8Max</v>
          </cell>
          <cell r="B12135">
            <v>2018</v>
          </cell>
          <cell r="C12135">
            <v>0.8</v>
          </cell>
          <cell r="D12135" t="str">
            <v>Chester</v>
          </cell>
          <cell r="E12135">
            <v>2</v>
          </cell>
          <cell r="F12135">
            <v>870</v>
          </cell>
          <cell r="G12135" t="str">
            <v>Max</v>
          </cell>
        </row>
        <row r="12136">
          <cell r="A12136" t="str">
            <v>Chesterfield201820.8Max</v>
          </cell>
          <cell r="B12136">
            <v>2018</v>
          </cell>
          <cell r="C12136">
            <v>0.8</v>
          </cell>
          <cell r="D12136" t="str">
            <v>Chesterfield</v>
          </cell>
          <cell r="E12136">
            <v>2</v>
          </cell>
          <cell r="F12136">
            <v>870</v>
          </cell>
          <cell r="G12136" t="str">
            <v>Max</v>
          </cell>
        </row>
        <row r="12137">
          <cell r="A12137" t="str">
            <v>Clarendon201820.8Max</v>
          </cell>
          <cell r="B12137">
            <v>2018</v>
          </cell>
          <cell r="C12137">
            <v>0.8</v>
          </cell>
          <cell r="D12137" t="str">
            <v>Clarendon</v>
          </cell>
          <cell r="E12137">
            <v>2</v>
          </cell>
          <cell r="F12137">
            <v>870</v>
          </cell>
          <cell r="G12137" t="str">
            <v>Max</v>
          </cell>
        </row>
        <row r="12138">
          <cell r="A12138" t="str">
            <v>Colleton201820.8Max</v>
          </cell>
          <cell r="B12138">
            <v>2018</v>
          </cell>
          <cell r="C12138">
            <v>0.8</v>
          </cell>
          <cell r="D12138" t="str">
            <v>Colleton</v>
          </cell>
          <cell r="E12138">
            <v>2</v>
          </cell>
          <cell r="F12138">
            <v>870</v>
          </cell>
          <cell r="G12138" t="str">
            <v>Max</v>
          </cell>
        </row>
        <row r="12139">
          <cell r="A12139" t="str">
            <v>Darlington201820.8Max</v>
          </cell>
          <cell r="B12139">
            <v>2018</v>
          </cell>
          <cell r="C12139">
            <v>0.8</v>
          </cell>
          <cell r="D12139" t="str">
            <v>Darlington</v>
          </cell>
          <cell r="E12139">
            <v>2</v>
          </cell>
          <cell r="F12139">
            <v>885</v>
          </cell>
          <cell r="G12139" t="str">
            <v>Max</v>
          </cell>
        </row>
        <row r="12140">
          <cell r="A12140" t="str">
            <v>Dillon201820.8Max</v>
          </cell>
          <cell r="B12140">
            <v>2018</v>
          </cell>
          <cell r="C12140">
            <v>0.8</v>
          </cell>
          <cell r="D12140" t="str">
            <v>Dillon</v>
          </cell>
          <cell r="E12140">
            <v>2</v>
          </cell>
          <cell r="F12140">
            <v>870</v>
          </cell>
          <cell r="G12140" t="str">
            <v>Max</v>
          </cell>
        </row>
        <row r="12141">
          <cell r="A12141" t="str">
            <v>Dorchester201820.8Max</v>
          </cell>
          <cell r="B12141">
            <v>2018</v>
          </cell>
          <cell r="C12141">
            <v>0.8</v>
          </cell>
          <cell r="D12141" t="str">
            <v>Dorchester</v>
          </cell>
          <cell r="E12141">
            <v>2</v>
          </cell>
          <cell r="F12141">
            <v>1341</v>
          </cell>
          <cell r="G12141" t="str">
            <v>Max</v>
          </cell>
        </row>
        <row r="12142">
          <cell r="A12142" t="str">
            <v>Edgefield201820.8Max</v>
          </cell>
          <cell r="B12142">
            <v>2018</v>
          </cell>
          <cell r="C12142">
            <v>0.8</v>
          </cell>
          <cell r="D12142" t="str">
            <v>Edgefield</v>
          </cell>
          <cell r="E12142">
            <v>2</v>
          </cell>
          <cell r="F12142">
            <v>1122</v>
          </cell>
          <cell r="G12142" t="str">
            <v>Max</v>
          </cell>
        </row>
        <row r="12143">
          <cell r="A12143" t="str">
            <v>Fairfield201820.8Max</v>
          </cell>
          <cell r="B12143">
            <v>2018</v>
          </cell>
          <cell r="C12143">
            <v>0.8</v>
          </cell>
          <cell r="D12143" t="str">
            <v>Fairfield</v>
          </cell>
          <cell r="E12143">
            <v>2</v>
          </cell>
          <cell r="F12143">
            <v>1258</v>
          </cell>
          <cell r="G12143" t="str">
            <v>Max</v>
          </cell>
        </row>
        <row r="12144">
          <cell r="A12144" t="str">
            <v>Florence201820.8Max</v>
          </cell>
          <cell r="B12144">
            <v>2018</v>
          </cell>
          <cell r="C12144">
            <v>0.8</v>
          </cell>
          <cell r="D12144" t="str">
            <v>Florence</v>
          </cell>
          <cell r="E12144">
            <v>2</v>
          </cell>
          <cell r="F12144">
            <v>993</v>
          </cell>
          <cell r="G12144" t="str">
            <v>Max</v>
          </cell>
        </row>
        <row r="12145">
          <cell r="A12145" t="str">
            <v>Georgetown201820.8Max</v>
          </cell>
          <cell r="B12145">
            <v>2018</v>
          </cell>
          <cell r="C12145">
            <v>0.8</v>
          </cell>
          <cell r="D12145" t="str">
            <v>Georgetown</v>
          </cell>
          <cell r="E12145">
            <v>2</v>
          </cell>
          <cell r="F12145">
            <v>1020</v>
          </cell>
          <cell r="G12145" t="str">
            <v>Max</v>
          </cell>
        </row>
        <row r="12146">
          <cell r="A12146" t="str">
            <v>Greenville201820.8Max</v>
          </cell>
          <cell r="B12146">
            <v>2018</v>
          </cell>
          <cell r="C12146">
            <v>0.8</v>
          </cell>
          <cell r="D12146" t="str">
            <v>Greenville</v>
          </cell>
          <cell r="E12146">
            <v>2</v>
          </cell>
          <cell r="F12146">
            <v>1197</v>
          </cell>
          <cell r="G12146" t="str">
            <v>Max</v>
          </cell>
        </row>
        <row r="12147">
          <cell r="A12147" t="str">
            <v>Greenwood201820.8Max</v>
          </cell>
          <cell r="B12147">
            <v>2018</v>
          </cell>
          <cell r="C12147">
            <v>0.8</v>
          </cell>
          <cell r="D12147" t="str">
            <v>Greenwood</v>
          </cell>
          <cell r="E12147">
            <v>2</v>
          </cell>
          <cell r="F12147">
            <v>1006</v>
          </cell>
          <cell r="G12147" t="str">
            <v>Max</v>
          </cell>
        </row>
        <row r="12148">
          <cell r="A12148" t="str">
            <v>Hampton201820.8Max</v>
          </cell>
          <cell r="B12148">
            <v>2018</v>
          </cell>
          <cell r="C12148">
            <v>0.8</v>
          </cell>
          <cell r="D12148" t="str">
            <v>Hampton</v>
          </cell>
          <cell r="E12148">
            <v>2</v>
          </cell>
          <cell r="F12148">
            <v>870</v>
          </cell>
          <cell r="G12148" t="str">
            <v>Max</v>
          </cell>
        </row>
        <row r="12149">
          <cell r="A12149" t="str">
            <v>Horry201820.8Max</v>
          </cell>
          <cell r="B12149">
            <v>2018</v>
          </cell>
          <cell r="C12149">
            <v>0.8</v>
          </cell>
          <cell r="D12149" t="str">
            <v>Horry</v>
          </cell>
          <cell r="E12149">
            <v>2</v>
          </cell>
          <cell r="F12149">
            <v>1045</v>
          </cell>
          <cell r="G12149" t="str">
            <v>Max</v>
          </cell>
        </row>
        <row r="12150">
          <cell r="A12150" t="str">
            <v>Jasper201820.8Max</v>
          </cell>
          <cell r="B12150">
            <v>2018</v>
          </cell>
          <cell r="C12150">
            <v>0.8</v>
          </cell>
          <cell r="D12150" t="str">
            <v>Jasper</v>
          </cell>
          <cell r="E12150">
            <v>2</v>
          </cell>
          <cell r="F12150">
            <v>891</v>
          </cell>
          <cell r="G12150" t="str">
            <v>Max</v>
          </cell>
        </row>
        <row r="12151">
          <cell r="A12151" t="str">
            <v>Kershaw201820.8Max</v>
          </cell>
          <cell r="B12151">
            <v>2018</v>
          </cell>
          <cell r="C12151">
            <v>0.8</v>
          </cell>
          <cell r="D12151" t="str">
            <v>Kershaw</v>
          </cell>
          <cell r="E12151">
            <v>2</v>
          </cell>
          <cell r="F12151">
            <v>1028</v>
          </cell>
          <cell r="G12151" t="str">
            <v>Max</v>
          </cell>
        </row>
        <row r="12152">
          <cell r="A12152" t="str">
            <v>Lancaster201820.8Max</v>
          </cell>
          <cell r="B12152">
            <v>2018</v>
          </cell>
          <cell r="C12152">
            <v>0.8</v>
          </cell>
          <cell r="D12152" t="str">
            <v>Lancaster</v>
          </cell>
          <cell r="E12152">
            <v>2</v>
          </cell>
          <cell r="F12152">
            <v>1023</v>
          </cell>
          <cell r="G12152" t="str">
            <v>Max</v>
          </cell>
        </row>
        <row r="12153">
          <cell r="A12153" t="str">
            <v>Laurens201820.8Max</v>
          </cell>
          <cell r="B12153">
            <v>2018</v>
          </cell>
          <cell r="C12153">
            <v>0.8</v>
          </cell>
          <cell r="D12153" t="str">
            <v>Laurens</v>
          </cell>
          <cell r="E12153">
            <v>2</v>
          </cell>
          <cell r="F12153">
            <v>915</v>
          </cell>
          <cell r="G12153" t="str">
            <v>Max</v>
          </cell>
        </row>
        <row r="12154">
          <cell r="A12154" t="str">
            <v>Lee201820.8Max</v>
          </cell>
          <cell r="B12154">
            <v>2018</v>
          </cell>
          <cell r="C12154">
            <v>0.8</v>
          </cell>
          <cell r="D12154" t="str">
            <v>Lee</v>
          </cell>
          <cell r="E12154">
            <v>2</v>
          </cell>
          <cell r="F12154">
            <v>870</v>
          </cell>
          <cell r="G12154" t="str">
            <v>Max</v>
          </cell>
        </row>
        <row r="12155">
          <cell r="A12155" t="str">
            <v>Lexington201820.8Max</v>
          </cell>
          <cell r="B12155">
            <v>2018</v>
          </cell>
          <cell r="C12155">
            <v>0.8</v>
          </cell>
          <cell r="D12155" t="str">
            <v>Lexington</v>
          </cell>
          <cell r="E12155">
            <v>2</v>
          </cell>
          <cell r="F12155">
            <v>1258</v>
          </cell>
          <cell r="G12155" t="str">
            <v>Max</v>
          </cell>
        </row>
        <row r="12156">
          <cell r="A12156" t="str">
            <v>Marion201820.8Max</v>
          </cell>
          <cell r="B12156">
            <v>2018</v>
          </cell>
          <cell r="C12156">
            <v>0.8</v>
          </cell>
          <cell r="D12156" t="str">
            <v>Marion</v>
          </cell>
          <cell r="E12156">
            <v>2</v>
          </cell>
          <cell r="F12156">
            <v>870</v>
          </cell>
          <cell r="G12156" t="str">
            <v>Max</v>
          </cell>
        </row>
        <row r="12157">
          <cell r="A12157" t="str">
            <v>Marlboro201820.8Max</v>
          </cell>
          <cell r="B12157">
            <v>2018</v>
          </cell>
          <cell r="C12157">
            <v>0.8</v>
          </cell>
          <cell r="D12157" t="str">
            <v>Marlboro</v>
          </cell>
          <cell r="E12157">
            <v>2</v>
          </cell>
          <cell r="F12157">
            <v>870</v>
          </cell>
          <cell r="G12157" t="str">
            <v>Max</v>
          </cell>
        </row>
        <row r="12158">
          <cell r="A12158" t="str">
            <v>McCormick201820.8Max</v>
          </cell>
          <cell r="B12158">
            <v>2018</v>
          </cell>
          <cell r="C12158">
            <v>0.8</v>
          </cell>
          <cell r="D12158" t="str">
            <v>McCormick</v>
          </cell>
          <cell r="E12158">
            <v>2</v>
          </cell>
          <cell r="F12158">
            <v>930</v>
          </cell>
          <cell r="G12158" t="str">
            <v>Max</v>
          </cell>
        </row>
        <row r="12159">
          <cell r="A12159" t="str">
            <v>Newberry201820.8Max</v>
          </cell>
          <cell r="B12159">
            <v>2018</v>
          </cell>
          <cell r="C12159">
            <v>0.8</v>
          </cell>
          <cell r="D12159" t="str">
            <v>Newberry</v>
          </cell>
          <cell r="E12159">
            <v>2</v>
          </cell>
          <cell r="F12159">
            <v>961</v>
          </cell>
          <cell r="G12159" t="str">
            <v>Max</v>
          </cell>
        </row>
        <row r="12160">
          <cell r="A12160" t="str">
            <v>Oconee201820.8Max</v>
          </cell>
          <cell r="B12160">
            <v>2018</v>
          </cell>
          <cell r="C12160">
            <v>0.8</v>
          </cell>
          <cell r="D12160" t="str">
            <v>Oconee</v>
          </cell>
          <cell r="E12160">
            <v>2</v>
          </cell>
          <cell r="F12160">
            <v>1042</v>
          </cell>
          <cell r="G12160" t="str">
            <v>Max</v>
          </cell>
        </row>
        <row r="12161">
          <cell r="A12161" t="str">
            <v>Orangeburg201820.8Max</v>
          </cell>
          <cell r="B12161">
            <v>2018</v>
          </cell>
          <cell r="C12161">
            <v>0.8</v>
          </cell>
          <cell r="D12161" t="str">
            <v>Orangeburg</v>
          </cell>
          <cell r="E12161">
            <v>2</v>
          </cell>
          <cell r="F12161">
            <v>916</v>
          </cell>
          <cell r="G12161" t="str">
            <v>Max</v>
          </cell>
        </row>
        <row r="12162">
          <cell r="A12162" t="str">
            <v>Pickens201820.8Max</v>
          </cell>
          <cell r="B12162">
            <v>2018</v>
          </cell>
          <cell r="C12162">
            <v>0.8</v>
          </cell>
          <cell r="D12162" t="str">
            <v>Pickens</v>
          </cell>
          <cell r="E12162">
            <v>2</v>
          </cell>
          <cell r="F12162">
            <v>1197</v>
          </cell>
          <cell r="G12162" t="str">
            <v>Max</v>
          </cell>
        </row>
        <row r="12163">
          <cell r="A12163" t="str">
            <v>Richland201820.8Max</v>
          </cell>
          <cell r="B12163">
            <v>2018</v>
          </cell>
          <cell r="C12163">
            <v>0.8</v>
          </cell>
          <cell r="D12163" t="str">
            <v>Richland</v>
          </cell>
          <cell r="E12163">
            <v>2</v>
          </cell>
          <cell r="F12163">
            <v>1258</v>
          </cell>
          <cell r="G12163" t="str">
            <v>Max</v>
          </cell>
        </row>
        <row r="12164">
          <cell r="A12164" t="str">
            <v>Saluda201820.8Max</v>
          </cell>
          <cell r="B12164">
            <v>2018</v>
          </cell>
          <cell r="C12164">
            <v>0.8</v>
          </cell>
          <cell r="D12164" t="str">
            <v>Saluda</v>
          </cell>
          <cell r="E12164">
            <v>2</v>
          </cell>
          <cell r="F12164">
            <v>1258</v>
          </cell>
          <cell r="G12164" t="str">
            <v>Max</v>
          </cell>
        </row>
        <row r="12165">
          <cell r="A12165" t="str">
            <v>Spartanburg201820.8Max</v>
          </cell>
          <cell r="B12165">
            <v>2018</v>
          </cell>
          <cell r="C12165">
            <v>0.8</v>
          </cell>
          <cell r="D12165" t="str">
            <v>Spartanburg</v>
          </cell>
          <cell r="E12165">
            <v>2</v>
          </cell>
          <cell r="F12165">
            <v>1057</v>
          </cell>
          <cell r="G12165" t="str">
            <v>Max</v>
          </cell>
        </row>
        <row r="12166">
          <cell r="A12166" t="str">
            <v>Sumter201820.8Max</v>
          </cell>
          <cell r="B12166">
            <v>2018</v>
          </cell>
          <cell r="C12166">
            <v>0.8</v>
          </cell>
          <cell r="D12166" t="str">
            <v>Sumter</v>
          </cell>
          <cell r="E12166">
            <v>2</v>
          </cell>
          <cell r="F12166">
            <v>897</v>
          </cell>
          <cell r="G12166" t="str">
            <v>Max</v>
          </cell>
        </row>
        <row r="12167">
          <cell r="A12167" t="str">
            <v>Union201820.8Max</v>
          </cell>
          <cell r="B12167">
            <v>2018</v>
          </cell>
          <cell r="C12167">
            <v>0.8</v>
          </cell>
          <cell r="D12167" t="str">
            <v>Union</v>
          </cell>
          <cell r="E12167">
            <v>2</v>
          </cell>
          <cell r="F12167">
            <v>870</v>
          </cell>
          <cell r="G12167" t="str">
            <v>Max</v>
          </cell>
        </row>
        <row r="12168">
          <cell r="A12168" t="str">
            <v>Williamsburg201820.8Max</v>
          </cell>
          <cell r="B12168">
            <v>2018</v>
          </cell>
          <cell r="C12168">
            <v>0.8</v>
          </cell>
          <cell r="D12168" t="str">
            <v>Williamsburg</v>
          </cell>
          <cell r="E12168">
            <v>2</v>
          </cell>
          <cell r="F12168">
            <v>870</v>
          </cell>
          <cell r="G12168" t="str">
            <v>Max</v>
          </cell>
        </row>
        <row r="12169">
          <cell r="A12169" t="str">
            <v>York201820.8Max</v>
          </cell>
          <cell r="B12169">
            <v>2018</v>
          </cell>
          <cell r="C12169">
            <v>0.8</v>
          </cell>
          <cell r="D12169" t="str">
            <v>York</v>
          </cell>
          <cell r="E12169">
            <v>2</v>
          </cell>
          <cell r="F12169">
            <v>1335</v>
          </cell>
          <cell r="G12169" t="str">
            <v>Max</v>
          </cell>
        </row>
        <row r="12170">
          <cell r="A12170" t="str">
            <v>Abbeville201830.8Max</v>
          </cell>
          <cell r="B12170">
            <v>2018</v>
          </cell>
          <cell r="C12170">
            <v>0.8</v>
          </cell>
          <cell r="D12170" t="str">
            <v>Abbeville</v>
          </cell>
          <cell r="E12170">
            <v>3</v>
          </cell>
          <cell r="F12170">
            <v>1005</v>
          </cell>
          <cell r="G12170" t="str">
            <v>Max</v>
          </cell>
        </row>
        <row r="12171">
          <cell r="A12171" t="str">
            <v>Aiken201830.8Max</v>
          </cell>
          <cell r="B12171">
            <v>2018</v>
          </cell>
          <cell r="C12171">
            <v>0.8</v>
          </cell>
          <cell r="D12171" t="str">
            <v>Aiken</v>
          </cell>
          <cell r="E12171">
            <v>3</v>
          </cell>
          <cell r="F12171">
            <v>1296</v>
          </cell>
          <cell r="G12171" t="str">
            <v>Max</v>
          </cell>
        </row>
        <row r="12172">
          <cell r="A12172" t="str">
            <v>Allendale201830.8Max</v>
          </cell>
          <cell r="B12172">
            <v>2018</v>
          </cell>
          <cell r="C12172">
            <v>0.8</v>
          </cell>
          <cell r="D12172" t="str">
            <v>Allendale</v>
          </cell>
          <cell r="E12172">
            <v>3</v>
          </cell>
          <cell r="F12172">
            <v>1005</v>
          </cell>
          <cell r="G12172" t="str">
            <v>Max</v>
          </cell>
        </row>
        <row r="12173">
          <cell r="A12173" t="str">
            <v>Anderson201830.8Max</v>
          </cell>
          <cell r="B12173">
            <v>2018</v>
          </cell>
          <cell r="C12173">
            <v>0.8</v>
          </cell>
          <cell r="D12173" t="str">
            <v>Anderson</v>
          </cell>
          <cell r="E12173">
            <v>3</v>
          </cell>
          <cell r="F12173">
            <v>1230</v>
          </cell>
          <cell r="G12173" t="str">
            <v>Max</v>
          </cell>
        </row>
        <row r="12174">
          <cell r="A12174" t="str">
            <v>Bamberg201830.8Max</v>
          </cell>
          <cell r="B12174">
            <v>2018</v>
          </cell>
          <cell r="C12174">
            <v>0.8</v>
          </cell>
          <cell r="D12174" t="str">
            <v>Bamberg</v>
          </cell>
          <cell r="E12174">
            <v>3</v>
          </cell>
          <cell r="F12174">
            <v>1005</v>
          </cell>
          <cell r="G12174" t="str">
            <v>Max</v>
          </cell>
        </row>
        <row r="12175">
          <cell r="A12175" t="str">
            <v>Barnwell201830.8Max</v>
          </cell>
          <cell r="B12175">
            <v>2018</v>
          </cell>
          <cell r="C12175">
            <v>0.8</v>
          </cell>
          <cell r="D12175" t="str">
            <v>Barnwell</v>
          </cell>
          <cell r="E12175">
            <v>3</v>
          </cell>
          <cell r="F12175">
            <v>1005</v>
          </cell>
          <cell r="G12175" t="str">
            <v>Max</v>
          </cell>
        </row>
        <row r="12176">
          <cell r="A12176" t="str">
            <v>Beaufort201830.8Max</v>
          </cell>
          <cell r="B12176">
            <v>2018</v>
          </cell>
          <cell r="C12176">
            <v>0.8</v>
          </cell>
          <cell r="D12176" t="str">
            <v>Beaufort</v>
          </cell>
          <cell r="E12176">
            <v>3</v>
          </cell>
          <cell r="F12176">
            <v>1501</v>
          </cell>
          <cell r="G12176" t="str">
            <v>Max</v>
          </cell>
        </row>
        <row r="12177">
          <cell r="A12177" t="str">
            <v>Berkeley201830.8Max</v>
          </cell>
          <cell r="B12177">
            <v>2018</v>
          </cell>
          <cell r="C12177">
            <v>0.8</v>
          </cell>
          <cell r="D12177" t="str">
            <v>Berkeley</v>
          </cell>
          <cell r="E12177">
            <v>3</v>
          </cell>
          <cell r="F12177">
            <v>1550</v>
          </cell>
          <cell r="G12177" t="str">
            <v>Max</v>
          </cell>
        </row>
        <row r="12178">
          <cell r="A12178" t="str">
            <v>Calhoun201830.8Max</v>
          </cell>
          <cell r="B12178">
            <v>2018</v>
          </cell>
          <cell r="C12178">
            <v>0.8</v>
          </cell>
          <cell r="D12178" t="str">
            <v>Calhoun</v>
          </cell>
          <cell r="E12178">
            <v>3</v>
          </cell>
          <cell r="F12178">
            <v>1453</v>
          </cell>
          <cell r="G12178" t="str">
            <v>Max</v>
          </cell>
        </row>
        <row r="12179">
          <cell r="A12179" t="str">
            <v>Charleston201830.8Max</v>
          </cell>
          <cell r="B12179">
            <v>2018</v>
          </cell>
          <cell r="C12179">
            <v>0.8</v>
          </cell>
          <cell r="D12179" t="str">
            <v>Charleston</v>
          </cell>
          <cell r="E12179">
            <v>3</v>
          </cell>
          <cell r="F12179">
            <v>1550</v>
          </cell>
          <cell r="G12179" t="str">
            <v>Max</v>
          </cell>
        </row>
        <row r="12180">
          <cell r="A12180" t="str">
            <v>Cherokee201830.8Max</v>
          </cell>
          <cell r="B12180">
            <v>2018</v>
          </cell>
          <cell r="C12180">
            <v>0.8</v>
          </cell>
          <cell r="D12180" t="str">
            <v>Cherokee</v>
          </cell>
          <cell r="E12180">
            <v>3</v>
          </cell>
          <cell r="F12180">
            <v>1005</v>
          </cell>
          <cell r="G12180" t="str">
            <v>Max</v>
          </cell>
        </row>
        <row r="12181">
          <cell r="A12181" t="str">
            <v>Chester201830.8Max</v>
          </cell>
          <cell r="B12181">
            <v>2018</v>
          </cell>
          <cell r="C12181">
            <v>0.8</v>
          </cell>
          <cell r="D12181" t="str">
            <v>Chester</v>
          </cell>
          <cell r="E12181">
            <v>3</v>
          </cell>
          <cell r="F12181">
            <v>1005</v>
          </cell>
          <cell r="G12181" t="str">
            <v>Max</v>
          </cell>
        </row>
        <row r="12182">
          <cell r="A12182" t="str">
            <v>Chesterfield201830.8Max</v>
          </cell>
          <cell r="B12182">
            <v>2018</v>
          </cell>
          <cell r="C12182">
            <v>0.8</v>
          </cell>
          <cell r="D12182" t="str">
            <v>Chesterfield</v>
          </cell>
          <cell r="E12182">
            <v>3</v>
          </cell>
          <cell r="F12182">
            <v>1005</v>
          </cell>
          <cell r="G12182" t="str">
            <v>Max</v>
          </cell>
        </row>
        <row r="12183">
          <cell r="A12183" t="str">
            <v>Clarendon201830.8Max</v>
          </cell>
          <cell r="B12183">
            <v>2018</v>
          </cell>
          <cell r="C12183">
            <v>0.8</v>
          </cell>
          <cell r="D12183" t="str">
            <v>Clarendon</v>
          </cell>
          <cell r="E12183">
            <v>3</v>
          </cell>
          <cell r="F12183">
            <v>1005</v>
          </cell>
          <cell r="G12183" t="str">
            <v>Max</v>
          </cell>
        </row>
        <row r="12184">
          <cell r="A12184" t="str">
            <v>Colleton201830.8Max</v>
          </cell>
          <cell r="B12184">
            <v>2018</v>
          </cell>
          <cell r="C12184">
            <v>0.8</v>
          </cell>
          <cell r="D12184" t="str">
            <v>Colleton</v>
          </cell>
          <cell r="E12184">
            <v>3</v>
          </cell>
          <cell r="F12184">
            <v>1005</v>
          </cell>
          <cell r="G12184" t="str">
            <v>Max</v>
          </cell>
        </row>
        <row r="12185">
          <cell r="A12185" t="str">
            <v>Darlington201830.8Max</v>
          </cell>
          <cell r="B12185">
            <v>2018</v>
          </cell>
          <cell r="C12185">
            <v>0.8</v>
          </cell>
          <cell r="D12185" t="str">
            <v>Darlington</v>
          </cell>
          <cell r="E12185">
            <v>3</v>
          </cell>
          <cell r="F12185">
            <v>1021</v>
          </cell>
          <cell r="G12185" t="str">
            <v>Max</v>
          </cell>
        </row>
        <row r="12186">
          <cell r="A12186" t="str">
            <v>Dillon201830.8Max</v>
          </cell>
          <cell r="B12186">
            <v>2018</v>
          </cell>
          <cell r="C12186">
            <v>0.8</v>
          </cell>
          <cell r="D12186" t="str">
            <v>Dillon</v>
          </cell>
          <cell r="E12186">
            <v>3</v>
          </cell>
          <cell r="F12186">
            <v>1005</v>
          </cell>
          <cell r="G12186" t="str">
            <v>Max</v>
          </cell>
        </row>
        <row r="12187">
          <cell r="A12187" t="str">
            <v>Dorchester201830.8Max</v>
          </cell>
          <cell r="B12187">
            <v>2018</v>
          </cell>
          <cell r="C12187">
            <v>0.8</v>
          </cell>
          <cell r="D12187" t="str">
            <v>Dorchester</v>
          </cell>
          <cell r="E12187">
            <v>3</v>
          </cell>
          <cell r="F12187">
            <v>1550</v>
          </cell>
          <cell r="G12187" t="str">
            <v>Max</v>
          </cell>
        </row>
        <row r="12188">
          <cell r="A12188" t="str">
            <v>Edgefield201830.8Max</v>
          </cell>
          <cell r="B12188">
            <v>2018</v>
          </cell>
          <cell r="C12188">
            <v>0.8</v>
          </cell>
          <cell r="D12188" t="str">
            <v>Edgefield</v>
          </cell>
          <cell r="E12188">
            <v>3</v>
          </cell>
          <cell r="F12188">
            <v>1296</v>
          </cell>
          <cell r="G12188" t="str">
            <v>Max</v>
          </cell>
        </row>
        <row r="12189">
          <cell r="A12189" t="str">
            <v>Fairfield201830.8Max</v>
          </cell>
          <cell r="B12189">
            <v>2018</v>
          </cell>
          <cell r="C12189">
            <v>0.8</v>
          </cell>
          <cell r="D12189" t="str">
            <v>Fairfield</v>
          </cell>
          <cell r="E12189">
            <v>3</v>
          </cell>
          <cell r="F12189">
            <v>1453</v>
          </cell>
          <cell r="G12189" t="str">
            <v>Max</v>
          </cell>
        </row>
        <row r="12190">
          <cell r="A12190" t="str">
            <v>Florence201830.8Max</v>
          </cell>
          <cell r="B12190">
            <v>2018</v>
          </cell>
          <cell r="C12190">
            <v>0.8</v>
          </cell>
          <cell r="D12190" t="str">
            <v>Florence</v>
          </cell>
          <cell r="E12190">
            <v>3</v>
          </cell>
          <cell r="F12190">
            <v>1148</v>
          </cell>
          <cell r="G12190" t="str">
            <v>Max</v>
          </cell>
        </row>
        <row r="12191">
          <cell r="A12191" t="str">
            <v>Georgetown201830.8Max</v>
          </cell>
          <cell r="B12191">
            <v>2018</v>
          </cell>
          <cell r="C12191">
            <v>0.8</v>
          </cell>
          <cell r="D12191" t="str">
            <v>Georgetown</v>
          </cell>
          <cell r="E12191">
            <v>3</v>
          </cell>
          <cell r="F12191">
            <v>1178</v>
          </cell>
          <cell r="G12191" t="str">
            <v>Max</v>
          </cell>
        </row>
        <row r="12192">
          <cell r="A12192" t="str">
            <v>Greenville201830.8Max</v>
          </cell>
          <cell r="B12192">
            <v>2018</v>
          </cell>
          <cell r="C12192">
            <v>0.8</v>
          </cell>
          <cell r="D12192" t="str">
            <v>Greenville</v>
          </cell>
          <cell r="E12192">
            <v>3</v>
          </cell>
          <cell r="F12192">
            <v>1383</v>
          </cell>
          <cell r="G12192" t="str">
            <v>Max</v>
          </cell>
        </row>
        <row r="12193">
          <cell r="A12193" t="str">
            <v>Greenwood201830.8Max</v>
          </cell>
          <cell r="B12193">
            <v>2018</v>
          </cell>
          <cell r="C12193">
            <v>0.8</v>
          </cell>
          <cell r="D12193" t="str">
            <v>Greenwood</v>
          </cell>
          <cell r="E12193">
            <v>3</v>
          </cell>
          <cell r="F12193">
            <v>1162</v>
          </cell>
          <cell r="G12193" t="str">
            <v>Max</v>
          </cell>
        </row>
        <row r="12194">
          <cell r="A12194" t="str">
            <v>Hampton201830.8Max</v>
          </cell>
          <cell r="B12194">
            <v>2018</v>
          </cell>
          <cell r="C12194">
            <v>0.8</v>
          </cell>
          <cell r="D12194" t="str">
            <v>Hampton</v>
          </cell>
          <cell r="E12194">
            <v>3</v>
          </cell>
          <cell r="F12194">
            <v>1005</v>
          </cell>
          <cell r="G12194" t="str">
            <v>Max</v>
          </cell>
        </row>
        <row r="12195">
          <cell r="A12195" t="str">
            <v>Horry201830.8Max</v>
          </cell>
          <cell r="B12195">
            <v>2018</v>
          </cell>
          <cell r="C12195">
            <v>0.8</v>
          </cell>
          <cell r="D12195" t="str">
            <v>Horry</v>
          </cell>
          <cell r="E12195">
            <v>3</v>
          </cell>
          <cell r="F12195">
            <v>1206</v>
          </cell>
          <cell r="G12195" t="str">
            <v>Max</v>
          </cell>
        </row>
        <row r="12196">
          <cell r="A12196" t="str">
            <v>Jasper201830.8Max</v>
          </cell>
          <cell r="B12196">
            <v>2018</v>
          </cell>
          <cell r="C12196">
            <v>0.8</v>
          </cell>
          <cell r="D12196" t="str">
            <v>Jasper</v>
          </cell>
          <cell r="E12196">
            <v>3</v>
          </cell>
          <cell r="F12196">
            <v>1030</v>
          </cell>
          <cell r="G12196" t="str">
            <v>Max</v>
          </cell>
        </row>
        <row r="12197">
          <cell r="A12197" t="str">
            <v>Kershaw201830.8Max</v>
          </cell>
          <cell r="B12197">
            <v>2018</v>
          </cell>
          <cell r="C12197">
            <v>0.8</v>
          </cell>
          <cell r="D12197" t="str">
            <v>Kershaw</v>
          </cell>
          <cell r="E12197">
            <v>3</v>
          </cell>
          <cell r="F12197">
            <v>1188</v>
          </cell>
          <cell r="G12197" t="str">
            <v>Max</v>
          </cell>
        </row>
        <row r="12198">
          <cell r="A12198" t="str">
            <v>Lancaster201830.8Max</v>
          </cell>
          <cell r="B12198">
            <v>2018</v>
          </cell>
          <cell r="C12198">
            <v>0.8</v>
          </cell>
          <cell r="D12198" t="str">
            <v>Lancaster</v>
          </cell>
          <cell r="E12198">
            <v>3</v>
          </cell>
          <cell r="F12198">
            <v>1181</v>
          </cell>
          <cell r="G12198" t="str">
            <v>Max</v>
          </cell>
        </row>
        <row r="12199">
          <cell r="A12199" t="str">
            <v>Laurens201830.8Max</v>
          </cell>
          <cell r="B12199">
            <v>2018</v>
          </cell>
          <cell r="C12199">
            <v>0.8</v>
          </cell>
          <cell r="D12199" t="str">
            <v>Laurens</v>
          </cell>
          <cell r="E12199">
            <v>3</v>
          </cell>
          <cell r="F12199">
            <v>1057</v>
          </cell>
          <cell r="G12199" t="str">
            <v>Max</v>
          </cell>
        </row>
        <row r="12200">
          <cell r="A12200" t="str">
            <v>Lee201830.8Max</v>
          </cell>
          <cell r="B12200">
            <v>2018</v>
          </cell>
          <cell r="C12200">
            <v>0.8</v>
          </cell>
          <cell r="D12200" t="str">
            <v>Lee</v>
          </cell>
          <cell r="E12200">
            <v>3</v>
          </cell>
          <cell r="F12200">
            <v>1005</v>
          </cell>
          <cell r="G12200" t="str">
            <v>Max</v>
          </cell>
        </row>
        <row r="12201">
          <cell r="A12201" t="str">
            <v>Lexington201830.8Max</v>
          </cell>
          <cell r="B12201">
            <v>2018</v>
          </cell>
          <cell r="C12201">
            <v>0.8</v>
          </cell>
          <cell r="D12201" t="str">
            <v>Lexington</v>
          </cell>
          <cell r="E12201">
            <v>3</v>
          </cell>
          <cell r="F12201">
            <v>1453</v>
          </cell>
          <cell r="G12201" t="str">
            <v>Max</v>
          </cell>
        </row>
        <row r="12202">
          <cell r="A12202" t="str">
            <v>Marion201830.8Max</v>
          </cell>
          <cell r="B12202">
            <v>2018</v>
          </cell>
          <cell r="C12202">
            <v>0.8</v>
          </cell>
          <cell r="D12202" t="str">
            <v>Marion</v>
          </cell>
          <cell r="E12202">
            <v>3</v>
          </cell>
          <cell r="F12202">
            <v>1005</v>
          </cell>
          <cell r="G12202" t="str">
            <v>Max</v>
          </cell>
        </row>
        <row r="12203">
          <cell r="A12203" t="str">
            <v>Marlboro201830.8Max</v>
          </cell>
          <cell r="B12203">
            <v>2018</v>
          </cell>
          <cell r="C12203">
            <v>0.8</v>
          </cell>
          <cell r="D12203" t="str">
            <v>Marlboro</v>
          </cell>
          <cell r="E12203">
            <v>3</v>
          </cell>
          <cell r="F12203">
            <v>1005</v>
          </cell>
          <cell r="G12203" t="str">
            <v>Max</v>
          </cell>
        </row>
        <row r="12204">
          <cell r="A12204" t="str">
            <v>McCormick201830.8Max</v>
          </cell>
          <cell r="B12204">
            <v>2018</v>
          </cell>
          <cell r="C12204">
            <v>0.8</v>
          </cell>
          <cell r="D12204" t="str">
            <v>McCormick</v>
          </cell>
          <cell r="E12204">
            <v>3</v>
          </cell>
          <cell r="F12204">
            <v>1074</v>
          </cell>
          <cell r="G12204" t="str">
            <v>Max</v>
          </cell>
        </row>
        <row r="12205">
          <cell r="A12205" t="str">
            <v>Newberry201830.8Max</v>
          </cell>
          <cell r="B12205">
            <v>2018</v>
          </cell>
          <cell r="C12205">
            <v>0.8</v>
          </cell>
          <cell r="D12205" t="str">
            <v>Newberry</v>
          </cell>
          <cell r="E12205">
            <v>3</v>
          </cell>
          <cell r="F12205">
            <v>1110</v>
          </cell>
          <cell r="G12205" t="str">
            <v>Max</v>
          </cell>
        </row>
        <row r="12206">
          <cell r="A12206" t="str">
            <v>Oconee201830.8Max</v>
          </cell>
          <cell r="B12206">
            <v>2018</v>
          </cell>
          <cell r="C12206">
            <v>0.8</v>
          </cell>
          <cell r="D12206" t="str">
            <v>Oconee</v>
          </cell>
          <cell r="E12206">
            <v>3</v>
          </cell>
          <cell r="F12206">
            <v>1204</v>
          </cell>
          <cell r="G12206" t="str">
            <v>Max</v>
          </cell>
        </row>
        <row r="12207">
          <cell r="A12207" t="str">
            <v>Orangeburg201830.8Max</v>
          </cell>
          <cell r="B12207">
            <v>2018</v>
          </cell>
          <cell r="C12207">
            <v>0.8</v>
          </cell>
          <cell r="D12207" t="str">
            <v>Orangeburg</v>
          </cell>
          <cell r="E12207">
            <v>3</v>
          </cell>
          <cell r="F12207">
            <v>1058</v>
          </cell>
          <cell r="G12207" t="str">
            <v>Max</v>
          </cell>
        </row>
        <row r="12208">
          <cell r="A12208" t="str">
            <v>Pickens201830.8Max</v>
          </cell>
          <cell r="B12208">
            <v>2018</v>
          </cell>
          <cell r="C12208">
            <v>0.8</v>
          </cell>
          <cell r="D12208" t="str">
            <v>Pickens</v>
          </cell>
          <cell r="E12208">
            <v>3</v>
          </cell>
          <cell r="F12208">
            <v>1383</v>
          </cell>
          <cell r="G12208" t="str">
            <v>Max</v>
          </cell>
        </row>
        <row r="12209">
          <cell r="A12209" t="str">
            <v>Richland201830.8Max</v>
          </cell>
          <cell r="B12209">
            <v>2018</v>
          </cell>
          <cell r="C12209">
            <v>0.8</v>
          </cell>
          <cell r="D12209" t="str">
            <v>Richland</v>
          </cell>
          <cell r="E12209">
            <v>3</v>
          </cell>
          <cell r="F12209">
            <v>1453</v>
          </cell>
          <cell r="G12209" t="str">
            <v>Max</v>
          </cell>
        </row>
        <row r="12210">
          <cell r="A12210" t="str">
            <v>Saluda201830.8Max</v>
          </cell>
          <cell r="B12210">
            <v>2018</v>
          </cell>
          <cell r="C12210">
            <v>0.8</v>
          </cell>
          <cell r="D12210" t="str">
            <v>Saluda</v>
          </cell>
          <cell r="E12210">
            <v>3</v>
          </cell>
          <cell r="F12210">
            <v>1453</v>
          </cell>
          <cell r="G12210" t="str">
            <v>Max</v>
          </cell>
        </row>
        <row r="12211">
          <cell r="A12211" t="str">
            <v>Spartanburg201830.8Max</v>
          </cell>
          <cell r="B12211">
            <v>2018</v>
          </cell>
          <cell r="C12211">
            <v>0.8</v>
          </cell>
          <cell r="D12211" t="str">
            <v>Spartanburg</v>
          </cell>
          <cell r="E12211">
            <v>3</v>
          </cell>
          <cell r="F12211">
            <v>1221</v>
          </cell>
          <cell r="G12211" t="str">
            <v>Max</v>
          </cell>
        </row>
        <row r="12212">
          <cell r="A12212" t="str">
            <v>Sumter201830.8Max</v>
          </cell>
          <cell r="B12212">
            <v>2018</v>
          </cell>
          <cell r="C12212">
            <v>0.8</v>
          </cell>
          <cell r="D12212" t="str">
            <v>Sumter</v>
          </cell>
          <cell r="E12212">
            <v>3</v>
          </cell>
          <cell r="F12212">
            <v>1036</v>
          </cell>
          <cell r="G12212" t="str">
            <v>Max</v>
          </cell>
        </row>
        <row r="12213">
          <cell r="A12213" t="str">
            <v>Union201830.8Max</v>
          </cell>
          <cell r="B12213">
            <v>2018</v>
          </cell>
          <cell r="C12213">
            <v>0.8</v>
          </cell>
          <cell r="D12213" t="str">
            <v>Union</v>
          </cell>
          <cell r="E12213">
            <v>3</v>
          </cell>
          <cell r="F12213">
            <v>1005</v>
          </cell>
          <cell r="G12213" t="str">
            <v>Max</v>
          </cell>
        </row>
        <row r="12214">
          <cell r="A12214" t="str">
            <v>Williamsburg201830.8Max</v>
          </cell>
          <cell r="B12214">
            <v>2018</v>
          </cell>
          <cell r="C12214">
            <v>0.8</v>
          </cell>
          <cell r="D12214" t="str">
            <v>Williamsburg</v>
          </cell>
          <cell r="E12214">
            <v>3</v>
          </cell>
          <cell r="F12214">
            <v>1005</v>
          </cell>
          <cell r="G12214" t="str">
            <v>Max</v>
          </cell>
        </row>
        <row r="12215">
          <cell r="A12215" t="str">
            <v>York201830.8Max</v>
          </cell>
          <cell r="B12215">
            <v>2018</v>
          </cell>
          <cell r="C12215">
            <v>0.8</v>
          </cell>
          <cell r="D12215" t="str">
            <v>York</v>
          </cell>
          <cell r="E12215">
            <v>3</v>
          </cell>
          <cell r="F12215">
            <v>1541</v>
          </cell>
          <cell r="G12215" t="str">
            <v>Max</v>
          </cell>
        </row>
        <row r="12216">
          <cell r="A12216" t="str">
            <v>Abbeville201840.8Max</v>
          </cell>
          <cell r="B12216">
            <v>2018</v>
          </cell>
          <cell r="C12216">
            <v>0.8</v>
          </cell>
          <cell r="D12216" t="str">
            <v>Abbeville</v>
          </cell>
          <cell r="E12216">
            <v>4</v>
          </cell>
          <cell r="F12216">
            <v>1121</v>
          </cell>
          <cell r="G12216" t="str">
            <v>Max</v>
          </cell>
        </row>
        <row r="12217">
          <cell r="A12217" t="str">
            <v>Aiken201840.8Max</v>
          </cell>
          <cell r="B12217">
            <v>2018</v>
          </cell>
          <cell r="C12217">
            <v>0.8</v>
          </cell>
          <cell r="D12217" t="str">
            <v>Aiken</v>
          </cell>
          <cell r="E12217">
            <v>4</v>
          </cell>
          <cell r="F12217">
            <v>1446</v>
          </cell>
          <cell r="G12217" t="str">
            <v>Max</v>
          </cell>
        </row>
        <row r="12218">
          <cell r="A12218" t="str">
            <v>Allendale201840.8Max</v>
          </cell>
          <cell r="B12218">
            <v>2018</v>
          </cell>
          <cell r="C12218">
            <v>0.8</v>
          </cell>
          <cell r="D12218" t="str">
            <v>Allendale</v>
          </cell>
          <cell r="E12218">
            <v>4</v>
          </cell>
          <cell r="F12218">
            <v>1121</v>
          </cell>
          <cell r="G12218" t="str">
            <v>Max</v>
          </cell>
        </row>
        <row r="12219">
          <cell r="A12219" t="str">
            <v>Anderson201840.8Max</v>
          </cell>
          <cell r="B12219">
            <v>2018</v>
          </cell>
          <cell r="C12219">
            <v>0.8</v>
          </cell>
          <cell r="D12219" t="str">
            <v>Anderson</v>
          </cell>
          <cell r="E12219">
            <v>4</v>
          </cell>
          <cell r="F12219">
            <v>1372</v>
          </cell>
          <cell r="G12219" t="str">
            <v>Max</v>
          </cell>
        </row>
        <row r="12220">
          <cell r="A12220" t="str">
            <v>Bamberg201840.8Max</v>
          </cell>
          <cell r="B12220">
            <v>2018</v>
          </cell>
          <cell r="C12220">
            <v>0.8</v>
          </cell>
          <cell r="D12220" t="str">
            <v>Bamberg</v>
          </cell>
          <cell r="E12220">
            <v>4</v>
          </cell>
          <cell r="F12220">
            <v>1121</v>
          </cell>
          <cell r="G12220" t="str">
            <v>Max</v>
          </cell>
        </row>
        <row r="12221">
          <cell r="A12221" t="str">
            <v>Barnwell201840.8Max</v>
          </cell>
          <cell r="B12221">
            <v>2018</v>
          </cell>
          <cell r="C12221">
            <v>0.8</v>
          </cell>
          <cell r="D12221" t="str">
            <v>Barnwell</v>
          </cell>
          <cell r="E12221">
            <v>4</v>
          </cell>
          <cell r="F12221">
            <v>1121</v>
          </cell>
          <cell r="G12221" t="str">
            <v>Max</v>
          </cell>
        </row>
        <row r="12222">
          <cell r="A12222" t="str">
            <v>Beaufort201840.8Max</v>
          </cell>
          <cell r="B12222">
            <v>2018</v>
          </cell>
          <cell r="C12222">
            <v>0.8</v>
          </cell>
          <cell r="D12222" t="str">
            <v>Beaufort</v>
          </cell>
          <cell r="E12222">
            <v>4</v>
          </cell>
          <cell r="F12222">
            <v>1675</v>
          </cell>
          <cell r="G12222" t="str">
            <v>Max</v>
          </cell>
        </row>
        <row r="12223">
          <cell r="A12223" t="str">
            <v>Berkeley201840.8Max</v>
          </cell>
          <cell r="B12223">
            <v>2018</v>
          </cell>
          <cell r="C12223">
            <v>0.8</v>
          </cell>
          <cell r="D12223" t="str">
            <v>Berkeley</v>
          </cell>
          <cell r="E12223">
            <v>4</v>
          </cell>
          <cell r="F12223">
            <v>1728</v>
          </cell>
          <cell r="G12223" t="str">
            <v>Max</v>
          </cell>
        </row>
        <row r="12224">
          <cell r="A12224" t="str">
            <v>Calhoun201840.8Max</v>
          </cell>
          <cell r="B12224">
            <v>2018</v>
          </cell>
          <cell r="C12224">
            <v>0.8</v>
          </cell>
          <cell r="D12224" t="str">
            <v>Calhoun</v>
          </cell>
          <cell r="E12224">
            <v>4</v>
          </cell>
          <cell r="F12224">
            <v>1621</v>
          </cell>
          <cell r="G12224" t="str">
            <v>Max</v>
          </cell>
        </row>
        <row r="12225">
          <cell r="A12225" t="str">
            <v>Charleston201840.8Max</v>
          </cell>
          <cell r="B12225">
            <v>2018</v>
          </cell>
          <cell r="C12225">
            <v>0.8</v>
          </cell>
          <cell r="D12225" t="str">
            <v>Charleston</v>
          </cell>
          <cell r="E12225">
            <v>4</v>
          </cell>
          <cell r="F12225">
            <v>1728</v>
          </cell>
          <cell r="G12225" t="str">
            <v>Max</v>
          </cell>
        </row>
        <row r="12226">
          <cell r="A12226" t="str">
            <v>Cherokee201840.8Max</v>
          </cell>
          <cell r="B12226">
            <v>2018</v>
          </cell>
          <cell r="C12226">
            <v>0.8</v>
          </cell>
          <cell r="D12226" t="str">
            <v>Cherokee</v>
          </cell>
          <cell r="E12226">
            <v>4</v>
          </cell>
          <cell r="F12226">
            <v>1121</v>
          </cell>
          <cell r="G12226" t="str">
            <v>Max</v>
          </cell>
        </row>
        <row r="12227">
          <cell r="A12227" t="str">
            <v>Chester201840.8Max</v>
          </cell>
          <cell r="B12227">
            <v>2018</v>
          </cell>
          <cell r="C12227">
            <v>0.8</v>
          </cell>
          <cell r="D12227" t="str">
            <v>Chester</v>
          </cell>
          <cell r="E12227">
            <v>4</v>
          </cell>
          <cell r="F12227">
            <v>1121</v>
          </cell>
          <cell r="G12227" t="str">
            <v>Max</v>
          </cell>
        </row>
        <row r="12228">
          <cell r="A12228" t="str">
            <v>Chesterfield201840.8Max</v>
          </cell>
          <cell r="B12228">
            <v>2018</v>
          </cell>
          <cell r="C12228">
            <v>0.8</v>
          </cell>
          <cell r="D12228" t="str">
            <v>Chesterfield</v>
          </cell>
          <cell r="E12228">
            <v>4</v>
          </cell>
          <cell r="F12228">
            <v>1121</v>
          </cell>
          <cell r="G12228" t="str">
            <v>Max</v>
          </cell>
        </row>
        <row r="12229">
          <cell r="A12229" t="str">
            <v>Clarendon201840.8Max</v>
          </cell>
          <cell r="B12229">
            <v>2018</v>
          </cell>
          <cell r="C12229">
            <v>0.8</v>
          </cell>
          <cell r="D12229" t="str">
            <v>Clarendon</v>
          </cell>
          <cell r="E12229">
            <v>4</v>
          </cell>
          <cell r="F12229">
            <v>1121</v>
          </cell>
          <cell r="G12229" t="str">
            <v>Max</v>
          </cell>
        </row>
        <row r="12230">
          <cell r="A12230" t="str">
            <v>Colleton201840.8Max</v>
          </cell>
          <cell r="B12230">
            <v>2018</v>
          </cell>
          <cell r="C12230">
            <v>0.8</v>
          </cell>
          <cell r="D12230" t="str">
            <v>Colleton</v>
          </cell>
          <cell r="E12230">
            <v>4</v>
          </cell>
          <cell r="F12230">
            <v>1121</v>
          </cell>
          <cell r="G12230" t="str">
            <v>Max</v>
          </cell>
        </row>
        <row r="12231">
          <cell r="A12231" t="str">
            <v>Darlington201840.8Max</v>
          </cell>
          <cell r="B12231">
            <v>2018</v>
          </cell>
          <cell r="C12231">
            <v>0.8</v>
          </cell>
          <cell r="D12231" t="str">
            <v>Darlington</v>
          </cell>
          <cell r="E12231">
            <v>4</v>
          </cell>
          <cell r="F12231">
            <v>1140</v>
          </cell>
          <cell r="G12231" t="str">
            <v>Max</v>
          </cell>
        </row>
        <row r="12232">
          <cell r="A12232" t="str">
            <v>Dillon201840.8Max</v>
          </cell>
          <cell r="B12232">
            <v>2018</v>
          </cell>
          <cell r="C12232">
            <v>0.8</v>
          </cell>
          <cell r="D12232" t="str">
            <v>Dillon</v>
          </cell>
          <cell r="E12232">
            <v>4</v>
          </cell>
          <cell r="F12232">
            <v>1121</v>
          </cell>
          <cell r="G12232" t="str">
            <v>Max</v>
          </cell>
        </row>
        <row r="12233">
          <cell r="A12233" t="str">
            <v>Dorchester201840.8Max</v>
          </cell>
          <cell r="B12233">
            <v>2018</v>
          </cell>
          <cell r="C12233">
            <v>0.8</v>
          </cell>
          <cell r="D12233" t="str">
            <v>Dorchester</v>
          </cell>
          <cell r="E12233">
            <v>4</v>
          </cell>
          <cell r="F12233">
            <v>1728</v>
          </cell>
          <cell r="G12233" t="str">
            <v>Max</v>
          </cell>
        </row>
        <row r="12234">
          <cell r="A12234" t="str">
            <v>Edgefield201840.8Max</v>
          </cell>
          <cell r="B12234">
            <v>2018</v>
          </cell>
          <cell r="C12234">
            <v>0.8</v>
          </cell>
          <cell r="D12234" t="str">
            <v>Edgefield</v>
          </cell>
          <cell r="E12234">
            <v>4</v>
          </cell>
          <cell r="F12234">
            <v>1446</v>
          </cell>
          <cell r="G12234" t="str">
            <v>Max</v>
          </cell>
        </row>
        <row r="12235">
          <cell r="A12235" t="str">
            <v>Fairfield201840.8Max</v>
          </cell>
          <cell r="B12235">
            <v>2018</v>
          </cell>
          <cell r="C12235">
            <v>0.8</v>
          </cell>
          <cell r="D12235" t="str">
            <v>Fairfield</v>
          </cell>
          <cell r="E12235">
            <v>4</v>
          </cell>
          <cell r="F12235">
            <v>1621</v>
          </cell>
          <cell r="G12235" t="str">
            <v>Max</v>
          </cell>
        </row>
        <row r="12236">
          <cell r="A12236" t="str">
            <v>Florence201840.8Max</v>
          </cell>
          <cell r="B12236">
            <v>2018</v>
          </cell>
          <cell r="C12236">
            <v>0.8</v>
          </cell>
          <cell r="D12236" t="str">
            <v>Florence</v>
          </cell>
          <cell r="E12236">
            <v>4</v>
          </cell>
          <cell r="F12236">
            <v>1281</v>
          </cell>
          <cell r="G12236" t="str">
            <v>Max</v>
          </cell>
        </row>
        <row r="12237">
          <cell r="A12237" t="str">
            <v>Georgetown201840.8Max</v>
          </cell>
          <cell r="B12237">
            <v>2018</v>
          </cell>
          <cell r="C12237">
            <v>0.8</v>
          </cell>
          <cell r="D12237" t="str">
            <v>Georgetown</v>
          </cell>
          <cell r="E12237">
            <v>4</v>
          </cell>
          <cell r="F12237">
            <v>1313</v>
          </cell>
          <cell r="G12237" t="str">
            <v>Max</v>
          </cell>
        </row>
        <row r="12238">
          <cell r="A12238" t="str">
            <v>Greenville201840.8Max</v>
          </cell>
          <cell r="B12238">
            <v>2018</v>
          </cell>
          <cell r="C12238">
            <v>0.8</v>
          </cell>
          <cell r="D12238" t="str">
            <v>Greenville</v>
          </cell>
          <cell r="E12238">
            <v>4</v>
          </cell>
          <cell r="F12238">
            <v>1543</v>
          </cell>
          <cell r="G12238" t="str">
            <v>Max</v>
          </cell>
        </row>
        <row r="12239">
          <cell r="A12239" t="str">
            <v>Greenwood201840.8Max</v>
          </cell>
          <cell r="B12239">
            <v>2018</v>
          </cell>
          <cell r="C12239">
            <v>0.8</v>
          </cell>
          <cell r="D12239" t="str">
            <v>Greenwood</v>
          </cell>
          <cell r="E12239">
            <v>4</v>
          </cell>
          <cell r="F12239">
            <v>1297</v>
          </cell>
          <cell r="G12239" t="str">
            <v>Max</v>
          </cell>
        </row>
        <row r="12240">
          <cell r="A12240" t="str">
            <v>Hampton201840.8Max</v>
          </cell>
          <cell r="B12240">
            <v>2018</v>
          </cell>
          <cell r="C12240">
            <v>0.8</v>
          </cell>
          <cell r="D12240" t="str">
            <v>Hampton</v>
          </cell>
          <cell r="E12240">
            <v>4</v>
          </cell>
          <cell r="F12240">
            <v>1121</v>
          </cell>
          <cell r="G12240" t="str">
            <v>Max</v>
          </cell>
        </row>
        <row r="12241">
          <cell r="A12241" t="str">
            <v>Horry201840.8Max</v>
          </cell>
          <cell r="B12241">
            <v>2018</v>
          </cell>
          <cell r="C12241">
            <v>0.8</v>
          </cell>
          <cell r="D12241" t="str">
            <v>Horry</v>
          </cell>
          <cell r="E12241">
            <v>4</v>
          </cell>
          <cell r="F12241">
            <v>1346</v>
          </cell>
          <cell r="G12241" t="str">
            <v>Max</v>
          </cell>
        </row>
        <row r="12242">
          <cell r="A12242" t="str">
            <v>Jasper201840.8Max</v>
          </cell>
          <cell r="B12242">
            <v>2018</v>
          </cell>
          <cell r="C12242">
            <v>0.8</v>
          </cell>
          <cell r="D12242" t="str">
            <v>Jasper</v>
          </cell>
          <cell r="E12242">
            <v>4</v>
          </cell>
          <cell r="F12242">
            <v>1148</v>
          </cell>
          <cell r="G12242" t="str">
            <v>Max</v>
          </cell>
        </row>
        <row r="12243">
          <cell r="A12243" t="str">
            <v>Kershaw201840.8Max</v>
          </cell>
          <cell r="B12243">
            <v>2018</v>
          </cell>
          <cell r="C12243">
            <v>0.8</v>
          </cell>
          <cell r="D12243" t="str">
            <v>Kershaw</v>
          </cell>
          <cell r="E12243">
            <v>4</v>
          </cell>
          <cell r="F12243">
            <v>1326</v>
          </cell>
          <cell r="G12243" t="str">
            <v>Max</v>
          </cell>
        </row>
        <row r="12244">
          <cell r="A12244" t="str">
            <v>Lancaster201840.8Max</v>
          </cell>
          <cell r="B12244">
            <v>2018</v>
          </cell>
          <cell r="C12244">
            <v>0.8</v>
          </cell>
          <cell r="D12244" t="str">
            <v>Lancaster</v>
          </cell>
          <cell r="E12244">
            <v>4</v>
          </cell>
          <cell r="F12244">
            <v>1318</v>
          </cell>
          <cell r="G12244" t="str">
            <v>Max</v>
          </cell>
        </row>
        <row r="12245">
          <cell r="A12245" t="str">
            <v>Laurens201840.8Max</v>
          </cell>
          <cell r="B12245">
            <v>2018</v>
          </cell>
          <cell r="C12245">
            <v>0.8</v>
          </cell>
          <cell r="D12245" t="str">
            <v>Laurens</v>
          </cell>
          <cell r="E12245">
            <v>4</v>
          </cell>
          <cell r="F12245">
            <v>1180</v>
          </cell>
          <cell r="G12245" t="str">
            <v>Max</v>
          </cell>
        </row>
        <row r="12246">
          <cell r="A12246" t="str">
            <v>Lee201840.8Max</v>
          </cell>
          <cell r="B12246">
            <v>2018</v>
          </cell>
          <cell r="C12246">
            <v>0.8</v>
          </cell>
          <cell r="D12246" t="str">
            <v>Lee</v>
          </cell>
          <cell r="E12246">
            <v>4</v>
          </cell>
          <cell r="F12246">
            <v>1121</v>
          </cell>
          <cell r="G12246" t="str">
            <v>Max</v>
          </cell>
        </row>
        <row r="12247">
          <cell r="A12247" t="str">
            <v>Lexington201840.8Max</v>
          </cell>
          <cell r="B12247">
            <v>2018</v>
          </cell>
          <cell r="C12247">
            <v>0.8</v>
          </cell>
          <cell r="D12247" t="str">
            <v>Lexington</v>
          </cell>
          <cell r="E12247">
            <v>4</v>
          </cell>
          <cell r="F12247">
            <v>1621</v>
          </cell>
          <cell r="G12247" t="str">
            <v>Max</v>
          </cell>
        </row>
        <row r="12248">
          <cell r="A12248" t="str">
            <v>Marion201840.8Max</v>
          </cell>
          <cell r="B12248">
            <v>2018</v>
          </cell>
          <cell r="C12248">
            <v>0.8</v>
          </cell>
          <cell r="D12248" t="str">
            <v>Marion</v>
          </cell>
          <cell r="E12248">
            <v>4</v>
          </cell>
          <cell r="F12248">
            <v>1121</v>
          </cell>
          <cell r="G12248" t="str">
            <v>Max</v>
          </cell>
        </row>
        <row r="12249">
          <cell r="A12249" t="str">
            <v>Marlboro201840.8Max</v>
          </cell>
          <cell r="B12249">
            <v>2018</v>
          </cell>
          <cell r="C12249">
            <v>0.8</v>
          </cell>
          <cell r="D12249" t="str">
            <v>Marlboro</v>
          </cell>
          <cell r="E12249">
            <v>4</v>
          </cell>
          <cell r="F12249">
            <v>1121</v>
          </cell>
          <cell r="G12249" t="str">
            <v>Max</v>
          </cell>
        </row>
        <row r="12250">
          <cell r="A12250" t="str">
            <v>McCormick201840.8Max</v>
          </cell>
          <cell r="B12250">
            <v>2018</v>
          </cell>
          <cell r="C12250">
            <v>0.8</v>
          </cell>
          <cell r="D12250" t="str">
            <v>McCormick</v>
          </cell>
          <cell r="E12250">
            <v>4</v>
          </cell>
          <cell r="F12250">
            <v>1198</v>
          </cell>
          <cell r="G12250" t="str">
            <v>Max</v>
          </cell>
        </row>
        <row r="12251">
          <cell r="A12251" t="str">
            <v>Newberry201840.8Max</v>
          </cell>
          <cell r="B12251">
            <v>2018</v>
          </cell>
          <cell r="C12251">
            <v>0.8</v>
          </cell>
          <cell r="D12251" t="str">
            <v>Newberry</v>
          </cell>
          <cell r="E12251">
            <v>4</v>
          </cell>
          <cell r="F12251">
            <v>1238</v>
          </cell>
          <cell r="G12251" t="str">
            <v>Max</v>
          </cell>
        </row>
        <row r="12252">
          <cell r="A12252" t="str">
            <v>Oconee201840.8Max</v>
          </cell>
          <cell r="B12252">
            <v>2018</v>
          </cell>
          <cell r="C12252">
            <v>0.8</v>
          </cell>
          <cell r="D12252" t="str">
            <v>Oconee</v>
          </cell>
          <cell r="E12252">
            <v>4</v>
          </cell>
          <cell r="F12252">
            <v>1343</v>
          </cell>
          <cell r="G12252" t="str">
            <v>Max</v>
          </cell>
        </row>
        <row r="12253">
          <cell r="A12253" t="str">
            <v>Orangeburg201840.8Max</v>
          </cell>
          <cell r="B12253">
            <v>2018</v>
          </cell>
          <cell r="C12253">
            <v>0.8</v>
          </cell>
          <cell r="D12253" t="str">
            <v>Orangeburg</v>
          </cell>
          <cell r="E12253">
            <v>4</v>
          </cell>
          <cell r="F12253">
            <v>1181</v>
          </cell>
          <cell r="G12253" t="str">
            <v>Max</v>
          </cell>
        </row>
        <row r="12254">
          <cell r="A12254" t="str">
            <v>Pickens201840.8Max</v>
          </cell>
          <cell r="B12254">
            <v>2018</v>
          </cell>
          <cell r="C12254">
            <v>0.8</v>
          </cell>
          <cell r="D12254" t="str">
            <v>Pickens</v>
          </cell>
          <cell r="E12254">
            <v>4</v>
          </cell>
          <cell r="F12254">
            <v>1543</v>
          </cell>
          <cell r="G12254" t="str">
            <v>Max</v>
          </cell>
        </row>
        <row r="12255">
          <cell r="A12255" t="str">
            <v>Richland201840.8Max</v>
          </cell>
          <cell r="B12255">
            <v>2018</v>
          </cell>
          <cell r="C12255">
            <v>0.8</v>
          </cell>
          <cell r="D12255" t="str">
            <v>Richland</v>
          </cell>
          <cell r="E12255">
            <v>4</v>
          </cell>
          <cell r="F12255">
            <v>1621</v>
          </cell>
          <cell r="G12255" t="str">
            <v>Max</v>
          </cell>
        </row>
        <row r="12256">
          <cell r="A12256" t="str">
            <v>Saluda201840.8Max</v>
          </cell>
          <cell r="B12256">
            <v>2018</v>
          </cell>
          <cell r="C12256">
            <v>0.8</v>
          </cell>
          <cell r="D12256" t="str">
            <v>Saluda</v>
          </cell>
          <cell r="E12256">
            <v>4</v>
          </cell>
          <cell r="F12256">
            <v>1621</v>
          </cell>
          <cell r="G12256" t="str">
            <v>Max</v>
          </cell>
        </row>
        <row r="12257">
          <cell r="A12257" t="str">
            <v>Spartanburg201840.8Max</v>
          </cell>
          <cell r="B12257">
            <v>2018</v>
          </cell>
          <cell r="C12257">
            <v>0.8</v>
          </cell>
          <cell r="D12257" t="str">
            <v>Spartanburg</v>
          </cell>
          <cell r="E12257">
            <v>4</v>
          </cell>
          <cell r="F12257">
            <v>1362</v>
          </cell>
          <cell r="G12257" t="str">
            <v>Max</v>
          </cell>
        </row>
        <row r="12258">
          <cell r="A12258" t="str">
            <v>Sumter201840.8Max</v>
          </cell>
          <cell r="B12258">
            <v>2018</v>
          </cell>
          <cell r="C12258">
            <v>0.8</v>
          </cell>
          <cell r="D12258" t="str">
            <v>Sumter</v>
          </cell>
          <cell r="E12258">
            <v>4</v>
          </cell>
          <cell r="F12258">
            <v>1156</v>
          </cell>
          <cell r="G12258" t="str">
            <v>Max</v>
          </cell>
        </row>
        <row r="12259">
          <cell r="A12259" t="str">
            <v>Union201840.8Max</v>
          </cell>
          <cell r="B12259">
            <v>2018</v>
          </cell>
          <cell r="C12259">
            <v>0.8</v>
          </cell>
          <cell r="D12259" t="str">
            <v>Union</v>
          </cell>
          <cell r="E12259">
            <v>4</v>
          </cell>
          <cell r="F12259">
            <v>1121</v>
          </cell>
          <cell r="G12259" t="str">
            <v>Max</v>
          </cell>
        </row>
        <row r="12260">
          <cell r="A12260" t="str">
            <v>Williamsburg201840.8Max</v>
          </cell>
          <cell r="B12260">
            <v>2018</v>
          </cell>
          <cell r="C12260">
            <v>0.8</v>
          </cell>
          <cell r="D12260" t="str">
            <v>Williamsburg</v>
          </cell>
          <cell r="E12260">
            <v>4</v>
          </cell>
          <cell r="F12260">
            <v>1121</v>
          </cell>
          <cell r="G12260" t="str">
            <v>Max</v>
          </cell>
        </row>
        <row r="12261">
          <cell r="A12261" t="str">
            <v>York201840.8Max</v>
          </cell>
          <cell r="B12261">
            <v>2018</v>
          </cell>
          <cell r="C12261">
            <v>0.8</v>
          </cell>
          <cell r="D12261" t="str">
            <v>York</v>
          </cell>
          <cell r="E12261">
            <v>4</v>
          </cell>
          <cell r="F12261">
            <v>1720</v>
          </cell>
          <cell r="G12261" t="str">
            <v>Max</v>
          </cell>
        </row>
        <row r="12262">
          <cell r="A12262" t="str">
            <v>Abbeville2018050%HSMax</v>
          </cell>
          <cell r="B12262">
            <v>2018</v>
          </cell>
          <cell r="C12262" t="str">
            <v>50%HS</v>
          </cell>
          <cell r="D12262" t="str">
            <v>Abbeville</v>
          </cell>
          <cell r="E12262">
            <v>0</v>
          </cell>
          <cell r="F12262">
            <v>436</v>
          </cell>
          <cell r="G12262" t="str">
            <v>Max</v>
          </cell>
        </row>
        <row r="12263">
          <cell r="A12263" t="str">
            <v>Aiken2018050%HSMax</v>
          </cell>
          <cell r="B12263">
            <v>2018</v>
          </cell>
          <cell r="C12263" t="str">
            <v>50%HS</v>
          </cell>
          <cell r="D12263" t="str">
            <v>Aiken</v>
          </cell>
          <cell r="E12263">
            <v>0</v>
          </cell>
          <cell r="F12263" t="str">
            <v>n/a</v>
          </cell>
          <cell r="G12263" t="str">
            <v>Max</v>
          </cell>
        </row>
        <row r="12264">
          <cell r="A12264" t="str">
            <v>Allendale2018050%HSMax</v>
          </cell>
          <cell r="B12264">
            <v>2018</v>
          </cell>
          <cell r="C12264" t="str">
            <v>50%HS</v>
          </cell>
          <cell r="D12264" t="str">
            <v>Allendale</v>
          </cell>
          <cell r="E12264">
            <v>0</v>
          </cell>
          <cell r="F12264">
            <v>430</v>
          </cell>
          <cell r="G12264" t="str">
            <v>Max</v>
          </cell>
        </row>
        <row r="12265">
          <cell r="A12265" t="str">
            <v>Anderson2018050%HSMax</v>
          </cell>
          <cell r="B12265">
            <v>2018</v>
          </cell>
          <cell r="C12265" t="str">
            <v>50%HS</v>
          </cell>
          <cell r="D12265" t="str">
            <v>Anderson</v>
          </cell>
          <cell r="E12265">
            <v>0</v>
          </cell>
          <cell r="F12265">
            <v>515</v>
          </cell>
          <cell r="G12265" t="str">
            <v>Max</v>
          </cell>
        </row>
        <row r="12266">
          <cell r="A12266" t="str">
            <v>Bamberg2018050%HSMax</v>
          </cell>
          <cell r="B12266">
            <v>2018</v>
          </cell>
          <cell r="C12266" t="str">
            <v>50%HS</v>
          </cell>
          <cell r="D12266" t="str">
            <v>Bamberg</v>
          </cell>
          <cell r="E12266">
            <v>0</v>
          </cell>
          <cell r="F12266">
            <v>548</v>
          </cell>
          <cell r="G12266" t="str">
            <v>Max</v>
          </cell>
        </row>
        <row r="12267">
          <cell r="A12267" t="str">
            <v>Barnwell2018050%HSMax</v>
          </cell>
          <cell r="B12267">
            <v>2018</v>
          </cell>
          <cell r="C12267" t="str">
            <v>50%HS</v>
          </cell>
          <cell r="D12267" t="str">
            <v>Barnwell</v>
          </cell>
          <cell r="E12267">
            <v>0</v>
          </cell>
          <cell r="F12267">
            <v>641</v>
          </cell>
          <cell r="G12267" t="str">
            <v>Max</v>
          </cell>
        </row>
        <row r="12268">
          <cell r="A12268" t="str">
            <v>Beaufort2018050%HSMax</v>
          </cell>
          <cell r="B12268">
            <v>2018</v>
          </cell>
          <cell r="C12268" t="str">
            <v>50%HS</v>
          </cell>
          <cell r="D12268" t="str">
            <v>Beaufort</v>
          </cell>
          <cell r="E12268">
            <v>0</v>
          </cell>
          <cell r="F12268">
            <v>630</v>
          </cell>
          <cell r="G12268" t="str">
            <v>Max</v>
          </cell>
        </row>
        <row r="12269">
          <cell r="A12269" t="str">
            <v>Berkeley2018050%HSMax</v>
          </cell>
          <cell r="B12269">
            <v>2018</v>
          </cell>
          <cell r="C12269" t="str">
            <v>50%HS</v>
          </cell>
          <cell r="D12269" t="str">
            <v>Berkeley</v>
          </cell>
          <cell r="E12269">
            <v>0</v>
          </cell>
          <cell r="F12269" t="str">
            <v>n/a</v>
          </cell>
          <cell r="G12269" t="str">
            <v>Max</v>
          </cell>
        </row>
        <row r="12270">
          <cell r="A12270" t="str">
            <v>Calhoun2018050%HSMax</v>
          </cell>
          <cell r="B12270">
            <v>2018</v>
          </cell>
          <cell r="C12270" t="str">
            <v>50%HS</v>
          </cell>
          <cell r="D12270" t="str">
            <v>Calhoun</v>
          </cell>
          <cell r="E12270">
            <v>0</v>
          </cell>
          <cell r="F12270">
            <v>601</v>
          </cell>
          <cell r="G12270" t="str">
            <v>Max</v>
          </cell>
        </row>
        <row r="12271">
          <cell r="A12271" t="str">
            <v>Charleston2018050%HSMax</v>
          </cell>
          <cell r="B12271">
            <v>2018</v>
          </cell>
          <cell r="C12271" t="str">
            <v>50%HS</v>
          </cell>
          <cell r="D12271" t="str">
            <v>Charleston</v>
          </cell>
          <cell r="E12271">
            <v>0</v>
          </cell>
          <cell r="F12271" t="str">
            <v>n/a</v>
          </cell>
          <cell r="G12271" t="str">
            <v>Max</v>
          </cell>
        </row>
        <row r="12272">
          <cell r="A12272" t="str">
            <v>Cherokee2018050%HSMax</v>
          </cell>
          <cell r="B12272">
            <v>2018</v>
          </cell>
          <cell r="C12272" t="str">
            <v>50%HS</v>
          </cell>
          <cell r="D12272" t="str">
            <v>Cherokee</v>
          </cell>
          <cell r="E12272">
            <v>0</v>
          </cell>
          <cell r="F12272">
            <v>511</v>
          </cell>
          <cell r="G12272" t="str">
            <v>Max</v>
          </cell>
        </row>
        <row r="12273">
          <cell r="A12273" t="str">
            <v>Chester2018050%HSMax</v>
          </cell>
          <cell r="B12273">
            <v>2018</v>
          </cell>
          <cell r="C12273" t="str">
            <v>50%HS</v>
          </cell>
          <cell r="D12273" t="str">
            <v>Chester</v>
          </cell>
          <cell r="E12273">
            <v>0</v>
          </cell>
          <cell r="F12273">
            <v>430</v>
          </cell>
          <cell r="G12273" t="str">
            <v>Max</v>
          </cell>
        </row>
        <row r="12274">
          <cell r="A12274" t="str">
            <v>Chesterfield2018050%HSMax</v>
          </cell>
          <cell r="B12274">
            <v>2018</v>
          </cell>
          <cell r="C12274" t="str">
            <v>50%HS</v>
          </cell>
          <cell r="D12274" t="str">
            <v>Chesterfield</v>
          </cell>
          <cell r="E12274">
            <v>0</v>
          </cell>
          <cell r="F12274">
            <v>430</v>
          </cell>
          <cell r="G12274" t="str">
            <v>Max</v>
          </cell>
        </row>
        <row r="12275">
          <cell r="A12275" t="str">
            <v>Clarendon2018050%HSMax</v>
          </cell>
          <cell r="B12275">
            <v>2018</v>
          </cell>
          <cell r="C12275" t="str">
            <v>50%HS</v>
          </cell>
          <cell r="D12275" t="str">
            <v>Clarendon</v>
          </cell>
          <cell r="E12275">
            <v>0</v>
          </cell>
          <cell r="F12275">
            <v>430</v>
          </cell>
          <cell r="G12275" t="str">
            <v>Max</v>
          </cell>
        </row>
        <row r="12276">
          <cell r="A12276" t="str">
            <v>Colleton2018050%HSMax</v>
          </cell>
          <cell r="B12276">
            <v>2018</v>
          </cell>
          <cell r="C12276" t="str">
            <v>50%HS</v>
          </cell>
          <cell r="D12276" t="str">
            <v>Colleton</v>
          </cell>
          <cell r="E12276">
            <v>0</v>
          </cell>
          <cell r="F12276">
            <v>435</v>
          </cell>
          <cell r="G12276" t="str">
            <v>Max</v>
          </cell>
        </row>
        <row r="12277">
          <cell r="A12277" t="str">
            <v>Darlington2018050%HSMax</v>
          </cell>
          <cell r="B12277">
            <v>2018</v>
          </cell>
          <cell r="C12277" t="str">
            <v>50%HS</v>
          </cell>
          <cell r="D12277" t="str">
            <v>Darlington</v>
          </cell>
          <cell r="E12277">
            <v>0</v>
          </cell>
          <cell r="F12277">
            <v>451</v>
          </cell>
          <cell r="G12277" t="str">
            <v>Max</v>
          </cell>
        </row>
        <row r="12278">
          <cell r="A12278" t="str">
            <v>Dillon2018050%HSMax</v>
          </cell>
          <cell r="B12278">
            <v>2018</v>
          </cell>
          <cell r="C12278" t="str">
            <v>50%HS</v>
          </cell>
          <cell r="D12278" t="str">
            <v>Dillon</v>
          </cell>
          <cell r="E12278">
            <v>0</v>
          </cell>
          <cell r="F12278">
            <v>430</v>
          </cell>
          <cell r="G12278" t="str">
            <v>Max</v>
          </cell>
        </row>
        <row r="12279">
          <cell r="A12279" t="str">
            <v>Dorchester2018050%HSMax</v>
          </cell>
          <cell r="B12279">
            <v>2018</v>
          </cell>
          <cell r="C12279" t="str">
            <v>50%HS</v>
          </cell>
          <cell r="D12279" t="str">
            <v>Dorchester</v>
          </cell>
          <cell r="E12279">
            <v>0</v>
          </cell>
          <cell r="F12279" t="str">
            <v>n/a</v>
          </cell>
          <cell r="G12279" t="str">
            <v>Max</v>
          </cell>
        </row>
        <row r="12280">
          <cell r="A12280" t="str">
            <v>Edgefield2018050%HSMax</v>
          </cell>
          <cell r="B12280">
            <v>2018</v>
          </cell>
          <cell r="C12280" t="str">
            <v>50%HS</v>
          </cell>
          <cell r="D12280" t="str">
            <v>Edgefield</v>
          </cell>
          <cell r="E12280">
            <v>0</v>
          </cell>
          <cell r="F12280" t="str">
            <v>n/a</v>
          </cell>
          <cell r="G12280" t="str">
            <v>Max</v>
          </cell>
        </row>
        <row r="12281">
          <cell r="A12281" t="str">
            <v>Fairfield2018050%HSMax</v>
          </cell>
          <cell r="B12281">
            <v>2018</v>
          </cell>
          <cell r="C12281" t="str">
            <v>50%HS</v>
          </cell>
          <cell r="D12281" t="str">
            <v>Fairfield</v>
          </cell>
          <cell r="E12281">
            <v>0</v>
          </cell>
          <cell r="F12281">
            <v>601</v>
          </cell>
          <cell r="G12281" t="str">
            <v>Max</v>
          </cell>
        </row>
        <row r="12282">
          <cell r="A12282" t="str">
            <v>Florence2018050%HSMax</v>
          </cell>
          <cell r="B12282">
            <v>2018</v>
          </cell>
          <cell r="C12282" t="str">
            <v>50%HS</v>
          </cell>
          <cell r="D12282" t="str">
            <v>Florence</v>
          </cell>
          <cell r="E12282">
            <v>0</v>
          </cell>
          <cell r="F12282">
            <v>520</v>
          </cell>
          <cell r="G12282" t="str">
            <v>Max</v>
          </cell>
        </row>
        <row r="12283">
          <cell r="A12283" t="str">
            <v>Georgetown2018050%HSMax</v>
          </cell>
          <cell r="B12283">
            <v>2018</v>
          </cell>
          <cell r="C12283" t="str">
            <v>50%HS</v>
          </cell>
          <cell r="D12283" t="str">
            <v>Georgetown</v>
          </cell>
          <cell r="E12283">
            <v>0</v>
          </cell>
          <cell r="F12283">
            <v>507</v>
          </cell>
          <cell r="G12283" t="str">
            <v>Max</v>
          </cell>
        </row>
        <row r="12284">
          <cell r="A12284" t="str">
            <v>Greenville2018050%HSMax</v>
          </cell>
          <cell r="B12284">
            <v>2018</v>
          </cell>
          <cell r="C12284" t="str">
            <v>50%HS</v>
          </cell>
          <cell r="D12284" t="str">
            <v>Greenville</v>
          </cell>
          <cell r="E12284">
            <v>0</v>
          </cell>
          <cell r="F12284">
            <v>570</v>
          </cell>
          <cell r="G12284" t="str">
            <v>Max</v>
          </cell>
        </row>
        <row r="12285">
          <cell r="A12285" t="str">
            <v>Greenwood2018050%HSMax</v>
          </cell>
          <cell r="B12285">
            <v>2018</v>
          </cell>
          <cell r="C12285" t="str">
            <v>50%HS</v>
          </cell>
          <cell r="D12285" t="str">
            <v>Greenwood</v>
          </cell>
          <cell r="E12285">
            <v>0</v>
          </cell>
          <cell r="F12285">
            <v>477</v>
          </cell>
          <cell r="G12285" t="str">
            <v>Max</v>
          </cell>
        </row>
        <row r="12286">
          <cell r="A12286" t="str">
            <v>Hampton2018050%HSMax</v>
          </cell>
          <cell r="B12286">
            <v>2018</v>
          </cell>
          <cell r="C12286" t="str">
            <v>50%HS</v>
          </cell>
          <cell r="D12286" t="str">
            <v>Hampton</v>
          </cell>
          <cell r="E12286">
            <v>0</v>
          </cell>
          <cell r="F12286">
            <v>450</v>
          </cell>
          <cell r="G12286" t="str">
            <v>Max</v>
          </cell>
        </row>
        <row r="12287">
          <cell r="A12287" t="str">
            <v>Horry2018050%HSMax</v>
          </cell>
          <cell r="B12287">
            <v>2018</v>
          </cell>
          <cell r="C12287" t="str">
            <v>50%HS</v>
          </cell>
          <cell r="D12287" t="str">
            <v>Horry</v>
          </cell>
          <cell r="E12287">
            <v>0</v>
          </cell>
          <cell r="F12287">
            <v>492</v>
          </cell>
          <cell r="G12287" t="str">
            <v>Max</v>
          </cell>
        </row>
        <row r="12288">
          <cell r="A12288" t="str">
            <v>Jasper2018050%HSMax</v>
          </cell>
          <cell r="B12288">
            <v>2018</v>
          </cell>
          <cell r="C12288" t="str">
            <v>50%HS</v>
          </cell>
          <cell r="D12288" t="str">
            <v>Jasper</v>
          </cell>
          <cell r="E12288">
            <v>0</v>
          </cell>
          <cell r="F12288">
            <v>432</v>
          </cell>
          <cell r="G12288" t="str">
            <v>Max</v>
          </cell>
        </row>
        <row r="12289">
          <cell r="A12289" t="str">
            <v>Kershaw2018050%HSMax</v>
          </cell>
          <cell r="B12289">
            <v>2018</v>
          </cell>
          <cell r="C12289" t="str">
            <v>50%HS</v>
          </cell>
          <cell r="D12289" t="str">
            <v>Kershaw</v>
          </cell>
          <cell r="E12289">
            <v>0</v>
          </cell>
          <cell r="F12289">
            <v>502</v>
          </cell>
          <cell r="G12289" t="str">
            <v>Max</v>
          </cell>
        </row>
        <row r="12290">
          <cell r="A12290" t="str">
            <v>Lancaster2018050%HSMax</v>
          </cell>
          <cell r="B12290">
            <v>2018</v>
          </cell>
          <cell r="C12290" t="str">
            <v>50%HS</v>
          </cell>
          <cell r="D12290" t="str">
            <v>Lancaster</v>
          </cell>
          <cell r="E12290">
            <v>0</v>
          </cell>
          <cell r="F12290">
            <v>511</v>
          </cell>
          <cell r="G12290" t="str">
            <v>Max</v>
          </cell>
        </row>
        <row r="12291">
          <cell r="A12291" t="str">
            <v>Laurens2018050%HSMax</v>
          </cell>
          <cell r="B12291">
            <v>2018</v>
          </cell>
          <cell r="C12291" t="str">
            <v>50%HS</v>
          </cell>
          <cell r="D12291" t="str">
            <v>Laurens</v>
          </cell>
          <cell r="E12291">
            <v>0</v>
          </cell>
          <cell r="F12291">
            <v>446</v>
          </cell>
          <cell r="G12291" t="str">
            <v>Max</v>
          </cell>
        </row>
        <row r="12292">
          <cell r="A12292" t="str">
            <v>Lee2018050%HSMax</v>
          </cell>
          <cell r="B12292">
            <v>2018</v>
          </cell>
          <cell r="C12292" t="str">
            <v>50%HS</v>
          </cell>
          <cell r="D12292" t="str">
            <v>Lee</v>
          </cell>
          <cell r="E12292">
            <v>0</v>
          </cell>
          <cell r="F12292">
            <v>430</v>
          </cell>
          <cell r="G12292" t="str">
            <v>Max</v>
          </cell>
        </row>
        <row r="12293">
          <cell r="A12293" t="str">
            <v>Lexington2018050%HSMax</v>
          </cell>
          <cell r="B12293">
            <v>2018</v>
          </cell>
          <cell r="C12293" t="str">
            <v>50%HS</v>
          </cell>
          <cell r="D12293" t="str">
            <v>Lexington</v>
          </cell>
          <cell r="E12293">
            <v>0</v>
          </cell>
          <cell r="F12293">
            <v>601</v>
          </cell>
          <cell r="G12293" t="str">
            <v>Max</v>
          </cell>
        </row>
        <row r="12294">
          <cell r="A12294" t="str">
            <v>Marion2018050%HSMax</v>
          </cell>
          <cell r="B12294">
            <v>2018</v>
          </cell>
          <cell r="C12294" t="str">
            <v>50%HS</v>
          </cell>
          <cell r="D12294" t="str">
            <v>Marion</v>
          </cell>
          <cell r="E12294">
            <v>0</v>
          </cell>
          <cell r="F12294">
            <v>437</v>
          </cell>
          <cell r="G12294" t="str">
            <v>Max</v>
          </cell>
        </row>
        <row r="12295">
          <cell r="A12295" t="str">
            <v>Marlboro2018050%HSMax</v>
          </cell>
          <cell r="B12295">
            <v>2018</v>
          </cell>
          <cell r="C12295" t="str">
            <v>50%HS</v>
          </cell>
          <cell r="D12295" t="str">
            <v>Marlboro</v>
          </cell>
          <cell r="E12295">
            <v>0</v>
          </cell>
          <cell r="F12295">
            <v>430</v>
          </cell>
          <cell r="G12295" t="str">
            <v>Max</v>
          </cell>
        </row>
        <row r="12296">
          <cell r="A12296" t="str">
            <v>McCormick2018050%HSMax</v>
          </cell>
          <cell r="B12296">
            <v>2018</v>
          </cell>
          <cell r="C12296" t="str">
            <v>50%HS</v>
          </cell>
          <cell r="D12296" t="str">
            <v>McCormick</v>
          </cell>
          <cell r="E12296">
            <v>0</v>
          </cell>
          <cell r="F12296">
            <v>457</v>
          </cell>
          <cell r="G12296" t="str">
            <v>Max</v>
          </cell>
        </row>
        <row r="12297">
          <cell r="A12297" t="str">
            <v>Newberry2018050%HSMax</v>
          </cell>
          <cell r="B12297">
            <v>2018</v>
          </cell>
          <cell r="C12297" t="str">
            <v>50%HS</v>
          </cell>
          <cell r="D12297" t="str">
            <v>Newberry</v>
          </cell>
          <cell r="E12297">
            <v>0</v>
          </cell>
          <cell r="F12297">
            <v>490</v>
          </cell>
          <cell r="G12297" t="str">
            <v>Max</v>
          </cell>
        </row>
        <row r="12298">
          <cell r="A12298" t="str">
            <v>Oconee2018050%HSMax</v>
          </cell>
          <cell r="B12298">
            <v>2018</v>
          </cell>
          <cell r="C12298" t="str">
            <v>50%HS</v>
          </cell>
          <cell r="D12298" t="str">
            <v>Oconee</v>
          </cell>
          <cell r="E12298">
            <v>0</v>
          </cell>
          <cell r="F12298">
            <v>498</v>
          </cell>
          <cell r="G12298" t="str">
            <v>Max</v>
          </cell>
        </row>
        <row r="12299">
          <cell r="A12299" t="str">
            <v>Orangeburg2018050%HSMax</v>
          </cell>
          <cell r="B12299">
            <v>2018</v>
          </cell>
          <cell r="C12299" t="str">
            <v>50%HS</v>
          </cell>
          <cell r="D12299" t="str">
            <v>Orangeburg</v>
          </cell>
          <cell r="E12299">
            <v>0</v>
          </cell>
          <cell r="F12299">
            <v>463</v>
          </cell>
          <cell r="G12299" t="str">
            <v>Max</v>
          </cell>
        </row>
        <row r="12300">
          <cell r="A12300" t="str">
            <v>Pickens2018050%HSMax</v>
          </cell>
          <cell r="B12300">
            <v>2018</v>
          </cell>
          <cell r="C12300" t="str">
            <v>50%HS</v>
          </cell>
          <cell r="D12300" t="str">
            <v>Pickens</v>
          </cell>
          <cell r="E12300">
            <v>0</v>
          </cell>
          <cell r="F12300">
            <v>570</v>
          </cell>
          <cell r="G12300" t="str">
            <v>Max</v>
          </cell>
        </row>
        <row r="12301">
          <cell r="A12301" t="str">
            <v>Richland2018050%HSMax</v>
          </cell>
          <cell r="B12301">
            <v>2018</v>
          </cell>
          <cell r="C12301" t="str">
            <v>50%HS</v>
          </cell>
          <cell r="D12301" t="str">
            <v>Richland</v>
          </cell>
          <cell r="E12301">
            <v>0</v>
          </cell>
          <cell r="F12301">
            <v>601</v>
          </cell>
          <cell r="G12301" t="str">
            <v>Max</v>
          </cell>
        </row>
        <row r="12302">
          <cell r="A12302" t="str">
            <v>Saluda2018050%HSMax</v>
          </cell>
          <cell r="B12302">
            <v>2018</v>
          </cell>
          <cell r="C12302" t="str">
            <v>50%HS</v>
          </cell>
          <cell r="D12302" t="str">
            <v>Saluda</v>
          </cell>
          <cell r="E12302">
            <v>0</v>
          </cell>
          <cell r="F12302">
            <v>601</v>
          </cell>
          <cell r="G12302" t="str">
            <v>Max</v>
          </cell>
        </row>
        <row r="12303">
          <cell r="A12303" t="str">
            <v>Spartanburg2018050%HSMax</v>
          </cell>
          <cell r="B12303">
            <v>2018</v>
          </cell>
          <cell r="C12303" t="str">
            <v>50%HS</v>
          </cell>
          <cell r="D12303" t="str">
            <v>Spartanburg</v>
          </cell>
          <cell r="E12303">
            <v>0</v>
          </cell>
          <cell r="F12303">
            <v>506</v>
          </cell>
          <cell r="G12303" t="str">
            <v>Max</v>
          </cell>
        </row>
        <row r="12304">
          <cell r="A12304" t="str">
            <v>Sumter2018050%HSMax</v>
          </cell>
          <cell r="B12304">
            <v>2018</v>
          </cell>
          <cell r="C12304" t="str">
            <v>50%HS</v>
          </cell>
          <cell r="D12304" t="str">
            <v>Sumter</v>
          </cell>
          <cell r="E12304">
            <v>0</v>
          </cell>
          <cell r="F12304">
            <v>462</v>
          </cell>
          <cell r="G12304" t="str">
            <v>Max</v>
          </cell>
        </row>
        <row r="12305">
          <cell r="A12305" t="str">
            <v>Union2018050%HSMax</v>
          </cell>
          <cell r="B12305">
            <v>2018</v>
          </cell>
          <cell r="C12305" t="str">
            <v>50%HS</v>
          </cell>
          <cell r="D12305" t="str">
            <v>Union</v>
          </cell>
          <cell r="E12305">
            <v>0</v>
          </cell>
          <cell r="F12305">
            <v>430</v>
          </cell>
          <cell r="G12305" t="str">
            <v>Max</v>
          </cell>
        </row>
        <row r="12306">
          <cell r="A12306" t="str">
            <v>Williamsburg2018050%HSMax</v>
          </cell>
          <cell r="B12306">
            <v>2018</v>
          </cell>
          <cell r="C12306" t="str">
            <v>50%HS</v>
          </cell>
          <cell r="D12306" t="str">
            <v>Williamsburg</v>
          </cell>
          <cell r="E12306">
            <v>0</v>
          </cell>
          <cell r="F12306">
            <v>460</v>
          </cell>
          <cell r="G12306" t="str">
            <v>Max</v>
          </cell>
        </row>
        <row r="12307">
          <cell r="A12307" t="str">
            <v>York2018050%HSMax</v>
          </cell>
          <cell r="B12307">
            <v>2018</v>
          </cell>
          <cell r="C12307" t="str">
            <v>50%HS</v>
          </cell>
          <cell r="D12307" t="str">
            <v>York</v>
          </cell>
          <cell r="E12307">
            <v>0</v>
          </cell>
          <cell r="F12307">
            <v>620</v>
          </cell>
          <cell r="G12307" t="str">
            <v>Max</v>
          </cell>
        </row>
        <row r="12308">
          <cell r="A12308" t="str">
            <v>Abbeville2018150%HSMax</v>
          </cell>
          <cell r="B12308">
            <v>2018</v>
          </cell>
          <cell r="C12308" t="str">
            <v>50%HS</v>
          </cell>
          <cell r="D12308" t="str">
            <v>Abbeville</v>
          </cell>
          <cell r="E12308">
            <v>1</v>
          </cell>
          <cell r="F12308">
            <v>467</v>
          </cell>
          <cell r="G12308" t="str">
            <v>Max</v>
          </cell>
        </row>
        <row r="12309">
          <cell r="A12309" t="str">
            <v>Aiken2018150%HSMax</v>
          </cell>
          <cell r="B12309">
            <v>2018</v>
          </cell>
          <cell r="C12309" t="str">
            <v>50%HS</v>
          </cell>
          <cell r="D12309" t="str">
            <v>Aiken</v>
          </cell>
          <cell r="E12309">
            <v>1</v>
          </cell>
          <cell r="F12309" t="str">
            <v>n/a</v>
          </cell>
          <cell r="G12309" t="str">
            <v>Max</v>
          </cell>
        </row>
        <row r="12310">
          <cell r="A12310" t="str">
            <v>Allendale2018150%HSMax</v>
          </cell>
          <cell r="B12310">
            <v>2018</v>
          </cell>
          <cell r="C12310" t="str">
            <v>50%HS</v>
          </cell>
          <cell r="D12310" t="str">
            <v>Allendale</v>
          </cell>
          <cell r="E12310">
            <v>1</v>
          </cell>
          <cell r="F12310">
            <v>460</v>
          </cell>
          <cell r="G12310" t="str">
            <v>Max</v>
          </cell>
        </row>
        <row r="12311">
          <cell r="A12311" t="str">
            <v>Anderson2018150%HSMax</v>
          </cell>
          <cell r="B12311">
            <v>2018</v>
          </cell>
          <cell r="C12311" t="str">
            <v>50%HS</v>
          </cell>
          <cell r="D12311" t="str">
            <v>Anderson</v>
          </cell>
          <cell r="E12311">
            <v>1</v>
          </cell>
          <cell r="F12311">
            <v>551</v>
          </cell>
          <cell r="G12311" t="str">
            <v>Max</v>
          </cell>
        </row>
        <row r="12312">
          <cell r="A12312" t="str">
            <v>Bamberg2018150%HSMax</v>
          </cell>
          <cell r="B12312">
            <v>2018</v>
          </cell>
          <cell r="C12312" t="str">
            <v>50%HS</v>
          </cell>
          <cell r="D12312" t="str">
            <v>Bamberg</v>
          </cell>
          <cell r="E12312">
            <v>1</v>
          </cell>
          <cell r="F12312">
            <v>587</v>
          </cell>
          <cell r="G12312" t="str">
            <v>Max</v>
          </cell>
        </row>
        <row r="12313">
          <cell r="A12313" t="str">
            <v>Barnwell2018150%HSMax</v>
          </cell>
          <cell r="B12313">
            <v>2018</v>
          </cell>
          <cell r="C12313" t="str">
            <v>50%HS</v>
          </cell>
          <cell r="D12313" t="str">
            <v>Barnwell</v>
          </cell>
          <cell r="E12313">
            <v>1</v>
          </cell>
          <cell r="F12313">
            <v>686</v>
          </cell>
          <cell r="G12313" t="str">
            <v>Max</v>
          </cell>
        </row>
        <row r="12314">
          <cell r="A12314" t="str">
            <v>Beaufort2018150%HSMax</v>
          </cell>
          <cell r="B12314">
            <v>2018</v>
          </cell>
          <cell r="C12314" t="str">
            <v>50%HS</v>
          </cell>
          <cell r="D12314" t="str">
            <v>Beaufort</v>
          </cell>
          <cell r="E12314">
            <v>1</v>
          </cell>
          <cell r="F12314">
            <v>675</v>
          </cell>
          <cell r="G12314" t="str">
            <v>Max</v>
          </cell>
        </row>
        <row r="12315">
          <cell r="A12315" t="str">
            <v>Berkeley2018150%HSMax</v>
          </cell>
          <cell r="B12315">
            <v>2018</v>
          </cell>
          <cell r="C12315" t="str">
            <v>50%HS</v>
          </cell>
          <cell r="D12315" t="str">
            <v>Berkeley</v>
          </cell>
          <cell r="E12315">
            <v>1</v>
          </cell>
          <cell r="F12315" t="str">
            <v>n/a</v>
          </cell>
          <cell r="G12315" t="str">
            <v>Max</v>
          </cell>
        </row>
        <row r="12316">
          <cell r="A12316" t="str">
            <v>Calhoun2018150%HSMax</v>
          </cell>
          <cell r="B12316">
            <v>2018</v>
          </cell>
          <cell r="C12316" t="str">
            <v>50%HS</v>
          </cell>
          <cell r="D12316" t="str">
            <v>Calhoun</v>
          </cell>
          <cell r="E12316">
            <v>1</v>
          </cell>
          <cell r="F12316">
            <v>643</v>
          </cell>
          <cell r="G12316" t="str">
            <v>Max</v>
          </cell>
        </row>
        <row r="12317">
          <cell r="A12317" t="str">
            <v>Charleston2018150%HSMax</v>
          </cell>
          <cell r="B12317">
            <v>2018</v>
          </cell>
          <cell r="C12317" t="str">
            <v>50%HS</v>
          </cell>
          <cell r="D12317" t="str">
            <v>Charleston</v>
          </cell>
          <cell r="E12317">
            <v>1</v>
          </cell>
          <cell r="F12317" t="str">
            <v>n/a</v>
          </cell>
          <cell r="G12317" t="str">
            <v>Max</v>
          </cell>
        </row>
        <row r="12318">
          <cell r="A12318" t="str">
            <v>Cherokee2018150%HSMax</v>
          </cell>
          <cell r="B12318">
            <v>2018</v>
          </cell>
          <cell r="C12318" t="str">
            <v>50%HS</v>
          </cell>
          <cell r="D12318" t="str">
            <v>Cherokee</v>
          </cell>
          <cell r="E12318">
            <v>1</v>
          </cell>
          <cell r="F12318">
            <v>547</v>
          </cell>
          <cell r="G12318" t="str">
            <v>Max</v>
          </cell>
        </row>
        <row r="12319">
          <cell r="A12319" t="str">
            <v>Chester2018150%HSMax</v>
          </cell>
          <cell r="B12319">
            <v>2018</v>
          </cell>
          <cell r="C12319" t="str">
            <v>50%HS</v>
          </cell>
          <cell r="D12319" t="str">
            <v>Chester</v>
          </cell>
          <cell r="E12319">
            <v>1</v>
          </cell>
          <cell r="F12319">
            <v>460</v>
          </cell>
          <cell r="G12319" t="str">
            <v>Max</v>
          </cell>
        </row>
        <row r="12320">
          <cell r="A12320" t="str">
            <v>Chesterfield2018150%HSMax</v>
          </cell>
          <cell r="B12320">
            <v>2018</v>
          </cell>
          <cell r="C12320" t="str">
            <v>50%HS</v>
          </cell>
          <cell r="D12320" t="str">
            <v>Chesterfield</v>
          </cell>
          <cell r="E12320">
            <v>1</v>
          </cell>
          <cell r="F12320">
            <v>460</v>
          </cell>
          <cell r="G12320" t="str">
            <v>Max</v>
          </cell>
        </row>
        <row r="12321">
          <cell r="A12321" t="str">
            <v>Clarendon2018150%HSMax</v>
          </cell>
          <cell r="B12321">
            <v>2018</v>
          </cell>
          <cell r="C12321" t="str">
            <v>50%HS</v>
          </cell>
          <cell r="D12321" t="str">
            <v>Clarendon</v>
          </cell>
          <cell r="E12321">
            <v>1</v>
          </cell>
          <cell r="F12321">
            <v>460</v>
          </cell>
          <cell r="G12321" t="str">
            <v>Max</v>
          </cell>
        </row>
        <row r="12322">
          <cell r="A12322" t="str">
            <v>Colleton2018150%HSMax</v>
          </cell>
          <cell r="B12322">
            <v>2018</v>
          </cell>
          <cell r="C12322" t="str">
            <v>50%HS</v>
          </cell>
          <cell r="D12322" t="str">
            <v>Colleton</v>
          </cell>
          <cell r="E12322">
            <v>1</v>
          </cell>
          <cell r="F12322">
            <v>466</v>
          </cell>
          <cell r="G12322" t="str">
            <v>Max</v>
          </cell>
        </row>
        <row r="12323">
          <cell r="A12323" t="str">
            <v>Darlington2018150%HSMax</v>
          </cell>
          <cell r="B12323">
            <v>2018</v>
          </cell>
          <cell r="C12323" t="str">
            <v>50%HS</v>
          </cell>
          <cell r="D12323" t="str">
            <v>Darlington</v>
          </cell>
          <cell r="E12323">
            <v>1</v>
          </cell>
          <cell r="F12323">
            <v>483</v>
          </cell>
          <cell r="G12323" t="str">
            <v>Max</v>
          </cell>
        </row>
        <row r="12324">
          <cell r="A12324" t="str">
            <v>Dillon2018150%HSMax</v>
          </cell>
          <cell r="B12324">
            <v>2018</v>
          </cell>
          <cell r="C12324" t="str">
            <v>50%HS</v>
          </cell>
          <cell r="D12324" t="str">
            <v>Dillon</v>
          </cell>
          <cell r="E12324">
            <v>1</v>
          </cell>
          <cell r="F12324">
            <v>460</v>
          </cell>
          <cell r="G12324" t="str">
            <v>Max</v>
          </cell>
        </row>
        <row r="12325">
          <cell r="A12325" t="str">
            <v>Dorchester2018150%HSMax</v>
          </cell>
          <cell r="B12325">
            <v>2018</v>
          </cell>
          <cell r="C12325" t="str">
            <v>50%HS</v>
          </cell>
          <cell r="D12325" t="str">
            <v>Dorchester</v>
          </cell>
          <cell r="E12325">
            <v>1</v>
          </cell>
          <cell r="F12325" t="str">
            <v>n/a</v>
          </cell>
          <cell r="G12325" t="str">
            <v>Max</v>
          </cell>
        </row>
        <row r="12326">
          <cell r="A12326" t="str">
            <v>Edgefield2018150%HSMax</v>
          </cell>
          <cell r="B12326">
            <v>2018</v>
          </cell>
          <cell r="C12326" t="str">
            <v>50%HS</v>
          </cell>
          <cell r="D12326" t="str">
            <v>Edgefield</v>
          </cell>
          <cell r="E12326">
            <v>1</v>
          </cell>
          <cell r="F12326" t="str">
            <v>n/a</v>
          </cell>
          <cell r="G12326" t="str">
            <v>Max</v>
          </cell>
        </row>
        <row r="12327">
          <cell r="A12327" t="str">
            <v>Fairfield2018150%HSMax</v>
          </cell>
          <cell r="B12327">
            <v>2018</v>
          </cell>
          <cell r="C12327" t="str">
            <v>50%HS</v>
          </cell>
          <cell r="D12327" t="str">
            <v>Fairfield</v>
          </cell>
          <cell r="E12327">
            <v>1</v>
          </cell>
          <cell r="F12327">
            <v>643</v>
          </cell>
          <cell r="G12327" t="str">
            <v>Max</v>
          </cell>
        </row>
        <row r="12328">
          <cell r="A12328" t="str">
            <v>Florence2018150%HSMax</v>
          </cell>
          <cell r="B12328">
            <v>2018</v>
          </cell>
          <cell r="C12328" t="str">
            <v>50%HS</v>
          </cell>
          <cell r="D12328" t="str">
            <v>Florence</v>
          </cell>
          <cell r="E12328">
            <v>1</v>
          </cell>
          <cell r="F12328">
            <v>557</v>
          </cell>
          <cell r="G12328" t="str">
            <v>Max</v>
          </cell>
        </row>
        <row r="12329">
          <cell r="A12329" t="str">
            <v>Georgetown2018150%HSMax</v>
          </cell>
          <cell r="B12329">
            <v>2018</v>
          </cell>
          <cell r="C12329" t="str">
            <v>50%HS</v>
          </cell>
          <cell r="D12329" t="str">
            <v>Georgetown</v>
          </cell>
          <cell r="E12329">
            <v>1</v>
          </cell>
          <cell r="F12329">
            <v>543</v>
          </cell>
          <cell r="G12329" t="str">
            <v>Max</v>
          </cell>
        </row>
        <row r="12330">
          <cell r="A12330" t="str">
            <v>Greenville2018150%HSMax</v>
          </cell>
          <cell r="B12330">
            <v>2018</v>
          </cell>
          <cell r="C12330" t="str">
            <v>50%HS</v>
          </cell>
          <cell r="D12330" t="str">
            <v>Greenville</v>
          </cell>
          <cell r="E12330">
            <v>1</v>
          </cell>
          <cell r="F12330">
            <v>610</v>
          </cell>
          <cell r="G12330" t="str">
            <v>Max</v>
          </cell>
        </row>
        <row r="12331">
          <cell r="A12331" t="str">
            <v>Greenwood2018150%HSMax</v>
          </cell>
          <cell r="B12331">
            <v>2018</v>
          </cell>
          <cell r="C12331" t="str">
            <v>50%HS</v>
          </cell>
          <cell r="D12331" t="str">
            <v>Greenwood</v>
          </cell>
          <cell r="E12331">
            <v>1</v>
          </cell>
          <cell r="F12331">
            <v>511</v>
          </cell>
          <cell r="G12331" t="str">
            <v>Max</v>
          </cell>
        </row>
        <row r="12332">
          <cell r="A12332" t="str">
            <v>Hampton2018150%HSMax</v>
          </cell>
          <cell r="B12332">
            <v>2018</v>
          </cell>
          <cell r="C12332" t="str">
            <v>50%HS</v>
          </cell>
          <cell r="D12332" t="str">
            <v>Hampton</v>
          </cell>
          <cell r="E12332">
            <v>1</v>
          </cell>
          <cell r="F12332">
            <v>482</v>
          </cell>
          <cell r="G12332" t="str">
            <v>Max</v>
          </cell>
        </row>
        <row r="12333">
          <cell r="A12333" t="str">
            <v>Horry2018150%HSMax</v>
          </cell>
          <cell r="B12333">
            <v>2018</v>
          </cell>
          <cell r="C12333" t="str">
            <v>50%HS</v>
          </cell>
          <cell r="D12333" t="str">
            <v>Horry</v>
          </cell>
          <cell r="E12333">
            <v>1</v>
          </cell>
          <cell r="F12333">
            <v>527</v>
          </cell>
          <cell r="G12333" t="str">
            <v>Max</v>
          </cell>
        </row>
        <row r="12334">
          <cell r="A12334" t="str">
            <v>Jasper2018150%HSMax</v>
          </cell>
          <cell r="B12334">
            <v>2018</v>
          </cell>
          <cell r="C12334" t="str">
            <v>50%HS</v>
          </cell>
          <cell r="D12334" t="str">
            <v>Jasper</v>
          </cell>
          <cell r="E12334">
            <v>1</v>
          </cell>
          <cell r="F12334">
            <v>463</v>
          </cell>
          <cell r="G12334" t="str">
            <v>Max</v>
          </cell>
        </row>
        <row r="12335">
          <cell r="A12335" t="str">
            <v>Kershaw2018150%HSMax</v>
          </cell>
          <cell r="B12335">
            <v>2018</v>
          </cell>
          <cell r="C12335" t="str">
            <v>50%HS</v>
          </cell>
          <cell r="D12335" t="str">
            <v>Kershaw</v>
          </cell>
          <cell r="E12335">
            <v>1</v>
          </cell>
          <cell r="F12335">
            <v>538</v>
          </cell>
          <cell r="G12335" t="str">
            <v>Max</v>
          </cell>
        </row>
        <row r="12336">
          <cell r="A12336" t="str">
            <v>Lancaster2018150%HSMax</v>
          </cell>
          <cell r="B12336">
            <v>2018</v>
          </cell>
          <cell r="C12336" t="str">
            <v>50%HS</v>
          </cell>
          <cell r="D12336" t="str">
            <v>Lancaster</v>
          </cell>
          <cell r="E12336">
            <v>1</v>
          </cell>
          <cell r="F12336">
            <v>547</v>
          </cell>
          <cell r="G12336" t="str">
            <v>Max</v>
          </cell>
        </row>
        <row r="12337">
          <cell r="A12337" t="str">
            <v>Laurens2018150%HSMax</v>
          </cell>
          <cell r="B12337">
            <v>2018</v>
          </cell>
          <cell r="C12337" t="str">
            <v>50%HS</v>
          </cell>
          <cell r="D12337" t="str">
            <v>Laurens</v>
          </cell>
          <cell r="E12337">
            <v>1</v>
          </cell>
          <cell r="F12337">
            <v>478</v>
          </cell>
          <cell r="G12337" t="str">
            <v>Max</v>
          </cell>
        </row>
        <row r="12338">
          <cell r="A12338" t="str">
            <v>Lee2018150%HSMax</v>
          </cell>
          <cell r="B12338">
            <v>2018</v>
          </cell>
          <cell r="C12338" t="str">
            <v>50%HS</v>
          </cell>
          <cell r="D12338" t="str">
            <v>Lee</v>
          </cell>
          <cell r="E12338">
            <v>1</v>
          </cell>
          <cell r="F12338">
            <v>460</v>
          </cell>
          <cell r="G12338" t="str">
            <v>Max</v>
          </cell>
        </row>
        <row r="12339">
          <cell r="A12339" t="str">
            <v>Lexington2018150%HSMax</v>
          </cell>
          <cell r="B12339">
            <v>2018</v>
          </cell>
          <cell r="C12339" t="str">
            <v>50%HS</v>
          </cell>
          <cell r="D12339" t="str">
            <v>Lexington</v>
          </cell>
          <cell r="E12339">
            <v>1</v>
          </cell>
          <cell r="F12339">
            <v>643</v>
          </cell>
          <cell r="G12339" t="str">
            <v>Max</v>
          </cell>
        </row>
        <row r="12340">
          <cell r="A12340" t="str">
            <v>Marion2018150%HSMax</v>
          </cell>
          <cell r="B12340">
            <v>2018</v>
          </cell>
          <cell r="C12340" t="str">
            <v>50%HS</v>
          </cell>
          <cell r="D12340" t="str">
            <v>Marion</v>
          </cell>
          <cell r="E12340">
            <v>1</v>
          </cell>
          <cell r="F12340">
            <v>468</v>
          </cell>
          <cell r="G12340" t="str">
            <v>Max</v>
          </cell>
        </row>
        <row r="12341">
          <cell r="A12341" t="str">
            <v>Marlboro2018150%HSMax</v>
          </cell>
          <cell r="B12341">
            <v>2018</v>
          </cell>
          <cell r="C12341" t="str">
            <v>50%HS</v>
          </cell>
          <cell r="D12341" t="str">
            <v>Marlboro</v>
          </cell>
          <cell r="E12341">
            <v>1</v>
          </cell>
          <cell r="F12341">
            <v>460</v>
          </cell>
          <cell r="G12341" t="str">
            <v>Max</v>
          </cell>
        </row>
        <row r="12342">
          <cell r="A12342" t="str">
            <v>McCormick2018150%HSMax</v>
          </cell>
          <cell r="B12342">
            <v>2018</v>
          </cell>
          <cell r="C12342" t="str">
            <v>50%HS</v>
          </cell>
          <cell r="D12342" t="str">
            <v>McCormick</v>
          </cell>
          <cell r="E12342">
            <v>1</v>
          </cell>
          <cell r="F12342">
            <v>490</v>
          </cell>
          <cell r="G12342" t="str">
            <v>Max</v>
          </cell>
        </row>
        <row r="12343">
          <cell r="A12343" t="str">
            <v>Newberry2018150%HSMax</v>
          </cell>
          <cell r="B12343">
            <v>2018</v>
          </cell>
          <cell r="C12343" t="str">
            <v>50%HS</v>
          </cell>
          <cell r="D12343" t="str">
            <v>Newberry</v>
          </cell>
          <cell r="E12343">
            <v>1</v>
          </cell>
          <cell r="F12343">
            <v>525</v>
          </cell>
          <cell r="G12343" t="str">
            <v>Max</v>
          </cell>
        </row>
        <row r="12344">
          <cell r="A12344" t="str">
            <v>Oconee2018150%HSMax</v>
          </cell>
          <cell r="B12344">
            <v>2018</v>
          </cell>
          <cell r="C12344" t="str">
            <v>50%HS</v>
          </cell>
          <cell r="D12344" t="str">
            <v>Oconee</v>
          </cell>
          <cell r="E12344">
            <v>1</v>
          </cell>
          <cell r="F12344">
            <v>534</v>
          </cell>
          <cell r="G12344" t="str">
            <v>Max</v>
          </cell>
        </row>
        <row r="12345">
          <cell r="A12345" t="str">
            <v>Orangeburg2018150%HSMax</v>
          </cell>
          <cell r="B12345">
            <v>2018</v>
          </cell>
          <cell r="C12345" t="str">
            <v>50%HS</v>
          </cell>
          <cell r="D12345" t="str">
            <v>Orangeburg</v>
          </cell>
          <cell r="E12345">
            <v>1</v>
          </cell>
          <cell r="F12345">
            <v>496</v>
          </cell>
          <cell r="G12345" t="str">
            <v>Max</v>
          </cell>
        </row>
        <row r="12346">
          <cell r="A12346" t="str">
            <v>Pickens2018150%HSMax</v>
          </cell>
          <cell r="B12346">
            <v>2018</v>
          </cell>
          <cell r="C12346" t="str">
            <v>50%HS</v>
          </cell>
          <cell r="D12346" t="str">
            <v>Pickens</v>
          </cell>
          <cell r="E12346">
            <v>1</v>
          </cell>
          <cell r="F12346">
            <v>610</v>
          </cell>
          <cell r="G12346" t="str">
            <v>Max</v>
          </cell>
        </row>
        <row r="12347">
          <cell r="A12347" t="str">
            <v>Richland2018150%HSMax</v>
          </cell>
          <cell r="B12347">
            <v>2018</v>
          </cell>
          <cell r="C12347" t="str">
            <v>50%HS</v>
          </cell>
          <cell r="D12347" t="str">
            <v>Richland</v>
          </cell>
          <cell r="E12347">
            <v>1</v>
          </cell>
          <cell r="F12347">
            <v>643</v>
          </cell>
          <cell r="G12347" t="str">
            <v>Max</v>
          </cell>
        </row>
        <row r="12348">
          <cell r="A12348" t="str">
            <v>Saluda2018150%HSMax</v>
          </cell>
          <cell r="B12348">
            <v>2018</v>
          </cell>
          <cell r="C12348" t="str">
            <v>50%HS</v>
          </cell>
          <cell r="D12348" t="str">
            <v>Saluda</v>
          </cell>
          <cell r="E12348">
            <v>1</v>
          </cell>
          <cell r="F12348">
            <v>643</v>
          </cell>
          <cell r="G12348" t="str">
            <v>Max</v>
          </cell>
        </row>
        <row r="12349">
          <cell r="A12349" t="str">
            <v>Spartanburg2018150%HSMax</v>
          </cell>
          <cell r="B12349">
            <v>2018</v>
          </cell>
          <cell r="C12349" t="str">
            <v>50%HS</v>
          </cell>
          <cell r="D12349" t="str">
            <v>Spartanburg</v>
          </cell>
          <cell r="E12349">
            <v>1</v>
          </cell>
          <cell r="F12349">
            <v>542</v>
          </cell>
          <cell r="G12349" t="str">
            <v>Max</v>
          </cell>
        </row>
        <row r="12350">
          <cell r="A12350" t="str">
            <v>Sumter2018150%HSMax</v>
          </cell>
          <cell r="B12350">
            <v>2018</v>
          </cell>
          <cell r="C12350" t="str">
            <v>50%HS</v>
          </cell>
          <cell r="D12350" t="str">
            <v>Sumter</v>
          </cell>
          <cell r="E12350">
            <v>1</v>
          </cell>
          <cell r="F12350">
            <v>495</v>
          </cell>
          <cell r="G12350" t="str">
            <v>Max</v>
          </cell>
        </row>
        <row r="12351">
          <cell r="A12351" t="str">
            <v>Union2018150%HSMax</v>
          </cell>
          <cell r="B12351">
            <v>2018</v>
          </cell>
          <cell r="C12351" t="str">
            <v>50%HS</v>
          </cell>
          <cell r="D12351" t="str">
            <v>Union</v>
          </cell>
          <cell r="E12351">
            <v>1</v>
          </cell>
          <cell r="F12351">
            <v>460</v>
          </cell>
          <cell r="G12351" t="str">
            <v>Max</v>
          </cell>
        </row>
        <row r="12352">
          <cell r="A12352" t="str">
            <v>Williamsburg2018150%HSMax</v>
          </cell>
          <cell r="B12352">
            <v>2018</v>
          </cell>
          <cell r="C12352" t="str">
            <v>50%HS</v>
          </cell>
          <cell r="D12352" t="str">
            <v>Williamsburg</v>
          </cell>
          <cell r="E12352">
            <v>1</v>
          </cell>
          <cell r="F12352">
            <v>492</v>
          </cell>
          <cell r="G12352" t="str">
            <v>Max</v>
          </cell>
        </row>
        <row r="12353">
          <cell r="A12353" t="str">
            <v>York2018150%HSMax</v>
          </cell>
          <cell r="B12353">
            <v>2018</v>
          </cell>
          <cell r="C12353" t="str">
            <v>50%HS</v>
          </cell>
          <cell r="D12353" t="str">
            <v>York</v>
          </cell>
          <cell r="E12353">
            <v>1</v>
          </cell>
          <cell r="F12353">
            <v>664</v>
          </cell>
          <cell r="G12353" t="str">
            <v>Max</v>
          </cell>
        </row>
        <row r="12354">
          <cell r="A12354" t="str">
            <v>Abbeville2018250%HSMax</v>
          </cell>
          <cell r="B12354">
            <v>2018</v>
          </cell>
          <cell r="C12354" t="str">
            <v>50%HS</v>
          </cell>
          <cell r="D12354" t="str">
            <v>Abbeville</v>
          </cell>
          <cell r="E12354">
            <v>2</v>
          </cell>
          <cell r="F12354">
            <v>561</v>
          </cell>
          <cell r="G12354" t="str">
            <v>Max</v>
          </cell>
        </row>
        <row r="12355">
          <cell r="A12355" t="str">
            <v>Aiken2018250%HSMax</v>
          </cell>
          <cell r="B12355">
            <v>2018</v>
          </cell>
          <cell r="C12355" t="str">
            <v>50%HS</v>
          </cell>
          <cell r="D12355" t="str">
            <v>Aiken</v>
          </cell>
          <cell r="E12355">
            <v>2</v>
          </cell>
          <cell r="F12355" t="str">
            <v>n/a</v>
          </cell>
          <cell r="G12355" t="str">
            <v>Max</v>
          </cell>
        </row>
        <row r="12356">
          <cell r="A12356" t="str">
            <v>Allendale2018250%HSMax</v>
          </cell>
          <cell r="B12356">
            <v>2018</v>
          </cell>
          <cell r="C12356" t="str">
            <v>50%HS</v>
          </cell>
          <cell r="D12356" t="str">
            <v>Allendale</v>
          </cell>
          <cell r="E12356">
            <v>2</v>
          </cell>
          <cell r="F12356">
            <v>552</v>
          </cell>
          <cell r="G12356" t="str">
            <v>Max</v>
          </cell>
        </row>
        <row r="12357">
          <cell r="A12357" t="str">
            <v>Anderson2018250%HSMax</v>
          </cell>
          <cell r="B12357">
            <v>2018</v>
          </cell>
          <cell r="C12357" t="str">
            <v>50%HS</v>
          </cell>
          <cell r="D12357" t="str">
            <v>Anderson</v>
          </cell>
          <cell r="E12357">
            <v>2</v>
          </cell>
          <cell r="F12357">
            <v>662</v>
          </cell>
          <cell r="G12357" t="str">
            <v>Max</v>
          </cell>
        </row>
        <row r="12358">
          <cell r="A12358" t="str">
            <v>Bamberg2018250%HSMax</v>
          </cell>
          <cell r="B12358">
            <v>2018</v>
          </cell>
          <cell r="C12358" t="str">
            <v>50%HS</v>
          </cell>
          <cell r="D12358" t="str">
            <v>Bamberg</v>
          </cell>
          <cell r="E12358">
            <v>2</v>
          </cell>
          <cell r="F12358">
            <v>705</v>
          </cell>
          <cell r="G12358" t="str">
            <v>Max</v>
          </cell>
        </row>
        <row r="12359">
          <cell r="A12359" t="str">
            <v>Barnwell2018250%HSMax</v>
          </cell>
          <cell r="B12359">
            <v>2018</v>
          </cell>
          <cell r="C12359" t="str">
            <v>50%HS</v>
          </cell>
          <cell r="D12359" t="str">
            <v>Barnwell</v>
          </cell>
          <cell r="E12359">
            <v>2</v>
          </cell>
          <cell r="F12359">
            <v>823</v>
          </cell>
          <cell r="G12359" t="str">
            <v>Max</v>
          </cell>
        </row>
        <row r="12360">
          <cell r="A12360" t="str">
            <v>Beaufort2018250%HSMax</v>
          </cell>
          <cell r="B12360">
            <v>2018</v>
          </cell>
          <cell r="C12360" t="str">
            <v>50%HS</v>
          </cell>
          <cell r="D12360" t="str">
            <v>Beaufort</v>
          </cell>
          <cell r="E12360">
            <v>2</v>
          </cell>
          <cell r="F12360">
            <v>810</v>
          </cell>
          <cell r="G12360" t="str">
            <v>Max</v>
          </cell>
        </row>
        <row r="12361">
          <cell r="A12361" t="str">
            <v>Berkeley2018250%HSMax</v>
          </cell>
          <cell r="B12361">
            <v>2018</v>
          </cell>
          <cell r="C12361" t="str">
            <v>50%HS</v>
          </cell>
          <cell r="D12361" t="str">
            <v>Berkeley</v>
          </cell>
          <cell r="E12361">
            <v>2</v>
          </cell>
          <cell r="F12361" t="str">
            <v>n/a</v>
          </cell>
          <cell r="G12361" t="str">
            <v>Max</v>
          </cell>
        </row>
        <row r="12362">
          <cell r="A12362" t="str">
            <v>Calhoun2018250%HSMax</v>
          </cell>
          <cell r="B12362">
            <v>2018</v>
          </cell>
          <cell r="C12362" t="str">
            <v>50%HS</v>
          </cell>
          <cell r="D12362" t="str">
            <v>Calhoun</v>
          </cell>
          <cell r="E12362">
            <v>2</v>
          </cell>
          <cell r="F12362">
            <v>772</v>
          </cell>
          <cell r="G12362" t="str">
            <v>Max</v>
          </cell>
        </row>
        <row r="12363">
          <cell r="A12363" t="str">
            <v>Charleston2018250%HSMax</v>
          </cell>
          <cell r="B12363">
            <v>2018</v>
          </cell>
          <cell r="C12363" t="str">
            <v>50%HS</v>
          </cell>
          <cell r="D12363" t="str">
            <v>Charleston</v>
          </cell>
          <cell r="E12363">
            <v>2</v>
          </cell>
          <cell r="F12363" t="str">
            <v>n/a</v>
          </cell>
          <cell r="G12363" t="str">
            <v>Max</v>
          </cell>
        </row>
        <row r="12364">
          <cell r="A12364" t="str">
            <v>Cherokee2018250%HSMax</v>
          </cell>
          <cell r="B12364">
            <v>2018</v>
          </cell>
          <cell r="C12364" t="str">
            <v>50%HS</v>
          </cell>
          <cell r="D12364" t="str">
            <v>Cherokee</v>
          </cell>
          <cell r="E12364">
            <v>2</v>
          </cell>
          <cell r="F12364">
            <v>656</v>
          </cell>
          <cell r="G12364" t="str">
            <v>Max</v>
          </cell>
        </row>
        <row r="12365">
          <cell r="A12365" t="str">
            <v>Chester2018250%HSMax</v>
          </cell>
          <cell r="B12365">
            <v>2018</v>
          </cell>
          <cell r="C12365" t="str">
            <v>50%HS</v>
          </cell>
          <cell r="D12365" t="str">
            <v>Chester</v>
          </cell>
          <cell r="E12365">
            <v>2</v>
          </cell>
          <cell r="F12365">
            <v>552</v>
          </cell>
          <cell r="G12365" t="str">
            <v>Max</v>
          </cell>
        </row>
        <row r="12366">
          <cell r="A12366" t="str">
            <v>Chesterfield2018250%HSMax</v>
          </cell>
          <cell r="B12366">
            <v>2018</v>
          </cell>
          <cell r="C12366" t="str">
            <v>50%HS</v>
          </cell>
          <cell r="D12366" t="str">
            <v>Chesterfield</v>
          </cell>
          <cell r="E12366">
            <v>2</v>
          </cell>
          <cell r="F12366">
            <v>552</v>
          </cell>
          <cell r="G12366" t="str">
            <v>Max</v>
          </cell>
        </row>
        <row r="12367">
          <cell r="A12367" t="str">
            <v>Clarendon2018250%HSMax</v>
          </cell>
          <cell r="B12367">
            <v>2018</v>
          </cell>
          <cell r="C12367" t="str">
            <v>50%HS</v>
          </cell>
          <cell r="D12367" t="str">
            <v>Clarendon</v>
          </cell>
          <cell r="E12367">
            <v>2</v>
          </cell>
          <cell r="F12367">
            <v>552</v>
          </cell>
          <cell r="G12367" t="str">
            <v>Max</v>
          </cell>
        </row>
        <row r="12368">
          <cell r="A12368" t="str">
            <v>Colleton2018250%HSMax</v>
          </cell>
          <cell r="B12368">
            <v>2018</v>
          </cell>
          <cell r="C12368" t="str">
            <v>50%HS</v>
          </cell>
          <cell r="D12368" t="str">
            <v>Colleton</v>
          </cell>
          <cell r="E12368">
            <v>2</v>
          </cell>
          <cell r="F12368">
            <v>560</v>
          </cell>
          <cell r="G12368" t="str">
            <v>Max</v>
          </cell>
        </row>
        <row r="12369">
          <cell r="A12369" t="str">
            <v>Darlington2018250%HSMax</v>
          </cell>
          <cell r="B12369">
            <v>2018</v>
          </cell>
          <cell r="C12369" t="str">
            <v>50%HS</v>
          </cell>
          <cell r="D12369" t="str">
            <v>Darlington</v>
          </cell>
          <cell r="E12369">
            <v>2</v>
          </cell>
          <cell r="F12369">
            <v>580</v>
          </cell>
          <cell r="G12369" t="str">
            <v>Max</v>
          </cell>
        </row>
        <row r="12370">
          <cell r="A12370" t="str">
            <v>Dillon2018250%HSMax</v>
          </cell>
          <cell r="B12370">
            <v>2018</v>
          </cell>
          <cell r="C12370" t="str">
            <v>50%HS</v>
          </cell>
          <cell r="D12370" t="str">
            <v>Dillon</v>
          </cell>
          <cell r="E12370">
            <v>2</v>
          </cell>
          <cell r="F12370">
            <v>552</v>
          </cell>
          <cell r="G12370" t="str">
            <v>Max</v>
          </cell>
        </row>
        <row r="12371">
          <cell r="A12371" t="str">
            <v>Dorchester2018250%HSMax</v>
          </cell>
          <cell r="B12371">
            <v>2018</v>
          </cell>
          <cell r="C12371" t="str">
            <v>50%HS</v>
          </cell>
          <cell r="D12371" t="str">
            <v>Dorchester</v>
          </cell>
          <cell r="E12371">
            <v>2</v>
          </cell>
          <cell r="F12371" t="str">
            <v>n/a</v>
          </cell>
          <cell r="G12371" t="str">
            <v>Max</v>
          </cell>
        </row>
        <row r="12372">
          <cell r="A12372" t="str">
            <v>Edgefield2018250%HSMax</v>
          </cell>
          <cell r="B12372">
            <v>2018</v>
          </cell>
          <cell r="C12372" t="str">
            <v>50%HS</v>
          </cell>
          <cell r="D12372" t="str">
            <v>Edgefield</v>
          </cell>
          <cell r="E12372">
            <v>2</v>
          </cell>
          <cell r="F12372" t="str">
            <v>n/a</v>
          </cell>
          <cell r="G12372" t="str">
            <v>Max</v>
          </cell>
        </row>
        <row r="12373">
          <cell r="A12373" t="str">
            <v>Fairfield2018250%HSMax</v>
          </cell>
          <cell r="B12373">
            <v>2018</v>
          </cell>
          <cell r="C12373" t="str">
            <v>50%HS</v>
          </cell>
          <cell r="D12373" t="str">
            <v>Fairfield</v>
          </cell>
          <cell r="E12373">
            <v>2</v>
          </cell>
          <cell r="F12373">
            <v>772</v>
          </cell>
          <cell r="G12373" t="str">
            <v>Max</v>
          </cell>
        </row>
        <row r="12374">
          <cell r="A12374" t="str">
            <v>Florence2018250%HSMax</v>
          </cell>
          <cell r="B12374">
            <v>2018</v>
          </cell>
          <cell r="C12374" t="str">
            <v>50%HS</v>
          </cell>
          <cell r="D12374" t="str">
            <v>Florence</v>
          </cell>
          <cell r="E12374">
            <v>2</v>
          </cell>
          <cell r="F12374">
            <v>668</v>
          </cell>
          <cell r="G12374" t="str">
            <v>Max</v>
          </cell>
        </row>
        <row r="12375">
          <cell r="A12375" t="str">
            <v>Georgetown2018250%HSMax</v>
          </cell>
          <cell r="B12375">
            <v>2018</v>
          </cell>
          <cell r="C12375" t="str">
            <v>50%HS</v>
          </cell>
          <cell r="D12375" t="str">
            <v>Georgetown</v>
          </cell>
          <cell r="E12375">
            <v>2</v>
          </cell>
          <cell r="F12375">
            <v>652</v>
          </cell>
          <cell r="G12375" t="str">
            <v>Max</v>
          </cell>
        </row>
        <row r="12376">
          <cell r="A12376" t="str">
            <v>Greenville2018250%HSMax</v>
          </cell>
          <cell r="B12376">
            <v>2018</v>
          </cell>
          <cell r="C12376" t="str">
            <v>50%HS</v>
          </cell>
          <cell r="D12376" t="str">
            <v>Greenville</v>
          </cell>
          <cell r="E12376">
            <v>2</v>
          </cell>
          <cell r="F12376">
            <v>732</v>
          </cell>
          <cell r="G12376" t="str">
            <v>Max</v>
          </cell>
        </row>
        <row r="12377">
          <cell r="A12377" t="str">
            <v>Greenwood2018250%HSMax</v>
          </cell>
          <cell r="B12377">
            <v>2018</v>
          </cell>
          <cell r="C12377" t="str">
            <v>50%HS</v>
          </cell>
          <cell r="D12377" t="str">
            <v>Greenwood</v>
          </cell>
          <cell r="E12377">
            <v>2</v>
          </cell>
          <cell r="F12377">
            <v>613</v>
          </cell>
          <cell r="G12377" t="str">
            <v>Max</v>
          </cell>
        </row>
        <row r="12378">
          <cell r="A12378" t="str">
            <v>Hampton2018250%HSMax</v>
          </cell>
          <cell r="B12378">
            <v>2018</v>
          </cell>
          <cell r="C12378" t="str">
            <v>50%HS</v>
          </cell>
          <cell r="D12378" t="str">
            <v>Hampton</v>
          </cell>
          <cell r="E12378">
            <v>2</v>
          </cell>
          <cell r="F12378">
            <v>578</v>
          </cell>
          <cell r="G12378" t="str">
            <v>Max</v>
          </cell>
        </row>
        <row r="12379">
          <cell r="A12379" t="str">
            <v>Horry2018250%HSMax</v>
          </cell>
          <cell r="B12379">
            <v>2018</v>
          </cell>
          <cell r="C12379" t="str">
            <v>50%HS</v>
          </cell>
          <cell r="D12379" t="str">
            <v>Horry</v>
          </cell>
          <cell r="E12379">
            <v>2</v>
          </cell>
          <cell r="F12379">
            <v>632</v>
          </cell>
          <cell r="G12379" t="str">
            <v>Max</v>
          </cell>
        </row>
        <row r="12380">
          <cell r="A12380" t="str">
            <v>Jasper2018250%HSMax</v>
          </cell>
          <cell r="B12380">
            <v>2018</v>
          </cell>
          <cell r="C12380" t="str">
            <v>50%HS</v>
          </cell>
          <cell r="D12380" t="str">
            <v>Jasper</v>
          </cell>
          <cell r="E12380">
            <v>2</v>
          </cell>
          <cell r="F12380">
            <v>556</v>
          </cell>
          <cell r="G12380" t="str">
            <v>Max</v>
          </cell>
        </row>
        <row r="12381">
          <cell r="A12381" t="str">
            <v>Kershaw2018250%HSMax</v>
          </cell>
          <cell r="B12381">
            <v>2018</v>
          </cell>
          <cell r="C12381" t="str">
            <v>50%HS</v>
          </cell>
          <cell r="D12381" t="str">
            <v>Kershaw</v>
          </cell>
          <cell r="E12381">
            <v>2</v>
          </cell>
          <cell r="F12381">
            <v>645</v>
          </cell>
          <cell r="G12381" t="str">
            <v>Max</v>
          </cell>
        </row>
        <row r="12382">
          <cell r="A12382" t="str">
            <v>Lancaster2018250%HSMax</v>
          </cell>
          <cell r="B12382">
            <v>2018</v>
          </cell>
          <cell r="C12382" t="str">
            <v>50%HS</v>
          </cell>
          <cell r="D12382" t="str">
            <v>Lancaster</v>
          </cell>
          <cell r="E12382">
            <v>2</v>
          </cell>
          <cell r="F12382">
            <v>656</v>
          </cell>
          <cell r="G12382" t="str">
            <v>Max</v>
          </cell>
        </row>
        <row r="12383">
          <cell r="A12383" t="str">
            <v>Laurens2018250%HSMax</v>
          </cell>
          <cell r="B12383">
            <v>2018</v>
          </cell>
          <cell r="C12383" t="str">
            <v>50%HS</v>
          </cell>
          <cell r="D12383" t="str">
            <v>Laurens</v>
          </cell>
          <cell r="E12383">
            <v>2</v>
          </cell>
          <cell r="F12383">
            <v>573</v>
          </cell>
          <cell r="G12383" t="str">
            <v>Max</v>
          </cell>
        </row>
        <row r="12384">
          <cell r="A12384" t="str">
            <v>Lee2018250%HSMax</v>
          </cell>
          <cell r="B12384">
            <v>2018</v>
          </cell>
          <cell r="C12384" t="str">
            <v>50%HS</v>
          </cell>
          <cell r="D12384" t="str">
            <v>Lee</v>
          </cell>
          <cell r="E12384">
            <v>2</v>
          </cell>
          <cell r="F12384">
            <v>552</v>
          </cell>
          <cell r="G12384" t="str">
            <v>Max</v>
          </cell>
        </row>
        <row r="12385">
          <cell r="A12385" t="str">
            <v>Lexington2018250%HSMax</v>
          </cell>
          <cell r="B12385">
            <v>2018</v>
          </cell>
          <cell r="C12385" t="str">
            <v>50%HS</v>
          </cell>
          <cell r="D12385" t="str">
            <v>Lexington</v>
          </cell>
          <cell r="E12385">
            <v>2</v>
          </cell>
          <cell r="F12385">
            <v>772</v>
          </cell>
          <cell r="G12385" t="str">
            <v>Max</v>
          </cell>
        </row>
        <row r="12386">
          <cell r="A12386" t="str">
            <v>Marion2018250%HSMax</v>
          </cell>
          <cell r="B12386">
            <v>2018</v>
          </cell>
          <cell r="C12386" t="str">
            <v>50%HS</v>
          </cell>
          <cell r="D12386" t="str">
            <v>Marion</v>
          </cell>
          <cell r="E12386">
            <v>2</v>
          </cell>
          <cell r="F12386">
            <v>562</v>
          </cell>
          <cell r="G12386" t="str">
            <v>Max</v>
          </cell>
        </row>
        <row r="12387">
          <cell r="A12387" t="str">
            <v>Marlboro2018250%HSMax</v>
          </cell>
          <cell r="B12387">
            <v>2018</v>
          </cell>
          <cell r="C12387" t="str">
            <v>50%HS</v>
          </cell>
          <cell r="D12387" t="str">
            <v>Marlboro</v>
          </cell>
          <cell r="E12387">
            <v>2</v>
          </cell>
          <cell r="F12387">
            <v>552</v>
          </cell>
          <cell r="G12387" t="str">
            <v>Max</v>
          </cell>
        </row>
        <row r="12388">
          <cell r="A12388" t="str">
            <v>McCormick2018250%HSMax</v>
          </cell>
          <cell r="B12388">
            <v>2018</v>
          </cell>
          <cell r="C12388" t="str">
            <v>50%HS</v>
          </cell>
          <cell r="D12388" t="str">
            <v>McCormick</v>
          </cell>
          <cell r="E12388">
            <v>2</v>
          </cell>
          <cell r="F12388">
            <v>587</v>
          </cell>
          <cell r="G12388" t="str">
            <v>Max</v>
          </cell>
        </row>
        <row r="12389">
          <cell r="A12389" t="str">
            <v>Newberry2018250%HSMax</v>
          </cell>
          <cell r="B12389">
            <v>2018</v>
          </cell>
          <cell r="C12389" t="str">
            <v>50%HS</v>
          </cell>
          <cell r="D12389" t="str">
            <v>Newberry</v>
          </cell>
          <cell r="E12389">
            <v>2</v>
          </cell>
          <cell r="F12389">
            <v>630</v>
          </cell>
          <cell r="G12389" t="str">
            <v>Max</v>
          </cell>
        </row>
        <row r="12390">
          <cell r="A12390" t="str">
            <v>Oconee2018250%HSMax</v>
          </cell>
          <cell r="B12390">
            <v>2018</v>
          </cell>
          <cell r="C12390" t="str">
            <v>50%HS</v>
          </cell>
          <cell r="D12390" t="str">
            <v>Oconee</v>
          </cell>
          <cell r="E12390">
            <v>2</v>
          </cell>
          <cell r="F12390">
            <v>641</v>
          </cell>
          <cell r="G12390" t="str">
            <v>Max</v>
          </cell>
        </row>
        <row r="12391">
          <cell r="A12391" t="str">
            <v>Orangeburg2018250%HSMax</v>
          </cell>
          <cell r="B12391">
            <v>2018</v>
          </cell>
          <cell r="C12391" t="str">
            <v>50%HS</v>
          </cell>
          <cell r="D12391" t="str">
            <v>Orangeburg</v>
          </cell>
          <cell r="E12391">
            <v>2</v>
          </cell>
          <cell r="F12391">
            <v>596</v>
          </cell>
          <cell r="G12391" t="str">
            <v>Max</v>
          </cell>
        </row>
        <row r="12392">
          <cell r="A12392" t="str">
            <v>Pickens2018250%HSMax</v>
          </cell>
          <cell r="B12392">
            <v>2018</v>
          </cell>
          <cell r="C12392" t="str">
            <v>50%HS</v>
          </cell>
          <cell r="D12392" t="str">
            <v>Pickens</v>
          </cell>
          <cell r="E12392">
            <v>2</v>
          </cell>
          <cell r="F12392">
            <v>732</v>
          </cell>
          <cell r="G12392" t="str">
            <v>Max</v>
          </cell>
        </row>
        <row r="12393">
          <cell r="A12393" t="str">
            <v>Richland2018250%HSMax</v>
          </cell>
          <cell r="B12393">
            <v>2018</v>
          </cell>
          <cell r="C12393" t="str">
            <v>50%HS</v>
          </cell>
          <cell r="D12393" t="str">
            <v>Richland</v>
          </cell>
          <cell r="E12393">
            <v>2</v>
          </cell>
          <cell r="F12393">
            <v>772</v>
          </cell>
          <cell r="G12393" t="str">
            <v>Max</v>
          </cell>
        </row>
        <row r="12394">
          <cell r="A12394" t="str">
            <v>Saluda2018250%HSMax</v>
          </cell>
          <cell r="B12394">
            <v>2018</v>
          </cell>
          <cell r="C12394" t="str">
            <v>50%HS</v>
          </cell>
          <cell r="D12394" t="str">
            <v>Saluda</v>
          </cell>
          <cell r="E12394">
            <v>2</v>
          </cell>
          <cell r="F12394">
            <v>772</v>
          </cell>
          <cell r="G12394" t="str">
            <v>Max</v>
          </cell>
        </row>
        <row r="12395">
          <cell r="A12395" t="str">
            <v>Spartanburg2018250%HSMax</v>
          </cell>
          <cell r="B12395">
            <v>2018</v>
          </cell>
          <cell r="C12395" t="str">
            <v>50%HS</v>
          </cell>
          <cell r="D12395" t="str">
            <v>Spartanburg</v>
          </cell>
          <cell r="E12395">
            <v>2</v>
          </cell>
          <cell r="F12395">
            <v>651</v>
          </cell>
          <cell r="G12395" t="str">
            <v>Max</v>
          </cell>
        </row>
        <row r="12396">
          <cell r="A12396" t="str">
            <v>Sumter2018250%HSMax</v>
          </cell>
          <cell r="B12396">
            <v>2018</v>
          </cell>
          <cell r="C12396" t="str">
            <v>50%HS</v>
          </cell>
          <cell r="D12396" t="str">
            <v>Sumter</v>
          </cell>
          <cell r="E12396">
            <v>2</v>
          </cell>
          <cell r="F12396">
            <v>595</v>
          </cell>
          <cell r="G12396" t="str">
            <v>Max</v>
          </cell>
        </row>
        <row r="12397">
          <cell r="A12397" t="str">
            <v>Union2018250%HSMax</v>
          </cell>
          <cell r="B12397">
            <v>2018</v>
          </cell>
          <cell r="C12397" t="str">
            <v>50%HS</v>
          </cell>
          <cell r="D12397" t="str">
            <v>Union</v>
          </cell>
          <cell r="E12397">
            <v>2</v>
          </cell>
          <cell r="F12397">
            <v>552</v>
          </cell>
          <cell r="G12397" t="str">
            <v>Max</v>
          </cell>
        </row>
        <row r="12398">
          <cell r="A12398" t="str">
            <v>Williamsburg2018250%HSMax</v>
          </cell>
          <cell r="B12398">
            <v>2018</v>
          </cell>
          <cell r="C12398" t="str">
            <v>50%HS</v>
          </cell>
          <cell r="D12398" t="str">
            <v>Williamsburg</v>
          </cell>
          <cell r="E12398">
            <v>2</v>
          </cell>
          <cell r="F12398">
            <v>591</v>
          </cell>
          <cell r="G12398" t="str">
            <v>Max</v>
          </cell>
        </row>
        <row r="12399">
          <cell r="A12399" t="str">
            <v>York2018250%HSMax</v>
          </cell>
          <cell r="B12399">
            <v>2018</v>
          </cell>
          <cell r="C12399" t="str">
            <v>50%HS</v>
          </cell>
          <cell r="D12399" t="str">
            <v>York</v>
          </cell>
          <cell r="E12399">
            <v>2</v>
          </cell>
          <cell r="F12399">
            <v>797</v>
          </cell>
          <cell r="G12399" t="str">
            <v>Max</v>
          </cell>
        </row>
        <row r="12400">
          <cell r="A12400" t="str">
            <v>Abbeville2018350%HSMax</v>
          </cell>
          <cell r="B12400">
            <v>2018</v>
          </cell>
          <cell r="C12400" t="str">
            <v>50%HS</v>
          </cell>
          <cell r="D12400" t="str">
            <v>Abbeville</v>
          </cell>
          <cell r="E12400">
            <v>3</v>
          </cell>
          <cell r="F12400">
            <v>647</v>
          </cell>
          <cell r="G12400" t="str">
            <v>Max</v>
          </cell>
        </row>
        <row r="12401">
          <cell r="A12401" t="str">
            <v>Aiken2018350%HSMax</v>
          </cell>
          <cell r="B12401">
            <v>2018</v>
          </cell>
          <cell r="C12401" t="str">
            <v>50%HS</v>
          </cell>
          <cell r="D12401" t="str">
            <v>Aiken</v>
          </cell>
          <cell r="E12401">
            <v>3</v>
          </cell>
          <cell r="F12401" t="str">
            <v>n/a</v>
          </cell>
          <cell r="G12401" t="str">
            <v>Max</v>
          </cell>
        </row>
        <row r="12402">
          <cell r="A12402" t="str">
            <v>Allendale2018350%HSMax</v>
          </cell>
          <cell r="B12402">
            <v>2018</v>
          </cell>
          <cell r="C12402" t="str">
            <v>50%HS</v>
          </cell>
          <cell r="D12402" t="str">
            <v>Allendale</v>
          </cell>
          <cell r="E12402">
            <v>3</v>
          </cell>
          <cell r="F12402">
            <v>638</v>
          </cell>
          <cell r="G12402" t="str">
            <v>Max</v>
          </cell>
        </row>
        <row r="12403">
          <cell r="A12403" t="str">
            <v>Anderson2018350%HSMax</v>
          </cell>
          <cell r="B12403">
            <v>2018</v>
          </cell>
          <cell r="C12403" t="str">
            <v>50%HS</v>
          </cell>
          <cell r="D12403" t="str">
            <v>Anderson</v>
          </cell>
          <cell r="E12403">
            <v>3</v>
          </cell>
          <cell r="F12403">
            <v>765</v>
          </cell>
          <cell r="G12403" t="str">
            <v>Max</v>
          </cell>
        </row>
        <row r="12404">
          <cell r="A12404" t="str">
            <v>Bamberg2018350%HSMax</v>
          </cell>
          <cell r="B12404">
            <v>2018</v>
          </cell>
          <cell r="C12404" t="str">
            <v>50%HS</v>
          </cell>
          <cell r="D12404" t="str">
            <v>Bamberg</v>
          </cell>
          <cell r="E12404">
            <v>3</v>
          </cell>
          <cell r="F12404">
            <v>814</v>
          </cell>
          <cell r="G12404" t="str">
            <v>Max</v>
          </cell>
        </row>
        <row r="12405">
          <cell r="A12405" t="str">
            <v>Barnwell2018350%HSMax</v>
          </cell>
          <cell r="B12405">
            <v>2018</v>
          </cell>
          <cell r="C12405" t="str">
            <v>50%HS</v>
          </cell>
          <cell r="D12405" t="str">
            <v>Barnwell</v>
          </cell>
          <cell r="E12405">
            <v>3</v>
          </cell>
          <cell r="F12405">
            <v>951</v>
          </cell>
          <cell r="G12405" t="str">
            <v>Max</v>
          </cell>
        </row>
        <row r="12406">
          <cell r="A12406" t="str">
            <v>Beaufort2018350%HSMax</v>
          </cell>
          <cell r="B12406">
            <v>2018</v>
          </cell>
          <cell r="C12406" t="str">
            <v>50%HS</v>
          </cell>
          <cell r="D12406" t="str">
            <v>Beaufort</v>
          </cell>
          <cell r="E12406">
            <v>3</v>
          </cell>
          <cell r="F12406">
            <v>936</v>
          </cell>
          <cell r="G12406" t="str">
            <v>Max</v>
          </cell>
        </row>
        <row r="12407">
          <cell r="A12407" t="str">
            <v>Berkeley2018350%HSMax</v>
          </cell>
          <cell r="B12407">
            <v>2018</v>
          </cell>
          <cell r="C12407" t="str">
            <v>50%HS</v>
          </cell>
          <cell r="D12407" t="str">
            <v>Berkeley</v>
          </cell>
          <cell r="E12407">
            <v>3</v>
          </cell>
          <cell r="F12407" t="str">
            <v>n/a</v>
          </cell>
          <cell r="G12407" t="str">
            <v>Max</v>
          </cell>
        </row>
        <row r="12408">
          <cell r="A12408" t="str">
            <v>Calhoun2018350%HSMax</v>
          </cell>
          <cell r="B12408">
            <v>2018</v>
          </cell>
          <cell r="C12408" t="str">
            <v>50%HS</v>
          </cell>
          <cell r="D12408" t="str">
            <v>Calhoun</v>
          </cell>
          <cell r="E12408">
            <v>3</v>
          </cell>
          <cell r="F12408">
            <v>891</v>
          </cell>
          <cell r="G12408" t="str">
            <v>Max</v>
          </cell>
        </row>
        <row r="12409">
          <cell r="A12409" t="str">
            <v>Charleston2018350%HSMax</v>
          </cell>
          <cell r="B12409">
            <v>2018</v>
          </cell>
          <cell r="C12409" t="str">
            <v>50%HS</v>
          </cell>
          <cell r="D12409" t="str">
            <v>Charleston</v>
          </cell>
          <cell r="E12409">
            <v>3</v>
          </cell>
          <cell r="F12409" t="str">
            <v>n/a</v>
          </cell>
          <cell r="G12409" t="str">
            <v>Max</v>
          </cell>
        </row>
        <row r="12410">
          <cell r="A12410" t="str">
            <v>Cherokee2018350%HSMax</v>
          </cell>
          <cell r="B12410">
            <v>2018</v>
          </cell>
          <cell r="C12410" t="str">
            <v>50%HS</v>
          </cell>
          <cell r="D12410" t="str">
            <v>Cherokee</v>
          </cell>
          <cell r="E12410">
            <v>3</v>
          </cell>
          <cell r="F12410">
            <v>758</v>
          </cell>
          <cell r="G12410" t="str">
            <v>Max</v>
          </cell>
        </row>
        <row r="12411">
          <cell r="A12411" t="str">
            <v>Chester2018350%HSMax</v>
          </cell>
          <cell r="B12411">
            <v>2018</v>
          </cell>
          <cell r="C12411" t="str">
            <v>50%HS</v>
          </cell>
          <cell r="D12411" t="str">
            <v>Chester</v>
          </cell>
          <cell r="E12411">
            <v>3</v>
          </cell>
          <cell r="F12411">
            <v>638</v>
          </cell>
          <cell r="G12411" t="str">
            <v>Max</v>
          </cell>
        </row>
        <row r="12412">
          <cell r="A12412" t="str">
            <v>Chesterfield2018350%HSMax</v>
          </cell>
          <cell r="B12412">
            <v>2018</v>
          </cell>
          <cell r="C12412" t="str">
            <v>50%HS</v>
          </cell>
          <cell r="D12412" t="str">
            <v>Chesterfield</v>
          </cell>
          <cell r="E12412">
            <v>3</v>
          </cell>
          <cell r="F12412">
            <v>638</v>
          </cell>
          <cell r="G12412" t="str">
            <v>Max</v>
          </cell>
        </row>
        <row r="12413">
          <cell r="A12413" t="str">
            <v>Clarendon2018350%HSMax</v>
          </cell>
          <cell r="B12413">
            <v>2018</v>
          </cell>
          <cell r="C12413" t="str">
            <v>50%HS</v>
          </cell>
          <cell r="D12413" t="str">
            <v>Clarendon</v>
          </cell>
          <cell r="E12413">
            <v>3</v>
          </cell>
          <cell r="F12413">
            <v>638</v>
          </cell>
          <cell r="G12413" t="str">
            <v>Max</v>
          </cell>
        </row>
        <row r="12414">
          <cell r="A12414" t="str">
            <v>Colleton2018350%HSMax</v>
          </cell>
          <cell r="B12414">
            <v>2018</v>
          </cell>
          <cell r="C12414" t="str">
            <v>50%HS</v>
          </cell>
          <cell r="D12414" t="str">
            <v>Colleton</v>
          </cell>
          <cell r="E12414">
            <v>3</v>
          </cell>
          <cell r="F12414">
            <v>646</v>
          </cell>
          <cell r="G12414" t="str">
            <v>Max</v>
          </cell>
        </row>
        <row r="12415">
          <cell r="A12415" t="str">
            <v>Darlington2018350%HSMax</v>
          </cell>
          <cell r="B12415">
            <v>2018</v>
          </cell>
          <cell r="C12415" t="str">
            <v>50%HS</v>
          </cell>
          <cell r="D12415" t="str">
            <v>Darlington</v>
          </cell>
          <cell r="E12415">
            <v>3</v>
          </cell>
          <cell r="F12415">
            <v>670</v>
          </cell>
          <cell r="G12415" t="str">
            <v>Max</v>
          </cell>
        </row>
        <row r="12416">
          <cell r="A12416" t="str">
            <v>Dillon2018350%HSMax</v>
          </cell>
          <cell r="B12416">
            <v>2018</v>
          </cell>
          <cell r="C12416" t="str">
            <v>50%HS</v>
          </cell>
          <cell r="D12416" t="str">
            <v>Dillon</v>
          </cell>
          <cell r="E12416">
            <v>3</v>
          </cell>
          <cell r="F12416">
            <v>638</v>
          </cell>
          <cell r="G12416" t="str">
            <v>Max</v>
          </cell>
        </row>
        <row r="12417">
          <cell r="A12417" t="str">
            <v>Dorchester2018350%HSMax</v>
          </cell>
          <cell r="B12417">
            <v>2018</v>
          </cell>
          <cell r="C12417" t="str">
            <v>50%HS</v>
          </cell>
          <cell r="D12417" t="str">
            <v>Dorchester</v>
          </cell>
          <cell r="E12417">
            <v>3</v>
          </cell>
          <cell r="F12417" t="str">
            <v>n/a</v>
          </cell>
          <cell r="G12417" t="str">
            <v>Max</v>
          </cell>
        </row>
        <row r="12418">
          <cell r="A12418" t="str">
            <v>Edgefield2018350%HSMax</v>
          </cell>
          <cell r="B12418">
            <v>2018</v>
          </cell>
          <cell r="C12418" t="str">
            <v>50%HS</v>
          </cell>
          <cell r="D12418" t="str">
            <v>Edgefield</v>
          </cell>
          <cell r="E12418">
            <v>3</v>
          </cell>
          <cell r="F12418" t="str">
            <v>n/a</v>
          </cell>
          <cell r="G12418" t="str">
            <v>Max</v>
          </cell>
        </row>
        <row r="12419">
          <cell r="A12419" t="str">
            <v>Fairfield2018350%HSMax</v>
          </cell>
          <cell r="B12419">
            <v>2018</v>
          </cell>
          <cell r="C12419" t="str">
            <v>50%HS</v>
          </cell>
          <cell r="D12419" t="str">
            <v>Fairfield</v>
          </cell>
          <cell r="E12419">
            <v>3</v>
          </cell>
          <cell r="F12419">
            <v>891</v>
          </cell>
          <cell r="G12419" t="str">
            <v>Max</v>
          </cell>
        </row>
        <row r="12420">
          <cell r="A12420" t="str">
            <v>Florence2018350%HSMax</v>
          </cell>
          <cell r="B12420">
            <v>2018</v>
          </cell>
          <cell r="C12420" t="str">
            <v>50%HS</v>
          </cell>
          <cell r="D12420" t="str">
            <v>Florence</v>
          </cell>
          <cell r="E12420">
            <v>3</v>
          </cell>
          <cell r="F12420">
            <v>772</v>
          </cell>
          <cell r="G12420" t="str">
            <v>Max</v>
          </cell>
        </row>
        <row r="12421">
          <cell r="A12421" t="str">
            <v>Georgetown2018350%HSMax</v>
          </cell>
          <cell r="B12421">
            <v>2018</v>
          </cell>
          <cell r="C12421" t="str">
            <v>50%HS</v>
          </cell>
          <cell r="D12421" t="str">
            <v>Georgetown</v>
          </cell>
          <cell r="E12421">
            <v>3</v>
          </cell>
          <cell r="F12421">
            <v>753</v>
          </cell>
          <cell r="G12421" t="str">
            <v>Max</v>
          </cell>
        </row>
        <row r="12422">
          <cell r="A12422" t="str">
            <v>Greenville2018350%HSMax</v>
          </cell>
          <cell r="B12422">
            <v>2018</v>
          </cell>
          <cell r="C12422" t="str">
            <v>50%HS</v>
          </cell>
          <cell r="D12422" t="str">
            <v>Greenville</v>
          </cell>
          <cell r="E12422">
            <v>3</v>
          </cell>
          <cell r="F12422">
            <v>846</v>
          </cell>
          <cell r="G12422" t="str">
            <v>Max</v>
          </cell>
        </row>
        <row r="12423">
          <cell r="A12423" t="str">
            <v>Greenwood2018350%HSMax</v>
          </cell>
          <cell r="B12423">
            <v>2018</v>
          </cell>
          <cell r="C12423" t="str">
            <v>50%HS</v>
          </cell>
          <cell r="D12423" t="str">
            <v>Greenwood</v>
          </cell>
          <cell r="E12423">
            <v>3</v>
          </cell>
          <cell r="F12423">
            <v>708</v>
          </cell>
          <cell r="G12423" t="str">
            <v>Max</v>
          </cell>
        </row>
        <row r="12424">
          <cell r="A12424" t="str">
            <v>Hampton2018350%HSMax</v>
          </cell>
          <cell r="B12424">
            <v>2018</v>
          </cell>
          <cell r="C12424" t="str">
            <v>50%HS</v>
          </cell>
          <cell r="D12424" t="str">
            <v>Hampton</v>
          </cell>
          <cell r="E12424">
            <v>3</v>
          </cell>
          <cell r="F12424">
            <v>668</v>
          </cell>
          <cell r="G12424" t="str">
            <v>Max</v>
          </cell>
        </row>
        <row r="12425">
          <cell r="A12425" t="str">
            <v>Horry2018350%HSMax</v>
          </cell>
          <cell r="B12425">
            <v>2018</v>
          </cell>
          <cell r="C12425" t="str">
            <v>50%HS</v>
          </cell>
          <cell r="D12425" t="str">
            <v>Horry</v>
          </cell>
          <cell r="E12425">
            <v>3</v>
          </cell>
          <cell r="F12425">
            <v>730</v>
          </cell>
          <cell r="G12425" t="str">
            <v>Max</v>
          </cell>
        </row>
        <row r="12426">
          <cell r="A12426" t="str">
            <v>Jasper2018350%HSMax</v>
          </cell>
          <cell r="B12426">
            <v>2018</v>
          </cell>
          <cell r="C12426" t="str">
            <v>50%HS</v>
          </cell>
          <cell r="D12426" t="str">
            <v>Jasper</v>
          </cell>
          <cell r="E12426">
            <v>3</v>
          </cell>
          <cell r="F12426">
            <v>642</v>
          </cell>
          <cell r="G12426" t="str">
            <v>Max</v>
          </cell>
        </row>
        <row r="12427">
          <cell r="A12427" t="str">
            <v>Kershaw2018350%HSMax</v>
          </cell>
          <cell r="B12427">
            <v>2018</v>
          </cell>
          <cell r="C12427" t="str">
            <v>50%HS</v>
          </cell>
          <cell r="D12427" t="str">
            <v>Kershaw</v>
          </cell>
          <cell r="E12427">
            <v>3</v>
          </cell>
          <cell r="F12427">
            <v>745</v>
          </cell>
          <cell r="G12427" t="str">
            <v>Max</v>
          </cell>
        </row>
        <row r="12428">
          <cell r="A12428" t="str">
            <v>Lancaster2018350%HSMax</v>
          </cell>
          <cell r="B12428">
            <v>2018</v>
          </cell>
          <cell r="C12428" t="str">
            <v>50%HS</v>
          </cell>
          <cell r="D12428" t="str">
            <v>Lancaster</v>
          </cell>
          <cell r="E12428">
            <v>3</v>
          </cell>
          <cell r="F12428">
            <v>758</v>
          </cell>
          <cell r="G12428" t="str">
            <v>Max</v>
          </cell>
        </row>
        <row r="12429">
          <cell r="A12429" t="str">
            <v>Laurens2018350%HSMax</v>
          </cell>
          <cell r="B12429">
            <v>2018</v>
          </cell>
          <cell r="C12429" t="str">
            <v>50%HS</v>
          </cell>
          <cell r="D12429" t="str">
            <v>Laurens</v>
          </cell>
          <cell r="E12429">
            <v>3</v>
          </cell>
          <cell r="F12429">
            <v>661</v>
          </cell>
          <cell r="G12429" t="str">
            <v>Max</v>
          </cell>
        </row>
        <row r="12430">
          <cell r="A12430" t="str">
            <v>Lee2018350%HSMax</v>
          </cell>
          <cell r="B12430">
            <v>2018</v>
          </cell>
          <cell r="C12430" t="str">
            <v>50%HS</v>
          </cell>
          <cell r="D12430" t="str">
            <v>Lee</v>
          </cell>
          <cell r="E12430">
            <v>3</v>
          </cell>
          <cell r="F12430">
            <v>638</v>
          </cell>
          <cell r="G12430" t="str">
            <v>Max</v>
          </cell>
        </row>
        <row r="12431">
          <cell r="A12431" t="str">
            <v>Lexington2018350%HSMax</v>
          </cell>
          <cell r="B12431">
            <v>2018</v>
          </cell>
          <cell r="C12431" t="str">
            <v>50%HS</v>
          </cell>
          <cell r="D12431" t="str">
            <v>Lexington</v>
          </cell>
          <cell r="E12431">
            <v>3</v>
          </cell>
          <cell r="F12431">
            <v>891</v>
          </cell>
          <cell r="G12431" t="str">
            <v>Max</v>
          </cell>
        </row>
        <row r="12432">
          <cell r="A12432" t="str">
            <v>Marion2018350%HSMax</v>
          </cell>
          <cell r="B12432">
            <v>2018</v>
          </cell>
          <cell r="C12432" t="str">
            <v>50%HS</v>
          </cell>
          <cell r="D12432" t="str">
            <v>Marion</v>
          </cell>
          <cell r="E12432">
            <v>3</v>
          </cell>
          <cell r="F12432">
            <v>650</v>
          </cell>
          <cell r="G12432" t="str">
            <v>Max</v>
          </cell>
        </row>
        <row r="12433">
          <cell r="A12433" t="str">
            <v>Marlboro2018350%HSMax</v>
          </cell>
          <cell r="B12433">
            <v>2018</v>
          </cell>
          <cell r="C12433" t="str">
            <v>50%HS</v>
          </cell>
          <cell r="D12433" t="str">
            <v>Marlboro</v>
          </cell>
          <cell r="E12433">
            <v>3</v>
          </cell>
          <cell r="F12433">
            <v>638</v>
          </cell>
          <cell r="G12433" t="str">
            <v>Max</v>
          </cell>
        </row>
        <row r="12434">
          <cell r="A12434" t="str">
            <v>McCormick2018350%HSMax</v>
          </cell>
          <cell r="B12434">
            <v>2018</v>
          </cell>
          <cell r="C12434" t="str">
            <v>50%HS</v>
          </cell>
          <cell r="D12434" t="str">
            <v>McCormick</v>
          </cell>
          <cell r="E12434">
            <v>3</v>
          </cell>
          <cell r="F12434">
            <v>678</v>
          </cell>
          <cell r="G12434" t="str">
            <v>Max</v>
          </cell>
        </row>
        <row r="12435">
          <cell r="A12435" t="str">
            <v>Newberry2018350%HSMax</v>
          </cell>
          <cell r="B12435">
            <v>2018</v>
          </cell>
          <cell r="C12435" t="str">
            <v>50%HS</v>
          </cell>
          <cell r="D12435" t="str">
            <v>Newberry</v>
          </cell>
          <cell r="E12435">
            <v>3</v>
          </cell>
          <cell r="F12435">
            <v>726</v>
          </cell>
          <cell r="G12435" t="str">
            <v>Max</v>
          </cell>
        </row>
        <row r="12436">
          <cell r="A12436" t="str">
            <v>Oconee2018350%HSMax</v>
          </cell>
          <cell r="B12436">
            <v>2018</v>
          </cell>
          <cell r="C12436" t="str">
            <v>50%HS</v>
          </cell>
          <cell r="D12436" t="str">
            <v>Oconee</v>
          </cell>
          <cell r="E12436">
            <v>3</v>
          </cell>
          <cell r="F12436">
            <v>741</v>
          </cell>
          <cell r="G12436" t="str">
            <v>Max</v>
          </cell>
        </row>
        <row r="12437">
          <cell r="A12437" t="str">
            <v>Orangeburg2018350%HSMax</v>
          </cell>
          <cell r="B12437">
            <v>2018</v>
          </cell>
          <cell r="C12437" t="str">
            <v>50%HS</v>
          </cell>
          <cell r="D12437" t="str">
            <v>Orangeburg</v>
          </cell>
          <cell r="E12437">
            <v>3</v>
          </cell>
          <cell r="F12437">
            <v>689</v>
          </cell>
          <cell r="G12437" t="str">
            <v>Max</v>
          </cell>
        </row>
        <row r="12438">
          <cell r="A12438" t="str">
            <v>Pickens2018350%HSMax</v>
          </cell>
          <cell r="B12438">
            <v>2018</v>
          </cell>
          <cell r="C12438" t="str">
            <v>50%HS</v>
          </cell>
          <cell r="D12438" t="str">
            <v>Pickens</v>
          </cell>
          <cell r="E12438">
            <v>3</v>
          </cell>
          <cell r="F12438">
            <v>846</v>
          </cell>
          <cell r="G12438" t="str">
            <v>Max</v>
          </cell>
        </row>
        <row r="12439">
          <cell r="A12439" t="str">
            <v>Richland2018350%HSMax</v>
          </cell>
          <cell r="B12439">
            <v>2018</v>
          </cell>
          <cell r="C12439" t="str">
            <v>50%HS</v>
          </cell>
          <cell r="D12439" t="str">
            <v>Richland</v>
          </cell>
          <cell r="E12439">
            <v>3</v>
          </cell>
          <cell r="F12439">
            <v>891</v>
          </cell>
          <cell r="G12439" t="str">
            <v>Max</v>
          </cell>
        </row>
        <row r="12440">
          <cell r="A12440" t="str">
            <v>Saluda2018350%HSMax</v>
          </cell>
          <cell r="B12440">
            <v>2018</v>
          </cell>
          <cell r="C12440" t="str">
            <v>50%HS</v>
          </cell>
          <cell r="D12440" t="str">
            <v>Saluda</v>
          </cell>
          <cell r="E12440">
            <v>3</v>
          </cell>
          <cell r="F12440">
            <v>891</v>
          </cell>
          <cell r="G12440" t="str">
            <v>Max</v>
          </cell>
        </row>
        <row r="12441">
          <cell r="A12441" t="str">
            <v>Spartanburg2018350%HSMax</v>
          </cell>
          <cell r="B12441">
            <v>2018</v>
          </cell>
          <cell r="C12441" t="str">
            <v>50%HS</v>
          </cell>
          <cell r="D12441" t="str">
            <v>Spartanburg</v>
          </cell>
          <cell r="E12441">
            <v>3</v>
          </cell>
          <cell r="F12441">
            <v>751</v>
          </cell>
          <cell r="G12441" t="str">
            <v>Max</v>
          </cell>
        </row>
        <row r="12442">
          <cell r="A12442" t="str">
            <v>Sumter2018350%HSMax</v>
          </cell>
          <cell r="B12442">
            <v>2018</v>
          </cell>
          <cell r="C12442" t="str">
            <v>50%HS</v>
          </cell>
          <cell r="D12442" t="str">
            <v>Sumter</v>
          </cell>
          <cell r="E12442">
            <v>3</v>
          </cell>
          <cell r="F12442">
            <v>686</v>
          </cell>
          <cell r="G12442" t="str">
            <v>Max</v>
          </cell>
        </row>
        <row r="12443">
          <cell r="A12443" t="str">
            <v>Union2018350%HSMax</v>
          </cell>
          <cell r="B12443">
            <v>2018</v>
          </cell>
          <cell r="C12443" t="str">
            <v>50%HS</v>
          </cell>
          <cell r="D12443" t="str">
            <v>Union</v>
          </cell>
          <cell r="E12443">
            <v>3</v>
          </cell>
          <cell r="F12443">
            <v>638</v>
          </cell>
          <cell r="G12443" t="str">
            <v>Max</v>
          </cell>
        </row>
        <row r="12444">
          <cell r="A12444" t="str">
            <v>Williamsburg2018350%HSMax</v>
          </cell>
          <cell r="B12444">
            <v>2018</v>
          </cell>
          <cell r="C12444" t="str">
            <v>50%HS</v>
          </cell>
          <cell r="D12444" t="str">
            <v>Williamsburg</v>
          </cell>
          <cell r="E12444">
            <v>3</v>
          </cell>
          <cell r="F12444">
            <v>682</v>
          </cell>
          <cell r="G12444" t="str">
            <v>Max</v>
          </cell>
        </row>
        <row r="12445">
          <cell r="A12445" t="str">
            <v>York2018350%HSMax</v>
          </cell>
          <cell r="B12445">
            <v>2018</v>
          </cell>
          <cell r="C12445" t="str">
            <v>50%HS</v>
          </cell>
          <cell r="D12445" t="str">
            <v>York</v>
          </cell>
          <cell r="E12445">
            <v>3</v>
          </cell>
          <cell r="F12445">
            <v>920</v>
          </cell>
          <cell r="G12445" t="str">
            <v>Max</v>
          </cell>
        </row>
        <row r="12446">
          <cell r="A12446" t="str">
            <v>Abbeville2018450%HSMax</v>
          </cell>
          <cell r="B12446">
            <v>2018</v>
          </cell>
          <cell r="C12446" t="str">
            <v>50%HS</v>
          </cell>
          <cell r="D12446" t="str">
            <v>Abbeville</v>
          </cell>
          <cell r="E12446">
            <v>4</v>
          </cell>
          <cell r="F12446">
            <v>722</v>
          </cell>
          <cell r="G12446" t="str">
            <v>Max</v>
          </cell>
        </row>
        <row r="12447">
          <cell r="A12447" t="str">
            <v>Aiken2018450%HSMax</v>
          </cell>
          <cell r="B12447">
            <v>2018</v>
          </cell>
          <cell r="C12447" t="str">
            <v>50%HS</v>
          </cell>
          <cell r="D12447" t="str">
            <v>Aiken</v>
          </cell>
          <cell r="E12447">
            <v>4</v>
          </cell>
          <cell r="F12447" t="str">
            <v>n/a</v>
          </cell>
          <cell r="G12447" t="str">
            <v>Max</v>
          </cell>
        </row>
        <row r="12448">
          <cell r="A12448" t="str">
            <v>Allendale2018450%HSMax</v>
          </cell>
          <cell r="B12448">
            <v>2018</v>
          </cell>
          <cell r="C12448" t="str">
            <v>50%HS</v>
          </cell>
          <cell r="D12448" t="str">
            <v>Allendale</v>
          </cell>
          <cell r="E12448">
            <v>4</v>
          </cell>
          <cell r="F12448">
            <v>712</v>
          </cell>
          <cell r="G12448" t="str">
            <v>Max</v>
          </cell>
        </row>
        <row r="12449">
          <cell r="A12449" t="str">
            <v>Anderson2018450%HSMax</v>
          </cell>
          <cell r="B12449">
            <v>2018</v>
          </cell>
          <cell r="C12449" t="str">
            <v>50%HS</v>
          </cell>
          <cell r="D12449" t="str">
            <v>Anderson</v>
          </cell>
          <cell r="E12449">
            <v>4</v>
          </cell>
          <cell r="F12449">
            <v>853</v>
          </cell>
          <cell r="G12449" t="str">
            <v>Max</v>
          </cell>
        </row>
        <row r="12450">
          <cell r="A12450" t="str">
            <v>Bamberg2018450%HSMax</v>
          </cell>
          <cell r="B12450">
            <v>2018</v>
          </cell>
          <cell r="C12450" t="str">
            <v>50%HS</v>
          </cell>
          <cell r="D12450" t="str">
            <v>Bamberg</v>
          </cell>
          <cell r="E12450">
            <v>4</v>
          </cell>
          <cell r="F12450">
            <v>908</v>
          </cell>
          <cell r="G12450" t="str">
            <v>Max</v>
          </cell>
        </row>
        <row r="12451">
          <cell r="A12451" t="str">
            <v>Barnwell2018450%HSMax</v>
          </cell>
          <cell r="B12451">
            <v>2018</v>
          </cell>
          <cell r="C12451" t="str">
            <v>50%HS</v>
          </cell>
          <cell r="D12451" t="str">
            <v>Barnwell</v>
          </cell>
          <cell r="E12451">
            <v>4</v>
          </cell>
          <cell r="F12451">
            <v>1062</v>
          </cell>
          <cell r="G12451" t="str">
            <v>Max</v>
          </cell>
        </row>
        <row r="12452">
          <cell r="A12452" t="str">
            <v>Beaufort2018450%HSMax</v>
          </cell>
          <cell r="B12452">
            <v>2018</v>
          </cell>
          <cell r="C12452" t="str">
            <v>50%HS</v>
          </cell>
          <cell r="D12452" t="str">
            <v>Beaufort</v>
          </cell>
          <cell r="E12452">
            <v>4</v>
          </cell>
          <cell r="F12452">
            <v>1045</v>
          </cell>
          <cell r="G12452" t="str">
            <v>Max</v>
          </cell>
        </row>
        <row r="12453">
          <cell r="A12453" t="str">
            <v>Berkeley2018450%HSMax</v>
          </cell>
          <cell r="B12453">
            <v>2018</v>
          </cell>
          <cell r="C12453" t="str">
            <v>50%HS</v>
          </cell>
          <cell r="D12453" t="str">
            <v>Berkeley</v>
          </cell>
          <cell r="E12453">
            <v>4</v>
          </cell>
          <cell r="F12453" t="str">
            <v>n/a</v>
          </cell>
          <cell r="G12453" t="str">
            <v>Max</v>
          </cell>
        </row>
        <row r="12454">
          <cell r="A12454" t="str">
            <v>Calhoun2018450%HSMax</v>
          </cell>
          <cell r="B12454">
            <v>2018</v>
          </cell>
          <cell r="C12454" t="str">
            <v>50%HS</v>
          </cell>
          <cell r="D12454" t="str">
            <v>Calhoun</v>
          </cell>
          <cell r="E12454">
            <v>4</v>
          </cell>
          <cell r="F12454">
            <v>995</v>
          </cell>
          <cell r="G12454" t="str">
            <v>Max</v>
          </cell>
        </row>
        <row r="12455">
          <cell r="A12455" t="str">
            <v>Charleston2018450%HSMax</v>
          </cell>
          <cell r="B12455">
            <v>2018</v>
          </cell>
          <cell r="C12455" t="str">
            <v>50%HS</v>
          </cell>
          <cell r="D12455" t="str">
            <v>Charleston</v>
          </cell>
          <cell r="E12455">
            <v>4</v>
          </cell>
          <cell r="F12455" t="str">
            <v>n/a</v>
          </cell>
          <cell r="G12455" t="str">
            <v>Max</v>
          </cell>
        </row>
        <row r="12456">
          <cell r="A12456" t="str">
            <v>Cherokee2018450%HSMax</v>
          </cell>
          <cell r="B12456">
            <v>2018</v>
          </cell>
          <cell r="C12456" t="str">
            <v>50%HS</v>
          </cell>
          <cell r="D12456" t="str">
            <v>Cherokee</v>
          </cell>
          <cell r="E12456">
            <v>4</v>
          </cell>
          <cell r="F12456">
            <v>846</v>
          </cell>
          <cell r="G12456" t="str">
            <v>Max</v>
          </cell>
        </row>
        <row r="12457">
          <cell r="A12457" t="str">
            <v>Chester2018450%HSMax</v>
          </cell>
          <cell r="B12457">
            <v>2018</v>
          </cell>
          <cell r="C12457" t="str">
            <v>50%HS</v>
          </cell>
          <cell r="D12457" t="str">
            <v>Chester</v>
          </cell>
          <cell r="E12457">
            <v>4</v>
          </cell>
          <cell r="F12457">
            <v>712</v>
          </cell>
          <cell r="G12457" t="str">
            <v>Max</v>
          </cell>
        </row>
        <row r="12458">
          <cell r="A12458" t="str">
            <v>Chesterfield2018450%HSMax</v>
          </cell>
          <cell r="B12458">
            <v>2018</v>
          </cell>
          <cell r="C12458" t="str">
            <v>50%HS</v>
          </cell>
          <cell r="D12458" t="str">
            <v>Chesterfield</v>
          </cell>
          <cell r="E12458">
            <v>4</v>
          </cell>
          <cell r="F12458">
            <v>712</v>
          </cell>
          <cell r="G12458" t="str">
            <v>Max</v>
          </cell>
        </row>
        <row r="12459">
          <cell r="A12459" t="str">
            <v>Clarendon2018450%HSMax</v>
          </cell>
          <cell r="B12459">
            <v>2018</v>
          </cell>
          <cell r="C12459" t="str">
            <v>50%HS</v>
          </cell>
          <cell r="D12459" t="str">
            <v>Clarendon</v>
          </cell>
          <cell r="E12459">
            <v>4</v>
          </cell>
          <cell r="F12459">
            <v>712</v>
          </cell>
          <cell r="G12459" t="str">
            <v>Max</v>
          </cell>
        </row>
        <row r="12460">
          <cell r="A12460" t="str">
            <v>Colleton2018450%HSMax</v>
          </cell>
          <cell r="B12460">
            <v>2018</v>
          </cell>
          <cell r="C12460" t="str">
            <v>50%HS</v>
          </cell>
          <cell r="D12460" t="str">
            <v>Colleton</v>
          </cell>
          <cell r="E12460">
            <v>4</v>
          </cell>
          <cell r="F12460">
            <v>721</v>
          </cell>
          <cell r="G12460" t="str">
            <v>Max</v>
          </cell>
        </row>
        <row r="12461">
          <cell r="A12461" t="str">
            <v>Darlington2018450%HSMax</v>
          </cell>
          <cell r="B12461">
            <v>2018</v>
          </cell>
          <cell r="C12461" t="str">
            <v>50%HS</v>
          </cell>
          <cell r="D12461" t="str">
            <v>Darlington</v>
          </cell>
          <cell r="E12461">
            <v>4</v>
          </cell>
          <cell r="F12461">
            <v>747</v>
          </cell>
          <cell r="G12461" t="str">
            <v>Max</v>
          </cell>
        </row>
        <row r="12462">
          <cell r="A12462" t="str">
            <v>Dillon2018450%HSMax</v>
          </cell>
          <cell r="B12462">
            <v>2018</v>
          </cell>
          <cell r="C12462" t="str">
            <v>50%HS</v>
          </cell>
          <cell r="D12462" t="str">
            <v>Dillon</v>
          </cell>
          <cell r="E12462">
            <v>4</v>
          </cell>
          <cell r="F12462">
            <v>712</v>
          </cell>
          <cell r="G12462" t="str">
            <v>Max</v>
          </cell>
        </row>
        <row r="12463">
          <cell r="A12463" t="str">
            <v>Dorchester2018450%HSMax</v>
          </cell>
          <cell r="B12463">
            <v>2018</v>
          </cell>
          <cell r="C12463" t="str">
            <v>50%HS</v>
          </cell>
          <cell r="D12463" t="str">
            <v>Dorchester</v>
          </cell>
          <cell r="E12463">
            <v>4</v>
          </cell>
          <cell r="F12463" t="str">
            <v>n/a</v>
          </cell>
          <cell r="G12463" t="str">
            <v>Max</v>
          </cell>
        </row>
        <row r="12464">
          <cell r="A12464" t="str">
            <v>Edgefield2018450%HSMax</v>
          </cell>
          <cell r="B12464">
            <v>2018</v>
          </cell>
          <cell r="C12464" t="str">
            <v>50%HS</v>
          </cell>
          <cell r="D12464" t="str">
            <v>Edgefield</v>
          </cell>
          <cell r="E12464">
            <v>4</v>
          </cell>
          <cell r="F12464" t="str">
            <v>n/a</v>
          </cell>
          <cell r="G12464" t="str">
            <v>Max</v>
          </cell>
        </row>
        <row r="12465">
          <cell r="A12465" t="str">
            <v>Fairfield2018450%HSMax</v>
          </cell>
          <cell r="B12465">
            <v>2018</v>
          </cell>
          <cell r="C12465" t="str">
            <v>50%HS</v>
          </cell>
          <cell r="D12465" t="str">
            <v>Fairfield</v>
          </cell>
          <cell r="E12465">
            <v>4</v>
          </cell>
          <cell r="F12465">
            <v>995</v>
          </cell>
          <cell r="G12465" t="str">
            <v>Max</v>
          </cell>
        </row>
        <row r="12466">
          <cell r="A12466" t="str">
            <v>Florence2018450%HSMax</v>
          </cell>
          <cell r="B12466">
            <v>2018</v>
          </cell>
          <cell r="C12466" t="str">
            <v>50%HS</v>
          </cell>
          <cell r="D12466" t="str">
            <v>Florence</v>
          </cell>
          <cell r="E12466">
            <v>4</v>
          </cell>
          <cell r="F12466">
            <v>862</v>
          </cell>
          <cell r="G12466" t="str">
            <v>Max</v>
          </cell>
        </row>
        <row r="12467">
          <cell r="A12467" t="str">
            <v>Georgetown2018450%HSMax</v>
          </cell>
          <cell r="B12467">
            <v>2018</v>
          </cell>
          <cell r="C12467" t="str">
            <v>50%HS</v>
          </cell>
          <cell r="D12467" t="str">
            <v>Georgetown</v>
          </cell>
          <cell r="E12467">
            <v>4</v>
          </cell>
          <cell r="F12467">
            <v>840</v>
          </cell>
          <cell r="G12467" t="str">
            <v>Max</v>
          </cell>
        </row>
        <row r="12468">
          <cell r="A12468" t="str">
            <v>Greenville2018450%HSMax</v>
          </cell>
          <cell r="B12468">
            <v>2018</v>
          </cell>
          <cell r="C12468" t="str">
            <v>50%HS</v>
          </cell>
          <cell r="D12468" t="str">
            <v>Greenville</v>
          </cell>
          <cell r="E12468">
            <v>4</v>
          </cell>
          <cell r="F12468">
            <v>945</v>
          </cell>
          <cell r="G12468" t="str">
            <v>Max</v>
          </cell>
        </row>
        <row r="12469">
          <cell r="A12469" t="str">
            <v>Greenwood2018450%HSMax</v>
          </cell>
          <cell r="B12469">
            <v>2018</v>
          </cell>
          <cell r="C12469" t="str">
            <v>50%HS</v>
          </cell>
          <cell r="D12469" t="str">
            <v>Greenwood</v>
          </cell>
          <cell r="E12469">
            <v>4</v>
          </cell>
          <cell r="F12469">
            <v>791</v>
          </cell>
          <cell r="G12469" t="str">
            <v>Max</v>
          </cell>
        </row>
        <row r="12470">
          <cell r="A12470" t="str">
            <v>Hampton2018450%HSMax</v>
          </cell>
          <cell r="B12470">
            <v>2018</v>
          </cell>
          <cell r="C12470" t="str">
            <v>50%HS</v>
          </cell>
          <cell r="D12470" t="str">
            <v>Hampton</v>
          </cell>
          <cell r="E12470">
            <v>4</v>
          </cell>
          <cell r="F12470">
            <v>746</v>
          </cell>
          <cell r="G12470" t="str">
            <v>Max</v>
          </cell>
        </row>
        <row r="12471">
          <cell r="A12471" t="str">
            <v>Horry2018450%HSMax</v>
          </cell>
          <cell r="B12471">
            <v>2018</v>
          </cell>
          <cell r="C12471" t="str">
            <v>50%HS</v>
          </cell>
          <cell r="D12471" t="str">
            <v>Horry</v>
          </cell>
          <cell r="E12471">
            <v>4</v>
          </cell>
          <cell r="F12471">
            <v>815</v>
          </cell>
          <cell r="G12471" t="str">
            <v>Max</v>
          </cell>
        </row>
        <row r="12472">
          <cell r="A12472" t="str">
            <v>Jasper2018450%HSMax</v>
          </cell>
          <cell r="B12472">
            <v>2018</v>
          </cell>
          <cell r="C12472" t="str">
            <v>50%HS</v>
          </cell>
          <cell r="D12472" t="str">
            <v>Jasper</v>
          </cell>
          <cell r="E12472">
            <v>4</v>
          </cell>
          <cell r="F12472">
            <v>717</v>
          </cell>
          <cell r="G12472" t="str">
            <v>Max</v>
          </cell>
        </row>
        <row r="12473">
          <cell r="A12473" t="str">
            <v>Kershaw2018450%HSMax</v>
          </cell>
          <cell r="B12473">
            <v>2018</v>
          </cell>
          <cell r="C12473" t="str">
            <v>50%HS</v>
          </cell>
          <cell r="D12473" t="str">
            <v>Kershaw</v>
          </cell>
          <cell r="E12473">
            <v>4</v>
          </cell>
          <cell r="F12473">
            <v>831</v>
          </cell>
          <cell r="G12473" t="str">
            <v>Max</v>
          </cell>
        </row>
        <row r="12474">
          <cell r="A12474" t="str">
            <v>Lancaster2018450%HSMax</v>
          </cell>
          <cell r="B12474">
            <v>2018</v>
          </cell>
          <cell r="C12474" t="str">
            <v>50%HS</v>
          </cell>
          <cell r="D12474" t="str">
            <v>Lancaster</v>
          </cell>
          <cell r="E12474">
            <v>4</v>
          </cell>
          <cell r="F12474">
            <v>846</v>
          </cell>
          <cell r="G12474" t="str">
            <v>Max</v>
          </cell>
        </row>
        <row r="12475">
          <cell r="A12475" t="str">
            <v>Laurens2018450%HSMax</v>
          </cell>
          <cell r="B12475">
            <v>2018</v>
          </cell>
          <cell r="C12475" t="str">
            <v>50%HS</v>
          </cell>
          <cell r="D12475" t="str">
            <v>Laurens</v>
          </cell>
          <cell r="E12475">
            <v>4</v>
          </cell>
          <cell r="F12475">
            <v>738</v>
          </cell>
          <cell r="G12475" t="str">
            <v>Max</v>
          </cell>
        </row>
        <row r="12476">
          <cell r="A12476" t="str">
            <v>Lee2018450%HSMax</v>
          </cell>
          <cell r="B12476">
            <v>2018</v>
          </cell>
          <cell r="C12476" t="str">
            <v>50%HS</v>
          </cell>
          <cell r="D12476" t="str">
            <v>Lee</v>
          </cell>
          <cell r="E12476">
            <v>4</v>
          </cell>
          <cell r="F12476">
            <v>712</v>
          </cell>
          <cell r="G12476" t="str">
            <v>Max</v>
          </cell>
        </row>
        <row r="12477">
          <cell r="A12477" t="str">
            <v>Lexington2018450%HSMax</v>
          </cell>
          <cell r="B12477">
            <v>2018</v>
          </cell>
          <cell r="C12477" t="str">
            <v>50%HS</v>
          </cell>
          <cell r="D12477" t="str">
            <v>Lexington</v>
          </cell>
          <cell r="E12477">
            <v>4</v>
          </cell>
          <cell r="F12477">
            <v>995</v>
          </cell>
          <cell r="G12477" t="str">
            <v>Max</v>
          </cell>
        </row>
        <row r="12478">
          <cell r="A12478" t="str">
            <v>Marion2018450%HSMax</v>
          </cell>
          <cell r="B12478">
            <v>2018</v>
          </cell>
          <cell r="C12478" t="str">
            <v>50%HS</v>
          </cell>
          <cell r="D12478" t="str">
            <v>Marion</v>
          </cell>
          <cell r="E12478">
            <v>4</v>
          </cell>
          <cell r="F12478">
            <v>725</v>
          </cell>
          <cell r="G12478" t="str">
            <v>Max</v>
          </cell>
        </row>
        <row r="12479">
          <cell r="A12479" t="str">
            <v>Marlboro2018450%HSMax</v>
          </cell>
          <cell r="B12479">
            <v>2018</v>
          </cell>
          <cell r="C12479" t="str">
            <v>50%HS</v>
          </cell>
          <cell r="D12479" t="str">
            <v>Marlboro</v>
          </cell>
          <cell r="E12479">
            <v>4</v>
          </cell>
          <cell r="F12479">
            <v>712</v>
          </cell>
          <cell r="G12479" t="str">
            <v>Max</v>
          </cell>
        </row>
        <row r="12480">
          <cell r="A12480" t="str">
            <v>McCormick2018450%HSMax</v>
          </cell>
          <cell r="B12480">
            <v>2018</v>
          </cell>
          <cell r="C12480" t="str">
            <v>50%HS</v>
          </cell>
          <cell r="D12480" t="str">
            <v>McCormick</v>
          </cell>
          <cell r="E12480">
            <v>4</v>
          </cell>
          <cell r="F12480">
            <v>757</v>
          </cell>
          <cell r="G12480" t="str">
            <v>Max</v>
          </cell>
        </row>
        <row r="12481">
          <cell r="A12481" t="str">
            <v>Newberry2018450%HSMax</v>
          </cell>
          <cell r="B12481">
            <v>2018</v>
          </cell>
          <cell r="C12481" t="str">
            <v>50%HS</v>
          </cell>
          <cell r="D12481" t="str">
            <v>Newberry</v>
          </cell>
          <cell r="E12481">
            <v>4</v>
          </cell>
          <cell r="F12481">
            <v>811</v>
          </cell>
          <cell r="G12481" t="str">
            <v>Max</v>
          </cell>
        </row>
        <row r="12482">
          <cell r="A12482" t="str">
            <v>Oconee2018450%HSMax</v>
          </cell>
          <cell r="B12482">
            <v>2018</v>
          </cell>
          <cell r="C12482" t="str">
            <v>50%HS</v>
          </cell>
          <cell r="D12482" t="str">
            <v>Oconee</v>
          </cell>
          <cell r="E12482">
            <v>4</v>
          </cell>
          <cell r="F12482">
            <v>827</v>
          </cell>
          <cell r="G12482" t="str">
            <v>Max</v>
          </cell>
        </row>
        <row r="12483">
          <cell r="A12483" t="str">
            <v>Orangeburg2018450%HSMax</v>
          </cell>
          <cell r="B12483">
            <v>2018</v>
          </cell>
          <cell r="C12483" t="str">
            <v>50%HS</v>
          </cell>
          <cell r="D12483" t="str">
            <v>Orangeburg</v>
          </cell>
          <cell r="E12483">
            <v>4</v>
          </cell>
          <cell r="F12483">
            <v>768</v>
          </cell>
          <cell r="G12483" t="str">
            <v>Max</v>
          </cell>
        </row>
        <row r="12484">
          <cell r="A12484" t="str">
            <v>Pickens2018450%HSMax</v>
          </cell>
          <cell r="B12484">
            <v>2018</v>
          </cell>
          <cell r="C12484" t="str">
            <v>50%HS</v>
          </cell>
          <cell r="D12484" t="str">
            <v>Pickens</v>
          </cell>
          <cell r="E12484">
            <v>4</v>
          </cell>
          <cell r="F12484">
            <v>945</v>
          </cell>
          <cell r="G12484" t="str">
            <v>Max</v>
          </cell>
        </row>
        <row r="12485">
          <cell r="A12485" t="str">
            <v>Richland2018450%HSMax</v>
          </cell>
          <cell r="B12485">
            <v>2018</v>
          </cell>
          <cell r="C12485" t="str">
            <v>50%HS</v>
          </cell>
          <cell r="D12485" t="str">
            <v>Richland</v>
          </cell>
          <cell r="E12485">
            <v>4</v>
          </cell>
          <cell r="F12485">
            <v>995</v>
          </cell>
          <cell r="G12485" t="str">
            <v>Max</v>
          </cell>
        </row>
        <row r="12486">
          <cell r="A12486" t="str">
            <v>Saluda2018450%HSMax</v>
          </cell>
          <cell r="B12486">
            <v>2018</v>
          </cell>
          <cell r="C12486" t="str">
            <v>50%HS</v>
          </cell>
          <cell r="D12486" t="str">
            <v>Saluda</v>
          </cell>
          <cell r="E12486">
            <v>4</v>
          </cell>
          <cell r="F12486">
            <v>995</v>
          </cell>
          <cell r="G12486" t="str">
            <v>Max</v>
          </cell>
        </row>
        <row r="12487">
          <cell r="A12487" t="str">
            <v>Spartanburg2018450%HSMax</v>
          </cell>
          <cell r="B12487">
            <v>2018</v>
          </cell>
          <cell r="C12487" t="str">
            <v>50%HS</v>
          </cell>
          <cell r="D12487" t="str">
            <v>Spartanburg</v>
          </cell>
          <cell r="E12487">
            <v>4</v>
          </cell>
          <cell r="F12487">
            <v>838</v>
          </cell>
          <cell r="G12487" t="str">
            <v>Max</v>
          </cell>
        </row>
        <row r="12488">
          <cell r="A12488" t="str">
            <v>Sumter2018450%HSMax</v>
          </cell>
          <cell r="B12488">
            <v>2018</v>
          </cell>
          <cell r="C12488" t="str">
            <v>50%HS</v>
          </cell>
          <cell r="D12488" t="str">
            <v>Sumter</v>
          </cell>
          <cell r="E12488">
            <v>4</v>
          </cell>
          <cell r="F12488">
            <v>766</v>
          </cell>
          <cell r="G12488" t="str">
            <v>Max</v>
          </cell>
        </row>
        <row r="12489">
          <cell r="A12489" t="str">
            <v>Union2018450%HSMax</v>
          </cell>
          <cell r="B12489">
            <v>2018</v>
          </cell>
          <cell r="C12489" t="str">
            <v>50%HS</v>
          </cell>
          <cell r="D12489" t="str">
            <v>Union</v>
          </cell>
          <cell r="E12489">
            <v>4</v>
          </cell>
          <cell r="F12489">
            <v>712</v>
          </cell>
          <cell r="G12489" t="str">
            <v>Max</v>
          </cell>
        </row>
        <row r="12490">
          <cell r="A12490" t="str">
            <v>Williamsburg2018450%HSMax</v>
          </cell>
          <cell r="B12490">
            <v>2018</v>
          </cell>
          <cell r="C12490" t="str">
            <v>50%HS</v>
          </cell>
          <cell r="D12490" t="str">
            <v>Williamsburg</v>
          </cell>
          <cell r="E12490">
            <v>4</v>
          </cell>
          <cell r="F12490">
            <v>761</v>
          </cell>
          <cell r="G12490" t="str">
            <v>Max</v>
          </cell>
        </row>
        <row r="12491">
          <cell r="A12491" t="str">
            <v>York2018450%HSMax</v>
          </cell>
          <cell r="B12491">
            <v>2018</v>
          </cell>
          <cell r="C12491" t="str">
            <v>50%HS</v>
          </cell>
          <cell r="D12491" t="str">
            <v>York</v>
          </cell>
          <cell r="E12491">
            <v>4</v>
          </cell>
          <cell r="F12491">
            <v>1027</v>
          </cell>
          <cell r="G12491" t="str">
            <v>Max</v>
          </cell>
        </row>
        <row r="12492">
          <cell r="A12492" t="str">
            <v>Abbeville2018060%HSMax</v>
          </cell>
          <cell r="B12492">
            <v>2018</v>
          </cell>
          <cell r="C12492" t="str">
            <v>60%HS</v>
          </cell>
          <cell r="D12492" t="str">
            <v>Abbeville</v>
          </cell>
          <cell r="E12492">
            <v>0</v>
          </cell>
          <cell r="F12492">
            <v>523</v>
          </cell>
          <cell r="G12492" t="str">
            <v>Max</v>
          </cell>
        </row>
        <row r="12493">
          <cell r="A12493" t="str">
            <v>Aiken2018060%HSMax</v>
          </cell>
          <cell r="B12493">
            <v>2018</v>
          </cell>
          <cell r="C12493" t="str">
            <v>60%HS</v>
          </cell>
          <cell r="D12493" t="str">
            <v>Aiken</v>
          </cell>
          <cell r="E12493">
            <v>0</v>
          </cell>
          <cell r="F12493" t="str">
            <v>n/a</v>
          </cell>
          <cell r="G12493" t="str">
            <v>Max</v>
          </cell>
        </row>
        <row r="12494">
          <cell r="A12494" t="str">
            <v>Allendale2018060%HSMax</v>
          </cell>
          <cell r="B12494">
            <v>2018</v>
          </cell>
          <cell r="C12494" t="str">
            <v>60%HS</v>
          </cell>
          <cell r="D12494" t="str">
            <v>Allendale</v>
          </cell>
          <cell r="E12494">
            <v>0</v>
          </cell>
          <cell r="F12494">
            <v>516</v>
          </cell>
          <cell r="G12494" t="str">
            <v>Max</v>
          </cell>
        </row>
        <row r="12495">
          <cell r="A12495" t="str">
            <v>Anderson2018060%HSMax</v>
          </cell>
          <cell r="B12495">
            <v>2018</v>
          </cell>
          <cell r="C12495" t="str">
            <v>60%HS</v>
          </cell>
          <cell r="D12495" t="str">
            <v>Anderson</v>
          </cell>
          <cell r="E12495">
            <v>0</v>
          </cell>
          <cell r="F12495">
            <v>618</v>
          </cell>
          <cell r="G12495" t="str">
            <v>Max</v>
          </cell>
        </row>
        <row r="12496">
          <cell r="A12496" t="str">
            <v>Bamberg2018060%HSMax</v>
          </cell>
          <cell r="B12496">
            <v>2018</v>
          </cell>
          <cell r="C12496" t="str">
            <v>60%HS</v>
          </cell>
          <cell r="D12496" t="str">
            <v>Bamberg</v>
          </cell>
          <cell r="E12496">
            <v>0</v>
          </cell>
          <cell r="F12496">
            <v>658</v>
          </cell>
          <cell r="G12496" t="str">
            <v>Max</v>
          </cell>
        </row>
        <row r="12497">
          <cell r="A12497" t="str">
            <v>Barnwell2018060%HSMax</v>
          </cell>
          <cell r="B12497">
            <v>2018</v>
          </cell>
          <cell r="C12497" t="str">
            <v>60%HS</v>
          </cell>
          <cell r="D12497" t="str">
            <v>Barnwell</v>
          </cell>
          <cell r="E12497">
            <v>0</v>
          </cell>
          <cell r="F12497">
            <v>769</v>
          </cell>
          <cell r="G12497" t="str">
            <v>Max</v>
          </cell>
        </row>
        <row r="12498">
          <cell r="A12498" t="str">
            <v>Beaufort2018060%HSMax</v>
          </cell>
          <cell r="B12498">
            <v>2018</v>
          </cell>
          <cell r="C12498" t="str">
            <v>60%HS</v>
          </cell>
          <cell r="D12498" t="str">
            <v>Beaufort</v>
          </cell>
          <cell r="E12498">
            <v>0</v>
          </cell>
          <cell r="F12498">
            <v>756</v>
          </cell>
          <cell r="G12498" t="str">
            <v>Max</v>
          </cell>
        </row>
        <row r="12499">
          <cell r="A12499" t="str">
            <v>Berkeley2018060%HSMax</v>
          </cell>
          <cell r="B12499">
            <v>2018</v>
          </cell>
          <cell r="C12499" t="str">
            <v>60%HS</v>
          </cell>
          <cell r="D12499" t="str">
            <v>Berkeley</v>
          </cell>
          <cell r="E12499">
            <v>0</v>
          </cell>
          <cell r="F12499" t="str">
            <v>n/a</v>
          </cell>
          <cell r="G12499" t="str">
            <v>Max</v>
          </cell>
        </row>
        <row r="12500">
          <cell r="A12500" t="str">
            <v>Calhoun2018060%HSMax</v>
          </cell>
          <cell r="B12500">
            <v>2018</v>
          </cell>
          <cell r="C12500" t="str">
            <v>60%HS</v>
          </cell>
          <cell r="D12500" t="str">
            <v>Calhoun</v>
          </cell>
          <cell r="E12500">
            <v>0</v>
          </cell>
          <cell r="F12500">
            <v>721</v>
          </cell>
          <cell r="G12500" t="str">
            <v>Max</v>
          </cell>
        </row>
        <row r="12501">
          <cell r="A12501" t="str">
            <v>Charleston2018060%HSMax</v>
          </cell>
          <cell r="B12501">
            <v>2018</v>
          </cell>
          <cell r="C12501" t="str">
            <v>60%HS</v>
          </cell>
          <cell r="D12501" t="str">
            <v>Charleston</v>
          </cell>
          <cell r="E12501">
            <v>0</v>
          </cell>
          <cell r="F12501" t="str">
            <v>n/a</v>
          </cell>
          <cell r="G12501" t="str">
            <v>Max</v>
          </cell>
        </row>
        <row r="12502">
          <cell r="A12502" t="str">
            <v>Cherokee2018060%HSMax</v>
          </cell>
          <cell r="B12502">
            <v>2018</v>
          </cell>
          <cell r="C12502" t="str">
            <v>60%HS</v>
          </cell>
          <cell r="D12502" t="str">
            <v>Cherokee</v>
          </cell>
          <cell r="E12502">
            <v>0</v>
          </cell>
          <cell r="F12502">
            <v>613</v>
          </cell>
          <cell r="G12502" t="str">
            <v>Max</v>
          </cell>
        </row>
        <row r="12503">
          <cell r="A12503" t="str">
            <v>Chester2018060%HSMax</v>
          </cell>
          <cell r="B12503">
            <v>2018</v>
          </cell>
          <cell r="C12503" t="str">
            <v>60%HS</v>
          </cell>
          <cell r="D12503" t="str">
            <v>Chester</v>
          </cell>
          <cell r="E12503">
            <v>0</v>
          </cell>
          <cell r="F12503">
            <v>516</v>
          </cell>
          <cell r="G12503" t="str">
            <v>Max</v>
          </cell>
        </row>
        <row r="12504">
          <cell r="A12504" t="str">
            <v>Chesterfield2018060%HSMax</v>
          </cell>
          <cell r="B12504">
            <v>2018</v>
          </cell>
          <cell r="C12504" t="str">
            <v>60%HS</v>
          </cell>
          <cell r="D12504" t="str">
            <v>Chesterfield</v>
          </cell>
          <cell r="E12504">
            <v>0</v>
          </cell>
          <cell r="F12504">
            <v>516</v>
          </cell>
          <cell r="G12504" t="str">
            <v>Max</v>
          </cell>
        </row>
        <row r="12505">
          <cell r="A12505" t="str">
            <v>Clarendon2018060%HSMax</v>
          </cell>
          <cell r="B12505">
            <v>2018</v>
          </cell>
          <cell r="C12505" t="str">
            <v>60%HS</v>
          </cell>
          <cell r="D12505" t="str">
            <v>Clarendon</v>
          </cell>
          <cell r="E12505">
            <v>0</v>
          </cell>
          <cell r="F12505">
            <v>516</v>
          </cell>
          <cell r="G12505" t="str">
            <v>Max</v>
          </cell>
        </row>
        <row r="12506">
          <cell r="A12506" t="str">
            <v>Colleton2018060%HSMax</v>
          </cell>
          <cell r="B12506">
            <v>2018</v>
          </cell>
          <cell r="C12506" t="str">
            <v>60%HS</v>
          </cell>
          <cell r="D12506" t="str">
            <v>Colleton</v>
          </cell>
          <cell r="E12506">
            <v>0</v>
          </cell>
          <cell r="F12506">
            <v>522</v>
          </cell>
          <cell r="G12506" t="str">
            <v>Max</v>
          </cell>
        </row>
        <row r="12507">
          <cell r="A12507" t="str">
            <v>Darlington2018060%HSMax</v>
          </cell>
          <cell r="B12507">
            <v>2018</v>
          </cell>
          <cell r="C12507" t="str">
            <v>60%HS</v>
          </cell>
          <cell r="D12507" t="str">
            <v>Darlington</v>
          </cell>
          <cell r="E12507">
            <v>0</v>
          </cell>
          <cell r="F12507">
            <v>541</v>
          </cell>
          <cell r="G12507" t="str">
            <v>Max</v>
          </cell>
        </row>
        <row r="12508">
          <cell r="A12508" t="str">
            <v>Dillon2018060%HSMax</v>
          </cell>
          <cell r="B12508">
            <v>2018</v>
          </cell>
          <cell r="C12508" t="str">
            <v>60%HS</v>
          </cell>
          <cell r="D12508" t="str">
            <v>Dillon</v>
          </cell>
          <cell r="E12508">
            <v>0</v>
          </cell>
          <cell r="F12508">
            <v>516</v>
          </cell>
          <cell r="G12508" t="str">
            <v>Max</v>
          </cell>
        </row>
        <row r="12509">
          <cell r="A12509" t="str">
            <v>Dorchester2018060%HSMax</v>
          </cell>
          <cell r="B12509">
            <v>2018</v>
          </cell>
          <cell r="C12509" t="str">
            <v>60%HS</v>
          </cell>
          <cell r="D12509" t="str">
            <v>Dorchester</v>
          </cell>
          <cell r="E12509">
            <v>0</v>
          </cell>
          <cell r="F12509" t="str">
            <v>n/a</v>
          </cell>
          <cell r="G12509" t="str">
            <v>Max</v>
          </cell>
        </row>
        <row r="12510">
          <cell r="A12510" t="str">
            <v>Edgefield2018060%HSMax</v>
          </cell>
          <cell r="B12510">
            <v>2018</v>
          </cell>
          <cell r="C12510" t="str">
            <v>60%HS</v>
          </cell>
          <cell r="D12510" t="str">
            <v>Edgefield</v>
          </cell>
          <cell r="E12510">
            <v>0</v>
          </cell>
          <cell r="F12510" t="str">
            <v>n/a</v>
          </cell>
          <cell r="G12510" t="str">
            <v>Max</v>
          </cell>
        </row>
        <row r="12511">
          <cell r="A12511" t="str">
            <v>Fairfield2018060%HSMax</v>
          </cell>
          <cell r="B12511">
            <v>2018</v>
          </cell>
          <cell r="C12511" t="str">
            <v>60%HS</v>
          </cell>
          <cell r="D12511" t="str">
            <v>Fairfield</v>
          </cell>
          <cell r="E12511">
            <v>0</v>
          </cell>
          <cell r="F12511">
            <v>721</v>
          </cell>
          <cell r="G12511" t="str">
            <v>Max</v>
          </cell>
        </row>
        <row r="12512">
          <cell r="A12512" t="str">
            <v>Florence2018060%HSMax</v>
          </cell>
          <cell r="B12512">
            <v>2018</v>
          </cell>
          <cell r="C12512" t="str">
            <v>60%HS</v>
          </cell>
          <cell r="D12512" t="str">
            <v>Florence</v>
          </cell>
          <cell r="E12512">
            <v>0</v>
          </cell>
          <cell r="F12512">
            <v>624</v>
          </cell>
          <cell r="G12512" t="str">
            <v>Max</v>
          </cell>
        </row>
        <row r="12513">
          <cell r="A12513" t="str">
            <v>Georgetown2018060%HSMax</v>
          </cell>
          <cell r="B12513">
            <v>2018</v>
          </cell>
          <cell r="C12513" t="str">
            <v>60%HS</v>
          </cell>
          <cell r="D12513" t="str">
            <v>Georgetown</v>
          </cell>
          <cell r="E12513">
            <v>0</v>
          </cell>
          <cell r="F12513">
            <v>609</v>
          </cell>
          <cell r="G12513" t="str">
            <v>Max</v>
          </cell>
        </row>
        <row r="12514">
          <cell r="A12514" t="str">
            <v>Greenville2018060%HSMax</v>
          </cell>
          <cell r="B12514">
            <v>2018</v>
          </cell>
          <cell r="C12514" t="str">
            <v>60%HS</v>
          </cell>
          <cell r="D12514" t="str">
            <v>Greenville</v>
          </cell>
          <cell r="E12514">
            <v>0</v>
          </cell>
          <cell r="F12514">
            <v>684</v>
          </cell>
          <cell r="G12514" t="str">
            <v>Max</v>
          </cell>
        </row>
        <row r="12515">
          <cell r="A12515" t="str">
            <v>Greenwood2018060%HSMax</v>
          </cell>
          <cell r="B12515">
            <v>2018</v>
          </cell>
          <cell r="C12515" t="str">
            <v>60%HS</v>
          </cell>
          <cell r="D12515" t="str">
            <v>Greenwood</v>
          </cell>
          <cell r="E12515">
            <v>0</v>
          </cell>
          <cell r="F12515">
            <v>573</v>
          </cell>
          <cell r="G12515" t="str">
            <v>Max</v>
          </cell>
        </row>
        <row r="12516">
          <cell r="A12516" t="str">
            <v>Hampton2018060%HSMax</v>
          </cell>
          <cell r="B12516">
            <v>2018</v>
          </cell>
          <cell r="C12516" t="str">
            <v>60%HS</v>
          </cell>
          <cell r="D12516" t="str">
            <v>Hampton</v>
          </cell>
          <cell r="E12516">
            <v>0</v>
          </cell>
          <cell r="F12516">
            <v>540</v>
          </cell>
          <cell r="G12516" t="str">
            <v>Max</v>
          </cell>
        </row>
        <row r="12517">
          <cell r="A12517" t="str">
            <v>Horry2018060%HSMax</v>
          </cell>
          <cell r="B12517">
            <v>2018</v>
          </cell>
          <cell r="C12517" t="str">
            <v>60%HS</v>
          </cell>
          <cell r="D12517" t="str">
            <v>Horry</v>
          </cell>
          <cell r="E12517">
            <v>0</v>
          </cell>
          <cell r="F12517">
            <v>591</v>
          </cell>
          <cell r="G12517" t="str">
            <v>Max</v>
          </cell>
        </row>
        <row r="12518">
          <cell r="A12518" t="str">
            <v>Jasper2018060%HSMax</v>
          </cell>
          <cell r="B12518">
            <v>2018</v>
          </cell>
          <cell r="C12518" t="str">
            <v>60%HS</v>
          </cell>
          <cell r="D12518" t="str">
            <v>Jasper</v>
          </cell>
          <cell r="E12518">
            <v>0</v>
          </cell>
          <cell r="F12518">
            <v>519</v>
          </cell>
          <cell r="G12518" t="str">
            <v>Max</v>
          </cell>
        </row>
        <row r="12519">
          <cell r="A12519" t="str">
            <v>Kershaw2018060%HSMax</v>
          </cell>
          <cell r="B12519">
            <v>2018</v>
          </cell>
          <cell r="C12519" t="str">
            <v>60%HS</v>
          </cell>
          <cell r="D12519" t="str">
            <v>Kershaw</v>
          </cell>
          <cell r="E12519">
            <v>0</v>
          </cell>
          <cell r="F12519">
            <v>603</v>
          </cell>
          <cell r="G12519" t="str">
            <v>Max</v>
          </cell>
        </row>
        <row r="12520">
          <cell r="A12520" t="str">
            <v>Lancaster2018060%HSMax</v>
          </cell>
          <cell r="B12520">
            <v>2018</v>
          </cell>
          <cell r="C12520" t="str">
            <v>60%HS</v>
          </cell>
          <cell r="D12520" t="str">
            <v>Lancaster</v>
          </cell>
          <cell r="E12520">
            <v>0</v>
          </cell>
          <cell r="F12520">
            <v>613</v>
          </cell>
          <cell r="G12520" t="str">
            <v>Max</v>
          </cell>
        </row>
        <row r="12521">
          <cell r="A12521" t="str">
            <v>Laurens2018060%HSMax</v>
          </cell>
          <cell r="B12521">
            <v>2018</v>
          </cell>
          <cell r="C12521" t="str">
            <v>60%HS</v>
          </cell>
          <cell r="D12521" t="str">
            <v>Laurens</v>
          </cell>
          <cell r="E12521">
            <v>0</v>
          </cell>
          <cell r="F12521">
            <v>535</v>
          </cell>
          <cell r="G12521" t="str">
            <v>Max</v>
          </cell>
        </row>
        <row r="12522">
          <cell r="A12522" t="str">
            <v>Lee2018060%HSMax</v>
          </cell>
          <cell r="B12522">
            <v>2018</v>
          </cell>
          <cell r="C12522" t="str">
            <v>60%HS</v>
          </cell>
          <cell r="D12522" t="str">
            <v>Lee</v>
          </cell>
          <cell r="E12522">
            <v>0</v>
          </cell>
          <cell r="F12522">
            <v>516</v>
          </cell>
          <cell r="G12522" t="str">
            <v>Max</v>
          </cell>
        </row>
        <row r="12523">
          <cell r="A12523" t="str">
            <v>Lexington2018060%HSMax</v>
          </cell>
          <cell r="B12523">
            <v>2018</v>
          </cell>
          <cell r="C12523" t="str">
            <v>60%HS</v>
          </cell>
          <cell r="D12523" t="str">
            <v>Lexington</v>
          </cell>
          <cell r="E12523">
            <v>0</v>
          </cell>
          <cell r="F12523">
            <v>721</v>
          </cell>
          <cell r="G12523" t="str">
            <v>Max</v>
          </cell>
        </row>
        <row r="12524">
          <cell r="A12524" t="str">
            <v>Marion2018060%HSMax</v>
          </cell>
          <cell r="B12524">
            <v>2018</v>
          </cell>
          <cell r="C12524" t="str">
            <v>60%HS</v>
          </cell>
          <cell r="D12524" t="str">
            <v>Marion</v>
          </cell>
          <cell r="E12524">
            <v>0</v>
          </cell>
          <cell r="F12524">
            <v>525</v>
          </cell>
          <cell r="G12524" t="str">
            <v>Max</v>
          </cell>
        </row>
        <row r="12525">
          <cell r="A12525" t="str">
            <v>Marlboro2018060%HSMax</v>
          </cell>
          <cell r="B12525">
            <v>2018</v>
          </cell>
          <cell r="C12525" t="str">
            <v>60%HS</v>
          </cell>
          <cell r="D12525" t="str">
            <v>Marlboro</v>
          </cell>
          <cell r="E12525">
            <v>0</v>
          </cell>
          <cell r="F12525">
            <v>516</v>
          </cell>
          <cell r="G12525" t="str">
            <v>Max</v>
          </cell>
        </row>
        <row r="12526">
          <cell r="A12526" t="str">
            <v>McCormick2018060%HSMax</v>
          </cell>
          <cell r="B12526">
            <v>2018</v>
          </cell>
          <cell r="C12526" t="str">
            <v>60%HS</v>
          </cell>
          <cell r="D12526" t="str">
            <v>McCormick</v>
          </cell>
          <cell r="E12526">
            <v>0</v>
          </cell>
          <cell r="F12526">
            <v>549</v>
          </cell>
          <cell r="G12526" t="str">
            <v>Max</v>
          </cell>
        </row>
        <row r="12527">
          <cell r="A12527" t="str">
            <v>Newberry2018060%HSMax</v>
          </cell>
          <cell r="B12527">
            <v>2018</v>
          </cell>
          <cell r="C12527" t="str">
            <v>60%HS</v>
          </cell>
          <cell r="D12527" t="str">
            <v>Newberry</v>
          </cell>
          <cell r="E12527">
            <v>0</v>
          </cell>
          <cell r="F12527">
            <v>588</v>
          </cell>
          <cell r="G12527" t="str">
            <v>Max</v>
          </cell>
        </row>
        <row r="12528">
          <cell r="A12528" t="str">
            <v>Oconee2018060%HSMax</v>
          </cell>
          <cell r="B12528">
            <v>2018</v>
          </cell>
          <cell r="C12528" t="str">
            <v>60%HS</v>
          </cell>
          <cell r="D12528" t="str">
            <v>Oconee</v>
          </cell>
          <cell r="E12528">
            <v>0</v>
          </cell>
          <cell r="F12528">
            <v>598</v>
          </cell>
          <cell r="G12528" t="str">
            <v>Max</v>
          </cell>
        </row>
        <row r="12529">
          <cell r="A12529" t="str">
            <v>Orangeburg2018060%HSMax</v>
          </cell>
          <cell r="B12529">
            <v>2018</v>
          </cell>
          <cell r="C12529" t="str">
            <v>60%HS</v>
          </cell>
          <cell r="D12529" t="str">
            <v>Orangeburg</v>
          </cell>
          <cell r="E12529">
            <v>0</v>
          </cell>
          <cell r="F12529">
            <v>556</v>
          </cell>
          <cell r="G12529" t="str">
            <v>Max</v>
          </cell>
        </row>
        <row r="12530">
          <cell r="A12530" t="str">
            <v>Pickens2018060%HSMax</v>
          </cell>
          <cell r="B12530">
            <v>2018</v>
          </cell>
          <cell r="C12530" t="str">
            <v>60%HS</v>
          </cell>
          <cell r="D12530" t="str">
            <v>Pickens</v>
          </cell>
          <cell r="E12530">
            <v>0</v>
          </cell>
          <cell r="F12530">
            <v>684</v>
          </cell>
          <cell r="G12530" t="str">
            <v>Max</v>
          </cell>
        </row>
        <row r="12531">
          <cell r="A12531" t="str">
            <v>Richland2018060%HSMax</v>
          </cell>
          <cell r="B12531">
            <v>2018</v>
          </cell>
          <cell r="C12531" t="str">
            <v>60%HS</v>
          </cell>
          <cell r="D12531" t="str">
            <v>Richland</v>
          </cell>
          <cell r="E12531">
            <v>0</v>
          </cell>
          <cell r="F12531">
            <v>721</v>
          </cell>
          <cell r="G12531" t="str">
            <v>Max</v>
          </cell>
        </row>
        <row r="12532">
          <cell r="A12532" t="str">
            <v>Saluda2018060%HSMax</v>
          </cell>
          <cell r="B12532">
            <v>2018</v>
          </cell>
          <cell r="C12532" t="str">
            <v>60%HS</v>
          </cell>
          <cell r="D12532" t="str">
            <v>Saluda</v>
          </cell>
          <cell r="E12532">
            <v>0</v>
          </cell>
          <cell r="F12532">
            <v>721</v>
          </cell>
          <cell r="G12532" t="str">
            <v>Max</v>
          </cell>
        </row>
        <row r="12533">
          <cell r="A12533" t="str">
            <v>Spartanburg2018060%HSMax</v>
          </cell>
          <cell r="B12533">
            <v>2018</v>
          </cell>
          <cell r="C12533" t="str">
            <v>60%HS</v>
          </cell>
          <cell r="D12533" t="str">
            <v>Spartanburg</v>
          </cell>
          <cell r="E12533">
            <v>0</v>
          </cell>
          <cell r="F12533">
            <v>607</v>
          </cell>
          <cell r="G12533" t="str">
            <v>Max</v>
          </cell>
        </row>
        <row r="12534">
          <cell r="A12534" t="str">
            <v>Sumter2018060%HSMax</v>
          </cell>
          <cell r="B12534">
            <v>2018</v>
          </cell>
          <cell r="C12534" t="str">
            <v>60%HS</v>
          </cell>
          <cell r="D12534" t="str">
            <v>Sumter</v>
          </cell>
          <cell r="E12534">
            <v>0</v>
          </cell>
          <cell r="F12534">
            <v>555</v>
          </cell>
          <cell r="G12534" t="str">
            <v>Max</v>
          </cell>
        </row>
        <row r="12535">
          <cell r="A12535" t="str">
            <v>Union2018060%HSMax</v>
          </cell>
          <cell r="B12535">
            <v>2018</v>
          </cell>
          <cell r="C12535" t="str">
            <v>60%HS</v>
          </cell>
          <cell r="D12535" t="str">
            <v>Union</v>
          </cell>
          <cell r="E12535">
            <v>0</v>
          </cell>
          <cell r="F12535">
            <v>516</v>
          </cell>
          <cell r="G12535" t="str">
            <v>Max</v>
          </cell>
        </row>
        <row r="12536">
          <cell r="A12536" t="str">
            <v>Williamsburg2018060%HSMax</v>
          </cell>
          <cell r="B12536">
            <v>2018</v>
          </cell>
          <cell r="C12536" t="str">
            <v>60%HS</v>
          </cell>
          <cell r="D12536" t="str">
            <v>Williamsburg</v>
          </cell>
          <cell r="E12536">
            <v>0</v>
          </cell>
          <cell r="F12536">
            <v>552</v>
          </cell>
          <cell r="G12536" t="str">
            <v>Max</v>
          </cell>
        </row>
        <row r="12537">
          <cell r="A12537" t="str">
            <v>York2018060%HSMax</v>
          </cell>
          <cell r="B12537">
            <v>2018</v>
          </cell>
          <cell r="C12537" t="str">
            <v>60%HS</v>
          </cell>
          <cell r="D12537" t="str">
            <v>York</v>
          </cell>
          <cell r="E12537">
            <v>0</v>
          </cell>
          <cell r="F12537">
            <v>744</v>
          </cell>
          <cell r="G12537" t="str">
            <v>Max</v>
          </cell>
        </row>
        <row r="12538">
          <cell r="A12538" t="str">
            <v>Abbeville2018160%HSMax</v>
          </cell>
          <cell r="B12538">
            <v>2018</v>
          </cell>
          <cell r="C12538" t="str">
            <v>60%HS</v>
          </cell>
          <cell r="D12538" t="str">
            <v>Abbeville</v>
          </cell>
          <cell r="E12538">
            <v>1</v>
          </cell>
          <cell r="F12538">
            <v>561</v>
          </cell>
          <cell r="G12538" t="str">
            <v>Max</v>
          </cell>
        </row>
        <row r="12539">
          <cell r="A12539" t="str">
            <v>Aiken2018160%HSMax</v>
          </cell>
          <cell r="B12539">
            <v>2018</v>
          </cell>
          <cell r="C12539" t="str">
            <v>60%HS</v>
          </cell>
          <cell r="D12539" t="str">
            <v>Aiken</v>
          </cell>
          <cell r="E12539">
            <v>1</v>
          </cell>
          <cell r="F12539" t="str">
            <v>n/a</v>
          </cell>
          <cell r="G12539" t="str">
            <v>Max</v>
          </cell>
        </row>
        <row r="12540">
          <cell r="A12540" t="str">
            <v>Allendale2018160%HSMax</v>
          </cell>
          <cell r="B12540">
            <v>2018</v>
          </cell>
          <cell r="C12540" t="str">
            <v>60%HS</v>
          </cell>
          <cell r="D12540" t="str">
            <v>Allendale</v>
          </cell>
          <cell r="E12540">
            <v>1</v>
          </cell>
          <cell r="F12540">
            <v>552</v>
          </cell>
          <cell r="G12540" t="str">
            <v>Max</v>
          </cell>
        </row>
        <row r="12541">
          <cell r="A12541" t="str">
            <v>Anderson2018160%HSMax</v>
          </cell>
          <cell r="B12541">
            <v>2018</v>
          </cell>
          <cell r="C12541" t="str">
            <v>60%HS</v>
          </cell>
          <cell r="D12541" t="str">
            <v>Anderson</v>
          </cell>
          <cell r="E12541">
            <v>1</v>
          </cell>
          <cell r="F12541">
            <v>662</v>
          </cell>
          <cell r="G12541" t="str">
            <v>Max</v>
          </cell>
        </row>
        <row r="12542">
          <cell r="A12542" t="str">
            <v>Bamberg2018160%HSMax</v>
          </cell>
          <cell r="B12542">
            <v>2018</v>
          </cell>
          <cell r="C12542" t="str">
            <v>60%HS</v>
          </cell>
          <cell r="D12542" t="str">
            <v>Bamberg</v>
          </cell>
          <cell r="E12542">
            <v>1</v>
          </cell>
          <cell r="F12542">
            <v>705</v>
          </cell>
          <cell r="G12542" t="str">
            <v>Max</v>
          </cell>
        </row>
        <row r="12543">
          <cell r="A12543" t="str">
            <v>Barnwell2018160%HSMax</v>
          </cell>
          <cell r="B12543">
            <v>2018</v>
          </cell>
          <cell r="C12543" t="str">
            <v>60%HS</v>
          </cell>
          <cell r="D12543" t="str">
            <v>Barnwell</v>
          </cell>
          <cell r="E12543">
            <v>1</v>
          </cell>
          <cell r="F12543">
            <v>824</v>
          </cell>
          <cell r="G12543" t="str">
            <v>Max</v>
          </cell>
        </row>
        <row r="12544">
          <cell r="A12544" t="str">
            <v>Beaufort2018160%HSMax</v>
          </cell>
          <cell r="B12544">
            <v>2018</v>
          </cell>
          <cell r="C12544" t="str">
            <v>60%HS</v>
          </cell>
          <cell r="D12544" t="str">
            <v>Beaufort</v>
          </cell>
          <cell r="E12544">
            <v>1</v>
          </cell>
          <cell r="F12544">
            <v>810</v>
          </cell>
          <cell r="G12544" t="str">
            <v>Max</v>
          </cell>
        </row>
        <row r="12545">
          <cell r="A12545" t="str">
            <v>Berkeley2018160%HSMax</v>
          </cell>
          <cell r="B12545">
            <v>2018</v>
          </cell>
          <cell r="C12545" t="str">
            <v>60%HS</v>
          </cell>
          <cell r="D12545" t="str">
            <v>Berkeley</v>
          </cell>
          <cell r="E12545">
            <v>1</v>
          </cell>
          <cell r="F12545" t="str">
            <v>n/a</v>
          </cell>
          <cell r="G12545" t="str">
            <v>Max</v>
          </cell>
        </row>
        <row r="12546">
          <cell r="A12546" t="str">
            <v>Calhoun2018160%HSMax</v>
          </cell>
          <cell r="B12546">
            <v>2018</v>
          </cell>
          <cell r="C12546" t="str">
            <v>60%HS</v>
          </cell>
          <cell r="D12546" t="str">
            <v>Calhoun</v>
          </cell>
          <cell r="E12546">
            <v>1</v>
          </cell>
          <cell r="F12546">
            <v>772</v>
          </cell>
          <cell r="G12546" t="str">
            <v>Max</v>
          </cell>
        </row>
        <row r="12547">
          <cell r="A12547" t="str">
            <v>Charleston2018160%HSMax</v>
          </cell>
          <cell r="B12547">
            <v>2018</v>
          </cell>
          <cell r="C12547" t="str">
            <v>60%HS</v>
          </cell>
          <cell r="D12547" t="str">
            <v>Charleston</v>
          </cell>
          <cell r="E12547">
            <v>1</v>
          </cell>
          <cell r="F12547" t="str">
            <v>n/a</v>
          </cell>
          <cell r="G12547" t="str">
            <v>Max</v>
          </cell>
        </row>
        <row r="12548">
          <cell r="A12548" t="str">
            <v>Cherokee2018160%HSMax</v>
          </cell>
          <cell r="B12548">
            <v>2018</v>
          </cell>
          <cell r="C12548" t="str">
            <v>60%HS</v>
          </cell>
          <cell r="D12548" t="str">
            <v>Cherokee</v>
          </cell>
          <cell r="E12548">
            <v>1</v>
          </cell>
          <cell r="F12548">
            <v>657</v>
          </cell>
          <cell r="G12548" t="str">
            <v>Max</v>
          </cell>
        </row>
        <row r="12549">
          <cell r="A12549" t="str">
            <v>Chester2018160%HSMax</v>
          </cell>
          <cell r="B12549">
            <v>2018</v>
          </cell>
          <cell r="C12549" t="str">
            <v>60%HS</v>
          </cell>
          <cell r="D12549" t="str">
            <v>Chester</v>
          </cell>
          <cell r="E12549">
            <v>1</v>
          </cell>
          <cell r="F12549">
            <v>552</v>
          </cell>
          <cell r="G12549" t="str">
            <v>Max</v>
          </cell>
        </row>
        <row r="12550">
          <cell r="A12550" t="str">
            <v>Chesterfield2018160%HSMax</v>
          </cell>
          <cell r="B12550">
            <v>2018</v>
          </cell>
          <cell r="C12550" t="str">
            <v>60%HS</v>
          </cell>
          <cell r="D12550" t="str">
            <v>Chesterfield</v>
          </cell>
          <cell r="E12550">
            <v>1</v>
          </cell>
          <cell r="F12550">
            <v>552</v>
          </cell>
          <cell r="G12550" t="str">
            <v>Max</v>
          </cell>
        </row>
        <row r="12551">
          <cell r="A12551" t="str">
            <v>Clarendon2018160%HSMax</v>
          </cell>
          <cell r="B12551">
            <v>2018</v>
          </cell>
          <cell r="C12551" t="str">
            <v>60%HS</v>
          </cell>
          <cell r="D12551" t="str">
            <v>Clarendon</v>
          </cell>
          <cell r="E12551">
            <v>1</v>
          </cell>
          <cell r="F12551">
            <v>552</v>
          </cell>
          <cell r="G12551" t="str">
            <v>Max</v>
          </cell>
        </row>
        <row r="12552">
          <cell r="A12552" t="str">
            <v>Colleton2018160%HSMax</v>
          </cell>
          <cell r="B12552">
            <v>2018</v>
          </cell>
          <cell r="C12552" t="str">
            <v>60%HS</v>
          </cell>
          <cell r="D12552" t="str">
            <v>Colleton</v>
          </cell>
          <cell r="E12552">
            <v>1</v>
          </cell>
          <cell r="F12552">
            <v>559</v>
          </cell>
          <cell r="G12552" t="str">
            <v>Max</v>
          </cell>
        </row>
        <row r="12553">
          <cell r="A12553" t="str">
            <v>Darlington2018160%HSMax</v>
          </cell>
          <cell r="B12553">
            <v>2018</v>
          </cell>
          <cell r="C12553" t="str">
            <v>60%HS</v>
          </cell>
          <cell r="D12553" t="str">
            <v>Darlington</v>
          </cell>
          <cell r="E12553">
            <v>1</v>
          </cell>
          <cell r="F12553">
            <v>579</v>
          </cell>
          <cell r="G12553" t="str">
            <v>Max</v>
          </cell>
        </row>
        <row r="12554">
          <cell r="A12554" t="str">
            <v>Dillon2018160%HSMax</v>
          </cell>
          <cell r="B12554">
            <v>2018</v>
          </cell>
          <cell r="C12554" t="str">
            <v>60%HS</v>
          </cell>
          <cell r="D12554" t="str">
            <v>Dillon</v>
          </cell>
          <cell r="E12554">
            <v>1</v>
          </cell>
          <cell r="F12554">
            <v>552</v>
          </cell>
          <cell r="G12554" t="str">
            <v>Max</v>
          </cell>
        </row>
        <row r="12555">
          <cell r="A12555" t="str">
            <v>Dorchester2018160%HSMax</v>
          </cell>
          <cell r="B12555">
            <v>2018</v>
          </cell>
          <cell r="C12555" t="str">
            <v>60%HS</v>
          </cell>
          <cell r="D12555" t="str">
            <v>Dorchester</v>
          </cell>
          <cell r="E12555">
            <v>1</v>
          </cell>
          <cell r="F12555" t="str">
            <v>n/a</v>
          </cell>
          <cell r="G12555" t="str">
            <v>Max</v>
          </cell>
        </row>
        <row r="12556">
          <cell r="A12556" t="str">
            <v>Edgefield2018160%HSMax</v>
          </cell>
          <cell r="B12556">
            <v>2018</v>
          </cell>
          <cell r="C12556" t="str">
            <v>60%HS</v>
          </cell>
          <cell r="D12556" t="str">
            <v>Edgefield</v>
          </cell>
          <cell r="E12556">
            <v>1</v>
          </cell>
          <cell r="F12556" t="str">
            <v>n/a</v>
          </cell>
          <cell r="G12556" t="str">
            <v>Max</v>
          </cell>
        </row>
        <row r="12557">
          <cell r="A12557" t="str">
            <v>Fairfield2018160%HSMax</v>
          </cell>
          <cell r="B12557">
            <v>2018</v>
          </cell>
          <cell r="C12557" t="str">
            <v>60%HS</v>
          </cell>
          <cell r="D12557" t="str">
            <v>Fairfield</v>
          </cell>
          <cell r="E12557">
            <v>1</v>
          </cell>
          <cell r="F12557">
            <v>772</v>
          </cell>
          <cell r="G12557" t="str">
            <v>Max</v>
          </cell>
        </row>
        <row r="12558">
          <cell r="A12558" t="str">
            <v>Florence2018160%HSMax</v>
          </cell>
          <cell r="B12558">
            <v>2018</v>
          </cell>
          <cell r="C12558" t="str">
            <v>60%HS</v>
          </cell>
          <cell r="D12558" t="str">
            <v>Florence</v>
          </cell>
          <cell r="E12558">
            <v>1</v>
          </cell>
          <cell r="F12558">
            <v>669</v>
          </cell>
          <cell r="G12558" t="str">
            <v>Max</v>
          </cell>
        </row>
        <row r="12559">
          <cell r="A12559" t="str">
            <v>Georgetown2018160%HSMax</v>
          </cell>
          <cell r="B12559">
            <v>2018</v>
          </cell>
          <cell r="C12559" t="str">
            <v>60%HS</v>
          </cell>
          <cell r="D12559" t="str">
            <v>Georgetown</v>
          </cell>
          <cell r="E12559">
            <v>1</v>
          </cell>
          <cell r="F12559">
            <v>652</v>
          </cell>
          <cell r="G12559" t="str">
            <v>Max</v>
          </cell>
        </row>
        <row r="12560">
          <cell r="A12560" t="str">
            <v>Greenville2018160%HSMax</v>
          </cell>
          <cell r="B12560">
            <v>2018</v>
          </cell>
          <cell r="C12560" t="str">
            <v>60%HS</v>
          </cell>
          <cell r="D12560" t="str">
            <v>Greenville</v>
          </cell>
          <cell r="E12560">
            <v>1</v>
          </cell>
          <cell r="F12560">
            <v>732</v>
          </cell>
          <cell r="G12560" t="str">
            <v>Max</v>
          </cell>
        </row>
        <row r="12561">
          <cell r="A12561" t="str">
            <v>Greenwood2018160%HSMax</v>
          </cell>
          <cell r="B12561">
            <v>2018</v>
          </cell>
          <cell r="C12561" t="str">
            <v>60%HS</v>
          </cell>
          <cell r="D12561" t="str">
            <v>Greenwood</v>
          </cell>
          <cell r="E12561">
            <v>1</v>
          </cell>
          <cell r="F12561">
            <v>613</v>
          </cell>
          <cell r="G12561" t="str">
            <v>Max</v>
          </cell>
        </row>
        <row r="12562">
          <cell r="A12562" t="str">
            <v>Hampton2018160%HSMax</v>
          </cell>
          <cell r="B12562">
            <v>2018</v>
          </cell>
          <cell r="C12562" t="str">
            <v>60%HS</v>
          </cell>
          <cell r="D12562" t="str">
            <v>Hampton</v>
          </cell>
          <cell r="E12562">
            <v>1</v>
          </cell>
          <cell r="F12562">
            <v>579</v>
          </cell>
          <cell r="G12562" t="str">
            <v>Max</v>
          </cell>
        </row>
        <row r="12563">
          <cell r="A12563" t="str">
            <v>Horry2018160%HSMax</v>
          </cell>
          <cell r="B12563">
            <v>2018</v>
          </cell>
          <cell r="C12563" t="str">
            <v>60%HS</v>
          </cell>
          <cell r="D12563" t="str">
            <v>Horry</v>
          </cell>
          <cell r="E12563">
            <v>1</v>
          </cell>
          <cell r="F12563">
            <v>633</v>
          </cell>
          <cell r="G12563" t="str">
            <v>Max</v>
          </cell>
        </row>
        <row r="12564">
          <cell r="A12564" t="str">
            <v>Jasper2018160%HSMax</v>
          </cell>
          <cell r="B12564">
            <v>2018</v>
          </cell>
          <cell r="C12564" t="str">
            <v>60%HS</v>
          </cell>
          <cell r="D12564" t="str">
            <v>Jasper</v>
          </cell>
          <cell r="E12564">
            <v>1</v>
          </cell>
          <cell r="F12564">
            <v>556</v>
          </cell>
          <cell r="G12564" t="str">
            <v>Max</v>
          </cell>
        </row>
        <row r="12565">
          <cell r="A12565" t="str">
            <v>Kershaw2018160%HSMax</v>
          </cell>
          <cell r="B12565">
            <v>2018</v>
          </cell>
          <cell r="C12565" t="str">
            <v>60%HS</v>
          </cell>
          <cell r="D12565" t="str">
            <v>Kershaw</v>
          </cell>
          <cell r="E12565">
            <v>1</v>
          </cell>
          <cell r="F12565">
            <v>645</v>
          </cell>
          <cell r="G12565" t="str">
            <v>Max</v>
          </cell>
        </row>
        <row r="12566">
          <cell r="A12566" t="str">
            <v>Lancaster2018160%HSMax</v>
          </cell>
          <cell r="B12566">
            <v>2018</v>
          </cell>
          <cell r="C12566" t="str">
            <v>60%HS</v>
          </cell>
          <cell r="D12566" t="str">
            <v>Lancaster</v>
          </cell>
          <cell r="E12566">
            <v>1</v>
          </cell>
          <cell r="F12566">
            <v>657</v>
          </cell>
          <cell r="G12566" t="str">
            <v>Max</v>
          </cell>
        </row>
        <row r="12567">
          <cell r="A12567" t="str">
            <v>Laurens2018160%HSMax</v>
          </cell>
          <cell r="B12567">
            <v>2018</v>
          </cell>
          <cell r="C12567" t="str">
            <v>60%HS</v>
          </cell>
          <cell r="D12567" t="str">
            <v>Laurens</v>
          </cell>
          <cell r="E12567">
            <v>1</v>
          </cell>
          <cell r="F12567">
            <v>573</v>
          </cell>
          <cell r="G12567" t="str">
            <v>Max</v>
          </cell>
        </row>
        <row r="12568">
          <cell r="A12568" t="str">
            <v>Lee2018160%HSMax</v>
          </cell>
          <cell r="B12568">
            <v>2018</v>
          </cell>
          <cell r="C12568" t="str">
            <v>60%HS</v>
          </cell>
          <cell r="D12568" t="str">
            <v>Lee</v>
          </cell>
          <cell r="E12568">
            <v>1</v>
          </cell>
          <cell r="F12568">
            <v>552</v>
          </cell>
          <cell r="G12568" t="str">
            <v>Max</v>
          </cell>
        </row>
        <row r="12569">
          <cell r="A12569" t="str">
            <v>Lexington2018160%HSMax</v>
          </cell>
          <cell r="B12569">
            <v>2018</v>
          </cell>
          <cell r="C12569" t="str">
            <v>60%HS</v>
          </cell>
          <cell r="D12569" t="str">
            <v>Lexington</v>
          </cell>
          <cell r="E12569">
            <v>1</v>
          </cell>
          <cell r="F12569">
            <v>772</v>
          </cell>
          <cell r="G12569" t="str">
            <v>Max</v>
          </cell>
        </row>
        <row r="12570">
          <cell r="A12570" t="str">
            <v>Marion2018160%HSMax</v>
          </cell>
          <cell r="B12570">
            <v>2018</v>
          </cell>
          <cell r="C12570" t="str">
            <v>60%HS</v>
          </cell>
          <cell r="D12570" t="str">
            <v>Marion</v>
          </cell>
          <cell r="E12570">
            <v>1</v>
          </cell>
          <cell r="F12570">
            <v>562</v>
          </cell>
          <cell r="G12570" t="str">
            <v>Max</v>
          </cell>
        </row>
        <row r="12571">
          <cell r="A12571" t="str">
            <v>Marlboro2018160%HSMax</v>
          </cell>
          <cell r="B12571">
            <v>2018</v>
          </cell>
          <cell r="C12571" t="str">
            <v>60%HS</v>
          </cell>
          <cell r="D12571" t="str">
            <v>Marlboro</v>
          </cell>
          <cell r="E12571">
            <v>1</v>
          </cell>
          <cell r="F12571">
            <v>552</v>
          </cell>
          <cell r="G12571" t="str">
            <v>Max</v>
          </cell>
        </row>
        <row r="12572">
          <cell r="A12572" t="str">
            <v>McCormick2018160%HSMax</v>
          </cell>
          <cell r="B12572">
            <v>2018</v>
          </cell>
          <cell r="C12572" t="str">
            <v>60%HS</v>
          </cell>
          <cell r="D12572" t="str">
            <v>McCormick</v>
          </cell>
          <cell r="E12572">
            <v>1</v>
          </cell>
          <cell r="F12572">
            <v>588</v>
          </cell>
          <cell r="G12572" t="str">
            <v>Max</v>
          </cell>
        </row>
        <row r="12573">
          <cell r="A12573" t="str">
            <v>Newberry2018160%HSMax</v>
          </cell>
          <cell r="B12573">
            <v>2018</v>
          </cell>
          <cell r="C12573" t="str">
            <v>60%HS</v>
          </cell>
          <cell r="D12573" t="str">
            <v>Newberry</v>
          </cell>
          <cell r="E12573">
            <v>1</v>
          </cell>
          <cell r="F12573">
            <v>630</v>
          </cell>
          <cell r="G12573" t="str">
            <v>Max</v>
          </cell>
        </row>
        <row r="12574">
          <cell r="A12574" t="str">
            <v>Oconee2018160%HSMax</v>
          </cell>
          <cell r="B12574">
            <v>2018</v>
          </cell>
          <cell r="C12574" t="str">
            <v>60%HS</v>
          </cell>
          <cell r="D12574" t="str">
            <v>Oconee</v>
          </cell>
          <cell r="E12574">
            <v>1</v>
          </cell>
          <cell r="F12574">
            <v>641</v>
          </cell>
          <cell r="G12574" t="str">
            <v>Max</v>
          </cell>
        </row>
        <row r="12575">
          <cell r="A12575" t="str">
            <v>Orangeburg2018160%HSMax</v>
          </cell>
          <cell r="B12575">
            <v>2018</v>
          </cell>
          <cell r="C12575" t="str">
            <v>60%HS</v>
          </cell>
          <cell r="D12575" t="str">
            <v>Orangeburg</v>
          </cell>
          <cell r="E12575">
            <v>1</v>
          </cell>
          <cell r="F12575">
            <v>596</v>
          </cell>
          <cell r="G12575" t="str">
            <v>Max</v>
          </cell>
        </row>
        <row r="12576">
          <cell r="A12576" t="str">
            <v>Pickens2018160%HSMax</v>
          </cell>
          <cell r="B12576">
            <v>2018</v>
          </cell>
          <cell r="C12576" t="str">
            <v>60%HS</v>
          </cell>
          <cell r="D12576" t="str">
            <v>Pickens</v>
          </cell>
          <cell r="E12576">
            <v>1</v>
          </cell>
          <cell r="F12576">
            <v>732</v>
          </cell>
          <cell r="G12576" t="str">
            <v>Max</v>
          </cell>
        </row>
        <row r="12577">
          <cell r="A12577" t="str">
            <v>Richland2018160%HSMax</v>
          </cell>
          <cell r="B12577">
            <v>2018</v>
          </cell>
          <cell r="C12577" t="str">
            <v>60%HS</v>
          </cell>
          <cell r="D12577" t="str">
            <v>Richland</v>
          </cell>
          <cell r="E12577">
            <v>1</v>
          </cell>
          <cell r="F12577">
            <v>772</v>
          </cell>
          <cell r="G12577" t="str">
            <v>Max</v>
          </cell>
        </row>
        <row r="12578">
          <cell r="A12578" t="str">
            <v>Saluda2018160%HSMax</v>
          </cell>
          <cell r="B12578">
            <v>2018</v>
          </cell>
          <cell r="C12578" t="str">
            <v>60%HS</v>
          </cell>
          <cell r="D12578" t="str">
            <v>Saluda</v>
          </cell>
          <cell r="E12578">
            <v>1</v>
          </cell>
          <cell r="F12578">
            <v>772</v>
          </cell>
          <cell r="G12578" t="str">
            <v>Max</v>
          </cell>
        </row>
        <row r="12579">
          <cell r="A12579" t="str">
            <v>Spartanburg2018160%HSMax</v>
          </cell>
          <cell r="B12579">
            <v>2018</v>
          </cell>
          <cell r="C12579" t="str">
            <v>60%HS</v>
          </cell>
          <cell r="D12579" t="str">
            <v>Spartanburg</v>
          </cell>
          <cell r="E12579">
            <v>1</v>
          </cell>
          <cell r="F12579">
            <v>651</v>
          </cell>
          <cell r="G12579" t="str">
            <v>Max</v>
          </cell>
        </row>
        <row r="12580">
          <cell r="A12580" t="str">
            <v>Sumter2018160%HSMax</v>
          </cell>
          <cell r="B12580">
            <v>2018</v>
          </cell>
          <cell r="C12580" t="str">
            <v>60%HS</v>
          </cell>
          <cell r="D12580" t="str">
            <v>Sumter</v>
          </cell>
          <cell r="E12580">
            <v>1</v>
          </cell>
          <cell r="F12580">
            <v>594</v>
          </cell>
          <cell r="G12580" t="str">
            <v>Max</v>
          </cell>
        </row>
        <row r="12581">
          <cell r="A12581" t="str">
            <v>Union2018160%HSMax</v>
          </cell>
          <cell r="B12581">
            <v>2018</v>
          </cell>
          <cell r="C12581" t="str">
            <v>60%HS</v>
          </cell>
          <cell r="D12581" t="str">
            <v>Union</v>
          </cell>
          <cell r="E12581">
            <v>1</v>
          </cell>
          <cell r="F12581">
            <v>552</v>
          </cell>
          <cell r="G12581" t="str">
            <v>Max</v>
          </cell>
        </row>
        <row r="12582">
          <cell r="A12582" t="str">
            <v>Williamsburg2018160%HSMax</v>
          </cell>
          <cell r="B12582">
            <v>2018</v>
          </cell>
          <cell r="C12582" t="str">
            <v>60%HS</v>
          </cell>
          <cell r="D12582" t="str">
            <v>Williamsburg</v>
          </cell>
          <cell r="E12582">
            <v>1</v>
          </cell>
          <cell r="F12582">
            <v>591</v>
          </cell>
          <cell r="G12582" t="str">
            <v>Max</v>
          </cell>
        </row>
        <row r="12583">
          <cell r="A12583" t="str">
            <v>York2018160%HSMax</v>
          </cell>
          <cell r="B12583">
            <v>2018</v>
          </cell>
          <cell r="C12583" t="str">
            <v>60%HS</v>
          </cell>
          <cell r="D12583" t="str">
            <v>York</v>
          </cell>
          <cell r="E12583">
            <v>1</v>
          </cell>
          <cell r="F12583">
            <v>797</v>
          </cell>
          <cell r="G12583" t="str">
            <v>Max</v>
          </cell>
        </row>
        <row r="12584">
          <cell r="A12584" t="str">
            <v>Abbeville2018260%HSMax</v>
          </cell>
          <cell r="B12584">
            <v>2018</v>
          </cell>
          <cell r="C12584" t="str">
            <v>60%HS</v>
          </cell>
          <cell r="D12584" t="str">
            <v>Abbeville</v>
          </cell>
          <cell r="E12584">
            <v>2</v>
          </cell>
          <cell r="F12584">
            <v>673</v>
          </cell>
          <cell r="G12584" t="str">
            <v>Max</v>
          </cell>
        </row>
        <row r="12585">
          <cell r="A12585" t="str">
            <v>Aiken2018260%HSMax</v>
          </cell>
          <cell r="B12585">
            <v>2018</v>
          </cell>
          <cell r="C12585" t="str">
            <v>60%HS</v>
          </cell>
          <cell r="D12585" t="str">
            <v>Aiken</v>
          </cell>
          <cell r="E12585">
            <v>2</v>
          </cell>
          <cell r="F12585" t="str">
            <v>n/a</v>
          </cell>
          <cell r="G12585" t="str">
            <v>Max</v>
          </cell>
        </row>
        <row r="12586">
          <cell r="A12586" t="str">
            <v>Allendale2018260%HSMax</v>
          </cell>
          <cell r="B12586">
            <v>2018</v>
          </cell>
          <cell r="C12586" t="str">
            <v>60%HS</v>
          </cell>
          <cell r="D12586" t="str">
            <v>Allendale</v>
          </cell>
          <cell r="E12586">
            <v>2</v>
          </cell>
          <cell r="F12586">
            <v>663</v>
          </cell>
          <cell r="G12586" t="str">
            <v>Max</v>
          </cell>
        </row>
        <row r="12587">
          <cell r="A12587" t="str">
            <v>Anderson2018260%HSMax</v>
          </cell>
          <cell r="B12587">
            <v>2018</v>
          </cell>
          <cell r="C12587" t="str">
            <v>60%HS</v>
          </cell>
          <cell r="D12587" t="str">
            <v>Anderson</v>
          </cell>
          <cell r="E12587">
            <v>2</v>
          </cell>
          <cell r="F12587">
            <v>795</v>
          </cell>
          <cell r="G12587" t="str">
            <v>Max</v>
          </cell>
        </row>
        <row r="12588">
          <cell r="A12588" t="str">
            <v>Bamberg2018260%HSMax</v>
          </cell>
          <cell r="B12588">
            <v>2018</v>
          </cell>
          <cell r="C12588" t="str">
            <v>60%HS</v>
          </cell>
          <cell r="D12588" t="str">
            <v>Bamberg</v>
          </cell>
          <cell r="E12588">
            <v>2</v>
          </cell>
          <cell r="F12588">
            <v>846</v>
          </cell>
          <cell r="G12588" t="str">
            <v>Max</v>
          </cell>
        </row>
        <row r="12589">
          <cell r="A12589" t="str">
            <v>Barnwell2018260%HSMax</v>
          </cell>
          <cell r="B12589">
            <v>2018</v>
          </cell>
          <cell r="C12589" t="str">
            <v>60%HS</v>
          </cell>
          <cell r="D12589" t="str">
            <v>Barnwell</v>
          </cell>
          <cell r="E12589">
            <v>2</v>
          </cell>
          <cell r="F12589">
            <v>988</v>
          </cell>
          <cell r="G12589" t="str">
            <v>Max</v>
          </cell>
        </row>
        <row r="12590">
          <cell r="A12590" t="str">
            <v>Beaufort2018260%HSMax</v>
          </cell>
          <cell r="B12590">
            <v>2018</v>
          </cell>
          <cell r="C12590" t="str">
            <v>60%HS</v>
          </cell>
          <cell r="D12590" t="str">
            <v>Beaufort</v>
          </cell>
          <cell r="E12590">
            <v>2</v>
          </cell>
          <cell r="F12590">
            <v>972</v>
          </cell>
          <cell r="G12590" t="str">
            <v>Max</v>
          </cell>
        </row>
        <row r="12591">
          <cell r="A12591" t="str">
            <v>Berkeley2018260%HSMax</v>
          </cell>
          <cell r="B12591">
            <v>2018</v>
          </cell>
          <cell r="C12591" t="str">
            <v>60%HS</v>
          </cell>
          <cell r="D12591" t="str">
            <v>Berkeley</v>
          </cell>
          <cell r="E12591">
            <v>2</v>
          </cell>
          <cell r="F12591" t="str">
            <v>n/a</v>
          </cell>
          <cell r="G12591" t="str">
            <v>Max</v>
          </cell>
        </row>
        <row r="12592">
          <cell r="A12592" t="str">
            <v>Calhoun2018260%HSMax</v>
          </cell>
          <cell r="B12592">
            <v>2018</v>
          </cell>
          <cell r="C12592" t="str">
            <v>60%HS</v>
          </cell>
          <cell r="D12592" t="str">
            <v>Calhoun</v>
          </cell>
          <cell r="E12592">
            <v>2</v>
          </cell>
          <cell r="F12592">
            <v>927</v>
          </cell>
          <cell r="G12592" t="str">
            <v>Max</v>
          </cell>
        </row>
        <row r="12593">
          <cell r="A12593" t="str">
            <v>Charleston2018260%HSMax</v>
          </cell>
          <cell r="B12593">
            <v>2018</v>
          </cell>
          <cell r="C12593" t="str">
            <v>60%HS</v>
          </cell>
          <cell r="D12593" t="str">
            <v>Charleston</v>
          </cell>
          <cell r="E12593">
            <v>2</v>
          </cell>
          <cell r="F12593" t="str">
            <v>n/a</v>
          </cell>
          <cell r="G12593" t="str">
            <v>Max</v>
          </cell>
        </row>
        <row r="12594">
          <cell r="A12594" t="str">
            <v>Cherokee2018260%HSMax</v>
          </cell>
          <cell r="B12594">
            <v>2018</v>
          </cell>
          <cell r="C12594" t="str">
            <v>60%HS</v>
          </cell>
          <cell r="D12594" t="str">
            <v>Cherokee</v>
          </cell>
          <cell r="E12594">
            <v>2</v>
          </cell>
          <cell r="F12594">
            <v>787</v>
          </cell>
          <cell r="G12594" t="str">
            <v>Max</v>
          </cell>
        </row>
        <row r="12595">
          <cell r="A12595" t="str">
            <v>Chester2018260%HSMax</v>
          </cell>
          <cell r="B12595">
            <v>2018</v>
          </cell>
          <cell r="C12595" t="str">
            <v>60%HS</v>
          </cell>
          <cell r="D12595" t="str">
            <v>Chester</v>
          </cell>
          <cell r="E12595">
            <v>2</v>
          </cell>
          <cell r="F12595">
            <v>663</v>
          </cell>
          <cell r="G12595" t="str">
            <v>Max</v>
          </cell>
        </row>
        <row r="12596">
          <cell r="A12596" t="str">
            <v>Chesterfield2018260%HSMax</v>
          </cell>
          <cell r="B12596">
            <v>2018</v>
          </cell>
          <cell r="C12596" t="str">
            <v>60%HS</v>
          </cell>
          <cell r="D12596" t="str">
            <v>Chesterfield</v>
          </cell>
          <cell r="E12596">
            <v>2</v>
          </cell>
          <cell r="F12596">
            <v>663</v>
          </cell>
          <cell r="G12596" t="str">
            <v>Max</v>
          </cell>
        </row>
        <row r="12597">
          <cell r="A12597" t="str">
            <v>Clarendon2018260%HSMax</v>
          </cell>
          <cell r="B12597">
            <v>2018</v>
          </cell>
          <cell r="C12597" t="str">
            <v>60%HS</v>
          </cell>
          <cell r="D12597" t="str">
            <v>Clarendon</v>
          </cell>
          <cell r="E12597">
            <v>2</v>
          </cell>
          <cell r="F12597">
            <v>663</v>
          </cell>
          <cell r="G12597" t="str">
            <v>Max</v>
          </cell>
        </row>
        <row r="12598">
          <cell r="A12598" t="str">
            <v>Colleton2018260%HSMax</v>
          </cell>
          <cell r="B12598">
            <v>2018</v>
          </cell>
          <cell r="C12598" t="str">
            <v>60%HS</v>
          </cell>
          <cell r="D12598" t="str">
            <v>Colleton</v>
          </cell>
          <cell r="E12598">
            <v>2</v>
          </cell>
          <cell r="F12598">
            <v>672</v>
          </cell>
          <cell r="G12598" t="str">
            <v>Max</v>
          </cell>
        </row>
        <row r="12599">
          <cell r="A12599" t="str">
            <v>Darlington2018260%HSMax</v>
          </cell>
          <cell r="B12599">
            <v>2018</v>
          </cell>
          <cell r="C12599" t="str">
            <v>60%HS</v>
          </cell>
          <cell r="D12599" t="str">
            <v>Darlington</v>
          </cell>
          <cell r="E12599">
            <v>2</v>
          </cell>
          <cell r="F12599">
            <v>696</v>
          </cell>
          <cell r="G12599" t="str">
            <v>Max</v>
          </cell>
        </row>
        <row r="12600">
          <cell r="A12600" t="str">
            <v>Dillon2018260%HSMax</v>
          </cell>
          <cell r="B12600">
            <v>2018</v>
          </cell>
          <cell r="C12600" t="str">
            <v>60%HS</v>
          </cell>
          <cell r="D12600" t="str">
            <v>Dillon</v>
          </cell>
          <cell r="E12600">
            <v>2</v>
          </cell>
          <cell r="F12600">
            <v>663</v>
          </cell>
          <cell r="G12600" t="str">
            <v>Max</v>
          </cell>
        </row>
        <row r="12601">
          <cell r="A12601" t="str">
            <v>Dorchester2018260%HSMax</v>
          </cell>
          <cell r="B12601">
            <v>2018</v>
          </cell>
          <cell r="C12601" t="str">
            <v>60%HS</v>
          </cell>
          <cell r="D12601" t="str">
            <v>Dorchester</v>
          </cell>
          <cell r="E12601">
            <v>2</v>
          </cell>
          <cell r="F12601" t="str">
            <v>n/a</v>
          </cell>
          <cell r="G12601" t="str">
            <v>Max</v>
          </cell>
        </row>
        <row r="12602">
          <cell r="A12602" t="str">
            <v>Edgefield2018260%HSMax</v>
          </cell>
          <cell r="B12602">
            <v>2018</v>
          </cell>
          <cell r="C12602" t="str">
            <v>60%HS</v>
          </cell>
          <cell r="D12602" t="str">
            <v>Edgefield</v>
          </cell>
          <cell r="E12602">
            <v>2</v>
          </cell>
          <cell r="F12602" t="str">
            <v>n/a</v>
          </cell>
          <cell r="G12602" t="str">
            <v>Max</v>
          </cell>
        </row>
        <row r="12603">
          <cell r="A12603" t="str">
            <v>Fairfield2018260%HSMax</v>
          </cell>
          <cell r="B12603">
            <v>2018</v>
          </cell>
          <cell r="C12603" t="str">
            <v>60%HS</v>
          </cell>
          <cell r="D12603" t="str">
            <v>Fairfield</v>
          </cell>
          <cell r="E12603">
            <v>2</v>
          </cell>
          <cell r="F12603">
            <v>927</v>
          </cell>
          <cell r="G12603" t="str">
            <v>Max</v>
          </cell>
        </row>
        <row r="12604">
          <cell r="A12604" t="str">
            <v>Florence2018260%HSMax</v>
          </cell>
          <cell r="B12604">
            <v>2018</v>
          </cell>
          <cell r="C12604" t="str">
            <v>60%HS</v>
          </cell>
          <cell r="D12604" t="str">
            <v>Florence</v>
          </cell>
          <cell r="E12604">
            <v>2</v>
          </cell>
          <cell r="F12604">
            <v>802</v>
          </cell>
          <cell r="G12604" t="str">
            <v>Max</v>
          </cell>
        </row>
        <row r="12605">
          <cell r="A12605" t="str">
            <v>Georgetown2018260%HSMax</v>
          </cell>
          <cell r="B12605">
            <v>2018</v>
          </cell>
          <cell r="C12605" t="str">
            <v>60%HS</v>
          </cell>
          <cell r="D12605" t="str">
            <v>Georgetown</v>
          </cell>
          <cell r="E12605">
            <v>2</v>
          </cell>
          <cell r="F12605">
            <v>783</v>
          </cell>
          <cell r="G12605" t="str">
            <v>Max</v>
          </cell>
        </row>
        <row r="12606">
          <cell r="A12606" t="str">
            <v>Greenville2018260%HSMax</v>
          </cell>
          <cell r="B12606">
            <v>2018</v>
          </cell>
          <cell r="C12606" t="str">
            <v>60%HS</v>
          </cell>
          <cell r="D12606" t="str">
            <v>Greenville</v>
          </cell>
          <cell r="E12606">
            <v>2</v>
          </cell>
          <cell r="F12606">
            <v>879</v>
          </cell>
          <cell r="G12606" t="str">
            <v>Max</v>
          </cell>
        </row>
        <row r="12607">
          <cell r="A12607" t="str">
            <v>Greenwood2018260%HSMax</v>
          </cell>
          <cell r="B12607">
            <v>2018</v>
          </cell>
          <cell r="C12607" t="str">
            <v>60%HS</v>
          </cell>
          <cell r="D12607" t="str">
            <v>Greenwood</v>
          </cell>
          <cell r="E12607">
            <v>2</v>
          </cell>
          <cell r="F12607">
            <v>736</v>
          </cell>
          <cell r="G12607" t="str">
            <v>Max</v>
          </cell>
        </row>
        <row r="12608">
          <cell r="A12608" t="str">
            <v>Hampton2018260%HSMax</v>
          </cell>
          <cell r="B12608">
            <v>2018</v>
          </cell>
          <cell r="C12608" t="str">
            <v>60%HS</v>
          </cell>
          <cell r="D12608" t="str">
            <v>Hampton</v>
          </cell>
          <cell r="E12608">
            <v>2</v>
          </cell>
          <cell r="F12608">
            <v>694</v>
          </cell>
          <cell r="G12608" t="str">
            <v>Max</v>
          </cell>
        </row>
        <row r="12609">
          <cell r="A12609" t="str">
            <v>Horry2018260%HSMax</v>
          </cell>
          <cell r="B12609">
            <v>2018</v>
          </cell>
          <cell r="C12609" t="str">
            <v>60%HS</v>
          </cell>
          <cell r="D12609" t="str">
            <v>Horry</v>
          </cell>
          <cell r="E12609">
            <v>2</v>
          </cell>
          <cell r="F12609">
            <v>759</v>
          </cell>
          <cell r="G12609" t="str">
            <v>Max</v>
          </cell>
        </row>
        <row r="12610">
          <cell r="A12610" t="str">
            <v>Jasper2018260%HSMax</v>
          </cell>
          <cell r="B12610">
            <v>2018</v>
          </cell>
          <cell r="C12610" t="str">
            <v>60%HS</v>
          </cell>
          <cell r="D12610" t="str">
            <v>Jasper</v>
          </cell>
          <cell r="E12610">
            <v>2</v>
          </cell>
          <cell r="F12610">
            <v>667</v>
          </cell>
          <cell r="G12610" t="str">
            <v>Max</v>
          </cell>
        </row>
        <row r="12611">
          <cell r="A12611" t="str">
            <v>Kershaw2018260%HSMax</v>
          </cell>
          <cell r="B12611">
            <v>2018</v>
          </cell>
          <cell r="C12611" t="str">
            <v>60%HS</v>
          </cell>
          <cell r="D12611" t="str">
            <v>Kershaw</v>
          </cell>
          <cell r="E12611">
            <v>2</v>
          </cell>
          <cell r="F12611">
            <v>774</v>
          </cell>
          <cell r="G12611" t="str">
            <v>Max</v>
          </cell>
        </row>
        <row r="12612">
          <cell r="A12612" t="str">
            <v>Lancaster2018260%HSMax</v>
          </cell>
          <cell r="B12612">
            <v>2018</v>
          </cell>
          <cell r="C12612" t="str">
            <v>60%HS</v>
          </cell>
          <cell r="D12612" t="str">
            <v>Lancaster</v>
          </cell>
          <cell r="E12612">
            <v>2</v>
          </cell>
          <cell r="F12612">
            <v>787</v>
          </cell>
          <cell r="G12612" t="str">
            <v>Max</v>
          </cell>
        </row>
        <row r="12613">
          <cell r="A12613" t="str">
            <v>Laurens2018260%HSMax</v>
          </cell>
          <cell r="B12613">
            <v>2018</v>
          </cell>
          <cell r="C12613" t="str">
            <v>60%HS</v>
          </cell>
          <cell r="D12613" t="str">
            <v>Laurens</v>
          </cell>
          <cell r="E12613">
            <v>2</v>
          </cell>
          <cell r="F12613">
            <v>688</v>
          </cell>
          <cell r="G12613" t="str">
            <v>Max</v>
          </cell>
        </row>
        <row r="12614">
          <cell r="A12614" t="str">
            <v>Lee2018260%HSMax</v>
          </cell>
          <cell r="B12614">
            <v>2018</v>
          </cell>
          <cell r="C12614" t="str">
            <v>60%HS</v>
          </cell>
          <cell r="D12614" t="str">
            <v>Lee</v>
          </cell>
          <cell r="E12614">
            <v>2</v>
          </cell>
          <cell r="F12614">
            <v>663</v>
          </cell>
          <cell r="G12614" t="str">
            <v>Max</v>
          </cell>
        </row>
        <row r="12615">
          <cell r="A12615" t="str">
            <v>Lexington2018260%HSMax</v>
          </cell>
          <cell r="B12615">
            <v>2018</v>
          </cell>
          <cell r="C12615" t="str">
            <v>60%HS</v>
          </cell>
          <cell r="D12615" t="str">
            <v>Lexington</v>
          </cell>
          <cell r="E12615">
            <v>2</v>
          </cell>
          <cell r="F12615">
            <v>927</v>
          </cell>
          <cell r="G12615" t="str">
            <v>Max</v>
          </cell>
        </row>
        <row r="12616">
          <cell r="A12616" t="str">
            <v>Marion2018260%HSMax</v>
          </cell>
          <cell r="B12616">
            <v>2018</v>
          </cell>
          <cell r="C12616" t="str">
            <v>60%HS</v>
          </cell>
          <cell r="D12616" t="str">
            <v>Marion</v>
          </cell>
          <cell r="E12616">
            <v>2</v>
          </cell>
          <cell r="F12616">
            <v>675</v>
          </cell>
          <cell r="G12616" t="str">
            <v>Max</v>
          </cell>
        </row>
        <row r="12617">
          <cell r="A12617" t="str">
            <v>Marlboro2018260%HSMax</v>
          </cell>
          <cell r="B12617">
            <v>2018</v>
          </cell>
          <cell r="C12617" t="str">
            <v>60%HS</v>
          </cell>
          <cell r="D12617" t="str">
            <v>Marlboro</v>
          </cell>
          <cell r="E12617">
            <v>2</v>
          </cell>
          <cell r="F12617">
            <v>663</v>
          </cell>
          <cell r="G12617" t="str">
            <v>Max</v>
          </cell>
        </row>
        <row r="12618">
          <cell r="A12618" t="str">
            <v>McCormick2018260%HSMax</v>
          </cell>
          <cell r="B12618">
            <v>2018</v>
          </cell>
          <cell r="C12618" t="str">
            <v>60%HS</v>
          </cell>
          <cell r="D12618" t="str">
            <v>McCormick</v>
          </cell>
          <cell r="E12618">
            <v>2</v>
          </cell>
          <cell r="F12618">
            <v>705</v>
          </cell>
          <cell r="G12618" t="str">
            <v>Max</v>
          </cell>
        </row>
        <row r="12619">
          <cell r="A12619" t="str">
            <v>Newberry2018260%HSMax</v>
          </cell>
          <cell r="B12619">
            <v>2018</v>
          </cell>
          <cell r="C12619" t="str">
            <v>60%HS</v>
          </cell>
          <cell r="D12619" t="str">
            <v>Newberry</v>
          </cell>
          <cell r="E12619">
            <v>2</v>
          </cell>
          <cell r="F12619">
            <v>756</v>
          </cell>
          <cell r="G12619" t="str">
            <v>Max</v>
          </cell>
        </row>
        <row r="12620">
          <cell r="A12620" t="str">
            <v>Oconee2018260%HSMax</v>
          </cell>
          <cell r="B12620">
            <v>2018</v>
          </cell>
          <cell r="C12620" t="str">
            <v>60%HS</v>
          </cell>
          <cell r="D12620" t="str">
            <v>Oconee</v>
          </cell>
          <cell r="E12620">
            <v>2</v>
          </cell>
          <cell r="F12620">
            <v>769</v>
          </cell>
          <cell r="G12620" t="str">
            <v>Max</v>
          </cell>
        </row>
        <row r="12621">
          <cell r="A12621" t="str">
            <v>Orangeburg2018260%HSMax</v>
          </cell>
          <cell r="B12621">
            <v>2018</v>
          </cell>
          <cell r="C12621" t="str">
            <v>60%HS</v>
          </cell>
          <cell r="D12621" t="str">
            <v>Orangeburg</v>
          </cell>
          <cell r="E12621">
            <v>2</v>
          </cell>
          <cell r="F12621">
            <v>715</v>
          </cell>
          <cell r="G12621" t="str">
            <v>Max</v>
          </cell>
        </row>
        <row r="12622">
          <cell r="A12622" t="str">
            <v>Pickens2018260%HSMax</v>
          </cell>
          <cell r="B12622">
            <v>2018</v>
          </cell>
          <cell r="C12622" t="str">
            <v>60%HS</v>
          </cell>
          <cell r="D12622" t="str">
            <v>Pickens</v>
          </cell>
          <cell r="E12622">
            <v>2</v>
          </cell>
          <cell r="F12622">
            <v>879</v>
          </cell>
          <cell r="G12622" t="str">
            <v>Max</v>
          </cell>
        </row>
        <row r="12623">
          <cell r="A12623" t="str">
            <v>Richland2018260%HSMax</v>
          </cell>
          <cell r="B12623">
            <v>2018</v>
          </cell>
          <cell r="C12623" t="str">
            <v>60%HS</v>
          </cell>
          <cell r="D12623" t="str">
            <v>Richland</v>
          </cell>
          <cell r="E12623">
            <v>2</v>
          </cell>
          <cell r="F12623">
            <v>927</v>
          </cell>
          <cell r="G12623" t="str">
            <v>Max</v>
          </cell>
        </row>
        <row r="12624">
          <cell r="A12624" t="str">
            <v>Saluda2018260%HSMax</v>
          </cell>
          <cell r="B12624">
            <v>2018</v>
          </cell>
          <cell r="C12624" t="str">
            <v>60%HS</v>
          </cell>
          <cell r="D12624" t="str">
            <v>Saluda</v>
          </cell>
          <cell r="E12624">
            <v>2</v>
          </cell>
          <cell r="F12624">
            <v>927</v>
          </cell>
          <cell r="G12624" t="str">
            <v>Max</v>
          </cell>
        </row>
        <row r="12625">
          <cell r="A12625" t="str">
            <v>Spartanburg2018260%HSMax</v>
          </cell>
          <cell r="B12625">
            <v>2018</v>
          </cell>
          <cell r="C12625" t="str">
            <v>60%HS</v>
          </cell>
          <cell r="D12625" t="str">
            <v>Spartanburg</v>
          </cell>
          <cell r="E12625">
            <v>2</v>
          </cell>
          <cell r="F12625">
            <v>781</v>
          </cell>
          <cell r="G12625" t="str">
            <v>Max</v>
          </cell>
        </row>
        <row r="12626">
          <cell r="A12626" t="str">
            <v>Sumter2018260%HSMax</v>
          </cell>
          <cell r="B12626">
            <v>2018</v>
          </cell>
          <cell r="C12626" t="str">
            <v>60%HS</v>
          </cell>
          <cell r="D12626" t="str">
            <v>Sumter</v>
          </cell>
          <cell r="E12626">
            <v>2</v>
          </cell>
          <cell r="F12626">
            <v>714</v>
          </cell>
          <cell r="G12626" t="str">
            <v>Max</v>
          </cell>
        </row>
        <row r="12627">
          <cell r="A12627" t="str">
            <v>Union2018260%HSMax</v>
          </cell>
          <cell r="B12627">
            <v>2018</v>
          </cell>
          <cell r="C12627" t="str">
            <v>60%HS</v>
          </cell>
          <cell r="D12627" t="str">
            <v>Union</v>
          </cell>
          <cell r="E12627">
            <v>2</v>
          </cell>
          <cell r="F12627">
            <v>663</v>
          </cell>
          <cell r="G12627" t="str">
            <v>Max</v>
          </cell>
        </row>
        <row r="12628">
          <cell r="A12628" t="str">
            <v>Williamsburg2018260%HSMax</v>
          </cell>
          <cell r="B12628">
            <v>2018</v>
          </cell>
          <cell r="C12628" t="str">
            <v>60%HS</v>
          </cell>
          <cell r="D12628" t="str">
            <v>Williamsburg</v>
          </cell>
          <cell r="E12628">
            <v>2</v>
          </cell>
          <cell r="F12628">
            <v>709</v>
          </cell>
          <cell r="G12628" t="str">
            <v>Max</v>
          </cell>
        </row>
        <row r="12629">
          <cell r="A12629" t="str">
            <v>York2018260%HSMax</v>
          </cell>
          <cell r="B12629">
            <v>2018</v>
          </cell>
          <cell r="C12629" t="str">
            <v>60%HS</v>
          </cell>
          <cell r="D12629" t="str">
            <v>York</v>
          </cell>
          <cell r="E12629">
            <v>2</v>
          </cell>
          <cell r="F12629">
            <v>957</v>
          </cell>
          <cell r="G12629" t="str">
            <v>Max</v>
          </cell>
        </row>
        <row r="12630">
          <cell r="A12630" t="str">
            <v>Abbeville2018360%HSMax</v>
          </cell>
          <cell r="B12630">
            <v>2018</v>
          </cell>
          <cell r="C12630" t="str">
            <v>60%HS</v>
          </cell>
          <cell r="D12630" t="str">
            <v>Abbeville</v>
          </cell>
          <cell r="E12630">
            <v>3</v>
          </cell>
          <cell r="F12630">
            <v>777</v>
          </cell>
          <cell r="G12630" t="str">
            <v>Max</v>
          </cell>
        </row>
        <row r="12631">
          <cell r="A12631" t="str">
            <v>Aiken2018360%HSMax</v>
          </cell>
          <cell r="B12631">
            <v>2018</v>
          </cell>
          <cell r="C12631" t="str">
            <v>60%HS</v>
          </cell>
          <cell r="D12631" t="str">
            <v>Aiken</v>
          </cell>
          <cell r="E12631">
            <v>3</v>
          </cell>
          <cell r="F12631" t="str">
            <v>n/a</v>
          </cell>
          <cell r="G12631" t="str">
            <v>Max</v>
          </cell>
        </row>
        <row r="12632">
          <cell r="A12632" t="str">
            <v>Allendale2018360%HSMax</v>
          </cell>
          <cell r="B12632">
            <v>2018</v>
          </cell>
          <cell r="C12632" t="str">
            <v>60%HS</v>
          </cell>
          <cell r="D12632" t="str">
            <v>Allendale</v>
          </cell>
          <cell r="E12632">
            <v>3</v>
          </cell>
          <cell r="F12632">
            <v>766</v>
          </cell>
          <cell r="G12632" t="str">
            <v>Max</v>
          </cell>
        </row>
        <row r="12633">
          <cell r="A12633" t="str">
            <v>Anderson2018360%HSMax</v>
          </cell>
          <cell r="B12633">
            <v>2018</v>
          </cell>
          <cell r="C12633" t="str">
            <v>60%HS</v>
          </cell>
          <cell r="D12633" t="str">
            <v>Anderson</v>
          </cell>
          <cell r="E12633">
            <v>3</v>
          </cell>
          <cell r="F12633">
            <v>918</v>
          </cell>
          <cell r="G12633" t="str">
            <v>Max</v>
          </cell>
        </row>
        <row r="12634">
          <cell r="A12634" t="str">
            <v>Bamberg2018360%HSMax</v>
          </cell>
          <cell r="B12634">
            <v>2018</v>
          </cell>
          <cell r="C12634" t="str">
            <v>60%HS</v>
          </cell>
          <cell r="D12634" t="str">
            <v>Bamberg</v>
          </cell>
          <cell r="E12634">
            <v>3</v>
          </cell>
          <cell r="F12634">
            <v>977</v>
          </cell>
          <cell r="G12634" t="str">
            <v>Max</v>
          </cell>
        </row>
        <row r="12635">
          <cell r="A12635" t="str">
            <v>Barnwell2018360%HSMax</v>
          </cell>
          <cell r="B12635">
            <v>2018</v>
          </cell>
          <cell r="C12635" t="str">
            <v>60%HS</v>
          </cell>
          <cell r="D12635" t="str">
            <v>Barnwell</v>
          </cell>
          <cell r="E12635">
            <v>3</v>
          </cell>
          <cell r="F12635">
            <v>1142</v>
          </cell>
          <cell r="G12635" t="str">
            <v>Max</v>
          </cell>
        </row>
        <row r="12636">
          <cell r="A12636" t="str">
            <v>Beaufort2018360%HSMax</v>
          </cell>
          <cell r="B12636">
            <v>2018</v>
          </cell>
          <cell r="C12636" t="str">
            <v>60%HS</v>
          </cell>
          <cell r="D12636" t="str">
            <v>Beaufort</v>
          </cell>
          <cell r="E12636">
            <v>3</v>
          </cell>
          <cell r="F12636">
            <v>1123</v>
          </cell>
          <cell r="G12636" t="str">
            <v>Max</v>
          </cell>
        </row>
        <row r="12637">
          <cell r="A12637" t="str">
            <v>Berkeley2018360%HSMax</v>
          </cell>
          <cell r="B12637">
            <v>2018</v>
          </cell>
          <cell r="C12637" t="str">
            <v>60%HS</v>
          </cell>
          <cell r="D12637" t="str">
            <v>Berkeley</v>
          </cell>
          <cell r="E12637">
            <v>3</v>
          </cell>
          <cell r="F12637" t="str">
            <v>n/a</v>
          </cell>
          <cell r="G12637" t="str">
            <v>Max</v>
          </cell>
        </row>
        <row r="12638">
          <cell r="A12638" t="str">
            <v>Calhoun2018360%HSMax</v>
          </cell>
          <cell r="B12638">
            <v>2018</v>
          </cell>
          <cell r="C12638" t="str">
            <v>60%HS</v>
          </cell>
          <cell r="D12638" t="str">
            <v>Calhoun</v>
          </cell>
          <cell r="E12638">
            <v>3</v>
          </cell>
          <cell r="F12638">
            <v>1070</v>
          </cell>
          <cell r="G12638" t="str">
            <v>Max</v>
          </cell>
        </row>
        <row r="12639">
          <cell r="A12639" t="str">
            <v>Charleston2018360%HSMax</v>
          </cell>
          <cell r="B12639">
            <v>2018</v>
          </cell>
          <cell r="C12639" t="str">
            <v>60%HS</v>
          </cell>
          <cell r="D12639" t="str">
            <v>Charleston</v>
          </cell>
          <cell r="E12639">
            <v>3</v>
          </cell>
          <cell r="F12639" t="str">
            <v>n/a</v>
          </cell>
          <cell r="G12639" t="str">
            <v>Max</v>
          </cell>
        </row>
        <row r="12640">
          <cell r="A12640" t="str">
            <v>Cherokee2018360%HSMax</v>
          </cell>
          <cell r="B12640">
            <v>2018</v>
          </cell>
          <cell r="C12640" t="str">
            <v>60%HS</v>
          </cell>
          <cell r="D12640" t="str">
            <v>Cherokee</v>
          </cell>
          <cell r="E12640">
            <v>3</v>
          </cell>
          <cell r="F12640">
            <v>909</v>
          </cell>
          <cell r="G12640" t="str">
            <v>Max</v>
          </cell>
        </row>
        <row r="12641">
          <cell r="A12641" t="str">
            <v>Chester2018360%HSMax</v>
          </cell>
          <cell r="B12641">
            <v>2018</v>
          </cell>
          <cell r="C12641" t="str">
            <v>60%HS</v>
          </cell>
          <cell r="D12641" t="str">
            <v>Chester</v>
          </cell>
          <cell r="E12641">
            <v>3</v>
          </cell>
          <cell r="F12641">
            <v>766</v>
          </cell>
          <cell r="G12641" t="str">
            <v>Max</v>
          </cell>
        </row>
        <row r="12642">
          <cell r="A12642" t="str">
            <v>Chesterfield2018360%HSMax</v>
          </cell>
          <cell r="B12642">
            <v>2018</v>
          </cell>
          <cell r="C12642" t="str">
            <v>60%HS</v>
          </cell>
          <cell r="D12642" t="str">
            <v>Chesterfield</v>
          </cell>
          <cell r="E12642">
            <v>3</v>
          </cell>
          <cell r="F12642">
            <v>766</v>
          </cell>
          <cell r="G12642" t="str">
            <v>Max</v>
          </cell>
        </row>
        <row r="12643">
          <cell r="A12643" t="str">
            <v>Clarendon2018360%HSMax</v>
          </cell>
          <cell r="B12643">
            <v>2018</v>
          </cell>
          <cell r="C12643" t="str">
            <v>60%HS</v>
          </cell>
          <cell r="D12643" t="str">
            <v>Clarendon</v>
          </cell>
          <cell r="E12643">
            <v>3</v>
          </cell>
          <cell r="F12643">
            <v>766</v>
          </cell>
          <cell r="G12643" t="str">
            <v>Max</v>
          </cell>
        </row>
        <row r="12644">
          <cell r="A12644" t="str">
            <v>Colleton2018360%HSMax</v>
          </cell>
          <cell r="B12644">
            <v>2018</v>
          </cell>
          <cell r="C12644" t="str">
            <v>60%HS</v>
          </cell>
          <cell r="D12644" t="str">
            <v>Colleton</v>
          </cell>
          <cell r="E12644">
            <v>3</v>
          </cell>
          <cell r="F12644">
            <v>775</v>
          </cell>
          <cell r="G12644" t="str">
            <v>Max</v>
          </cell>
        </row>
        <row r="12645">
          <cell r="A12645" t="str">
            <v>Darlington2018360%HSMax</v>
          </cell>
          <cell r="B12645">
            <v>2018</v>
          </cell>
          <cell r="C12645" t="str">
            <v>60%HS</v>
          </cell>
          <cell r="D12645" t="str">
            <v>Darlington</v>
          </cell>
          <cell r="E12645">
            <v>3</v>
          </cell>
          <cell r="F12645">
            <v>804</v>
          </cell>
          <cell r="G12645" t="str">
            <v>Max</v>
          </cell>
        </row>
        <row r="12646">
          <cell r="A12646" t="str">
            <v>Dillon2018360%HSMax</v>
          </cell>
          <cell r="B12646">
            <v>2018</v>
          </cell>
          <cell r="C12646" t="str">
            <v>60%HS</v>
          </cell>
          <cell r="D12646" t="str">
            <v>Dillon</v>
          </cell>
          <cell r="E12646">
            <v>3</v>
          </cell>
          <cell r="F12646">
            <v>766</v>
          </cell>
          <cell r="G12646" t="str">
            <v>Max</v>
          </cell>
        </row>
        <row r="12647">
          <cell r="A12647" t="str">
            <v>Dorchester2018360%HSMax</v>
          </cell>
          <cell r="B12647">
            <v>2018</v>
          </cell>
          <cell r="C12647" t="str">
            <v>60%HS</v>
          </cell>
          <cell r="D12647" t="str">
            <v>Dorchester</v>
          </cell>
          <cell r="E12647">
            <v>3</v>
          </cell>
          <cell r="F12647" t="str">
            <v>n/a</v>
          </cell>
          <cell r="G12647" t="str">
            <v>Max</v>
          </cell>
        </row>
        <row r="12648">
          <cell r="A12648" t="str">
            <v>Edgefield2018360%HSMax</v>
          </cell>
          <cell r="B12648">
            <v>2018</v>
          </cell>
          <cell r="C12648" t="str">
            <v>60%HS</v>
          </cell>
          <cell r="D12648" t="str">
            <v>Edgefield</v>
          </cell>
          <cell r="E12648">
            <v>3</v>
          </cell>
          <cell r="F12648" t="str">
            <v>n/a</v>
          </cell>
          <cell r="G12648" t="str">
            <v>Max</v>
          </cell>
        </row>
        <row r="12649">
          <cell r="A12649" t="str">
            <v>Fairfield2018360%HSMax</v>
          </cell>
          <cell r="B12649">
            <v>2018</v>
          </cell>
          <cell r="C12649" t="str">
            <v>60%HS</v>
          </cell>
          <cell r="D12649" t="str">
            <v>Fairfield</v>
          </cell>
          <cell r="E12649">
            <v>3</v>
          </cell>
          <cell r="F12649">
            <v>1070</v>
          </cell>
          <cell r="G12649" t="str">
            <v>Max</v>
          </cell>
        </row>
        <row r="12650">
          <cell r="A12650" t="str">
            <v>Florence2018360%HSMax</v>
          </cell>
          <cell r="B12650">
            <v>2018</v>
          </cell>
          <cell r="C12650" t="str">
            <v>60%HS</v>
          </cell>
          <cell r="D12650" t="str">
            <v>Florence</v>
          </cell>
          <cell r="E12650">
            <v>3</v>
          </cell>
          <cell r="F12650">
            <v>927</v>
          </cell>
          <cell r="G12650" t="str">
            <v>Max</v>
          </cell>
        </row>
        <row r="12651">
          <cell r="A12651" t="str">
            <v>Georgetown2018360%HSMax</v>
          </cell>
          <cell r="B12651">
            <v>2018</v>
          </cell>
          <cell r="C12651" t="str">
            <v>60%HS</v>
          </cell>
          <cell r="D12651" t="str">
            <v>Georgetown</v>
          </cell>
          <cell r="E12651">
            <v>3</v>
          </cell>
          <cell r="F12651">
            <v>903</v>
          </cell>
          <cell r="G12651" t="str">
            <v>Max</v>
          </cell>
        </row>
        <row r="12652">
          <cell r="A12652" t="str">
            <v>Greenville2018360%HSMax</v>
          </cell>
          <cell r="B12652">
            <v>2018</v>
          </cell>
          <cell r="C12652" t="str">
            <v>60%HS</v>
          </cell>
          <cell r="D12652" t="str">
            <v>Greenville</v>
          </cell>
          <cell r="E12652">
            <v>3</v>
          </cell>
          <cell r="F12652">
            <v>1016</v>
          </cell>
          <cell r="G12652" t="str">
            <v>Max</v>
          </cell>
        </row>
        <row r="12653">
          <cell r="A12653" t="str">
            <v>Greenwood2018360%HSMax</v>
          </cell>
          <cell r="B12653">
            <v>2018</v>
          </cell>
          <cell r="C12653" t="str">
            <v>60%HS</v>
          </cell>
          <cell r="D12653" t="str">
            <v>Greenwood</v>
          </cell>
          <cell r="E12653">
            <v>3</v>
          </cell>
          <cell r="F12653">
            <v>850</v>
          </cell>
          <cell r="G12653" t="str">
            <v>Max</v>
          </cell>
        </row>
        <row r="12654">
          <cell r="A12654" t="str">
            <v>Hampton2018360%HSMax</v>
          </cell>
          <cell r="B12654">
            <v>2018</v>
          </cell>
          <cell r="C12654" t="str">
            <v>60%HS</v>
          </cell>
          <cell r="D12654" t="str">
            <v>Hampton</v>
          </cell>
          <cell r="E12654">
            <v>3</v>
          </cell>
          <cell r="F12654">
            <v>802</v>
          </cell>
          <cell r="G12654" t="str">
            <v>Max</v>
          </cell>
        </row>
        <row r="12655">
          <cell r="A12655" t="str">
            <v>Horry2018360%HSMax</v>
          </cell>
          <cell r="B12655">
            <v>2018</v>
          </cell>
          <cell r="C12655" t="str">
            <v>60%HS</v>
          </cell>
          <cell r="D12655" t="str">
            <v>Horry</v>
          </cell>
          <cell r="E12655">
            <v>3</v>
          </cell>
          <cell r="F12655">
            <v>876</v>
          </cell>
          <cell r="G12655" t="str">
            <v>Max</v>
          </cell>
        </row>
        <row r="12656">
          <cell r="A12656" t="str">
            <v>Jasper2018360%HSMax</v>
          </cell>
          <cell r="B12656">
            <v>2018</v>
          </cell>
          <cell r="C12656" t="str">
            <v>60%HS</v>
          </cell>
          <cell r="D12656" t="str">
            <v>Jasper</v>
          </cell>
          <cell r="E12656">
            <v>3</v>
          </cell>
          <cell r="F12656">
            <v>771</v>
          </cell>
          <cell r="G12656" t="str">
            <v>Max</v>
          </cell>
        </row>
        <row r="12657">
          <cell r="A12657" t="str">
            <v>Kershaw2018360%HSMax</v>
          </cell>
          <cell r="B12657">
            <v>2018</v>
          </cell>
          <cell r="C12657" t="str">
            <v>60%HS</v>
          </cell>
          <cell r="D12657" t="str">
            <v>Kershaw</v>
          </cell>
          <cell r="E12657">
            <v>3</v>
          </cell>
          <cell r="F12657">
            <v>894</v>
          </cell>
          <cell r="G12657" t="str">
            <v>Max</v>
          </cell>
        </row>
        <row r="12658">
          <cell r="A12658" t="str">
            <v>Lancaster2018360%HSMax</v>
          </cell>
          <cell r="B12658">
            <v>2018</v>
          </cell>
          <cell r="C12658" t="str">
            <v>60%HS</v>
          </cell>
          <cell r="D12658" t="str">
            <v>Lancaster</v>
          </cell>
          <cell r="E12658">
            <v>3</v>
          </cell>
          <cell r="F12658">
            <v>909</v>
          </cell>
          <cell r="G12658" t="str">
            <v>Max</v>
          </cell>
        </row>
        <row r="12659">
          <cell r="A12659" t="str">
            <v>Laurens2018360%HSMax</v>
          </cell>
          <cell r="B12659">
            <v>2018</v>
          </cell>
          <cell r="C12659" t="str">
            <v>60%HS</v>
          </cell>
          <cell r="D12659" t="str">
            <v>Laurens</v>
          </cell>
          <cell r="E12659">
            <v>3</v>
          </cell>
          <cell r="F12659">
            <v>794</v>
          </cell>
          <cell r="G12659" t="str">
            <v>Max</v>
          </cell>
        </row>
        <row r="12660">
          <cell r="A12660" t="str">
            <v>Lee2018360%HSMax</v>
          </cell>
          <cell r="B12660">
            <v>2018</v>
          </cell>
          <cell r="C12660" t="str">
            <v>60%HS</v>
          </cell>
          <cell r="D12660" t="str">
            <v>Lee</v>
          </cell>
          <cell r="E12660">
            <v>3</v>
          </cell>
          <cell r="F12660">
            <v>766</v>
          </cell>
          <cell r="G12660" t="str">
            <v>Max</v>
          </cell>
        </row>
        <row r="12661">
          <cell r="A12661" t="str">
            <v>Lexington2018360%HSMax</v>
          </cell>
          <cell r="B12661">
            <v>2018</v>
          </cell>
          <cell r="C12661" t="str">
            <v>60%HS</v>
          </cell>
          <cell r="D12661" t="str">
            <v>Lexington</v>
          </cell>
          <cell r="E12661">
            <v>3</v>
          </cell>
          <cell r="F12661">
            <v>1070</v>
          </cell>
          <cell r="G12661" t="str">
            <v>Max</v>
          </cell>
        </row>
        <row r="12662">
          <cell r="A12662" t="str">
            <v>Marion2018360%HSMax</v>
          </cell>
          <cell r="B12662">
            <v>2018</v>
          </cell>
          <cell r="C12662" t="str">
            <v>60%HS</v>
          </cell>
          <cell r="D12662" t="str">
            <v>Marion</v>
          </cell>
          <cell r="E12662">
            <v>3</v>
          </cell>
          <cell r="F12662">
            <v>780</v>
          </cell>
          <cell r="G12662" t="str">
            <v>Max</v>
          </cell>
        </row>
        <row r="12663">
          <cell r="A12663" t="str">
            <v>Marlboro2018360%HSMax</v>
          </cell>
          <cell r="B12663">
            <v>2018</v>
          </cell>
          <cell r="C12663" t="str">
            <v>60%HS</v>
          </cell>
          <cell r="D12663" t="str">
            <v>Marlboro</v>
          </cell>
          <cell r="E12663">
            <v>3</v>
          </cell>
          <cell r="F12663">
            <v>766</v>
          </cell>
          <cell r="G12663" t="str">
            <v>Max</v>
          </cell>
        </row>
        <row r="12664">
          <cell r="A12664" t="str">
            <v>McCormick2018360%HSMax</v>
          </cell>
          <cell r="B12664">
            <v>2018</v>
          </cell>
          <cell r="C12664" t="str">
            <v>60%HS</v>
          </cell>
          <cell r="D12664" t="str">
            <v>McCormick</v>
          </cell>
          <cell r="E12664">
            <v>3</v>
          </cell>
          <cell r="F12664">
            <v>814</v>
          </cell>
          <cell r="G12664" t="str">
            <v>Max</v>
          </cell>
        </row>
        <row r="12665">
          <cell r="A12665" t="str">
            <v>Newberry2018360%HSMax</v>
          </cell>
          <cell r="B12665">
            <v>2018</v>
          </cell>
          <cell r="C12665" t="str">
            <v>60%HS</v>
          </cell>
          <cell r="D12665" t="str">
            <v>Newberry</v>
          </cell>
          <cell r="E12665">
            <v>3</v>
          </cell>
          <cell r="F12665">
            <v>872</v>
          </cell>
          <cell r="G12665" t="str">
            <v>Max</v>
          </cell>
        </row>
        <row r="12666">
          <cell r="A12666" t="str">
            <v>Oconee2018360%HSMax</v>
          </cell>
          <cell r="B12666">
            <v>2018</v>
          </cell>
          <cell r="C12666" t="str">
            <v>60%HS</v>
          </cell>
          <cell r="D12666" t="str">
            <v>Oconee</v>
          </cell>
          <cell r="E12666">
            <v>3</v>
          </cell>
          <cell r="F12666">
            <v>889</v>
          </cell>
          <cell r="G12666" t="str">
            <v>Max</v>
          </cell>
        </row>
        <row r="12667">
          <cell r="A12667" t="str">
            <v>Orangeburg2018360%HSMax</v>
          </cell>
          <cell r="B12667">
            <v>2018</v>
          </cell>
          <cell r="C12667" t="str">
            <v>60%HS</v>
          </cell>
          <cell r="D12667" t="str">
            <v>Orangeburg</v>
          </cell>
          <cell r="E12667">
            <v>3</v>
          </cell>
          <cell r="F12667">
            <v>827</v>
          </cell>
          <cell r="G12667" t="str">
            <v>Max</v>
          </cell>
        </row>
        <row r="12668">
          <cell r="A12668" t="str">
            <v>Pickens2018360%HSMax</v>
          </cell>
          <cell r="B12668">
            <v>2018</v>
          </cell>
          <cell r="C12668" t="str">
            <v>60%HS</v>
          </cell>
          <cell r="D12668" t="str">
            <v>Pickens</v>
          </cell>
          <cell r="E12668">
            <v>3</v>
          </cell>
          <cell r="F12668">
            <v>1016</v>
          </cell>
          <cell r="G12668" t="str">
            <v>Max</v>
          </cell>
        </row>
        <row r="12669">
          <cell r="A12669" t="str">
            <v>Richland2018360%HSMax</v>
          </cell>
          <cell r="B12669">
            <v>2018</v>
          </cell>
          <cell r="C12669" t="str">
            <v>60%HS</v>
          </cell>
          <cell r="D12669" t="str">
            <v>Richland</v>
          </cell>
          <cell r="E12669">
            <v>3</v>
          </cell>
          <cell r="F12669">
            <v>1070</v>
          </cell>
          <cell r="G12669" t="str">
            <v>Max</v>
          </cell>
        </row>
        <row r="12670">
          <cell r="A12670" t="str">
            <v>Saluda2018360%HSMax</v>
          </cell>
          <cell r="B12670">
            <v>2018</v>
          </cell>
          <cell r="C12670" t="str">
            <v>60%HS</v>
          </cell>
          <cell r="D12670" t="str">
            <v>Saluda</v>
          </cell>
          <cell r="E12670">
            <v>3</v>
          </cell>
          <cell r="F12670">
            <v>1070</v>
          </cell>
          <cell r="G12670" t="str">
            <v>Max</v>
          </cell>
        </row>
        <row r="12671">
          <cell r="A12671" t="str">
            <v>Spartanburg2018360%HSMax</v>
          </cell>
          <cell r="B12671">
            <v>2018</v>
          </cell>
          <cell r="C12671" t="str">
            <v>60%HS</v>
          </cell>
          <cell r="D12671" t="str">
            <v>Spartanburg</v>
          </cell>
          <cell r="E12671">
            <v>3</v>
          </cell>
          <cell r="F12671">
            <v>902</v>
          </cell>
          <cell r="G12671" t="str">
            <v>Max</v>
          </cell>
        </row>
        <row r="12672">
          <cell r="A12672" t="str">
            <v>Sumter2018360%HSMax</v>
          </cell>
          <cell r="B12672">
            <v>2018</v>
          </cell>
          <cell r="C12672" t="str">
            <v>60%HS</v>
          </cell>
          <cell r="D12672" t="str">
            <v>Sumter</v>
          </cell>
          <cell r="E12672">
            <v>3</v>
          </cell>
          <cell r="F12672">
            <v>824</v>
          </cell>
          <cell r="G12672" t="str">
            <v>Max</v>
          </cell>
        </row>
        <row r="12673">
          <cell r="A12673" t="str">
            <v>Union2018360%HSMax</v>
          </cell>
          <cell r="B12673">
            <v>2018</v>
          </cell>
          <cell r="C12673" t="str">
            <v>60%HS</v>
          </cell>
          <cell r="D12673" t="str">
            <v>Union</v>
          </cell>
          <cell r="E12673">
            <v>3</v>
          </cell>
          <cell r="F12673">
            <v>766</v>
          </cell>
          <cell r="G12673" t="str">
            <v>Max</v>
          </cell>
        </row>
        <row r="12674">
          <cell r="A12674" t="str">
            <v>Williamsburg2018360%HSMax</v>
          </cell>
          <cell r="B12674">
            <v>2018</v>
          </cell>
          <cell r="C12674" t="str">
            <v>60%HS</v>
          </cell>
          <cell r="D12674" t="str">
            <v>Williamsburg</v>
          </cell>
          <cell r="E12674">
            <v>3</v>
          </cell>
          <cell r="F12674">
            <v>819</v>
          </cell>
          <cell r="G12674" t="str">
            <v>Max</v>
          </cell>
        </row>
        <row r="12675">
          <cell r="A12675" t="str">
            <v>York2018360%HSMax</v>
          </cell>
          <cell r="B12675">
            <v>2018</v>
          </cell>
          <cell r="C12675" t="str">
            <v>60%HS</v>
          </cell>
          <cell r="D12675" t="str">
            <v>York</v>
          </cell>
          <cell r="E12675">
            <v>3</v>
          </cell>
          <cell r="F12675">
            <v>1104</v>
          </cell>
          <cell r="G12675" t="str">
            <v>Max</v>
          </cell>
        </row>
        <row r="12676">
          <cell r="A12676" t="str">
            <v>Abbeville2018460%HSMax</v>
          </cell>
          <cell r="B12676">
            <v>2018</v>
          </cell>
          <cell r="C12676" t="str">
            <v>60%HS</v>
          </cell>
          <cell r="D12676" t="str">
            <v>Abbeville</v>
          </cell>
          <cell r="E12676">
            <v>4</v>
          </cell>
          <cell r="F12676">
            <v>867</v>
          </cell>
          <cell r="G12676" t="str">
            <v>Max</v>
          </cell>
        </row>
        <row r="12677">
          <cell r="A12677" t="str">
            <v>Aiken2018460%HSMax</v>
          </cell>
          <cell r="B12677">
            <v>2018</v>
          </cell>
          <cell r="C12677" t="str">
            <v>60%HS</v>
          </cell>
          <cell r="D12677" t="str">
            <v>Aiken</v>
          </cell>
          <cell r="E12677">
            <v>4</v>
          </cell>
          <cell r="F12677" t="str">
            <v>n/a</v>
          </cell>
          <cell r="G12677" t="str">
            <v>Max</v>
          </cell>
        </row>
        <row r="12678">
          <cell r="A12678" t="str">
            <v>Allendale2018460%HSMax</v>
          </cell>
          <cell r="B12678">
            <v>2018</v>
          </cell>
          <cell r="C12678" t="str">
            <v>60%HS</v>
          </cell>
          <cell r="D12678" t="str">
            <v>Allendale</v>
          </cell>
          <cell r="E12678">
            <v>4</v>
          </cell>
          <cell r="F12678">
            <v>855</v>
          </cell>
          <cell r="G12678" t="str">
            <v>Max</v>
          </cell>
        </row>
        <row r="12679">
          <cell r="A12679" t="str">
            <v>Anderson2018460%HSMax</v>
          </cell>
          <cell r="B12679">
            <v>2018</v>
          </cell>
          <cell r="C12679" t="str">
            <v>60%HS</v>
          </cell>
          <cell r="D12679" t="str">
            <v>Anderson</v>
          </cell>
          <cell r="E12679">
            <v>4</v>
          </cell>
          <cell r="F12679">
            <v>1024</v>
          </cell>
          <cell r="G12679" t="str">
            <v>Max</v>
          </cell>
        </row>
        <row r="12680">
          <cell r="A12680" t="str">
            <v>Bamberg2018460%HSMax</v>
          </cell>
          <cell r="B12680">
            <v>2018</v>
          </cell>
          <cell r="C12680" t="str">
            <v>60%HS</v>
          </cell>
          <cell r="D12680" t="str">
            <v>Bamberg</v>
          </cell>
          <cell r="E12680">
            <v>4</v>
          </cell>
          <cell r="F12680">
            <v>1090</v>
          </cell>
          <cell r="G12680" t="str">
            <v>Max</v>
          </cell>
        </row>
        <row r="12681">
          <cell r="A12681" t="str">
            <v>Barnwell2018460%HSMax</v>
          </cell>
          <cell r="B12681">
            <v>2018</v>
          </cell>
          <cell r="C12681" t="str">
            <v>60%HS</v>
          </cell>
          <cell r="D12681" t="str">
            <v>Barnwell</v>
          </cell>
          <cell r="E12681">
            <v>4</v>
          </cell>
          <cell r="F12681">
            <v>1275</v>
          </cell>
          <cell r="G12681" t="str">
            <v>Max</v>
          </cell>
        </row>
        <row r="12682">
          <cell r="A12682" t="str">
            <v>Beaufort2018460%HSMax</v>
          </cell>
          <cell r="B12682">
            <v>2018</v>
          </cell>
          <cell r="C12682" t="str">
            <v>60%HS</v>
          </cell>
          <cell r="D12682" t="str">
            <v>Beaufort</v>
          </cell>
          <cell r="E12682">
            <v>4</v>
          </cell>
          <cell r="F12682">
            <v>1254</v>
          </cell>
          <cell r="G12682" t="str">
            <v>Max</v>
          </cell>
        </row>
        <row r="12683">
          <cell r="A12683" t="str">
            <v>Berkeley2018460%HSMax</v>
          </cell>
          <cell r="B12683">
            <v>2018</v>
          </cell>
          <cell r="C12683" t="str">
            <v>60%HS</v>
          </cell>
          <cell r="D12683" t="str">
            <v>Berkeley</v>
          </cell>
          <cell r="E12683">
            <v>4</v>
          </cell>
          <cell r="F12683" t="str">
            <v>n/a</v>
          </cell>
          <cell r="G12683" t="str">
            <v>Max</v>
          </cell>
        </row>
        <row r="12684">
          <cell r="A12684" t="str">
            <v>Calhoun2018460%HSMax</v>
          </cell>
          <cell r="B12684">
            <v>2018</v>
          </cell>
          <cell r="C12684" t="str">
            <v>60%HS</v>
          </cell>
          <cell r="D12684" t="str">
            <v>Calhoun</v>
          </cell>
          <cell r="E12684">
            <v>4</v>
          </cell>
          <cell r="F12684">
            <v>1194</v>
          </cell>
          <cell r="G12684" t="str">
            <v>Max</v>
          </cell>
        </row>
        <row r="12685">
          <cell r="A12685" t="str">
            <v>Charleston2018460%HSMax</v>
          </cell>
          <cell r="B12685">
            <v>2018</v>
          </cell>
          <cell r="C12685" t="str">
            <v>60%HS</v>
          </cell>
          <cell r="D12685" t="str">
            <v>Charleston</v>
          </cell>
          <cell r="E12685">
            <v>4</v>
          </cell>
          <cell r="F12685" t="str">
            <v>n/a</v>
          </cell>
          <cell r="G12685" t="str">
            <v>Max</v>
          </cell>
        </row>
        <row r="12686">
          <cell r="A12686" t="str">
            <v>Cherokee2018460%HSMax</v>
          </cell>
          <cell r="B12686">
            <v>2018</v>
          </cell>
          <cell r="C12686" t="str">
            <v>60%HS</v>
          </cell>
          <cell r="D12686" t="str">
            <v>Cherokee</v>
          </cell>
          <cell r="E12686">
            <v>4</v>
          </cell>
          <cell r="F12686">
            <v>1015</v>
          </cell>
          <cell r="G12686" t="str">
            <v>Max</v>
          </cell>
        </row>
        <row r="12687">
          <cell r="A12687" t="str">
            <v>Chester2018460%HSMax</v>
          </cell>
          <cell r="B12687">
            <v>2018</v>
          </cell>
          <cell r="C12687" t="str">
            <v>60%HS</v>
          </cell>
          <cell r="D12687" t="str">
            <v>Chester</v>
          </cell>
          <cell r="E12687">
            <v>4</v>
          </cell>
          <cell r="F12687">
            <v>855</v>
          </cell>
          <cell r="G12687" t="str">
            <v>Max</v>
          </cell>
        </row>
        <row r="12688">
          <cell r="A12688" t="str">
            <v>Chesterfield2018460%HSMax</v>
          </cell>
          <cell r="B12688">
            <v>2018</v>
          </cell>
          <cell r="C12688" t="str">
            <v>60%HS</v>
          </cell>
          <cell r="D12688" t="str">
            <v>Chesterfield</v>
          </cell>
          <cell r="E12688">
            <v>4</v>
          </cell>
          <cell r="F12688">
            <v>855</v>
          </cell>
          <cell r="G12688" t="str">
            <v>Max</v>
          </cell>
        </row>
        <row r="12689">
          <cell r="A12689" t="str">
            <v>Clarendon2018460%HSMax</v>
          </cell>
          <cell r="B12689">
            <v>2018</v>
          </cell>
          <cell r="C12689" t="str">
            <v>60%HS</v>
          </cell>
          <cell r="D12689" t="str">
            <v>Clarendon</v>
          </cell>
          <cell r="E12689">
            <v>4</v>
          </cell>
          <cell r="F12689">
            <v>855</v>
          </cell>
          <cell r="G12689" t="str">
            <v>Max</v>
          </cell>
        </row>
        <row r="12690">
          <cell r="A12690" t="str">
            <v>Colleton2018460%HSMax</v>
          </cell>
          <cell r="B12690">
            <v>2018</v>
          </cell>
          <cell r="C12690" t="str">
            <v>60%HS</v>
          </cell>
          <cell r="D12690" t="str">
            <v>Colleton</v>
          </cell>
          <cell r="E12690">
            <v>4</v>
          </cell>
          <cell r="F12690">
            <v>865</v>
          </cell>
          <cell r="G12690" t="str">
            <v>Max</v>
          </cell>
        </row>
        <row r="12691">
          <cell r="A12691" t="str">
            <v>Darlington2018460%HSMax</v>
          </cell>
          <cell r="B12691">
            <v>2018</v>
          </cell>
          <cell r="C12691" t="str">
            <v>60%HS</v>
          </cell>
          <cell r="D12691" t="str">
            <v>Darlington</v>
          </cell>
          <cell r="E12691">
            <v>4</v>
          </cell>
          <cell r="F12691">
            <v>897</v>
          </cell>
          <cell r="G12691" t="str">
            <v>Max</v>
          </cell>
        </row>
        <row r="12692">
          <cell r="A12692" t="str">
            <v>Dillon2018460%HSMax</v>
          </cell>
          <cell r="B12692">
            <v>2018</v>
          </cell>
          <cell r="C12692" t="str">
            <v>60%HS</v>
          </cell>
          <cell r="D12692" t="str">
            <v>Dillon</v>
          </cell>
          <cell r="E12692">
            <v>4</v>
          </cell>
          <cell r="F12692">
            <v>855</v>
          </cell>
          <cell r="G12692" t="str">
            <v>Max</v>
          </cell>
        </row>
        <row r="12693">
          <cell r="A12693" t="str">
            <v>Dorchester2018460%HSMax</v>
          </cell>
          <cell r="B12693">
            <v>2018</v>
          </cell>
          <cell r="C12693" t="str">
            <v>60%HS</v>
          </cell>
          <cell r="D12693" t="str">
            <v>Dorchester</v>
          </cell>
          <cell r="E12693">
            <v>4</v>
          </cell>
          <cell r="F12693" t="str">
            <v>n/a</v>
          </cell>
          <cell r="G12693" t="str">
            <v>Max</v>
          </cell>
        </row>
        <row r="12694">
          <cell r="A12694" t="str">
            <v>Edgefield2018460%HSMax</v>
          </cell>
          <cell r="B12694">
            <v>2018</v>
          </cell>
          <cell r="C12694" t="str">
            <v>60%HS</v>
          </cell>
          <cell r="D12694" t="str">
            <v>Edgefield</v>
          </cell>
          <cell r="E12694">
            <v>4</v>
          </cell>
          <cell r="F12694" t="str">
            <v>n/a</v>
          </cell>
          <cell r="G12694" t="str">
            <v>Max</v>
          </cell>
        </row>
        <row r="12695">
          <cell r="A12695" t="str">
            <v>Fairfield2018460%HSMax</v>
          </cell>
          <cell r="B12695">
            <v>2018</v>
          </cell>
          <cell r="C12695" t="str">
            <v>60%HS</v>
          </cell>
          <cell r="D12695" t="str">
            <v>Fairfield</v>
          </cell>
          <cell r="E12695">
            <v>4</v>
          </cell>
          <cell r="F12695">
            <v>1194</v>
          </cell>
          <cell r="G12695" t="str">
            <v>Max</v>
          </cell>
        </row>
        <row r="12696">
          <cell r="A12696" t="str">
            <v>Florence2018460%HSMax</v>
          </cell>
          <cell r="B12696">
            <v>2018</v>
          </cell>
          <cell r="C12696" t="str">
            <v>60%HS</v>
          </cell>
          <cell r="D12696" t="str">
            <v>Florence</v>
          </cell>
          <cell r="E12696">
            <v>4</v>
          </cell>
          <cell r="F12696">
            <v>1035</v>
          </cell>
          <cell r="G12696" t="str">
            <v>Max</v>
          </cell>
        </row>
        <row r="12697">
          <cell r="A12697" t="str">
            <v>Georgetown2018460%HSMax</v>
          </cell>
          <cell r="B12697">
            <v>2018</v>
          </cell>
          <cell r="C12697" t="str">
            <v>60%HS</v>
          </cell>
          <cell r="D12697" t="str">
            <v>Georgetown</v>
          </cell>
          <cell r="E12697">
            <v>4</v>
          </cell>
          <cell r="F12697">
            <v>1008</v>
          </cell>
          <cell r="G12697" t="str">
            <v>Max</v>
          </cell>
        </row>
        <row r="12698">
          <cell r="A12698" t="str">
            <v>Greenville2018460%HSMax</v>
          </cell>
          <cell r="B12698">
            <v>2018</v>
          </cell>
          <cell r="C12698" t="str">
            <v>60%HS</v>
          </cell>
          <cell r="D12698" t="str">
            <v>Greenville</v>
          </cell>
          <cell r="E12698">
            <v>4</v>
          </cell>
          <cell r="F12698">
            <v>1134</v>
          </cell>
          <cell r="G12698" t="str">
            <v>Max</v>
          </cell>
        </row>
        <row r="12699">
          <cell r="A12699" t="str">
            <v>Greenwood2018460%HSMax</v>
          </cell>
          <cell r="B12699">
            <v>2018</v>
          </cell>
          <cell r="C12699" t="str">
            <v>60%HS</v>
          </cell>
          <cell r="D12699" t="str">
            <v>Greenwood</v>
          </cell>
          <cell r="E12699">
            <v>4</v>
          </cell>
          <cell r="F12699">
            <v>949</v>
          </cell>
          <cell r="G12699" t="str">
            <v>Max</v>
          </cell>
        </row>
        <row r="12700">
          <cell r="A12700" t="str">
            <v>Hampton2018460%HSMax</v>
          </cell>
          <cell r="B12700">
            <v>2018</v>
          </cell>
          <cell r="C12700" t="str">
            <v>60%HS</v>
          </cell>
          <cell r="D12700" t="str">
            <v>Hampton</v>
          </cell>
          <cell r="E12700">
            <v>4</v>
          </cell>
          <cell r="F12700">
            <v>895</v>
          </cell>
          <cell r="G12700" t="str">
            <v>Max</v>
          </cell>
        </row>
        <row r="12701">
          <cell r="A12701" t="str">
            <v>Horry2018460%HSMax</v>
          </cell>
          <cell r="B12701">
            <v>2018</v>
          </cell>
          <cell r="C12701" t="str">
            <v>60%HS</v>
          </cell>
          <cell r="D12701" t="str">
            <v>Horry</v>
          </cell>
          <cell r="E12701">
            <v>4</v>
          </cell>
          <cell r="F12701">
            <v>978</v>
          </cell>
          <cell r="G12701" t="str">
            <v>Max</v>
          </cell>
        </row>
        <row r="12702">
          <cell r="A12702" t="str">
            <v>Jasper2018460%HSMax</v>
          </cell>
          <cell r="B12702">
            <v>2018</v>
          </cell>
          <cell r="C12702" t="str">
            <v>60%HS</v>
          </cell>
          <cell r="D12702" t="str">
            <v>Jasper</v>
          </cell>
          <cell r="E12702">
            <v>4</v>
          </cell>
          <cell r="F12702">
            <v>861</v>
          </cell>
          <cell r="G12702" t="str">
            <v>Max</v>
          </cell>
        </row>
        <row r="12703">
          <cell r="A12703" t="str">
            <v>Kershaw2018460%HSMax</v>
          </cell>
          <cell r="B12703">
            <v>2018</v>
          </cell>
          <cell r="C12703" t="str">
            <v>60%HS</v>
          </cell>
          <cell r="D12703" t="str">
            <v>Kershaw</v>
          </cell>
          <cell r="E12703">
            <v>4</v>
          </cell>
          <cell r="F12703">
            <v>997</v>
          </cell>
          <cell r="G12703" t="str">
            <v>Max</v>
          </cell>
        </row>
        <row r="12704">
          <cell r="A12704" t="str">
            <v>Lancaster2018460%HSMax</v>
          </cell>
          <cell r="B12704">
            <v>2018</v>
          </cell>
          <cell r="C12704" t="str">
            <v>60%HS</v>
          </cell>
          <cell r="D12704" t="str">
            <v>Lancaster</v>
          </cell>
          <cell r="E12704">
            <v>4</v>
          </cell>
          <cell r="F12704">
            <v>1015</v>
          </cell>
          <cell r="G12704" t="str">
            <v>Max</v>
          </cell>
        </row>
        <row r="12705">
          <cell r="A12705" t="str">
            <v>Laurens2018460%HSMax</v>
          </cell>
          <cell r="B12705">
            <v>2018</v>
          </cell>
          <cell r="C12705" t="str">
            <v>60%HS</v>
          </cell>
          <cell r="D12705" t="str">
            <v>Laurens</v>
          </cell>
          <cell r="E12705">
            <v>4</v>
          </cell>
          <cell r="F12705">
            <v>886</v>
          </cell>
          <cell r="G12705" t="str">
            <v>Max</v>
          </cell>
        </row>
        <row r="12706">
          <cell r="A12706" t="str">
            <v>Lee2018460%HSMax</v>
          </cell>
          <cell r="B12706">
            <v>2018</v>
          </cell>
          <cell r="C12706" t="str">
            <v>60%HS</v>
          </cell>
          <cell r="D12706" t="str">
            <v>Lee</v>
          </cell>
          <cell r="E12706">
            <v>4</v>
          </cell>
          <cell r="F12706">
            <v>855</v>
          </cell>
          <cell r="G12706" t="str">
            <v>Max</v>
          </cell>
        </row>
        <row r="12707">
          <cell r="A12707" t="str">
            <v>Lexington2018460%HSMax</v>
          </cell>
          <cell r="B12707">
            <v>2018</v>
          </cell>
          <cell r="C12707" t="str">
            <v>60%HS</v>
          </cell>
          <cell r="D12707" t="str">
            <v>Lexington</v>
          </cell>
          <cell r="E12707">
            <v>4</v>
          </cell>
          <cell r="F12707">
            <v>1194</v>
          </cell>
          <cell r="G12707" t="str">
            <v>Max</v>
          </cell>
        </row>
        <row r="12708">
          <cell r="A12708" t="str">
            <v>Marion2018460%HSMax</v>
          </cell>
          <cell r="B12708">
            <v>2018</v>
          </cell>
          <cell r="C12708" t="str">
            <v>60%HS</v>
          </cell>
          <cell r="D12708" t="str">
            <v>Marion</v>
          </cell>
          <cell r="E12708">
            <v>4</v>
          </cell>
          <cell r="F12708">
            <v>870</v>
          </cell>
          <cell r="G12708" t="str">
            <v>Max</v>
          </cell>
        </row>
        <row r="12709">
          <cell r="A12709" t="str">
            <v>Marlboro2018460%HSMax</v>
          </cell>
          <cell r="B12709">
            <v>2018</v>
          </cell>
          <cell r="C12709" t="str">
            <v>60%HS</v>
          </cell>
          <cell r="D12709" t="str">
            <v>Marlboro</v>
          </cell>
          <cell r="E12709">
            <v>4</v>
          </cell>
          <cell r="F12709">
            <v>855</v>
          </cell>
          <cell r="G12709" t="str">
            <v>Max</v>
          </cell>
        </row>
        <row r="12710">
          <cell r="A12710" t="str">
            <v>McCormick2018460%HSMax</v>
          </cell>
          <cell r="B12710">
            <v>2018</v>
          </cell>
          <cell r="C12710" t="str">
            <v>60%HS</v>
          </cell>
          <cell r="D12710" t="str">
            <v>McCormick</v>
          </cell>
          <cell r="E12710">
            <v>4</v>
          </cell>
          <cell r="F12710">
            <v>909</v>
          </cell>
          <cell r="G12710" t="str">
            <v>Max</v>
          </cell>
        </row>
        <row r="12711">
          <cell r="A12711" t="str">
            <v>Newberry2018460%HSMax</v>
          </cell>
          <cell r="B12711">
            <v>2018</v>
          </cell>
          <cell r="C12711" t="str">
            <v>60%HS</v>
          </cell>
          <cell r="D12711" t="str">
            <v>Newberry</v>
          </cell>
          <cell r="E12711">
            <v>4</v>
          </cell>
          <cell r="F12711">
            <v>973</v>
          </cell>
          <cell r="G12711" t="str">
            <v>Max</v>
          </cell>
        </row>
        <row r="12712">
          <cell r="A12712" t="str">
            <v>Oconee2018460%HSMax</v>
          </cell>
          <cell r="B12712">
            <v>2018</v>
          </cell>
          <cell r="C12712" t="str">
            <v>60%HS</v>
          </cell>
          <cell r="D12712" t="str">
            <v>Oconee</v>
          </cell>
          <cell r="E12712">
            <v>4</v>
          </cell>
          <cell r="F12712">
            <v>993</v>
          </cell>
          <cell r="G12712" t="str">
            <v>Max</v>
          </cell>
        </row>
        <row r="12713">
          <cell r="A12713" t="str">
            <v>Orangeburg2018460%HSMax</v>
          </cell>
          <cell r="B12713">
            <v>2018</v>
          </cell>
          <cell r="C12713" t="str">
            <v>60%HS</v>
          </cell>
          <cell r="D12713" t="str">
            <v>Orangeburg</v>
          </cell>
          <cell r="E12713">
            <v>4</v>
          </cell>
          <cell r="F12713">
            <v>922</v>
          </cell>
          <cell r="G12713" t="str">
            <v>Max</v>
          </cell>
        </row>
        <row r="12714">
          <cell r="A12714" t="str">
            <v>Pickens2018460%HSMax</v>
          </cell>
          <cell r="B12714">
            <v>2018</v>
          </cell>
          <cell r="C12714" t="str">
            <v>60%HS</v>
          </cell>
          <cell r="D12714" t="str">
            <v>Pickens</v>
          </cell>
          <cell r="E12714">
            <v>4</v>
          </cell>
          <cell r="F12714">
            <v>1134</v>
          </cell>
          <cell r="G12714" t="str">
            <v>Max</v>
          </cell>
        </row>
        <row r="12715">
          <cell r="A12715" t="str">
            <v>Richland2018460%HSMax</v>
          </cell>
          <cell r="B12715">
            <v>2018</v>
          </cell>
          <cell r="C12715" t="str">
            <v>60%HS</v>
          </cell>
          <cell r="D12715" t="str">
            <v>Richland</v>
          </cell>
          <cell r="E12715">
            <v>4</v>
          </cell>
          <cell r="F12715">
            <v>1194</v>
          </cell>
          <cell r="G12715" t="str">
            <v>Max</v>
          </cell>
        </row>
        <row r="12716">
          <cell r="A12716" t="str">
            <v>Saluda2018460%HSMax</v>
          </cell>
          <cell r="B12716">
            <v>2018</v>
          </cell>
          <cell r="C12716" t="str">
            <v>60%HS</v>
          </cell>
          <cell r="D12716" t="str">
            <v>Saluda</v>
          </cell>
          <cell r="E12716">
            <v>4</v>
          </cell>
          <cell r="F12716">
            <v>1194</v>
          </cell>
          <cell r="G12716" t="str">
            <v>Max</v>
          </cell>
        </row>
        <row r="12717">
          <cell r="A12717" t="str">
            <v>Spartanburg2018460%HSMax</v>
          </cell>
          <cell r="B12717">
            <v>2018</v>
          </cell>
          <cell r="C12717" t="str">
            <v>60%HS</v>
          </cell>
          <cell r="D12717" t="str">
            <v>Spartanburg</v>
          </cell>
          <cell r="E12717">
            <v>4</v>
          </cell>
          <cell r="F12717">
            <v>1006</v>
          </cell>
          <cell r="G12717" t="str">
            <v>Max</v>
          </cell>
        </row>
        <row r="12718">
          <cell r="A12718" t="str">
            <v>Sumter2018460%HSMax</v>
          </cell>
          <cell r="B12718">
            <v>2018</v>
          </cell>
          <cell r="C12718" t="str">
            <v>60%HS</v>
          </cell>
          <cell r="D12718" t="str">
            <v>Sumter</v>
          </cell>
          <cell r="E12718">
            <v>4</v>
          </cell>
          <cell r="F12718">
            <v>919</v>
          </cell>
          <cell r="G12718" t="str">
            <v>Max</v>
          </cell>
        </row>
        <row r="12719">
          <cell r="A12719" t="str">
            <v>Union2018460%HSMax</v>
          </cell>
          <cell r="B12719">
            <v>2018</v>
          </cell>
          <cell r="C12719" t="str">
            <v>60%HS</v>
          </cell>
          <cell r="D12719" t="str">
            <v>Union</v>
          </cell>
          <cell r="E12719">
            <v>4</v>
          </cell>
          <cell r="F12719">
            <v>855</v>
          </cell>
          <cell r="G12719" t="str">
            <v>Max</v>
          </cell>
        </row>
        <row r="12720">
          <cell r="A12720" t="str">
            <v>Williamsburg2018460%HSMax</v>
          </cell>
          <cell r="B12720">
            <v>2018</v>
          </cell>
          <cell r="C12720" t="str">
            <v>60%HS</v>
          </cell>
          <cell r="D12720" t="str">
            <v>Williamsburg</v>
          </cell>
          <cell r="E12720">
            <v>4</v>
          </cell>
          <cell r="F12720">
            <v>913</v>
          </cell>
          <cell r="G12720" t="str">
            <v>Max</v>
          </cell>
        </row>
        <row r="12721">
          <cell r="A12721" t="str">
            <v>York2018460%HSMax</v>
          </cell>
          <cell r="B12721">
            <v>2018</v>
          </cell>
          <cell r="C12721" t="str">
            <v>60%HS</v>
          </cell>
          <cell r="D12721" t="str">
            <v>York</v>
          </cell>
          <cell r="E12721">
            <v>4</v>
          </cell>
          <cell r="F12721">
            <v>1233</v>
          </cell>
          <cell r="G12721" t="str">
            <v>Max</v>
          </cell>
        </row>
        <row r="12722">
          <cell r="A12722" t="str">
            <v>Abbeville201800.5HOME</v>
          </cell>
          <cell r="B12722">
            <v>2018</v>
          </cell>
          <cell r="C12722">
            <v>0.5</v>
          </cell>
          <cell r="D12722" t="str">
            <v>Abbeville</v>
          </cell>
          <cell r="E12722">
            <v>0</v>
          </cell>
          <cell r="F12722">
            <v>432</v>
          </cell>
          <cell r="G12722" t="str">
            <v>HOME</v>
          </cell>
        </row>
        <row r="12723">
          <cell r="A12723" t="str">
            <v>Aiken201800.5HOME</v>
          </cell>
          <cell r="B12723">
            <v>2018</v>
          </cell>
          <cell r="C12723">
            <v>0.5</v>
          </cell>
          <cell r="D12723" t="str">
            <v>Aiken</v>
          </cell>
          <cell r="E12723">
            <v>0</v>
          </cell>
          <cell r="F12723">
            <v>546</v>
          </cell>
          <cell r="G12723" t="str">
            <v>HOME</v>
          </cell>
        </row>
        <row r="12724">
          <cell r="A12724" t="str">
            <v>Allendale201800.5HOME</v>
          </cell>
          <cell r="B12724">
            <v>2018</v>
          </cell>
          <cell r="C12724">
            <v>0.5</v>
          </cell>
          <cell r="D12724" t="str">
            <v>Allendale</v>
          </cell>
          <cell r="E12724">
            <v>0</v>
          </cell>
          <cell r="F12724">
            <v>423</v>
          </cell>
          <cell r="G12724" t="str">
            <v>HOME</v>
          </cell>
        </row>
        <row r="12725">
          <cell r="A12725" t="str">
            <v>Anderson201800.5HOME</v>
          </cell>
          <cell r="B12725">
            <v>2018</v>
          </cell>
          <cell r="C12725">
            <v>0.5</v>
          </cell>
          <cell r="D12725" t="str">
            <v>Anderson</v>
          </cell>
          <cell r="E12725">
            <v>0</v>
          </cell>
          <cell r="F12725">
            <v>517</v>
          </cell>
          <cell r="G12725" t="str">
            <v>HOME</v>
          </cell>
        </row>
        <row r="12726">
          <cell r="A12726" t="str">
            <v>Bamberg201800.5HOME</v>
          </cell>
          <cell r="B12726">
            <v>2018</v>
          </cell>
          <cell r="C12726">
            <v>0.5</v>
          </cell>
          <cell r="D12726" t="str">
            <v>Bamberg</v>
          </cell>
          <cell r="E12726">
            <v>0</v>
          </cell>
          <cell r="F12726">
            <v>423</v>
          </cell>
          <cell r="G12726" t="str">
            <v>HOME</v>
          </cell>
        </row>
        <row r="12727">
          <cell r="A12727" t="str">
            <v>Barnwell201800.5HOME</v>
          </cell>
          <cell r="B12727">
            <v>2018</v>
          </cell>
          <cell r="C12727">
            <v>0.5</v>
          </cell>
          <cell r="D12727" t="str">
            <v>Barnwell</v>
          </cell>
          <cell r="E12727">
            <v>0</v>
          </cell>
          <cell r="F12727">
            <v>441</v>
          </cell>
          <cell r="G12727" t="str">
            <v>HOME</v>
          </cell>
        </row>
        <row r="12728">
          <cell r="A12728" t="str">
            <v>Beaufort201800.5HOME</v>
          </cell>
          <cell r="B12728">
            <v>2018</v>
          </cell>
          <cell r="C12728">
            <v>0.5</v>
          </cell>
          <cell r="D12728" t="str">
            <v>Beaufort</v>
          </cell>
          <cell r="E12728">
            <v>0</v>
          </cell>
          <cell r="F12728">
            <v>632</v>
          </cell>
          <cell r="G12728" t="str">
            <v>HOME</v>
          </cell>
        </row>
        <row r="12729">
          <cell r="A12729" t="str">
            <v>Berkeley201800.5HOME</v>
          </cell>
          <cell r="B12729">
            <v>2018</v>
          </cell>
          <cell r="C12729">
            <v>0.5</v>
          </cell>
          <cell r="D12729" t="str">
            <v>Berkeley</v>
          </cell>
          <cell r="E12729">
            <v>0</v>
          </cell>
          <cell r="F12729">
            <v>652</v>
          </cell>
          <cell r="G12729" t="str">
            <v>HOME</v>
          </cell>
        </row>
        <row r="12730">
          <cell r="A12730" t="str">
            <v>Calhoun201800.5HOME</v>
          </cell>
          <cell r="B12730">
            <v>2018</v>
          </cell>
          <cell r="C12730">
            <v>0.5</v>
          </cell>
          <cell r="D12730" t="str">
            <v>Calhoun</v>
          </cell>
          <cell r="E12730">
            <v>0</v>
          </cell>
          <cell r="F12730">
            <v>605</v>
          </cell>
          <cell r="G12730" t="str">
            <v>HOME</v>
          </cell>
        </row>
        <row r="12731">
          <cell r="A12731" t="str">
            <v>Charleston201800.5HOME</v>
          </cell>
          <cell r="B12731">
            <v>2018</v>
          </cell>
          <cell r="C12731">
            <v>0.5</v>
          </cell>
          <cell r="D12731" t="str">
            <v>Charleston</v>
          </cell>
          <cell r="E12731">
            <v>0</v>
          </cell>
          <cell r="F12731">
            <v>652</v>
          </cell>
          <cell r="G12731" t="str">
            <v>HOME</v>
          </cell>
        </row>
        <row r="12732">
          <cell r="A12732" t="str">
            <v>Cherokee201800.5HOME</v>
          </cell>
          <cell r="B12732">
            <v>2018</v>
          </cell>
          <cell r="C12732">
            <v>0.5</v>
          </cell>
          <cell r="D12732" t="str">
            <v>Cherokee</v>
          </cell>
          <cell r="E12732">
            <v>0</v>
          </cell>
          <cell r="F12732">
            <v>430</v>
          </cell>
          <cell r="G12732" t="str">
            <v>HOME</v>
          </cell>
        </row>
        <row r="12733">
          <cell r="A12733" t="str">
            <v>Chester201800.5HOME</v>
          </cell>
          <cell r="B12733">
            <v>2018</v>
          </cell>
          <cell r="C12733">
            <v>0.5</v>
          </cell>
          <cell r="D12733" t="str">
            <v>Chester</v>
          </cell>
          <cell r="E12733">
            <v>0</v>
          </cell>
          <cell r="F12733">
            <v>423</v>
          </cell>
          <cell r="G12733" t="str">
            <v>HOME</v>
          </cell>
        </row>
        <row r="12734">
          <cell r="A12734" t="str">
            <v>Chesterfield201800.5HOME</v>
          </cell>
          <cell r="B12734">
            <v>2018</v>
          </cell>
          <cell r="C12734">
            <v>0.5</v>
          </cell>
          <cell r="D12734" t="str">
            <v>Chesterfield</v>
          </cell>
          <cell r="E12734">
            <v>0</v>
          </cell>
          <cell r="F12734">
            <v>423</v>
          </cell>
          <cell r="G12734" t="str">
            <v>HOME</v>
          </cell>
        </row>
        <row r="12735">
          <cell r="A12735" t="str">
            <v>Clarendon201800.5HOME</v>
          </cell>
          <cell r="B12735">
            <v>2018</v>
          </cell>
          <cell r="C12735">
            <v>0.5</v>
          </cell>
          <cell r="D12735" t="str">
            <v>Clarendon</v>
          </cell>
          <cell r="E12735">
            <v>0</v>
          </cell>
          <cell r="F12735">
            <v>423</v>
          </cell>
          <cell r="G12735" t="str">
            <v>HOME</v>
          </cell>
        </row>
        <row r="12736">
          <cell r="A12736" t="str">
            <v>Colleton201800.5HOME</v>
          </cell>
          <cell r="B12736">
            <v>2018</v>
          </cell>
          <cell r="C12736">
            <v>0.5</v>
          </cell>
          <cell r="D12736" t="str">
            <v>Colleton</v>
          </cell>
          <cell r="E12736">
            <v>0</v>
          </cell>
          <cell r="F12736">
            <v>423</v>
          </cell>
          <cell r="G12736" t="str">
            <v>HOME</v>
          </cell>
        </row>
        <row r="12737">
          <cell r="A12737" t="str">
            <v>Darlington201800.5HOME</v>
          </cell>
          <cell r="B12737">
            <v>2018</v>
          </cell>
          <cell r="C12737">
            <v>0.5</v>
          </cell>
          <cell r="D12737" t="str">
            <v>Darlington</v>
          </cell>
          <cell r="E12737">
            <v>0</v>
          </cell>
          <cell r="F12737">
            <v>437</v>
          </cell>
          <cell r="G12737" t="str">
            <v>HOME</v>
          </cell>
        </row>
        <row r="12738">
          <cell r="A12738" t="str">
            <v>Dillon201800.5HOME</v>
          </cell>
          <cell r="B12738">
            <v>2018</v>
          </cell>
          <cell r="C12738">
            <v>0.5</v>
          </cell>
          <cell r="D12738" t="str">
            <v>Dillon</v>
          </cell>
          <cell r="E12738">
            <v>0</v>
          </cell>
          <cell r="F12738">
            <v>423</v>
          </cell>
          <cell r="G12738" t="str">
            <v>HOME</v>
          </cell>
        </row>
        <row r="12739">
          <cell r="A12739" t="str">
            <v>Dorchester201800.5HOME</v>
          </cell>
          <cell r="B12739">
            <v>2018</v>
          </cell>
          <cell r="C12739">
            <v>0.5</v>
          </cell>
          <cell r="D12739" t="str">
            <v>Dorchester</v>
          </cell>
          <cell r="E12739">
            <v>0</v>
          </cell>
          <cell r="F12739">
            <v>652</v>
          </cell>
          <cell r="G12739" t="str">
            <v>HOME</v>
          </cell>
        </row>
        <row r="12740">
          <cell r="A12740" t="str">
            <v>Edgefield201800.5HOME</v>
          </cell>
          <cell r="B12740">
            <v>2018</v>
          </cell>
          <cell r="C12740">
            <v>0.5</v>
          </cell>
          <cell r="D12740" t="str">
            <v>Edgefield</v>
          </cell>
          <cell r="E12740">
            <v>0</v>
          </cell>
          <cell r="F12740">
            <v>546</v>
          </cell>
          <cell r="G12740" t="str">
            <v>HOME</v>
          </cell>
        </row>
        <row r="12741">
          <cell r="A12741" t="str">
            <v>Fairfield201800.5HOME</v>
          </cell>
          <cell r="B12741">
            <v>2018</v>
          </cell>
          <cell r="C12741">
            <v>0.5</v>
          </cell>
          <cell r="D12741" t="str">
            <v>Fairfield</v>
          </cell>
          <cell r="E12741">
            <v>0</v>
          </cell>
          <cell r="F12741">
            <v>605</v>
          </cell>
          <cell r="G12741" t="str">
            <v>HOME</v>
          </cell>
        </row>
        <row r="12742">
          <cell r="A12742" t="str">
            <v>Florence201800.5HOME</v>
          </cell>
          <cell r="B12742">
            <v>2018</v>
          </cell>
          <cell r="C12742">
            <v>0.5</v>
          </cell>
          <cell r="D12742" t="str">
            <v>Florence</v>
          </cell>
          <cell r="E12742">
            <v>0</v>
          </cell>
          <cell r="F12742">
            <v>488</v>
          </cell>
          <cell r="G12742" t="str">
            <v>HOME</v>
          </cell>
        </row>
        <row r="12743">
          <cell r="A12743" t="str">
            <v>Georgetown201800.5HOME</v>
          </cell>
          <cell r="B12743">
            <v>2018</v>
          </cell>
          <cell r="C12743">
            <v>0.5</v>
          </cell>
          <cell r="D12743" t="str">
            <v>Georgetown</v>
          </cell>
          <cell r="E12743">
            <v>0</v>
          </cell>
          <cell r="F12743">
            <v>507</v>
          </cell>
          <cell r="G12743" t="str">
            <v>HOME</v>
          </cell>
        </row>
        <row r="12744">
          <cell r="A12744" t="str">
            <v>Greenville201800.5HOME</v>
          </cell>
          <cell r="B12744">
            <v>2018</v>
          </cell>
          <cell r="C12744">
            <v>0.5</v>
          </cell>
          <cell r="D12744" t="str">
            <v>Greenville</v>
          </cell>
          <cell r="E12744">
            <v>0</v>
          </cell>
          <cell r="F12744">
            <v>582</v>
          </cell>
          <cell r="G12744" t="str">
            <v>HOME</v>
          </cell>
        </row>
        <row r="12745">
          <cell r="A12745" t="str">
            <v>Greenwood201800.5HOME</v>
          </cell>
          <cell r="B12745">
            <v>2018</v>
          </cell>
          <cell r="C12745">
            <v>0.5</v>
          </cell>
          <cell r="D12745" t="str">
            <v>Greenwood</v>
          </cell>
          <cell r="E12745">
            <v>0</v>
          </cell>
          <cell r="F12745">
            <v>485</v>
          </cell>
          <cell r="G12745" t="str">
            <v>HOME</v>
          </cell>
        </row>
        <row r="12746">
          <cell r="A12746" t="str">
            <v>Hampton201800.5HOME</v>
          </cell>
          <cell r="B12746">
            <v>2018</v>
          </cell>
          <cell r="C12746">
            <v>0.5</v>
          </cell>
          <cell r="D12746" t="str">
            <v>Hampton</v>
          </cell>
          <cell r="E12746">
            <v>0</v>
          </cell>
          <cell r="F12746">
            <v>423</v>
          </cell>
          <cell r="G12746" t="str">
            <v>HOME</v>
          </cell>
        </row>
        <row r="12747">
          <cell r="A12747" t="str">
            <v>Horry201800.5HOME</v>
          </cell>
          <cell r="B12747">
            <v>2018</v>
          </cell>
          <cell r="C12747">
            <v>0.5</v>
          </cell>
          <cell r="D12747" t="str">
            <v>Horry</v>
          </cell>
          <cell r="E12747">
            <v>0</v>
          </cell>
          <cell r="F12747">
            <v>507</v>
          </cell>
          <cell r="G12747" t="str">
            <v>HOME</v>
          </cell>
        </row>
        <row r="12748">
          <cell r="A12748" t="str">
            <v>Jasper201800.5HOME</v>
          </cell>
          <cell r="B12748">
            <v>2018</v>
          </cell>
          <cell r="C12748">
            <v>0.5</v>
          </cell>
          <cell r="D12748" t="str">
            <v>Jasper</v>
          </cell>
          <cell r="E12748">
            <v>0</v>
          </cell>
          <cell r="F12748">
            <v>433</v>
          </cell>
          <cell r="G12748" t="str">
            <v>HOME</v>
          </cell>
        </row>
        <row r="12749">
          <cell r="A12749" t="str">
            <v>Kershaw201800.5HOME</v>
          </cell>
          <cell r="B12749">
            <v>2018</v>
          </cell>
          <cell r="C12749">
            <v>0.5</v>
          </cell>
          <cell r="D12749" t="str">
            <v>Kershaw</v>
          </cell>
          <cell r="E12749">
            <v>0</v>
          </cell>
          <cell r="F12749">
            <v>500</v>
          </cell>
          <cell r="G12749" t="str">
            <v>HOME</v>
          </cell>
        </row>
        <row r="12750">
          <cell r="A12750" t="str">
            <v>Lancaster201800.5HOME</v>
          </cell>
          <cell r="B12750">
            <v>2018</v>
          </cell>
          <cell r="C12750">
            <v>0.5</v>
          </cell>
          <cell r="D12750" t="str">
            <v>Lancaster</v>
          </cell>
          <cell r="E12750">
            <v>0</v>
          </cell>
          <cell r="F12750">
            <v>497</v>
          </cell>
          <cell r="G12750" t="str">
            <v>HOME</v>
          </cell>
        </row>
        <row r="12751">
          <cell r="A12751" t="str">
            <v>Laurens201800.5HOME</v>
          </cell>
          <cell r="B12751">
            <v>2018</v>
          </cell>
          <cell r="C12751">
            <v>0.5</v>
          </cell>
          <cell r="D12751" t="str">
            <v>Laurens</v>
          </cell>
          <cell r="E12751">
            <v>0</v>
          </cell>
          <cell r="F12751">
            <v>446</v>
          </cell>
          <cell r="G12751" t="str">
            <v>HOME</v>
          </cell>
        </row>
        <row r="12752">
          <cell r="A12752" t="str">
            <v>Lee201800.5HOME</v>
          </cell>
          <cell r="B12752">
            <v>2018</v>
          </cell>
          <cell r="C12752">
            <v>0.5</v>
          </cell>
          <cell r="D12752" t="str">
            <v>Lee</v>
          </cell>
          <cell r="E12752">
            <v>0</v>
          </cell>
          <cell r="F12752">
            <v>423</v>
          </cell>
          <cell r="G12752" t="str">
            <v>HOME</v>
          </cell>
        </row>
        <row r="12753">
          <cell r="A12753" t="str">
            <v>Lexington201800.5HOME</v>
          </cell>
          <cell r="B12753">
            <v>2018</v>
          </cell>
          <cell r="C12753">
            <v>0.5</v>
          </cell>
          <cell r="D12753" t="str">
            <v>Lexington</v>
          </cell>
          <cell r="E12753">
            <v>0</v>
          </cell>
          <cell r="F12753">
            <v>605</v>
          </cell>
          <cell r="G12753" t="str">
            <v>HOME</v>
          </cell>
        </row>
        <row r="12754">
          <cell r="A12754" t="str">
            <v>Marion201800.5HOME</v>
          </cell>
          <cell r="B12754">
            <v>2018</v>
          </cell>
          <cell r="C12754">
            <v>0.5</v>
          </cell>
          <cell r="D12754" t="str">
            <v>Marion</v>
          </cell>
          <cell r="E12754">
            <v>0</v>
          </cell>
          <cell r="F12754">
            <v>423</v>
          </cell>
          <cell r="G12754" t="str">
            <v>HOME</v>
          </cell>
        </row>
        <row r="12755">
          <cell r="A12755" t="str">
            <v>Marlboro201800.5HOME</v>
          </cell>
          <cell r="B12755">
            <v>2018</v>
          </cell>
          <cell r="C12755">
            <v>0.5</v>
          </cell>
          <cell r="D12755" t="str">
            <v>Marlboro</v>
          </cell>
          <cell r="E12755">
            <v>0</v>
          </cell>
          <cell r="F12755">
            <v>423</v>
          </cell>
          <cell r="G12755" t="str">
            <v>HOME</v>
          </cell>
        </row>
        <row r="12756">
          <cell r="A12756" t="str">
            <v>McCormick201800.5HOME</v>
          </cell>
          <cell r="B12756">
            <v>2018</v>
          </cell>
          <cell r="C12756">
            <v>0.5</v>
          </cell>
          <cell r="D12756" t="str">
            <v>McCormick</v>
          </cell>
          <cell r="E12756">
            <v>0</v>
          </cell>
          <cell r="F12756">
            <v>452</v>
          </cell>
          <cell r="G12756" t="str">
            <v>HOME</v>
          </cell>
        </row>
        <row r="12757">
          <cell r="A12757" t="str">
            <v>Newberry201800.5HOME</v>
          </cell>
          <cell r="B12757">
            <v>2018</v>
          </cell>
          <cell r="C12757">
            <v>0.5</v>
          </cell>
          <cell r="D12757" t="str">
            <v>Newberry</v>
          </cell>
          <cell r="E12757">
            <v>0</v>
          </cell>
          <cell r="F12757">
            <v>488</v>
          </cell>
          <cell r="G12757" t="str">
            <v>HOME</v>
          </cell>
        </row>
        <row r="12758">
          <cell r="A12758" t="str">
            <v>Oconee201800.5HOME</v>
          </cell>
          <cell r="B12758">
            <v>2018</v>
          </cell>
          <cell r="C12758">
            <v>0.5</v>
          </cell>
          <cell r="D12758" t="str">
            <v>Oconee</v>
          </cell>
          <cell r="E12758">
            <v>0</v>
          </cell>
          <cell r="F12758">
            <v>485</v>
          </cell>
          <cell r="G12758" t="str">
            <v>HOME</v>
          </cell>
        </row>
        <row r="12759">
          <cell r="A12759" t="str">
            <v>Orangeburg201800.5HOME</v>
          </cell>
          <cell r="B12759">
            <v>2018</v>
          </cell>
          <cell r="C12759">
            <v>0.5</v>
          </cell>
          <cell r="D12759" t="str">
            <v>Orangeburg</v>
          </cell>
          <cell r="E12759">
            <v>0</v>
          </cell>
          <cell r="F12759">
            <v>446</v>
          </cell>
          <cell r="G12759" t="str">
            <v>HOME</v>
          </cell>
        </row>
        <row r="12760">
          <cell r="A12760" t="str">
            <v>Pickens201800.5HOME</v>
          </cell>
          <cell r="B12760">
            <v>2018</v>
          </cell>
          <cell r="C12760">
            <v>0.5</v>
          </cell>
          <cell r="D12760" t="str">
            <v>Pickens</v>
          </cell>
          <cell r="E12760">
            <v>0</v>
          </cell>
          <cell r="F12760">
            <v>582</v>
          </cell>
          <cell r="G12760" t="str">
            <v>HOME</v>
          </cell>
        </row>
        <row r="12761">
          <cell r="A12761" t="str">
            <v>Richland201800.5HOME</v>
          </cell>
          <cell r="B12761">
            <v>2018</v>
          </cell>
          <cell r="C12761">
            <v>0.5</v>
          </cell>
          <cell r="D12761" t="str">
            <v>Richland</v>
          </cell>
          <cell r="E12761">
            <v>0</v>
          </cell>
          <cell r="F12761">
            <v>605</v>
          </cell>
          <cell r="G12761" t="str">
            <v>HOME</v>
          </cell>
        </row>
        <row r="12762">
          <cell r="A12762" t="str">
            <v>Saluda201800.5HOME</v>
          </cell>
          <cell r="B12762">
            <v>2018</v>
          </cell>
          <cell r="C12762">
            <v>0.5</v>
          </cell>
          <cell r="D12762" t="str">
            <v>Saluda</v>
          </cell>
          <cell r="E12762">
            <v>0</v>
          </cell>
          <cell r="F12762">
            <v>605</v>
          </cell>
          <cell r="G12762" t="str">
            <v>HOME</v>
          </cell>
        </row>
        <row r="12763">
          <cell r="A12763" t="str">
            <v>Spartanburg201800.5HOME</v>
          </cell>
          <cell r="B12763">
            <v>2018</v>
          </cell>
          <cell r="C12763">
            <v>0.5</v>
          </cell>
          <cell r="D12763" t="str">
            <v>Spartanburg</v>
          </cell>
          <cell r="E12763">
            <v>0</v>
          </cell>
          <cell r="F12763">
            <v>511</v>
          </cell>
          <cell r="G12763" t="str">
            <v>HOME</v>
          </cell>
        </row>
        <row r="12764">
          <cell r="A12764" t="str">
            <v>Sumter201800.5HOME</v>
          </cell>
          <cell r="B12764">
            <v>2018</v>
          </cell>
          <cell r="C12764">
            <v>0.5</v>
          </cell>
          <cell r="D12764" t="str">
            <v>Sumter</v>
          </cell>
          <cell r="E12764">
            <v>0</v>
          </cell>
          <cell r="F12764">
            <v>445</v>
          </cell>
          <cell r="G12764" t="str">
            <v>HOME</v>
          </cell>
        </row>
        <row r="12765">
          <cell r="A12765" t="str">
            <v>Union201800.5HOME</v>
          </cell>
          <cell r="B12765">
            <v>2018</v>
          </cell>
          <cell r="C12765">
            <v>0.5</v>
          </cell>
          <cell r="D12765" t="str">
            <v>Union</v>
          </cell>
          <cell r="E12765">
            <v>0</v>
          </cell>
          <cell r="F12765">
            <v>423</v>
          </cell>
          <cell r="G12765" t="str">
            <v>HOME</v>
          </cell>
        </row>
        <row r="12766">
          <cell r="A12766" t="str">
            <v>Williamsburg201800.5HOME</v>
          </cell>
          <cell r="B12766">
            <v>2018</v>
          </cell>
          <cell r="C12766">
            <v>0.5</v>
          </cell>
          <cell r="D12766" t="str">
            <v>Williamsburg</v>
          </cell>
          <cell r="E12766">
            <v>0</v>
          </cell>
          <cell r="F12766">
            <v>423</v>
          </cell>
          <cell r="G12766" t="str">
            <v>HOME</v>
          </cell>
        </row>
        <row r="12767">
          <cell r="A12767" t="str">
            <v>York201800.5HOME</v>
          </cell>
          <cell r="B12767">
            <v>2018</v>
          </cell>
          <cell r="C12767">
            <v>0.5</v>
          </cell>
          <cell r="D12767" t="str">
            <v>York</v>
          </cell>
          <cell r="E12767">
            <v>0</v>
          </cell>
          <cell r="F12767">
            <v>648</v>
          </cell>
          <cell r="G12767" t="str">
            <v>HOME</v>
          </cell>
        </row>
        <row r="12768">
          <cell r="A12768" t="str">
            <v>Abbeville201810.5HOME</v>
          </cell>
          <cell r="B12768">
            <v>2018</v>
          </cell>
          <cell r="C12768">
            <v>0.5</v>
          </cell>
          <cell r="D12768" t="str">
            <v>Abbeville</v>
          </cell>
          <cell r="E12768">
            <v>1</v>
          </cell>
          <cell r="F12768">
            <v>463</v>
          </cell>
          <cell r="G12768" t="str">
            <v>HOME</v>
          </cell>
        </row>
        <row r="12769">
          <cell r="A12769" t="str">
            <v>Aiken201810.5HOME</v>
          </cell>
          <cell r="B12769">
            <v>2018</v>
          </cell>
          <cell r="C12769">
            <v>0.5</v>
          </cell>
          <cell r="D12769" t="str">
            <v>Aiken</v>
          </cell>
          <cell r="E12769">
            <v>1</v>
          </cell>
          <cell r="F12769">
            <v>585</v>
          </cell>
          <cell r="G12769" t="str">
            <v>HOME</v>
          </cell>
        </row>
        <row r="12770">
          <cell r="A12770" t="str">
            <v>Allendale201810.5HOME</v>
          </cell>
          <cell r="B12770">
            <v>2018</v>
          </cell>
          <cell r="C12770">
            <v>0.5</v>
          </cell>
          <cell r="D12770" t="str">
            <v>Allendale</v>
          </cell>
          <cell r="E12770">
            <v>1</v>
          </cell>
          <cell r="F12770">
            <v>453</v>
          </cell>
          <cell r="G12770" t="str">
            <v>HOME</v>
          </cell>
        </row>
        <row r="12771">
          <cell r="A12771" t="str">
            <v>Anderson201810.5HOME</v>
          </cell>
          <cell r="B12771">
            <v>2018</v>
          </cell>
          <cell r="C12771">
            <v>0.5</v>
          </cell>
          <cell r="D12771" t="str">
            <v>Anderson</v>
          </cell>
          <cell r="E12771">
            <v>1</v>
          </cell>
          <cell r="F12771">
            <v>554</v>
          </cell>
          <cell r="G12771" t="str">
            <v>HOME</v>
          </cell>
        </row>
        <row r="12772">
          <cell r="A12772" t="str">
            <v>Bamberg201810.5HOME</v>
          </cell>
          <cell r="B12772">
            <v>2018</v>
          </cell>
          <cell r="C12772">
            <v>0.5</v>
          </cell>
          <cell r="D12772" t="str">
            <v>Bamberg</v>
          </cell>
          <cell r="E12772">
            <v>1</v>
          </cell>
          <cell r="F12772">
            <v>453</v>
          </cell>
          <cell r="G12772" t="str">
            <v>HOME</v>
          </cell>
        </row>
        <row r="12773">
          <cell r="A12773" t="str">
            <v>Barnwell201810.5HOME</v>
          </cell>
          <cell r="B12773">
            <v>2018</v>
          </cell>
          <cell r="C12773">
            <v>0.5</v>
          </cell>
          <cell r="D12773" t="str">
            <v>Barnwell</v>
          </cell>
          <cell r="E12773">
            <v>1</v>
          </cell>
          <cell r="F12773">
            <v>472</v>
          </cell>
          <cell r="G12773" t="str">
            <v>HOME</v>
          </cell>
        </row>
        <row r="12774">
          <cell r="A12774" t="str">
            <v>Beaufort201810.5HOME</v>
          </cell>
          <cell r="B12774">
            <v>2018</v>
          </cell>
          <cell r="C12774">
            <v>0.5</v>
          </cell>
          <cell r="D12774" t="str">
            <v>Beaufort</v>
          </cell>
          <cell r="E12774">
            <v>1</v>
          </cell>
          <cell r="F12774">
            <v>677</v>
          </cell>
          <cell r="G12774" t="str">
            <v>HOME</v>
          </cell>
        </row>
        <row r="12775">
          <cell r="A12775" t="str">
            <v>Berkeley201810.5HOME</v>
          </cell>
          <cell r="B12775">
            <v>2018</v>
          </cell>
          <cell r="C12775">
            <v>0.5</v>
          </cell>
          <cell r="D12775" t="str">
            <v>Berkeley</v>
          </cell>
          <cell r="E12775">
            <v>1</v>
          </cell>
          <cell r="F12775">
            <v>698</v>
          </cell>
          <cell r="G12775" t="str">
            <v>HOME</v>
          </cell>
        </row>
        <row r="12776">
          <cell r="A12776" t="str">
            <v>Calhoun201810.5HOME</v>
          </cell>
          <cell r="B12776">
            <v>2018</v>
          </cell>
          <cell r="C12776">
            <v>0.5</v>
          </cell>
          <cell r="D12776" t="str">
            <v>Calhoun</v>
          </cell>
          <cell r="E12776">
            <v>1</v>
          </cell>
          <cell r="F12776">
            <v>656</v>
          </cell>
          <cell r="G12776" t="str">
            <v>HOME</v>
          </cell>
        </row>
        <row r="12777">
          <cell r="A12777" t="str">
            <v>Charleston201810.5HOME</v>
          </cell>
          <cell r="B12777">
            <v>2018</v>
          </cell>
          <cell r="C12777">
            <v>0.5</v>
          </cell>
          <cell r="D12777" t="str">
            <v>Charleston</v>
          </cell>
          <cell r="E12777">
            <v>1</v>
          </cell>
          <cell r="F12777">
            <v>698</v>
          </cell>
          <cell r="G12777" t="str">
            <v>HOME</v>
          </cell>
        </row>
        <row r="12778">
          <cell r="A12778" t="str">
            <v>Cherokee201810.5HOME</v>
          </cell>
          <cell r="B12778">
            <v>2018</v>
          </cell>
          <cell r="C12778">
            <v>0.5</v>
          </cell>
          <cell r="D12778" t="str">
            <v>Cherokee</v>
          </cell>
          <cell r="E12778">
            <v>1</v>
          </cell>
          <cell r="F12778">
            <v>460</v>
          </cell>
          <cell r="G12778" t="str">
            <v>HOME</v>
          </cell>
        </row>
        <row r="12779">
          <cell r="A12779" t="str">
            <v>Chester201810.5HOME</v>
          </cell>
          <cell r="B12779">
            <v>2018</v>
          </cell>
          <cell r="C12779">
            <v>0.5</v>
          </cell>
          <cell r="D12779" t="str">
            <v>Chester</v>
          </cell>
          <cell r="E12779">
            <v>1</v>
          </cell>
          <cell r="F12779">
            <v>453</v>
          </cell>
          <cell r="G12779" t="str">
            <v>HOME</v>
          </cell>
        </row>
        <row r="12780">
          <cell r="A12780" t="str">
            <v>Chesterfield201810.5HOME</v>
          </cell>
          <cell r="B12780">
            <v>2018</v>
          </cell>
          <cell r="C12780">
            <v>0.5</v>
          </cell>
          <cell r="D12780" t="str">
            <v>Chesterfield</v>
          </cell>
          <cell r="E12780">
            <v>1</v>
          </cell>
          <cell r="F12780">
            <v>453</v>
          </cell>
          <cell r="G12780" t="str">
            <v>HOME</v>
          </cell>
        </row>
        <row r="12781">
          <cell r="A12781" t="str">
            <v>Clarendon201810.5HOME</v>
          </cell>
          <cell r="B12781">
            <v>2018</v>
          </cell>
          <cell r="C12781">
            <v>0.5</v>
          </cell>
          <cell r="D12781" t="str">
            <v>Clarendon</v>
          </cell>
          <cell r="E12781">
            <v>1</v>
          </cell>
          <cell r="F12781">
            <v>453</v>
          </cell>
          <cell r="G12781" t="str">
            <v>HOME</v>
          </cell>
        </row>
        <row r="12782">
          <cell r="A12782" t="str">
            <v>Colleton201810.5HOME</v>
          </cell>
          <cell r="B12782">
            <v>2018</v>
          </cell>
          <cell r="C12782">
            <v>0.5</v>
          </cell>
          <cell r="D12782" t="str">
            <v>Colleton</v>
          </cell>
          <cell r="E12782">
            <v>1</v>
          </cell>
          <cell r="F12782">
            <v>453</v>
          </cell>
          <cell r="G12782" t="str">
            <v>HOME</v>
          </cell>
        </row>
        <row r="12783">
          <cell r="A12783" t="str">
            <v>Darlington201810.5HOME</v>
          </cell>
          <cell r="B12783">
            <v>2018</v>
          </cell>
          <cell r="C12783">
            <v>0.5</v>
          </cell>
          <cell r="D12783" t="str">
            <v>Darlington</v>
          </cell>
          <cell r="E12783">
            <v>1</v>
          </cell>
          <cell r="F12783">
            <v>468</v>
          </cell>
          <cell r="G12783" t="str">
            <v>HOME</v>
          </cell>
        </row>
        <row r="12784">
          <cell r="A12784" t="str">
            <v>Dillon201810.5HOME</v>
          </cell>
          <cell r="B12784">
            <v>2018</v>
          </cell>
          <cell r="C12784">
            <v>0.5</v>
          </cell>
          <cell r="D12784" t="str">
            <v>Dillon</v>
          </cell>
          <cell r="E12784">
            <v>1</v>
          </cell>
          <cell r="F12784">
            <v>453</v>
          </cell>
          <cell r="G12784" t="str">
            <v>HOME</v>
          </cell>
        </row>
        <row r="12785">
          <cell r="A12785" t="str">
            <v>Dorchester201810.5HOME</v>
          </cell>
          <cell r="B12785">
            <v>2018</v>
          </cell>
          <cell r="C12785">
            <v>0.5</v>
          </cell>
          <cell r="D12785" t="str">
            <v>Dorchester</v>
          </cell>
          <cell r="E12785">
            <v>1</v>
          </cell>
          <cell r="F12785">
            <v>698</v>
          </cell>
          <cell r="G12785" t="str">
            <v>HOME</v>
          </cell>
        </row>
        <row r="12786">
          <cell r="A12786" t="str">
            <v>Edgefield201810.5HOME</v>
          </cell>
          <cell r="B12786">
            <v>2018</v>
          </cell>
          <cell r="C12786">
            <v>0.5</v>
          </cell>
          <cell r="D12786" t="str">
            <v>Edgefield</v>
          </cell>
          <cell r="E12786">
            <v>1</v>
          </cell>
          <cell r="F12786">
            <v>585</v>
          </cell>
          <cell r="G12786" t="str">
            <v>HOME</v>
          </cell>
        </row>
        <row r="12787">
          <cell r="A12787" t="str">
            <v>Fairfield201810.5HOME</v>
          </cell>
          <cell r="B12787">
            <v>2018</v>
          </cell>
          <cell r="C12787">
            <v>0.5</v>
          </cell>
          <cell r="D12787" t="str">
            <v>Fairfield</v>
          </cell>
          <cell r="E12787">
            <v>1</v>
          </cell>
          <cell r="F12787">
            <v>656</v>
          </cell>
          <cell r="G12787" t="str">
            <v>HOME</v>
          </cell>
        </row>
        <row r="12788">
          <cell r="A12788" t="str">
            <v>Florence201810.5HOME</v>
          </cell>
          <cell r="B12788">
            <v>2018</v>
          </cell>
          <cell r="C12788">
            <v>0.5</v>
          </cell>
          <cell r="D12788" t="str">
            <v>Florence</v>
          </cell>
          <cell r="E12788">
            <v>1</v>
          </cell>
          <cell r="F12788">
            <v>523</v>
          </cell>
          <cell r="G12788" t="str">
            <v>HOME</v>
          </cell>
        </row>
        <row r="12789">
          <cell r="A12789" t="str">
            <v>Georgetown201810.5HOME</v>
          </cell>
          <cell r="B12789">
            <v>2018</v>
          </cell>
          <cell r="C12789">
            <v>0.5</v>
          </cell>
          <cell r="D12789" t="str">
            <v>Georgetown</v>
          </cell>
          <cell r="E12789">
            <v>1</v>
          </cell>
          <cell r="F12789">
            <v>543</v>
          </cell>
          <cell r="G12789" t="str">
            <v>HOME</v>
          </cell>
        </row>
        <row r="12790">
          <cell r="A12790" t="str">
            <v>Greenville201810.5HOME</v>
          </cell>
          <cell r="B12790">
            <v>2018</v>
          </cell>
          <cell r="C12790">
            <v>0.5</v>
          </cell>
          <cell r="D12790" t="str">
            <v>Greenville</v>
          </cell>
          <cell r="E12790">
            <v>1</v>
          </cell>
          <cell r="F12790">
            <v>623</v>
          </cell>
          <cell r="G12790" t="str">
            <v>HOME</v>
          </cell>
        </row>
        <row r="12791">
          <cell r="A12791" t="str">
            <v>Greenwood201810.5HOME</v>
          </cell>
          <cell r="B12791">
            <v>2018</v>
          </cell>
          <cell r="C12791">
            <v>0.5</v>
          </cell>
          <cell r="D12791" t="str">
            <v>Greenwood</v>
          </cell>
          <cell r="E12791">
            <v>1</v>
          </cell>
          <cell r="F12791">
            <v>503</v>
          </cell>
          <cell r="G12791" t="str">
            <v>HOME</v>
          </cell>
        </row>
        <row r="12792">
          <cell r="A12792" t="str">
            <v>Hampton201810.5HOME</v>
          </cell>
          <cell r="B12792">
            <v>2018</v>
          </cell>
          <cell r="C12792">
            <v>0.5</v>
          </cell>
          <cell r="D12792" t="str">
            <v>Hampton</v>
          </cell>
          <cell r="E12792">
            <v>1</v>
          </cell>
          <cell r="F12792">
            <v>453</v>
          </cell>
          <cell r="G12792" t="str">
            <v>HOME</v>
          </cell>
        </row>
        <row r="12793">
          <cell r="A12793" t="str">
            <v>Horry201810.5HOME</v>
          </cell>
          <cell r="B12793">
            <v>2018</v>
          </cell>
          <cell r="C12793">
            <v>0.5</v>
          </cell>
          <cell r="D12793" t="str">
            <v>Horry</v>
          </cell>
          <cell r="E12793">
            <v>1</v>
          </cell>
          <cell r="F12793">
            <v>543</v>
          </cell>
          <cell r="G12793" t="str">
            <v>HOME</v>
          </cell>
        </row>
        <row r="12794">
          <cell r="A12794" t="str">
            <v>Jasper201810.5HOME</v>
          </cell>
          <cell r="B12794">
            <v>2018</v>
          </cell>
          <cell r="C12794">
            <v>0.5</v>
          </cell>
          <cell r="D12794" t="str">
            <v>Jasper</v>
          </cell>
          <cell r="E12794">
            <v>1</v>
          </cell>
          <cell r="F12794">
            <v>464</v>
          </cell>
          <cell r="G12794" t="str">
            <v>HOME</v>
          </cell>
        </row>
        <row r="12795">
          <cell r="A12795" t="str">
            <v>Kershaw201810.5HOME</v>
          </cell>
          <cell r="B12795">
            <v>2018</v>
          </cell>
          <cell r="C12795">
            <v>0.5</v>
          </cell>
          <cell r="D12795" t="str">
            <v>Kershaw</v>
          </cell>
          <cell r="E12795">
            <v>1</v>
          </cell>
          <cell r="F12795">
            <v>535</v>
          </cell>
          <cell r="G12795" t="str">
            <v>HOME</v>
          </cell>
        </row>
        <row r="12796">
          <cell r="A12796" t="str">
            <v>Lancaster201810.5HOME</v>
          </cell>
          <cell r="B12796">
            <v>2018</v>
          </cell>
          <cell r="C12796">
            <v>0.5</v>
          </cell>
          <cell r="D12796" t="str">
            <v>Lancaster</v>
          </cell>
          <cell r="E12796">
            <v>1</v>
          </cell>
          <cell r="F12796">
            <v>533</v>
          </cell>
          <cell r="G12796" t="str">
            <v>HOME</v>
          </cell>
        </row>
        <row r="12797">
          <cell r="A12797" t="str">
            <v>Laurens201810.5HOME</v>
          </cell>
          <cell r="B12797">
            <v>2018</v>
          </cell>
          <cell r="C12797">
            <v>0.5</v>
          </cell>
          <cell r="D12797" t="str">
            <v>Laurens</v>
          </cell>
          <cell r="E12797">
            <v>1</v>
          </cell>
          <cell r="F12797">
            <v>478</v>
          </cell>
          <cell r="G12797" t="str">
            <v>HOME</v>
          </cell>
        </row>
        <row r="12798">
          <cell r="A12798" t="str">
            <v>Lee201810.5HOME</v>
          </cell>
          <cell r="B12798">
            <v>2018</v>
          </cell>
          <cell r="C12798">
            <v>0.5</v>
          </cell>
          <cell r="D12798" t="str">
            <v>Lee</v>
          </cell>
          <cell r="E12798">
            <v>1</v>
          </cell>
          <cell r="F12798">
            <v>453</v>
          </cell>
          <cell r="G12798" t="str">
            <v>HOME</v>
          </cell>
        </row>
        <row r="12799">
          <cell r="A12799" t="str">
            <v>Lexington201810.5HOME</v>
          </cell>
          <cell r="B12799">
            <v>2018</v>
          </cell>
          <cell r="C12799">
            <v>0.5</v>
          </cell>
          <cell r="D12799" t="str">
            <v>Lexington</v>
          </cell>
          <cell r="E12799">
            <v>1</v>
          </cell>
          <cell r="F12799">
            <v>656</v>
          </cell>
          <cell r="G12799" t="str">
            <v>HOME</v>
          </cell>
        </row>
        <row r="12800">
          <cell r="A12800" t="str">
            <v>Marion201810.5HOME</v>
          </cell>
          <cell r="B12800">
            <v>2018</v>
          </cell>
          <cell r="C12800">
            <v>0.5</v>
          </cell>
          <cell r="D12800" t="str">
            <v>Marion</v>
          </cell>
          <cell r="E12800">
            <v>1</v>
          </cell>
          <cell r="F12800">
            <v>453</v>
          </cell>
          <cell r="G12800" t="str">
            <v>HOME</v>
          </cell>
        </row>
        <row r="12801">
          <cell r="A12801" t="str">
            <v>Marlboro201810.5HOME</v>
          </cell>
          <cell r="B12801">
            <v>2018</v>
          </cell>
          <cell r="C12801">
            <v>0.5</v>
          </cell>
          <cell r="D12801" t="str">
            <v>Marlboro</v>
          </cell>
          <cell r="E12801">
            <v>1</v>
          </cell>
          <cell r="F12801">
            <v>453</v>
          </cell>
          <cell r="G12801" t="str">
            <v>HOME</v>
          </cell>
        </row>
        <row r="12802">
          <cell r="A12802" t="str">
            <v>McCormick201810.5HOME</v>
          </cell>
          <cell r="B12802">
            <v>2018</v>
          </cell>
          <cell r="C12802">
            <v>0.5</v>
          </cell>
          <cell r="D12802" t="str">
            <v>McCormick</v>
          </cell>
          <cell r="E12802">
            <v>1</v>
          </cell>
          <cell r="F12802">
            <v>484</v>
          </cell>
          <cell r="G12802" t="str">
            <v>HOME</v>
          </cell>
        </row>
        <row r="12803">
          <cell r="A12803" t="str">
            <v>Newberry201810.5HOME</v>
          </cell>
          <cell r="B12803">
            <v>2018</v>
          </cell>
          <cell r="C12803">
            <v>0.5</v>
          </cell>
          <cell r="D12803" t="str">
            <v>Newberry</v>
          </cell>
          <cell r="E12803">
            <v>1</v>
          </cell>
          <cell r="F12803">
            <v>523</v>
          </cell>
          <cell r="G12803" t="str">
            <v>HOME</v>
          </cell>
        </row>
        <row r="12804">
          <cell r="A12804" t="str">
            <v>Oconee201810.5HOME</v>
          </cell>
          <cell r="B12804">
            <v>2018</v>
          </cell>
          <cell r="C12804">
            <v>0.5</v>
          </cell>
          <cell r="D12804" t="str">
            <v>Oconee</v>
          </cell>
          <cell r="E12804">
            <v>1</v>
          </cell>
          <cell r="F12804">
            <v>502</v>
          </cell>
          <cell r="G12804" t="str">
            <v>HOME</v>
          </cell>
        </row>
        <row r="12805">
          <cell r="A12805" t="str">
            <v>Orangeburg201810.5HOME</v>
          </cell>
          <cell r="B12805">
            <v>2018</v>
          </cell>
          <cell r="C12805">
            <v>0.5</v>
          </cell>
          <cell r="D12805" t="str">
            <v>Orangeburg</v>
          </cell>
          <cell r="E12805">
            <v>1</v>
          </cell>
          <cell r="F12805">
            <v>478</v>
          </cell>
          <cell r="G12805" t="str">
            <v>HOME</v>
          </cell>
        </row>
        <row r="12806">
          <cell r="A12806" t="str">
            <v>Pickens201810.5HOME</v>
          </cell>
          <cell r="B12806">
            <v>2018</v>
          </cell>
          <cell r="C12806">
            <v>0.5</v>
          </cell>
          <cell r="D12806" t="str">
            <v>Pickens</v>
          </cell>
          <cell r="E12806">
            <v>1</v>
          </cell>
          <cell r="F12806">
            <v>623</v>
          </cell>
          <cell r="G12806" t="str">
            <v>HOME</v>
          </cell>
        </row>
        <row r="12807">
          <cell r="A12807" t="str">
            <v>Richland201810.5HOME</v>
          </cell>
          <cell r="B12807">
            <v>2018</v>
          </cell>
          <cell r="C12807">
            <v>0.5</v>
          </cell>
          <cell r="D12807" t="str">
            <v>Richland</v>
          </cell>
          <cell r="E12807">
            <v>1</v>
          </cell>
          <cell r="F12807">
            <v>656</v>
          </cell>
          <cell r="G12807" t="str">
            <v>HOME</v>
          </cell>
        </row>
        <row r="12808">
          <cell r="A12808" t="str">
            <v>Saluda201810.5HOME</v>
          </cell>
          <cell r="B12808">
            <v>2018</v>
          </cell>
          <cell r="C12808">
            <v>0.5</v>
          </cell>
          <cell r="D12808" t="str">
            <v>Saluda</v>
          </cell>
          <cell r="E12808">
            <v>1</v>
          </cell>
          <cell r="F12808">
            <v>656</v>
          </cell>
          <cell r="G12808" t="str">
            <v>HOME</v>
          </cell>
        </row>
        <row r="12809">
          <cell r="A12809" t="str">
            <v>Spartanburg201810.5HOME</v>
          </cell>
          <cell r="B12809">
            <v>2018</v>
          </cell>
          <cell r="C12809">
            <v>0.5</v>
          </cell>
          <cell r="D12809" t="str">
            <v>Spartanburg</v>
          </cell>
          <cell r="E12809">
            <v>1</v>
          </cell>
          <cell r="F12809">
            <v>550</v>
          </cell>
          <cell r="G12809" t="str">
            <v>HOME</v>
          </cell>
        </row>
        <row r="12810">
          <cell r="A12810" t="str">
            <v>Sumter201810.5HOME</v>
          </cell>
          <cell r="B12810">
            <v>2018</v>
          </cell>
          <cell r="C12810">
            <v>0.5</v>
          </cell>
          <cell r="D12810" t="str">
            <v>Sumter</v>
          </cell>
          <cell r="E12810">
            <v>1</v>
          </cell>
          <cell r="F12810">
            <v>476</v>
          </cell>
          <cell r="G12810" t="str">
            <v>HOME</v>
          </cell>
        </row>
        <row r="12811">
          <cell r="A12811" t="str">
            <v>Union201810.5HOME</v>
          </cell>
          <cell r="B12811">
            <v>2018</v>
          </cell>
          <cell r="C12811">
            <v>0.5</v>
          </cell>
          <cell r="D12811" t="str">
            <v>Union</v>
          </cell>
          <cell r="E12811">
            <v>1</v>
          </cell>
          <cell r="F12811">
            <v>453</v>
          </cell>
          <cell r="G12811" t="str">
            <v>HOME</v>
          </cell>
        </row>
        <row r="12812">
          <cell r="A12812" t="str">
            <v>Williamsburg201810.5HOME</v>
          </cell>
          <cell r="B12812">
            <v>2018</v>
          </cell>
          <cell r="C12812">
            <v>0.5</v>
          </cell>
          <cell r="D12812" t="str">
            <v>Williamsburg</v>
          </cell>
          <cell r="E12812">
            <v>1</v>
          </cell>
          <cell r="F12812">
            <v>453</v>
          </cell>
          <cell r="G12812" t="str">
            <v>HOME</v>
          </cell>
        </row>
        <row r="12813">
          <cell r="A12813" t="str">
            <v>York201810.5HOME</v>
          </cell>
          <cell r="B12813">
            <v>2018</v>
          </cell>
          <cell r="C12813">
            <v>0.5</v>
          </cell>
          <cell r="D12813" t="str">
            <v>York</v>
          </cell>
          <cell r="E12813">
            <v>1</v>
          </cell>
          <cell r="F12813">
            <v>695</v>
          </cell>
          <cell r="G12813" t="str">
            <v>HOME</v>
          </cell>
        </row>
        <row r="12814">
          <cell r="A12814" t="str">
            <v>Abbeville201820.5HOME</v>
          </cell>
          <cell r="B12814">
            <v>2018</v>
          </cell>
          <cell r="C12814">
            <v>0.5</v>
          </cell>
          <cell r="D12814" t="str">
            <v>Abbeville</v>
          </cell>
          <cell r="E12814">
            <v>2</v>
          </cell>
          <cell r="F12814">
            <v>556</v>
          </cell>
          <cell r="G12814" t="str">
            <v>HOME</v>
          </cell>
        </row>
        <row r="12815">
          <cell r="A12815" t="str">
            <v>Aiken201820.5HOME</v>
          </cell>
          <cell r="B12815">
            <v>2018</v>
          </cell>
          <cell r="C12815">
            <v>0.5</v>
          </cell>
          <cell r="D12815" t="str">
            <v>Aiken</v>
          </cell>
          <cell r="E12815">
            <v>2</v>
          </cell>
          <cell r="F12815">
            <v>701</v>
          </cell>
          <cell r="G12815" t="str">
            <v>HOME</v>
          </cell>
        </row>
        <row r="12816">
          <cell r="A12816" t="str">
            <v>Allendale201820.5HOME</v>
          </cell>
          <cell r="B12816">
            <v>2018</v>
          </cell>
          <cell r="C12816">
            <v>0.5</v>
          </cell>
          <cell r="D12816" t="str">
            <v>Allendale</v>
          </cell>
          <cell r="E12816">
            <v>2</v>
          </cell>
          <cell r="F12816">
            <v>543</v>
          </cell>
          <cell r="G12816" t="str">
            <v>HOME</v>
          </cell>
        </row>
        <row r="12817">
          <cell r="A12817" t="str">
            <v>Anderson201820.5HOME</v>
          </cell>
          <cell r="B12817">
            <v>2018</v>
          </cell>
          <cell r="C12817">
            <v>0.5</v>
          </cell>
          <cell r="D12817" t="str">
            <v>Anderson</v>
          </cell>
          <cell r="E12817">
            <v>2</v>
          </cell>
          <cell r="F12817">
            <v>665</v>
          </cell>
          <cell r="G12817" t="str">
            <v>HOME</v>
          </cell>
        </row>
        <row r="12818">
          <cell r="A12818" t="str">
            <v>Bamberg201820.5HOME</v>
          </cell>
          <cell r="B12818">
            <v>2018</v>
          </cell>
          <cell r="C12818">
            <v>0.5</v>
          </cell>
          <cell r="D12818" t="str">
            <v>Bamberg</v>
          </cell>
          <cell r="E12818">
            <v>2</v>
          </cell>
          <cell r="F12818">
            <v>543</v>
          </cell>
          <cell r="G12818" t="str">
            <v>HOME</v>
          </cell>
        </row>
        <row r="12819">
          <cell r="A12819" t="str">
            <v>Barnwell201820.5HOME</v>
          </cell>
          <cell r="B12819">
            <v>2018</v>
          </cell>
          <cell r="C12819">
            <v>0.5</v>
          </cell>
          <cell r="D12819" t="str">
            <v>Barnwell</v>
          </cell>
          <cell r="E12819">
            <v>2</v>
          </cell>
          <cell r="F12819">
            <v>566</v>
          </cell>
          <cell r="G12819" t="str">
            <v>HOME</v>
          </cell>
        </row>
        <row r="12820">
          <cell r="A12820" t="str">
            <v>Beaufort201820.5HOME</v>
          </cell>
          <cell r="B12820">
            <v>2018</v>
          </cell>
          <cell r="C12820">
            <v>0.5</v>
          </cell>
          <cell r="D12820" t="str">
            <v>Beaufort</v>
          </cell>
          <cell r="E12820">
            <v>2</v>
          </cell>
          <cell r="F12820">
            <v>812</v>
          </cell>
          <cell r="G12820" t="str">
            <v>HOME</v>
          </cell>
        </row>
        <row r="12821">
          <cell r="A12821" t="str">
            <v>Berkeley201820.5HOME</v>
          </cell>
          <cell r="B12821">
            <v>2018</v>
          </cell>
          <cell r="C12821">
            <v>0.5</v>
          </cell>
          <cell r="D12821" t="str">
            <v>Berkeley</v>
          </cell>
          <cell r="E12821">
            <v>2</v>
          </cell>
          <cell r="F12821">
            <v>838</v>
          </cell>
          <cell r="G12821" t="str">
            <v>HOME</v>
          </cell>
        </row>
        <row r="12822">
          <cell r="A12822" t="str">
            <v>Calhoun201820.5HOME</v>
          </cell>
          <cell r="B12822">
            <v>2018</v>
          </cell>
          <cell r="C12822">
            <v>0.5</v>
          </cell>
          <cell r="D12822" t="str">
            <v>Calhoun</v>
          </cell>
          <cell r="E12822">
            <v>2</v>
          </cell>
          <cell r="F12822">
            <v>787</v>
          </cell>
          <cell r="G12822" t="str">
            <v>HOME</v>
          </cell>
        </row>
        <row r="12823">
          <cell r="A12823" t="str">
            <v>Charleston201820.5HOME</v>
          </cell>
          <cell r="B12823">
            <v>2018</v>
          </cell>
          <cell r="C12823">
            <v>0.5</v>
          </cell>
          <cell r="D12823" t="str">
            <v>Charleston</v>
          </cell>
          <cell r="E12823">
            <v>2</v>
          </cell>
          <cell r="F12823">
            <v>838</v>
          </cell>
          <cell r="G12823" t="str">
            <v>HOME</v>
          </cell>
        </row>
        <row r="12824">
          <cell r="A12824" t="str">
            <v>Cherokee201820.5HOME</v>
          </cell>
          <cell r="B12824">
            <v>2018</v>
          </cell>
          <cell r="C12824">
            <v>0.5</v>
          </cell>
          <cell r="D12824" t="str">
            <v>Cherokee</v>
          </cell>
          <cell r="E12824">
            <v>2</v>
          </cell>
          <cell r="F12824">
            <v>552</v>
          </cell>
          <cell r="G12824" t="str">
            <v>HOME</v>
          </cell>
        </row>
        <row r="12825">
          <cell r="A12825" t="str">
            <v>Chester201820.5HOME</v>
          </cell>
          <cell r="B12825">
            <v>2018</v>
          </cell>
          <cell r="C12825">
            <v>0.5</v>
          </cell>
          <cell r="D12825" t="str">
            <v>Chester</v>
          </cell>
          <cell r="E12825">
            <v>2</v>
          </cell>
          <cell r="F12825">
            <v>543</v>
          </cell>
          <cell r="G12825" t="str">
            <v>HOME</v>
          </cell>
        </row>
        <row r="12826">
          <cell r="A12826" t="str">
            <v>Chesterfield201820.5HOME</v>
          </cell>
          <cell r="B12826">
            <v>2018</v>
          </cell>
          <cell r="C12826">
            <v>0.5</v>
          </cell>
          <cell r="D12826" t="str">
            <v>Chesterfield</v>
          </cell>
          <cell r="E12826">
            <v>2</v>
          </cell>
          <cell r="F12826">
            <v>543</v>
          </cell>
          <cell r="G12826" t="str">
            <v>HOME</v>
          </cell>
        </row>
        <row r="12827">
          <cell r="A12827" t="str">
            <v>Clarendon201820.5HOME</v>
          </cell>
          <cell r="B12827">
            <v>2018</v>
          </cell>
          <cell r="C12827">
            <v>0.5</v>
          </cell>
          <cell r="D12827" t="str">
            <v>Clarendon</v>
          </cell>
          <cell r="E12827">
            <v>2</v>
          </cell>
          <cell r="F12827">
            <v>543</v>
          </cell>
          <cell r="G12827" t="str">
            <v>HOME</v>
          </cell>
        </row>
        <row r="12828">
          <cell r="A12828" t="str">
            <v>Colleton201820.5HOME</v>
          </cell>
          <cell r="B12828">
            <v>2018</v>
          </cell>
          <cell r="C12828">
            <v>0.5</v>
          </cell>
          <cell r="D12828" t="str">
            <v>Colleton</v>
          </cell>
          <cell r="E12828">
            <v>2</v>
          </cell>
          <cell r="F12828">
            <v>543</v>
          </cell>
          <cell r="G12828" t="str">
            <v>HOME</v>
          </cell>
        </row>
        <row r="12829">
          <cell r="A12829" t="str">
            <v>Darlington201820.5HOME</v>
          </cell>
          <cell r="B12829">
            <v>2018</v>
          </cell>
          <cell r="C12829">
            <v>0.5</v>
          </cell>
          <cell r="D12829" t="str">
            <v>Darlington</v>
          </cell>
          <cell r="E12829">
            <v>2</v>
          </cell>
          <cell r="F12829">
            <v>562</v>
          </cell>
          <cell r="G12829" t="str">
            <v>HOME</v>
          </cell>
        </row>
        <row r="12830">
          <cell r="A12830" t="str">
            <v>Dillon201820.5HOME</v>
          </cell>
          <cell r="B12830">
            <v>2018</v>
          </cell>
          <cell r="C12830">
            <v>0.5</v>
          </cell>
          <cell r="D12830" t="str">
            <v>Dillon</v>
          </cell>
          <cell r="E12830">
            <v>2</v>
          </cell>
          <cell r="F12830">
            <v>543</v>
          </cell>
          <cell r="G12830" t="str">
            <v>HOME</v>
          </cell>
        </row>
        <row r="12831">
          <cell r="A12831" t="str">
            <v>Dorchester201820.5HOME</v>
          </cell>
          <cell r="B12831">
            <v>2018</v>
          </cell>
          <cell r="C12831">
            <v>0.5</v>
          </cell>
          <cell r="D12831" t="str">
            <v>Dorchester</v>
          </cell>
          <cell r="E12831">
            <v>2</v>
          </cell>
          <cell r="F12831">
            <v>838</v>
          </cell>
          <cell r="G12831" t="str">
            <v>HOME</v>
          </cell>
        </row>
        <row r="12832">
          <cell r="A12832" t="str">
            <v>Edgefield201820.5HOME</v>
          </cell>
          <cell r="B12832">
            <v>2018</v>
          </cell>
          <cell r="C12832">
            <v>0.5</v>
          </cell>
          <cell r="D12832" t="str">
            <v>Edgefield</v>
          </cell>
          <cell r="E12832">
            <v>2</v>
          </cell>
          <cell r="F12832">
            <v>701</v>
          </cell>
          <cell r="G12832" t="str">
            <v>HOME</v>
          </cell>
        </row>
        <row r="12833">
          <cell r="A12833" t="str">
            <v>Fairfield201820.5HOME</v>
          </cell>
          <cell r="B12833">
            <v>2018</v>
          </cell>
          <cell r="C12833">
            <v>0.5</v>
          </cell>
          <cell r="D12833" t="str">
            <v>Fairfield</v>
          </cell>
          <cell r="E12833">
            <v>2</v>
          </cell>
          <cell r="F12833">
            <v>787</v>
          </cell>
          <cell r="G12833" t="str">
            <v>HOME</v>
          </cell>
        </row>
        <row r="12834">
          <cell r="A12834" t="str">
            <v>Florence201820.5HOME</v>
          </cell>
          <cell r="B12834">
            <v>2018</v>
          </cell>
          <cell r="C12834">
            <v>0.5</v>
          </cell>
          <cell r="D12834" t="str">
            <v>Florence</v>
          </cell>
          <cell r="E12834">
            <v>2</v>
          </cell>
          <cell r="F12834">
            <v>628</v>
          </cell>
          <cell r="G12834" t="str">
            <v>HOME</v>
          </cell>
        </row>
        <row r="12835">
          <cell r="A12835" t="str">
            <v>Georgetown201820.5HOME</v>
          </cell>
          <cell r="B12835">
            <v>2018</v>
          </cell>
          <cell r="C12835">
            <v>0.5</v>
          </cell>
          <cell r="D12835" t="str">
            <v>Georgetown</v>
          </cell>
          <cell r="E12835">
            <v>2</v>
          </cell>
          <cell r="F12835">
            <v>652</v>
          </cell>
          <cell r="G12835" t="str">
            <v>HOME</v>
          </cell>
        </row>
        <row r="12836">
          <cell r="A12836" t="str">
            <v>Greenville201820.5HOME</v>
          </cell>
          <cell r="B12836">
            <v>2018</v>
          </cell>
          <cell r="C12836">
            <v>0.5</v>
          </cell>
          <cell r="D12836" t="str">
            <v>Greenville</v>
          </cell>
          <cell r="E12836">
            <v>2</v>
          </cell>
          <cell r="F12836">
            <v>748</v>
          </cell>
          <cell r="G12836" t="str">
            <v>HOME</v>
          </cell>
        </row>
        <row r="12837">
          <cell r="A12837" t="str">
            <v>Greenwood201820.5HOME</v>
          </cell>
          <cell r="B12837">
            <v>2018</v>
          </cell>
          <cell r="C12837">
            <v>0.5</v>
          </cell>
          <cell r="D12837" t="str">
            <v>Greenwood</v>
          </cell>
          <cell r="E12837">
            <v>2</v>
          </cell>
          <cell r="F12837">
            <v>630</v>
          </cell>
          <cell r="G12837" t="str">
            <v>HOME</v>
          </cell>
        </row>
        <row r="12838">
          <cell r="A12838" t="str">
            <v>Hampton201820.5HOME</v>
          </cell>
          <cell r="B12838">
            <v>2018</v>
          </cell>
          <cell r="C12838">
            <v>0.5</v>
          </cell>
          <cell r="D12838" t="str">
            <v>Hampton</v>
          </cell>
          <cell r="E12838">
            <v>2</v>
          </cell>
          <cell r="F12838">
            <v>543</v>
          </cell>
          <cell r="G12838" t="str">
            <v>HOME</v>
          </cell>
        </row>
        <row r="12839">
          <cell r="A12839" t="str">
            <v>Horry201820.5HOME</v>
          </cell>
          <cell r="B12839">
            <v>2018</v>
          </cell>
          <cell r="C12839">
            <v>0.5</v>
          </cell>
          <cell r="D12839" t="str">
            <v>Horry</v>
          </cell>
          <cell r="E12839">
            <v>2</v>
          </cell>
          <cell r="F12839">
            <v>652</v>
          </cell>
          <cell r="G12839" t="str">
            <v>HOME</v>
          </cell>
        </row>
        <row r="12840">
          <cell r="A12840" t="str">
            <v>Jasper201820.5HOME</v>
          </cell>
          <cell r="B12840">
            <v>2018</v>
          </cell>
          <cell r="C12840">
            <v>0.5</v>
          </cell>
          <cell r="D12840" t="str">
            <v>Jasper</v>
          </cell>
          <cell r="E12840">
            <v>2</v>
          </cell>
          <cell r="F12840">
            <v>557</v>
          </cell>
          <cell r="G12840" t="str">
            <v>HOME</v>
          </cell>
        </row>
        <row r="12841">
          <cell r="A12841" t="str">
            <v>Kershaw201820.5HOME</v>
          </cell>
          <cell r="B12841">
            <v>2018</v>
          </cell>
          <cell r="C12841">
            <v>0.5</v>
          </cell>
          <cell r="D12841" t="str">
            <v>Kershaw</v>
          </cell>
          <cell r="E12841">
            <v>2</v>
          </cell>
          <cell r="F12841">
            <v>642</v>
          </cell>
          <cell r="G12841" t="str">
            <v>HOME</v>
          </cell>
        </row>
        <row r="12842">
          <cell r="A12842" t="str">
            <v>Lancaster201820.5HOME</v>
          </cell>
          <cell r="B12842">
            <v>2018</v>
          </cell>
          <cell r="C12842">
            <v>0.5</v>
          </cell>
          <cell r="D12842" t="str">
            <v>Lancaster</v>
          </cell>
          <cell r="E12842">
            <v>2</v>
          </cell>
          <cell r="F12842">
            <v>640</v>
          </cell>
          <cell r="G12842" t="str">
            <v>HOME</v>
          </cell>
        </row>
        <row r="12843">
          <cell r="A12843" t="str">
            <v>Laurens201820.5HOME</v>
          </cell>
          <cell r="B12843">
            <v>2018</v>
          </cell>
          <cell r="C12843">
            <v>0.5</v>
          </cell>
          <cell r="D12843" t="str">
            <v>Laurens</v>
          </cell>
          <cell r="E12843">
            <v>2</v>
          </cell>
          <cell r="F12843">
            <v>573</v>
          </cell>
          <cell r="G12843" t="str">
            <v>HOME</v>
          </cell>
        </row>
        <row r="12844">
          <cell r="A12844" t="str">
            <v>Lee201820.5HOME</v>
          </cell>
          <cell r="B12844">
            <v>2018</v>
          </cell>
          <cell r="C12844">
            <v>0.5</v>
          </cell>
          <cell r="D12844" t="str">
            <v>Lee</v>
          </cell>
          <cell r="E12844">
            <v>2</v>
          </cell>
          <cell r="F12844">
            <v>543</v>
          </cell>
          <cell r="G12844" t="str">
            <v>HOME</v>
          </cell>
        </row>
        <row r="12845">
          <cell r="A12845" t="str">
            <v>Lexington201820.5HOME</v>
          </cell>
          <cell r="B12845">
            <v>2018</v>
          </cell>
          <cell r="C12845">
            <v>0.5</v>
          </cell>
          <cell r="D12845" t="str">
            <v>Lexington</v>
          </cell>
          <cell r="E12845">
            <v>2</v>
          </cell>
          <cell r="F12845">
            <v>787</v>
          </cell>
          <cell r="G12845" t="str">
            <v>HOME</v>
          </cell>
        </row>
        <row r="12846">
          <cell r="A12846" t="str">
            <v>Marion201820.5HOME</v>
          </cell>
          <cell r="B12846">
            <v>2018</v>
          </cell>
          <cell r="C12846">
            <v>0.5</v>
          </cell>
          <cell r="D12846" t="str">
            <v>Marion</v>
          </cell>
          <cell r="E12846">
            <v>2</v>
          </cell>
          <cell r="F12846">
            <v>543</v>
          </cell>
          <cell r="G12846" t="str">
            <v>HOME</v>
          </cell>
        </row>
        <row r="12847">
          <cell r="A12847" t="str">
            <v>Marlboro201820.5HOME</v>
          </cell>
          <cell r="B12847">
            <v>2018</v>
          </cell>
          <cell r="C12847">
            <v>0.5</v>
          </cell>
          <cell r="D12847" t="str">
            <v>Marlboro</v>
          </cell>
          <cell r="E12847">
            <v>2</v>
          </cell>
          <cell r="F12847">
            <v>543</v>
          </cell>
          <cell r="G12847" t="str">
            <v>HOME</v>
          </cell>
        </row>
        <row r="12848">
          <cell r="A12848" t="str">
            <v>McCormick201820.5HOME</v>
          </cell>
          <cell r="B12848">
            <v>2018</v>
          </cell>
          <cell r="C12848">
            <v>0.5</v>
          </cell>
          <cell r="D12848" t="str">
            <v>McCormick</v>
          </cell>
          <cell r="E12848">
            <v>2</v>
          </cell>
          <cell r="F12848">
            <v>581</v>
          </cell>
          <cell r="G12848" t="str">
            <v>HOME</v>
          </cell>
        </row>
        <row r="12849">
          <cell r="A12849" t="str">
            <v>Newberry201820.5HOME</v>
          </cell>
          <cell r="B12849">
            <v>2018</v>
          </cell>
          <cell r="C12849">
            <v>0.5</v>
          </cell>
          <cell r="D12849" t="str">
            <v>Newberry</v>
          </cell>
          <cell r="E12849">
            <v>2</v>
          </cell>
          <cell r="F12849">
            <v>628</v>
          </cell>
          <cell r="G12849" t="str">
            <v>HOME</v>
          </cell>
        </row>
        <row r="12850">
          <cell r="A12850" t="str">
            <v>Oconee201820.5HOME</v>
          </cell>
          <cell r="B12850">
            <v>2018</v>
          </cell>
          <cell r="C12850">
            <v>0.5</v>
          </cell>
          <cell r="D12850" t="str">
            <v>Oconee</v>
          </cell>
          <cell r="E12850">
            <v>2</v>
          </cell>
          <cell r="F12850">
            <v>652</v>
          </cell>
          <cell r="G12850" t="str">
            <v>HOME</v>
          </cell>
        </row>
        <row r="12851">
          <cell r="A12851" t="str">
            <v>Orangeburg201820.5HOME</v>
          </cell>
          <cell r="B12851">
            <v>2018</v>
          </cell>
          <cell r="C12851">
            <v>0.5</v>
          </cell>
          <cell r="D12851" t="str">
            <v>Orangeburg</v>
          </cell>
          <cell r="E12851">
            <v>2</v>
          </cell>
          <cell r="F12851">
            <v>573</v>
          </cell>
          <cell r="G12851" t="str">
            <v>HOME</v>
          </cell>
        </row>
        <row r="12852">
          <cell r="A12852" t="str">
            <v>Pickens201820.5HOME</v>
          </cell>
          <cell r="B12852">
            <v>2018</v>
          </cell>
          <cell r="C12852">
            <v>0.5</v>
          </cell>
          <cell r="D12852" t="str">
            <v>Pickens</v>
          </cell>
          <cell r="E12852">
            <v>2</v>
          </cell>
          <cell r="F12852">
            <v>748</v>
          </cell>
          <cell r="G12852" t="str">
            <v>HOME</v>
          </cell>
        </row>
        <row r="12853">
          <cell r="A12853" t="str">
            <v>Richland201820.5HOME</v>
          </cell>
          <cell r="B12853">
            <v>2018</v>
          </cell>
          <cell r="C12853">
            <v>0.5</v>
          </cell>
          <cell r="D12853" t="str">
            <v>Richland</v>
          </cell>
          <cell r="E12853">
            <v>2</v>
          </cell>
          <cell r="F12853">
            <v>787</v>
          </cell>
          <cell r="G12853" t="str">
            <v>HOME</v>
          </cell>
        </row>
        <row r="12854">
          <cell r="A12854" t="str">
            <v>Saluda201820.5HOME</v>
          </cell>
          <cell r="B12854">
            <v>2018</v>
          </cell>
          <cell r="C12854">
            <v>0.5</v>
          </cell>
          <cell r="D12854" t="str">
            <v>Saluda</v>
          </cell>
          <cell r="E12854">
            <v>2</v>
          </cell>
          <cell r="F12854">
            <v>787</v>
          </cell>
          <cell r="G12854" t="str">
            <v>HOME</v>
          </cell>
        </row>
        <row r="12855">
          <cell r="A12855" t="str">
            <v>Spartanburg201820.5HOME</v>
          </cell>
          <cell r="B12855">
            <v>2018</v>
          </cell>
          <cell r="C12855">
            <v>0.5</v>
          </cell>
          <cell r="D12855" t="str">
            <v>Spartanburg</v>
          </cell>
          <cell r="E12855">
            <v>2</v>
          </cell>
          <cell r="F12855">
            <v>661</v>
          </cell>
          <cell r="G12855" t="str">
            <v>HOME</v>
          </cell>
        </row>
        <row r="12856">
          <cell r="A12856" t="str">
            <v>Sumter201820.5HOME</v>
          </cell>
          <cell r="B12856">
            <v>2018</v>
          </cell>
          <cell r="C12856">
            <v>0.5</v>
          </cell>
          <cell r="D12856" t="str">
            <v>Sumter</v>
          </cell>
          <cell r="E12856">
            <v>2</v>
          </cell>
          <cell r="F12856">
            <v>572</v>
          </cell>
          <cell r="G12856" t="str">
            <v>HOME</v>
          </cell>
        </row>
        <row r="12857">
          <cell r="A12857" t="str">
            <v>Union201820.5HOME</v>
          </cell>
          <cell r="B12857">
            <v>2018</v>
          </cell>
          <cell r="C12857">
            <v>0.5</v>
          </cell>
          <cell r="D12857" t="str">
            <v>Union</v>
          </cell>
          <cell r="E12857">
            <v>2</v>
          </cell>
          <cell r="F12857">
            <v>543</v>
          </cell>
          <cell r="G12857" t="str">
            <v>HOME</v>
          </cell>
        </row>
        <row r="12858">
          <cell r="A12858" t="str">
            <v>Williamsburg201820.5HOME</v>
          </cell>
          <cell r="B12858">
            <v>2018</v>
          </cell>
          <cell r="C12858">
            <v>0.5</v>
          </cell>
          <cell r="D12858" t="str">
            <v>Williamsburg</v>
          </cell>
          <cell r="E12858">
            <v>2</v>
          </cell>
          <cell r="F12858">
            <v>543</v>
          </cell>
          <cell r="G12858" t="str">
            <v>HOME</v>
          </cell>
        </row>
        <row r="12859">
          <cell r="A12859" t="str">
            <v>York201820.5HOME</v>
          </cell>
          <cell r="B12859">
            <v>2018</v>
          </cell>
          <cell r="C12859">
            <v>0.5</v>
          </cell>
          <cell r="D12859" t="str">
            <v>York</v>
          </cell>
          <cell r="E12859">
            <v>2</v>
          </cell>
          <cell r="F12859">
            <v>833</v>
          </cell>
          <cell r="G12859" t="str">
            <v>HOME</v>
          </cell>
        </row>
        <row r="12860">
          <cell r="A12860" t="str">
            <v>Abbeville201830.5HOME</v>
          </cell>
          <cell r="B12860">
            <v>2018</v>
          </cell>
          <cell r="C12860">
            <v>0.5</v>
          </cell>
          <cell r="D12860" t="str">
            <v>Abbeville</v>
          </cell>
          <cell r="E12860">
            <v>3</v>
          </cell>
          <cell r="F12860">
            <v>642</v>
          </cell>
          <cell r="G12860" t="str">
            <v>HOME</v>
          </cell>
        </row>
        <row r="12861">
          <cell r="A12861" t="str">
            <v>Aiken201830.5HOME</v>
          </cell>
          <cell r="B12861">
            <v>2018</v>
          </cell>
          <cell r="C12861">
            <v>0.5</v>
          </cell>
          <cell r="D12861" t="str">
            <v>Aiken</v>
          </cell>
          <cell r="E12861">
            <v>3</v>
          </cell>
          <cell r="F12861">
            <v>810</v>
          </cell>
          <cell r="G12861" t="str">
            <v>HOME</v>
          </cell>
        </row>
        <row r="12862">
          <cell r="A12862" t="str">
            <v>Allendale201830.5HOME</v>
          </cell>
          <cell r="B12862">
            <v>2018</v>
          </cell>
          <cell r="C12862">
            <v>0.5</v>
          </cell>
          <cell r="D12862" t="str">
            <v>Allendale</v>
          </cell>
          <cell r="E12862">
            <v>3</v>
          </cell>
          <cell r="F12862">
            <v>628</v>
          </cell>
          <cell r="G12862" t="str">
            <v>HOME</v>
          </cell>
        </row>
        <row r="12863">
          <cell r="A12863" t="str">
            <v>Anderson201830.5HOME</v>
          </cell>
          <cell r="B12863">
            <v>2018</v>
          </cell>
          <cell r="C12863">
            <v>0.5</v>
          </cell>
          <cell r="D12863" t="str">
            <v>Anderson</v>
          </cell>
          <cell r="E12863">
            <v>3</v>
          </cell>
          <cell r="F12863">
            <v>768</v>
          </cell>
          <cell r="G12863" t="str">
            <v>HOME</v>
          </cell>
        </row>
        <row r="12864">
          <cell r="A12864" t="str">
            <v>Bamberg201830.5HOME</v>
          </cell>
          <cell r="B12864">
            <v>2018</v>
          </cell>
          <cell r="C12864">
            <v>0.5</v>
          </cell>
          <cell r="D12864" t="str">
            <v>Bamberg</v>
          </cell>
          <cell r="E12864">
            <v>3</v>
          </cell>
          <cell r="F12864">
            <v>628</v>
          </cell>
          <cell r="G12864" t="str">
            <v>HOME</v>
          </cell>
        </row>
        <row r="12865">
          <cell r="A12865" t="str">
            <v>Barnwell201830.5HOME</v>
          </cell>
          <cell r="B12865">
            <v>2018</v>
          </cell>
          <cell r="C12865">
            <v>0.5</v>
          </cell>
          <cell r="D12865" t="str">
            <v>Barnwell</v>
          </cell>
          <cell r="E12865">
            <v>3</v>
          </cell>
          <cell r="F12865">
            <v>654</v>
          </cell>
          <cell r="G12865" t="str">
            <v>HOME</v>
          </cell>
        </row>
        <row r="12866">
          <cell r="A12866" t="str">
            <v>Beaufort201830.5HOME</v>
          </cell>
          <cell r="B12866">
            <v>2018</v>
          </cell>
          <cell r="C12866">
            <v>0.5</v>
          </cell>
          <cell r="D12866" t="str">
            <v>Beaufort</v>
          </cell>
          <cell r="E12866">
            <v>3</v>
          </cell>
          <cell r="F12866">
            <v>938</v>
          </cell>
          <cell r="G12866" t="str">
            <v>HOME</v>
          </cell>
        </row>
        <row r="12867">
          <cell r="A12867" t="str">
            <v>Berkeley201830.5HOME</v>
          </cell>
          <cell r="B12867">
            <v>2018</v>
          </cell>
          <cell r="C12867">
            <v>0.5</v>
          </cell>
          <cell r="D12867" t="str">
            <v>Berkeley</v>
          </cell>
          <cell r="E12867">
            <v>3</v>
          </cell>
          <cell r="F12867">
            <v>968</v>
          </cell>
          <cell r="G12867" t="str">
            <v>HOME</v>
          </cell>
        </row>
        <row r="12868">
          <cell r="A12868" t="str">
            <v>Calhoun201830.5HOME</v>
          </cell>
          <cell r="B12868">
            <v>2018</v>
          </cell>
          <cell r="C12868">
            <v>0.5</v>
          </cell>
          <cell r="D12868" t="str">
            <v>Calhoun</v>
          </cell>
          <cell r="E12868">
            <v>3</v>
          </cell>
          <cell r="F12868">
            <v>908</v>
          </cell>
          <cell r="G12868" t="str">
            <v>HOME</v>
          </cell>
        </row>
        <row r="12869">
          <cell r="A12869" t="str">
            <v>Charleston201830.5HOME</v>
          </cell>
          <cell r="B12869">
            <v>2018</v>
          </cell>
          <cell r="C12869">
            <v>0.5</v>
          </cell>
          <cell r="D12869" t="str">
            <v>Charleston</v>
          </cell>
          <cell r="E12869">
            <v>3</v>
          </cell>
          <cell r="F12869">
            <v>968</v>
          </cell>
          <cell r="G12869" t="str">
            <v>HOME</v>
          </cell>
        </row>
        <row r="12870">
          <cell r="A12870" t="str">
            <v>Cherokee201830.5HOME</v>
          </cell>
          <cell r="B12870">
            <v>2018</v>
          </cell>
          <cell r="C12870">
            <v>0.5</v>
          </cell>
          <cell r="D12870" t="str">
            <v>Cherokee</v>
          </cell>
          <cell r="E12870">
            <v>3</v>
          </cell>
          <cell r="F12870">
            <v>638</v>
          </cell>
          <cell r="G12870" t="str">
            <v>HOME</v>
          </cell>
        </row>
        <row r="12871">
          <cell r="A12871" t="str">
            <v>Chester201830.5HOME</v>
          </cell>
          <cell r="B12871">
            <v>2018</v>
          </cell>
          <cell r="C12871">
            <v>0.5</v>
          </cell>
          <cell r="D12871" t="str">
            <v>Chester</v>
          </cell>
          <cell r="E12871">
            <v>3</v>
          </cell>
          <cell r="F12871">
            <v>628</v>
          </cell>
          <cell r="G12871" t="str">
            <v>HOME</v>
          </cell>
        </row>
        <row r="12872">
          <cell r="A12872" t="str">
            <v>Chesterfield201830.5HOME</v>
          </cell>
          <cell r="B12872">
            <v>2018</v>
          </cell>
          <cell r="C12872">
            <v>0.5</v>
          </cell>
          <cell r="D12872" t="str">
            <v>Chesterfield</v>
          </cell>
          <cell r="E12872">
            <v>3</v>
          </cell>
          <cell r="F12872">
            <v>628</v>
          </cell>
          <cell r="G12872" t="str">
            <v>HOME</v>
          </cell>
        </row>
        <row r="12873">
          <cell r="A12873" t="str">
            <v>Clarendon201830.5HOME</v>
          </cell>
          <cell r="B12873">
            <v>2018</v>
          </cell>
          <cell r="C12873">
            <v>0.5</v>
          </cell>
          <cell r="D12873" t="str">
            <v>Clarendon</v>
          </cell>
          <cell r="E12873">
            <v>3</v>
          </cell>
          <cell r="F12873">
            <v>628</v>
          </cell>
          <cell r="G12873" t="str">
            <v>HOME</v>
          </cell>
        </row>
        <row r="12874">
          <cell r="A12874" t="str">
            <v>Colleton201830.5HOME</v>
          </cell>
          <cell r="B12874">
            <v>2018</v>
          </cell>
          <cell r="C12874">
            <v>0.5</v>
          </cell>
          <cell r="D12874" t="str">
            <v>Colleton</v>
          </cell>
          <cell r="E12874">
            <v>3</v>
          </cell>
          <cell r="F12874">
            <v>628</v>
          </cell>
          <cell r="G12874" t="str">
            <v>HOME</v>
          </cell>
        </row>
        <row r="12875">
          <cell r="A12875" t="str">
            <v>Darlington201830.5HOME</v>
          </cell>
          <cell r="B12875">
            <v>2018</v>
          </cell>
          <cell r="C12875">
            <v>0.5</v>
          </cell>
          <cell r="D12875" t="str">
            <v>Darlington</v>
          </cell>
          <cell r="E12875">
            <v>3</v>
          </cell>
          <cell r="F12875">
            <v>650</v>
          </cell>
          <cell r="G12875" t="str">
            <v>HOME</v>
          </cell>
        </row>
        <row r="12876">
          <cell r="A12876" t="str">
            <v>Dillon201830.5HOME</v>
          </cell>
          <cell r="B12876">
            <v>2018</v>
          </cell>
          <cell r="C12876">
            <v>0.5</v>
          </cell>
          <cell r="D12876" t="str">
            <v>Dillon</v>
          </cell>
          <cell r="E12876">
            <v>3</v>
          </cell>
          <cell r="F12876">
            <v>628</v>
          </cell>
          <cell r="G12876" t="str">
            <v>HOME</v>
          </cell>
        </row>
        <row r="12877">
          <cell r="A12877" t="str">
            <v>Dorchester201830.5HOME</v>
          </cell>
          <cell r="B12877">
            <v>2018</v>
          </cell>
          <cell r="C12877">
            <v>0.5</v>
          </cell>
          <cell r="D12877" t="str">
            <v>Dorchester</v>
          </cell>
          <cell r="E12877">
            <v>3</v>
          </cell>
          <cell r="F12877">
            <v>968</v>
          </cell>
          <cell r="G12877" t="str">
            <v>HOME</v>
          </cell>
        </row>
        <row r="12878">
          <cell r="A12878" t="str">
            <v>Edgefield201830.5HOME</v>
          </cell>
          <cell r="B12878">
            <v>2018</v>
          </cell>
          <cell r="C12878">
            <v>0.5</v>
          </cell>
          <cell r="D12878" t="str">
            <v>Edgefield</v>
          </cell>
          <cell r="E12878">
            <v>3</v>
          </cell>
          <cell r="F12878">
            <v>810</v>
          </cell>
          <cell r="G12878" t="str">
            <v>HOME</v>
          </cell>
        </row>
        <row r="12879">
          <cell r="A12879" t="str">
            <v>Fairfield201830.5HOME</v>
          </cell>
          <cell r="B12879">
            <v>2018</v>
          </cell>
          <cell r="C12879">
            <v>0.5</v>
          </cell>
          <cell r="D12879" t="str">
            <v>Fairfield</v>
          </cell>
          <cell r="E12879">
            <v>3</v>
          </cell>
          <cell r="F12879">
            <v>908</v>
          </cell>
          <cell r="G12879" t="str">
            <v>HOME</v>
          </cell>
        </row>
        <row r="12880">
          <cell r="A12880" t="str">
            <v>Florence201830.5HOME</v>
          </cell>
          <cell r="B12880">
            <v>2018</v>
          </cell>
          <cell r="C12880">
            <v>0.5</v>
          </cell>
          <cell r="D12880" t="str">
            <v>Florence</v>
          </cell>
          <cell r="E12880">
            <v>3</v>
          </cell>
          <cell r="F12880">
            <v>725</v>
          </cell>
          <cell r="G12880" t="str">
            <v>HOME</v>
          </cell>
        </row>
        <row r="12881">
          <cell r="A12881" t="str">
            <v>Georgetown201830.5HOME</v>
          </cell>
          <cell r="B12881">
            <v>2018</v>
          </cell>
          <cell r="C12881">
            <v>0.5</v>
          </cell>
          <cell r="D12881" t="str">
            <v>Georgetown</v>
          </cell>
          <cell r="E12881">
            <v>3</v>
          </cell>
          <cell r="F12881">
            <v>753</v>
          </cell>
          <cell r="G12881" t="str">
            <v>HOME</v>
          </cell>
        </row>
        <row r="12882">
          <cell r="A12882" t="str">
            <v>Greenville201830.5HOME</v>
          </cell>
          <cell r="B12882">
            <v>2018</v>
          </cell>
          <cell r="C12882">
            <v>0.5</v>
          </cell>
          <cell r="D12882" t="str">
            <v>Greenville</v>
          </cell>
          <cell r="E12882">
            <v>3</v>
          </cell>
          <cell r="F12882">
            <v>865</v>
          </cell>
          <cell r="G12882" t="str">
            <v>HOME</v>
          </cell>
        </row>
        <row r="12883">
          <cell r="A12883" t="str">
            <v>Greenwood201830.5HOME</v>
          </cell>
          <cell r="B12883">
            <v>2018</v>
          </cell>
          <cell r="C12883">
            <v>0.5</v>
          </cell>
          <cell r="D12883" t="str">
            <v>Greenwood</v>
          </cell>
          <cell r="E12883">
            <v>3</v>
          </cell>
          <cell r="F12883">
            <v>726</v>
          </cell>
          <cell r="G12883" t="str">
            <v>HOME</v>
          </cell>
        </row>
        <row r="12884">
          <cell r="A12884" t="str">
            <v>Hampton201830.5HOME</v>
          </cell>
          <cell r="B12884">
            <v>2018</v>
          </cell>
          <cell r="C12884">
            <v>0.5</v>
          </cell>
          <cell r="D12884" t="str">
            <v>Hampton</v>
          </cell>
          <cell r="E12884">
            <v>3</v>
          </cell>
          <cell r="F12884">
            <v>628</v>
          </cell>
          <cell r="G12884" t="str">
            <v>HOME</v>
          </cell>
        </row>
        <row r="12885">
          <cell r="A12885" t="str">
            <v>Horry201830.5HOME</v>
          </cell>
          <cell r="B12885">
            <v>2018</v>
          </cell>
          <cell r="C12885">
            <v>0.5</v>
          </cell>
          <cell r="D12885" t="str">
            <v>Horry</v>
          </cell>
          <cell r="E12885">
            <v>3</v>
          </cell>
          <cell r="F12885">
            <v>754</v>
          </cell>
          <cell r="G12885" t="str">
            <v>HOME</v>
          </cell>
        </row>
        <row r="12886">
          <cell r="A12886" t="str">
            <v>Jasper201830.5HOME</v>
          </cell>
          <cell r="B12886">
            <v>2018</v>
          </cell>
          <cell r="C12886">
            <v>0.5</v>
          </cell>
          <cell r="D12886" t="str">
            <v>Jasper</v>
          </cell>
          <cell r="E12886">
            <v>3</v>
          </cell>
          <cell r="F12886">
            <v>643</v>
          </cell>
          <cell r="G12886" t="str">
            <v>HOME</v>
          </cell>
        </row>
        <row r="12887">
          <cell r="A12887" t="str">
            <v>Kershaw201830.5HOME</v>
          </cell>
          <cell r="B12887">
            <v>2018</v>
          </cell>
          <cell r="C12887">
            <v>0.5</v>
          </cell>
          <cell r="D12887" t="str">
            <v>Kershaw</v>
          </cell>
          <cell r="E12887">
            <v>3</v>
          </cell>
          <cell r="F12887">
            <v>742</v>
          </cell>
          <cell r="G12887" t="str">
            <v>HOME</v>
          </cell>
        </row>
        <row r="12888">
          <cell r="A12888" t="str">
            <v>Lancaster201830.5HOME</v>
          </cell>
          <cell r="B12888">
            <v>2018</v>
          </cell>
          <cell r="C12888">
            <v>0.5</v>
          </cell>
          <cell r="D12888" t="str">
            <v>Lancaster</v>
          </cell>
          <cell r="E12888">
            <v>3</v>
          </cell>
          <cell r="F12888">
            <v>738</v>
          </cell>
          <cell r="G12888" t="str">
            <v>HOME</v>
          </cell>
        </row>
        <row r="12889">
          <cell r="A12889" t="str">
            <v>Laurens201830.5HOME</v>
          </cell>
          <cell r="B12889">
            <v>2018</v>
          </cell>
          <cell r="C12889">
            <v>0.5</v>
          </cell>
          <cell r="D12889" t="str">
            <v>Laurens</v>
          </cell>
          <cell r="E12889">
            <v>3</v>
          </cell>
          <cell r="F12889">
            <v>661</v>
          </cell>
          <cell r="G12889" t="str">
            <v>HOME</v>
          </cell>
        </row>
        <row r="12890">
          <cell r="A12890" t="str">
            <v>Lee201830.5HOME</v>
          </cell>
          <cell r="B12890">
            <v>2018</v>
          </cell>
          <cell r="C12890">
            <v>0.5</v>
          </cell>
          <cell r="D12890" t="str">
            <v>Lee</v>
          </cell>
          <cell r="E12890">
            <v>3</v>
          </cell>
          <cell r="F12890">
            <v>628</v>
          </cell>
          <cell r="G12890" t="str">
            <v>HOME</v>
          </cell>
        </row>
        <row r="12891">
          <cell r="A12891" t="str">
            <v>Lexington201830.5HOME</v>
          </cell>
          <cell r="B12891">
            <v>2018</v>
          </cell>
          <cell r="C12891">
            <v>0.5</v>
          </cell>
          <cell r="D12891" t="str">
            <v>Lexington</v>
          </cell>
          <cell r="E12891">
            <v>3</v>
          </cell>
          <cell r="F12891">
            <v>908</v>
          </cell>
          <cell r="G12891" t="str">
            <v>HOME</v>
          </cell>
        </row>
        <row r="12892">
          <cell r="A12892" t="str">
            <v>Marion201830.5HOME</v>
          </cell>
          <cell r="B12892">
            <v>2018</v>
          </cell>
          <cell r="C12892">
            <v>0.5</v>
          </cell>
          <cell r="D12892" t="str">
            <v>Marion</v>
          </cell>
          <cell r="E12892">
            <v>3</v>
          </cell>
          <cell r="F12892">
            <v>628</v>
          </cell>
          <cell r="G12892" t="str">
            <v>HOME</v>
          </cell>
        </row>
        <row r="12893">
          <cell r="A12893" t="str">
            <v>Marlboro201830.5HOME</v>
          </cell>
          <cell r="B12893">
            <v>2018</v>
          </cell>
          <cell r="C12893">
            <v>0.5</v>
          </cell>
          <cell r="D12893" t="str">
            <v>Marlboro</v>
          </cell>
          <cell r="E12893">
            <v>3</v>
          </cell>
          <cell r="F12893">
            <v>628</v>
          </cell>
          <cell r="G12893" t="str">
            <v>HOME</v>
          </cell>
        </row>
        <row r="12894">
          <cell r="A12894" t="str">
            <v>McCormick201830.5HOME</v>
          </cell>
          <cell r="B12894">
            <v>2018</v>
          </cell>
          <cell r="C12894">
            <v>0.5</v>
          </cell>
          <cell r="D12894" t="str">
            <v>McCormick</v>
          </cell>
          <cell r="E12894">
            <v>3</v>
          </cell>
          <cell r="F12894">
            <v>671</v>
          </cell>
          <cell r="G12894" t="str">
            <v>HOME</v>
          </cell>
        </row>
        <row r="12895">
          <cell r="A12895" t="str">
            <v>Newberry201830.5HOME</v>
          </cell>
          <cell r="B12895">
            <v>2018</v>
          </cell>
          <cell r="C12895">
            <v>0.5</v>
          </cell>
          <cell r="D12895" t="str">
            <v>Newberry</v>
          </cell>
          <cell r="E12895">
            <v>3</v>
          </cell>
          <cell r="F12895">
            <v>725</v>
          </cell>
          <cell r="G12895" t="str">
            <v>HOME</v>
          </cell>
        </row>
        <row r="12896">
          <cell r="A12896" t="str">
            <v>Oconee201830.5HOME</v>
          </cell>
          <cell r="B12896">
            <v>2018</v>
          </cell>
          <cell r="C12896">
            <v>0.5</v>
          </cell>
          <cell r="D12896" t="str">
            <v>Oconee</v>
          </cell>
          <cell r="E12896">
            <v>3</v>
          </cell>
          <cell r="F12896">
            <v>753</v>
          </cell>
          <cell r="G12896" t="str">
            <v>HOME</v>
          </cell>
        </row>
        <row r="12897">
          <cell r="A12897" t="str">
            <v>Orangeburg201830.5HOME</v>
          </cell>
          <cell r="B12897">
            <v>2018</v>
          </cell>
          <cell r="C12897">
            <v>0.5</v>
          </cell>
          <cell r="D12897" t="str">
            <v>Orangeburg</v>
          </cell>
          <cell r="E12897">
            <v>3</v>
          </cell>
          <cell r="F12897">
            <v>661</v>
          </cell>
          <cell r="G12897" t="str">
            <v>HOME</v>
          </cell>
        </row>
        <row r="12898">
          <cell r="A12898" t="str">
            <v>Pickens201830.5HOME</v>
          </cell>
          <cell r="B12898">
            <v>2018</v>
          </cell>
          <cell r="C12898">
            <v>0.5</v>
          </cell>
          <cell r="D12898" t="str">
            <v>Pickens</v>
          </cell>
          <cell r="E12898">
            <v>3</v>
          </cell>
          <cell r="F12898">
            <v>865</v>
          </cell>
          <cell r="G12898" t="str">
            <v>HOME</v>
          </cell>
        </row>
        <row r="12899">
          <cell r="A12899" t="str">
            <v>Richland201830.5HOME</v>
          </cell>
          <cell r="B12899">
            <v>2018</v>
          </cell>
          <cell r="C12899">
            <v>0.5</v>
          </cell>
          <cell r="D12899" t="str">
            <v>Richland</v>
          </cell>
          <cell r="E12899">
            <v>3</v>
          </cell>
          <cell r="F12899">
            <v>908</v>
          </cell>
          <cell r="G12899" t="str">
            <v>HOME</v>
          </cell>
        </row>
        <row r="12900">
          <cell r="A12900" t="str">
            <v>Saluda201830.5HOME</v>
          </cell>
          <cell r="B12900">
            <v>2018</v>
          </cell>
          <cell r="C12900">
            <v>0.5</v>
          </cell>
          <cell r="D12900" t="str">
            <v>Saluda</v>
          </cell>
          <cell r="E12900">
            <v>3</v>
          </cell>
          <cell r="F12900">
            <v>908</v>
          </cell>
          <cell r="G12900" t="str">
            <v>HOME</v>
          </cell>
        </row>
        <row r="12901">
          <cell r="A12901" t="str">
            <v>Spartanburg201830.5HOME</v>
          </cell>
          <cell r="B12901">
            <v>2018</v>
          </cell>
          <cell r="C12901">
            <v>0.5</v>
          </cell>
          <cell r="D12901" t="str">
            <v>Spartanburg</v>
          </cell>
          <cell r="E12901">
            <v>3</v>
          </cell>
          <cell r="F12901">
            <v>763</v>
          </cell>
          <cell r="G12901" t="str">
            <v>HOME</v>
          </cell>
        </row>
        <row r="12902">
          <cell r="A12902" t="str">
            <v>Sumter201830.5HOME</v>
          </cell>
          <cell r="B12902">
            <v>2018</v>
          </cell>
          <cell r="C12902">
            <v>0.5</v>
          </cell>
          <cell r="D12902" t="str">
            <v>Sumter</v>
          </cell>
          <cell r="E12902">
            <v>3</v>
          </cell>
          <cell r="F12902">
            <v>660</v>
          </cell>
          <cell r="G12902" t="str">
            <v>HOME</v>
          </cell>
        </row>
        <row r="12903">
          <cell r="A12903" t="str">
            <v>Union201830.5HOME</v>
          </cell>
          <cell r="B12903">
            <v>2018</v>
          </cell>
          <cell r="C12903">
            <v>0.5</v>
          </cell>
          <cell r="D12903" t="str">
            <v>Union</v>
          </cell>
          <cell r="E12903">
            <v>3</v>
          </cell>
          <cell r="F12903">
            <v>628</v>
          </cell>
          <cell r="G12903" t="str">
            <v>HOME</v>
          </cell>
        </row>
        <row r="12904">
          <cell r="A12904" t="str">
            <v>Williamsburg201830.5HOME</v>
          </cell>
          <cell r="B12904">
            <v>2018</v>
          </cell>
          <cell r="C12904">
            <v>0.5</v>
          </cell>
          <cell r="D12904" t="str">
            <v>Williamsburg</v>
          </cell>
          <cell r="E12904">
            <v>3</v>
          </cell>
          <cell r="F12904">
            <v>628</v>
          </cell>
          <cell r="G12904" t="str">
            <v>HOME</v>
          </cell>
        </row>
        <row r="12905">
          <cell r="A12905" t="str">
            <v>York201830.5HOME</v>
          </cell>
          <cell r="B12905">
            <v>2018</v>
          </cell>
          <cell r="C12905">
            <v>0.5</v>
          </cell>
          <cell r="D12905" t="str">
            <v>York</v>
          </cell>
          <cell r="E12905">
            <v>3</v>
          </cell>
          <cell r="F12905">
            <v>963</v>
          </cell>
          <cell r="G12905" t="str">
            <v>HOME</v>
          </cell>
        </row>
        <row r="12906">
          <cell r="A12906" t="str">
            <v>Abbeville201840.5HOME</v>
          </cell>
          <cell r="B12906">
            <v>2018</v>
          </cell>
          <cell r="C12906">
            <v>0.5</v>
          </cell>
          <cell r="D12906" t="str">
            <v>Abbeville</v>
          </cell>
          <cell r="E12906">
            <v>4</v>
          </cell>
          <cell r="F12906">
            <v>717</v>
          </cell>
          <cell r="G12906" t="str">
            <v>HOME</v>
          </cell>
        </row>
        <row r="12907">
          <cell r="A12907" t="str">
            <v>Aiken201840.5HOME</v>
          </cell>
          <cell r="B12907">
            <v>2018</v>
          </cell>
          <cell r="C12907">
            <v>0.5</v>
          </cell>
          <cell r="D12907" t="str">
            <v>Aiken</v>
          </cell>
          <cell r="E12907">
            <v>4</v>
          </cell>
          <cell r="F12907">
            <v>903</v>
          </cell>
          <cell r="G12907" t="str">
            <v>HOME</v>
          </cell>
        </row>
        <row r="12908">
          <cell r="A12908" t="str">
            <v>Allendale201840.5HOME</v>
          </cell>
          <cell r="B12908">
            <v>2018</v>
          </cell>
          <cell r="C12908">
            <v>0.5</v>
          </cell>
          <cell r="D12908" t="str">
            <v>Allendale</v>
          </cell>
          <cell r="E12908">
            <v>4</v>
          </cell>
          <cell r="F12908">
            <v>701</v>
          </cell>
          <cell r="G12908" t="str">
            <v>HOME</v>
          </cell>
        </row>
        <row r="12909">
          <cell r="A12909" t="str">
            <v>Anderson201840.5HOME</v>
          </cell>
          <cell r="B12909">
            <v>2018</v>
          </cell>
          <cell r="C12909">
            <v>0.5</v>
          </cell>
          <cell r="D12909" t="str">
            <v>Anderson</v>
          </cell>
          <cell r="E12909">
            <v>4</v>
          </cell>
          <cell r="F12909">
            <v>857</v>
          </cell>
          <cell r="G12909" t="str">
            <v>HOME</v>
          </cell>
        </row>
        <row r="12910">
          <cell r="A12910" t="str">
            <v>Bamberg201840.5HOME</v>
          </cell>
          <cell r="B12910">
            <v>2018</v>
          </cell>
          <cell r="C12910">
            <v>0.5</v>
          </cell>
          <cell r="D12910" t="str">
            <v>Bamberg</v>
          </cell>
          <cell r="E12910">
            <v>4</v>
          </cell>
          <cell r="F12910">
            <v>701</v>
          </cell>
          <cell r="G12910" t="str">
            <v>HOME</v>
          </cell>
        </row>
        <row r="12911">
          <cell r="A12911" t="str">
            <v>Barnwell201840.5HOME</v>
          </cell>
          <cell r="B12911">
            <v>2018</v>
          </cell>
          <cell r="C12911">
            <v>0.5</v>
          </cell>
          <cell r="D12911" t="str">
            <v>Barnwell</v>
          </cell>
          <cell r="E12911">
            <v>4</v>
          </cell>
          <cell r="F12911">
            <v>730</v>
          </cell>
          <cell r="G12911" t="str">
            <v>HOME</v>
          </cell>
        </row>
        <row r="12912">
          <cell r="A12912" t="str">
            <v>Beaufort201840.5HOME</v>
          </cell>
          <cell r="B12912">
            <v>2018</v>
          </cell>
          <cell r="C12912">
            <v>0.5</v>
          </cell>
          <cell r="D12912" t="str">
            <v>Beaufort</v>
          </cell>
          <cell r="E12912">
            <v>4</v>
          </cell>
          <cell r="F12912">
            <v>1047</v>
          </cell>
          <cell r="G12912" t="str">
            <v>HOME</v>
          </cell>
        </row>
        <row r="12913">
          <cell r="A12913" t="str">
            <v>Berkeley201840.5HOME</v>
          </cell>
          <cell r="B12913">
            <v>2018</v>
          </cell>
          <cell r="C12913">
            <v>0.5</v>
          </cell>
          <cell r="D12913" t="str">
            <v>Berkeley</v>
          </cell>
          <cell r="E12913">
            <v>4</v>
          </cell>
          <cell r="F12913">
            <v>1081</v>
          </cell>
          <cell r="G12913" t="str">
            <v>HOME</v>
          </cell>
        </row>
        <row r="12914">
          <cell r="A12914" t="str">
            <v>Calhoun201840.5HOME</v>
          </cell>
          <cell r="B12914">
            <v>2018</v>
          </cell>
          <cell r="C12914">
            <v>0.5</v>
          </cell>
          <cell r="D12914" t="str">
            <v>Calhoun</v>
          </cell>
          <cell r="E12914">
            <v>4</v>
          </cell>
          <cell r="F12914">
            <v>1013</v>
          </cell>
          <cell r="G12914" t="str">
            <v>HOME</v>
          </cell>
        </row>
        <row r="12915">
          <cell r="A12915" t="str">
            <v>Charleston201840.5HOME</v>
          </cell>
          <cell r="B12915">
            <v>2018</v>
          </cell>
          <cell r="C12915">
            <v>0.5</v>
          </cell>
          <cell r="D12915" t="str">
            <v>Charleston</v>
          </cell>
          <cell r="E12915">
            <v>4</v>
          </cell>
          <cell r="F12915">
            <v>1081</v>
          </cell>
          <cell r="G12915" t="str">
            <v>HOME</v>
          </cell>
        </row>
        <row r="12916">
          <cell r="A12916" t="str">
            <v>Cherokee201840.5HOME</v>
          </cell>
          <cell r="B12916">
            <v>2018</v>
          </cell>
          <cell r="C12916">
            <v>0.5</v>
          </cell>
          <cell r="D12916" t="str">
            <v>Cherokee</v>
          </cell>
          <cell r="E12916">
            <v>4</v>
          </cell>
          <cell r="F12916">
            <v>712</v>
          </cell>
          <cell r="G12916" t="str">
            <v>HOME</v>
          </cell>
        </row>
        <row r="12917">
          <cell r="A12917" t="str">
            <v>Chester201840.5HOME</v>
          </cell>
          <cell r="B12917">
            <v>2018</v>
          </cell>
          <cell r="C12917">
            <v>0.5</v>
          </cell>
          <cell r="D12917" t="str">
            <v>Chester</v>
          </cell>
          <cell r="E12917">
            <v>4</v>
          </cell>
          <cell r="F12917">
            <v>701</v>
          </cell>
          <cell r="G12917" t="str">
            <v>HOME</v>
          </cell>
        </row>
        <row r="12918">
          <cell r="A12918" t="str">
            <v>Chesterfield201840.5HOME</v>
          </cell>
          <cell r="B12918">
            <v>2018</v>
          </cell>
          <cell r="C12918">
            <v>0.5</v>
          </cell>
          <cell r="D12918" t="str">
            <v>Chesterfield</v>
          </cell>
          <cell r="E12918">
            <v>4</v>
          </cell>
          <cell r="F12918">
            <v>701</v>
          </cell>
          <cell r="G12918" t="str">
            <v>HOME</v>
          </cell>
        </row>
        <row r="12919">
          <cell r="A12919" t="str">
            <v>Clarendon201840.5HOME</v>
          </cell>
          <cell r="B12919">
            <v>2018</v>
          </cell>
          <cell r="C12919">
            <v>0.5</v>
          </cell>
          <cell r="D12919" t="str">
            <v>Clarendon</v>
          </cell>
          <cell r="E12919">
            <v>4</v>
          </cell>
          <cell r="F12919">
            <v>701</v>
          </cell>
          <cell r="G12919" t="str">
            <v>HOME</v>
          </cell>
        </row>
        <row r="12920">
          <cell r="A12920" t="str">
            <v>Colleton201840.5HOME</v>
          </cell>
          <cell r="B12920">
            <v>2018</v>
          </cell>
          <cell r="C12920">
            <v>0.5</v>
          </cell>
          <cell r="D12920" t="str">
            <v>Colleton</v>
          </cell>
          <cell r="E12920">
            <v>4</v>
          </cell>
          <cell r="F12920">
            <v>701</v>
          </cell>
          <cell r="G12920" t="str">
            <v>HOME</v>
          </cell>
        </row>
        <row r="12921">
          <cell r="A12921" t="str">
            <v>Darlington201840.5HOME</v>
          </cell>
          <cell r="B12921">
            <v>2018</v>
          </cell>
          <cell r="C12921">
            <v>0.5</v>
          </cell>
          <cell r="D12921" t="str">
            <v>Darlington</v>
          </cell>
          <cell r="E12921">
            <v>4</v>
          </cell>
          <cell r="F12921">
            <v>725</v>
          </cell>
          <cell r="G12921" t="str">
            <v>HOME</v>
          </cell>
        </row>
        <row r="12922">
          <cell r="A12922" t="str">
            <v>Dillon201840.5HOME</v>
          </cell>
          <cell r="B12922">
            <v>2018</v>
          </cell>
          <cell r="C12922">
            <v>0.5</v>
          </cell>
          <cell r="D12922" t="str">
            <v>Dillon</v>
          </cell>
          <cell r="E12922">
            <v>4</v>
          </cell>
          <cell r="F12922">
            <v>701</v>
          </cell>
          <cell r="G12922" t="str">
            <v>HOME</v>
          </cell>
        </row>
        <row r="12923">
          <cell r="A12923" t="str">
            <v>Dorchester201840.5HOME</v>
          </cell>
          <cell r="B12923">
            <v>2018</v>
          </cell>
          <cell r="C12923">
            <v>0.5</v>
          </cell>
          <cell r="D12923" t="str">
            <v>Dorchester</v>
          </cell>
          <cell r="E12923">
            <v>4</v>
          </cell>
          <cell r="F12923">
            <v>1081</v>
          </cell>
          <cell r="G12923" t="str">
            <v>HOME</v>
          </cell>
        </row>
        <row r="12924">
          <cell r="A12924" t="str">
            <v>Edgefield201840.5HOME</v>
          </cell>
          <cell r="B12924">
            <v>2018</v>
          </cell>
          <cell r="C12924">
            <v>0.5</v>
          </cell>
          <cell r="D12924" t="str">
            <v>Edgefield</v>
          </cell>
          <cell r="E12924">
            <v>4</v>
          </cell>
          <cell r="F12924">
            <v>903</v>
          </cell>
          <cell r="G12924" t="str">
            <v>HOME</v>
          </cell>
        </row>
        <row r="12925">
          <cell r="A12925" t="str">
            <v>Fairfield201840.5HOME</v>
          </cell>
          <cell r="B12925">
            <v>2018</v>
          </cell>
          <cell r="C12925">
            <v>0.5</v>
          </cell>
          <cell r="D12925" t="str">
            <v>Fairfield</v>
          </cell>
          <cell r="E12925">
            <v>4</v>
          </cell>
          <cell r="F12925">
            <v>1013</v>
          </cell>
          <cell r="G12925" t="str">
            <v>HOME</v>
          </cell>
        </row>
        <row r="12926">
          <cell r="A12926" t="str">
            <v>Florence201840.5HOME</v>
          </cell>
          <cell r="B12926">
            <v>2018</v>
          </cell>
          <cell r="C12926">
            <v>0.5</v>
          </cell>
          <cell r="D12926" t="str">
            <v>Florence</v>
          </cell>
          <cell r="E12926">
            <v>4</v>
          </cell>
          <cell r="F12926">
            <v>810</v>
          </cell>
          <cell r="G12926" t="str">
            <v>HOME</v>
          </cell>
        </row>
        <row r="12927">
          <cell r="A12927" t="str">
            <v>Georgetown201840.5HOME</v>
          </cell>
          <cell r="B12927">
            <v>2018</v>
          </cell>
          <cell r="C12927">
            <v>0.5</v>
          </cell>
          <cell r="D12927" t="str">
            <v>Georgetown</v>
          </cell>
          <cell r="E12927">
            <v>4</v>
          </cell>
          <cell r="F12927">
            <v>840</v>
          </cell>
          <cell r="G12927" t="str">
            <v>HOME</v>
          </cell>
        </row>
        <row r="12928">
          <cell r="A12928" t="str">
            <v>Greenville201840.5HOME</v>
          </cell>
          <cell r="B12928">
            <v>2018</v>
          </cell>
          <cell r="C12928">
            <v>0.5</v>
          </cell>
          <cell r="D12928" t="str">
            <v>Greenville</v>
          </cell>
          <cell r="E12928">
            <v>4</v>
          </cell>
          <cell r="F12928">
            <v>965</v>
          </cell>
          <cell r="G12928" t="str">
            <v>HOME</v>
          </cell>
        </row>
        <row r="12929">
          <cell r="A12929" t="str">
            <v>Greenwood201840.5HOME</v>
          </cell>
          <cell r="B12929">
            <v>2018</v>
          </cell>
          <cell r="C12929">
            <v>0.5</v>
          </cell>
          <cell r="D12929" t="str">
            <v>Greenwood</v>
          </cell>
          <cell r="E12929">
            <v>4</v>
          </cell>
          <cell r="F12929">
            <v>811</v>
          </cell>
          <cell r="G12929" t="str">
            <v>HOME</v>
          </cell>
        </row>
        <row r="12930">
          <cell r="A12930" t="str">
            <v>Hampton201840.5HOME</v>
          </cell>
          <cell r="B12930">
            <v>2018</v>
          </cell>
          <cell r="C12930">
            <v>0.5</v>
          </cell>
          <cell r="D12930" t="str">
            <v>Hampton</v>
          </cell>
          <cell r="E12930">
            <v>4</v>
          </cell>
          <cell r="F12930">
            <v>701</v>
          </cell>
          <cell r="G12930" t="str">
            <v>HOME</v>
          </cell>
        </row>
        <row r="12931">
          <cell r="A12931" t="str">
            <v>Horry201840.5HOME</v>
          </cell>
          <cell r="B12931">
            <v>2018</v>
          </cell>
          <cell r="C12931">
            <v>0.5</v>
          </cell>
          <cell r="D12931" t="str">
            <v>Horry</v>
          </cell>
          <cell r="E12931">
            <v>4</v>
          </cell>
          <cell r="F12931">
            <v>841</v>
          </cell>
          <cell r="G12931" t="str">
            <v>HOME</v>
          </cell>
        </row>
        <row r="12932">
          <cell r="A12932" t="str">
            <v>Jasper201840.5HOME</v>
          </cell>
          <cell r="B12932">
            <v>2018</v>
          </cell>
          <cell r="C12932">
            <v>0.5</v>
          </cell>
          <cell r="D12932" t="str">
            <v>Jasper</v>
          </cell>
          <cell r="E12932">
            <v>4</v>
          </cell>
          <cell r="F12932">
            <v>718</v>
          </cell>
          <cell r="G12932" t="str">
            <v>HOME</v>
          </cell>
        </row>
        <row r="12933">
          <cell r="A12933" t="str">
            <v>Kershaw201840.5HOME</v>
          </cell>
          <cell r="B12933">
            <v>2018</v>
          </cell>
          <cell r="C12933">
            <v>0.5</v>
          </cell>
          <cell r="D12933" t="str">
            <v>Kershaw</v>
          </cell>
          <cell r="E12933">
            <v>4</v>
          </cell>
          <cell r="F12933">
            <v>828</v>
          </cell>
          <cell r="G12933" t="str">
            <v>HOME</v>
          </cell>
        </row>
        <row r="12934">
          <cell r="A12934" t="str">
            <v>Lancaster201840.5HOME</v>
          </cell>
          <cell r="B12934">
            <v>2018</v>
          </cell>
          <cell r="C12934">
            <v>0.5</v>
          </cell>
          <cell r="D12934" t="str">
            <v>Lancaster</v>
          </cell>
          <cell r="E12934">
            <v>4</v>
          </cell>
          <cell r="F12934">
            <v>823</v>
          </cell>
          <cell r="G12934" t="str">
            <v>HOME</v>
          </cell>
        </row>
        <row r="12935">
          <cell r="A12935" t="str">
            <v>Laurens201840.5HOME</v>
          </cell>
          <cell r="B12935">
            <v>2018</v>
          </cell>
          <cell r="C12935">
            <v>0.5</v>
          </cell>
          <cell r="D12935" t="str">
            <v>Laurens</v>
          </cell>
          <cell r="E12935">
            <v>4</v>
          </cell>
          <cell r="F12935">
            <v>738</v>
          </cell>
          <cell r="G12935" t="str">
            <v>HOME</v>
          </cell>
        </row>
        <row r="12936">
          <cell r="A12936" t="str">
            <v>Lee201840.5HOME</v>
          </cell>
          <cell r="B12936">
            <v>2018</v>
          </cell>
          <cell r="C12936">
            <v>0.5</v>
          </cell>
          <cell r="D12936" t="str">
            <v>Lee</v>
          </cell>
          <cell r="E12936">
            <v>4</v>
          </cell>
          <cell r="F12936">
            <v>701</v>
          </cell>
          <cell r="G12936" t="str">
            <v>HOME</v>
          </cell>
        </row>
        <row r="12937">
          <cell r="A12937" t="str">
            <v>Lexington201840.5HOME</v>
          </cell>
          <cell r="B12937">
            <v>2018</v>
          </cell>
          <cell r="C12937">
            <v>0.5</v>
          </cell>
          <cell r="D12937" t="str">
            <v>Lexington</v>
          </cell>
          <cell r="E12937">
            <v>4</v>
          </cell>
          <cell r="F12937">
            <v>1013</v>
          </cell>
          <cell r="G12937" t="str">
            <v>HOME</v>
          </cell>
        </row>
        <row r="12938">
          <cell r="A12938" t="str">
            <v>Marion201840.5HOME</v>
          </cell>
          <cell r="B12938">
            <v>2018</v>
          </cell>
          <cell r="C12938">
            <v>0.5</v>
          </cell>
          <cell r="D12938" t="str">
            <v>Marion</v>
          </cell>
          <cell r="E12938">
            <v>4</v>
          </cell>
          <cell r="F12938">
            <v>701</v>
          </cell>
          <cell r="G12938" t="str">
            <v>HOME</v>
          </cell>
        </row>
        <row r="12939">
          <cell r="A12939" t="str">
            <v>Marlboro201840.5HOME</v>
          </cell>
          <cell r="B12939">
            <v>2018</v>
          </cell>
          <cell r="C12939">
            <v>0.5</v>
          </cell>
          <cell r="D12939" t="str">
            <v>Marlboro</v>
          </cell>
          <cell r="E12939">
            <v>4</v>
          </cell>
          <cell r="F12939">
            <v>701</v>
          </cell>
          <cell r="G12939" t="str">
            <v>HOME</v>
          </cell>
        </row>
        <row r="12940">
          <cell r="A12940" t="str">
            <v>McCormick201840.5HOME</v>
          </cell>
          <cell r="B12940">
            <v>2018</v>
          </cell>
          <cell r="C12940">
            <v>0.5</v>
          </cell>
          <cell r="D12940" t="str">
            <v>McCormick</v>
          </cell>
          <cell r="E12940">
            <v>4</v>
          </cell>
          <cell r="F12940">
            <v>748</v>
          </cell>
          <cell r="G12940" t="str">
            <v>HOME</v>
          </cell>
        </row>
        <row r="12941">
          <cell r="A12941" t="str">
            <v>Newberry201840.5HOME</v>
          </cell>
          <cell r="B12941">
            <v>2018</v>
          </cell>
          <cell r="C12941">
            <v>0.5</v>
          </cell>
          <cell r="D12941" t="str">
            <v>Newberry</v>
          </cell>
          <cell r="E12941">
            <v>4</v>
          </cell>
          <cell r="F12941">
            <v>810</v>
          </cell>
          <cell r="G12941" t="str">
            <v>HOME</v>
          </cell>
        </row>
        <row r="12942">
          <cell r="A12942" t="str">
            <v>Oconee201840.5HOME</v>
          </cell>
          <cell r="B12942">
            <v>2018</v>
          </cell>
          <cell r="C12942">
            <v>0.5</v>
          </cell>
          <cell r="D12942" t="str">
            <v>Oconee</v>
          </cell>
          <cell r="E12942">
            <v>4</v>
          </cell>
          <cell r="F12942">
            <v>840</v>
          </cell>
          <cell r="G12942" t="str">
            <v>HOME</v>
          </cell>
        </row>
        <row r="12943">
          <cell r="A12943" t="str">
            <v>Orangeburg201840.5HOME</v>
          </cell>
          <cell r="B12943">
            <v>2018</v>
          </cell>
          <cell r="C12943">
            <v>0.5</v>
          </cell>
          <cell r="D12943" t="str">
            <v>Orangeburg</v>
          </cell>
          <cell r="E12943">
            <v>4</v>
          </cell>
          <cell r="F12943">
            <v>738</v>
          </cell>
          <cell r="G12943" t="str">
            <v>HOME</v>
          </cell>
        </row>
        <row r="12944">
          <cell r="A12944" t="str">
            <v>Pickens201840.5HOME</v>
          </cell>
          <cell r="B12944">
            <v>2018</v>
          </cell>
          <cell r="C12944">
            <v>0.5</v>
          </cell>
          <cell r="D12944" t="str">
            <v>Pickens</v>
          </cell>
          <cell r="E12944">
            <v>4</v>
          </cell>
          <cell r="F12944">
            <v>965</v>
          </cell>
          <cell r="G12944" t="str">
            <v>HOME</v>
          </cell>
        </row>
        <row r="12945">
          <cell r="A12945" t="str">
            <v>Richland201840.5HOME</v>
          </cell>
          <cell r="B12945">
            <v>2018</v>
          </cell>
          <cell r="C12945">
            <v>0.5</v>
          </cell>
          <cell r="D12945" t="str">
            <v>Richland</v>
          </cell>
          <cell r="E12945">
            <v>4</v>
          </cell>
          <cell r="F12945">
            <v>1013</v>
          </cell>
          <cell r="G12945" t="str">
            <v>HOME</v>
          </cell>
        </row>
        <row r="12946">
          <cell r="A12946" t="str">
            <v>Saluda201840.5HOME</v>
          </cell>
          <cell r="B12946">
            <v>2018</v>
          </cell>
          <cell r="C12946">
            <v>0.5</v>
          </cell>
          <cell r="D12946" t="str">
            <v>Saluda</v>
          </cell>
          <cell r="E12946">
            <v>4</v>
          </cell>
          <cell r="F12946">
            <v>1013</v>
          </cell>
          <cell r="G12946" t="str">
            <v>HOME</v>
          </cell>
        </row>
        <row r="12947">
          <cell r="A12947" t="str">
            <v>Spartanburg201840.5HOME</v>
          </cell>
          <cell r="B12947">
            <v>2018</v>
          </cell>
          <cell r="C12947">
            <v>0.5</v>
          </cell>
          <cell r="D12947" t="str">
            <v>Spartanburg</v>
          </cell>
          <cell r="E12947">
            <v>4</v>
          </cell>
          <cell r="F12947">
            <v>851</v>
          </cell>
          <cell r="G12947" t="str">
            <v>HOME</v>
          </cell>
        </row>
        <row r="12948">
          <cell r="A12948" t="str">
            <v>Sumter201840.5HOME</v>
          </cell>
          <cell r="B12948">
            <v>2018</v>
          </cell>
          <cell r="C12948">
            <v>0.5</v>
          </cell>
          <cell r="D12948" t="str">
            <v>Sumter</v>
          </cell>
          <cell r="E12948">
            <v>4</v>
          </cell>
          <cell r="F12948">
            <v>737</v>
          </cell>
          <cell r="G12948" t="str">
            <v>HOME</v>
          </cell>
        </row>
        <row r="12949">
          <cell r="A12949" t="str">
            <v>Union201840.5HOME</v>
          </cell>
          <cell r="B12949">
            <v>2018</v>
          </cell>
          <cell r="C12949">
            <v>0.5</v>
          </cell>
          <cell r="D12949" t="str">
            <v>Union</v>
          </cell>
          <cell r="E12949">
            <v>4</v>
          </cell>
          <cell r="F12949">
            <v>701</v>
          </cell>
          <cell r="G12949" t="str">
            <v>HOME</v>
          </cell>
        </row>
        <row r="12950">
          <cell r="A12950" t="str">
            <v>Williamsburg201840.5HOME</v>
          </cell>
          <cell r="B12950">
            <v>2018</v>
          </cell>
          <cell r="C12950">
            <v>0.5</v>
          </cell>
          <cell r="D12950" t="str">
            <v>Williamsburg</v>
          </cell>
          <cell r="E12950">
            <v>4</v>
          </cell>
          <cell r="F12950">
            <v>701</v>
          </cell>
          <cell r="G12950" t="str">
            <v>HOME</v>
          </cell>
        </row>
        <row r="12951">
          <cell r="A12951" t="str">
            <v>York201840.5HOME</v>
          </cell>
          <cell r="B12951">
            <v>2018</v>
          </cell>
          <cell r="C12951">
            <v>0.5</v>
          </cell>
          <cell r="D12951" t="str">
            <v>York</v>
          </cell>
          <cell r="E12951">
            <v>4</v>
          </cell>
          <cell r="F12951">
            <v>1075</v>
          </cell>
          <cell r="G12951" t="str">
            <v>HOME</v>
          </cell>
        </row>
        <row r="12952">
          <cell r="A12952" t="str">
            <v>Abbeville201800.65HOME</v>
          </cell>
          <cell r="B12952">
            <v>2018</v>
          </cell>
          <cell r="C12952">
            <v>0.65</v>
          </cell>
          <cell r="D12952" t="str">
            <v>Abbeville</v>
          </cell>
          <cell r="E12952">
            <v>0</v>
          </cell>
          <cell r="F12952">
            <v>485</v>
          </cell>
          <cell r="G12952" t="str">
            <v>HOME</v>
          </cell>
        </row>
        <row r="12953">
          <cell r="A12953" t="str">
            <v>Aiken201800.65HOME</v>
          </cell>
          <cell r="B12953">
            <v>2018</v>
          </cell>
          <cell r="C12953">
            <v>0.65</v>
          </cell>
          <cell r="D12953" t="str">
            <v>Aiken</v>
          </cell>
          <cell r="E12953">
            <v>0</v>
          </cell>
          <cell r="F12953">
            <v>617</v>
          </cell>
          <cell r="G12953" t="str">
            <v>HOME</v>
          </cell>
        </row>
        <row r="12954">
          <cell r="A12954" t="str">
            <v>Allendale201800.65HOME</v>
          </cell>
          <cell r="B12954">
            <v>2018</v>
          </cell>
          <cell r="C12954">
            <v>0.65</v>
          </cell>
          <cell r="D12954" t="str">
            <v>Allendale</v>
          </cell>
          <cell r="E12954">
            <v>0</v>
          </cell>
          <cell r="F12954">
            <v>485</v>
          </cell>
          <cell r="G12954" t="str">
            <v>HOME</v>
          </cell>
        </row>
        <row r="12955">
          <cell r="A12955" t="str">
            <v>Anderson201800.65HOME</v>
          </cell>
          <cell r="B12955">
            <v>2018</v>
          </cell>
          <cell r="C12955">
            <v>0.65</v>
          </cell>
          <cell r="D12955" t="str">
            <v>Anderson</v>
          </cell>
          <cell r="E12955">
            <v>0</v>
          </cell>
          <cell r="F12955">
            <v>570</v>
          </cell>
          <cell r="G12955" t="str">
            <v>HOME</v>
          </cell>
        </row>
        <row r="12956">
          <cell r="A12956" t="str">
            <v>Bamberg201800.65HOME</v>
          </cell>
          <cell r="B12956">
            <v>2018</v>
          </cell>
          <cell r="C12956">
            <v>0.65</v>
          </cell>
          <cell r="D12956" t="str">
            <v>Bamberg</v>
          </cell>
          <cell r="E12956">
            <v>0</v>
          </cell>
          <cell r="F12956">
            <v>514</v>
          </cell>
          <cell r="G12956" t="str">
            <v>HOME</v>
          </cell>
        </row>
        <row r="12957">
          <cell r="A12957" t="str">
            <v>Barnwell201800.65HOME</v>
          </cell>
          <cell r="B12957">
            <v>2018</v>
          </cell>
          <cell r="C12957">
            <v>0.65</v>
          </cell>
          <cell r="D12957" t="str">
            <v>Barnwell</v>
          </cell>
          <cell r="E12957">
            <v>0</v>
          </cell>
          <cell r="F12957">
            <v>485</v>
          </cell>
          <cell r="G12957" t="str">
            <v>HOME</v>
          </cell>
        </row>
        <row r="12958">
          <cell r="A12958" t="str">
            <v>Beaufort201800.65HOME</v>
          </cell>
          <cell r="B12958">
            <v>2018</v>
          </cell>
          <cell r="C12958">
            <v>0.65</v>
          </cell>
          <cell r="D12958" t="str">
            <v>Beaufort</v>
          </cell>
          <cell r="E12958">
            <v>0</v>
          </cell>
          <cell r="F12958">
            <v>841</v>
          </cell>
          <cell r="G12958" t="str">
            <v>HOME</v>
          </cell>
        </row>
        <row r="12959">
          <cell r="A12959" t="str">
            <v>Berkeley201800.65HOME</v>
          </cell>
          <cell r="B12959">
            <v>2018</v>
          </cell>
          <cell r="C12959">
            <v>0.65</v>
          </cell>
          <cell r="D12959" t="str">
            <v>Berkeley</v>
          </cell>
          <cell r="E12959">
            <v>0</v>
          </cell>
          <cell r="F12959">
            <v>743</v>
          </cell>
          <cell r="G12959" t="str">
            <v>HOME</v>
          </cell>
        </row>
        <row r="12960">
          <cell r="A12960" t="str">
            <v>Calhoun201800.65HOME</v>
          </cell>
          <cell r="B12960">
            <v>2018</v>
          </cell>
          <cell r="C12960">
            <v>0.65</v>
          </cell>
          <cell r="D12960" t="str">
            <v>Calhoun</v>
          </cell>
          <cell r="E12960">
            <v>0</v>
          </cell>
          <cell r="F12960">
            <v>605</v>
          </cell>
          <cell r="G12960" t="str">
            <v>HOME</v>
          </cell>
        </row>
        <row r="12961">
          <cell r="A12961" t="str">
            <v>Charleston201800.65HOME</v>
          </cell>
          <cell r="B12961">
            <v>2018</v>
          </cell>
          <cell r="C12961">
            <v>0.65</v>
          </cell>
          <cell r="D12961" t="str">
            <v>Charleston</v>
          </cell>
          <cell r="E12961">
            <v>0</v>
          </cell>
          <cell r="F12961">
            <v>743</v>
          </cell>
          <cell r="G12961" t="str">
            <v>HOME</v>
          </cell>
        </row>
        <row r="12962">
          <cell r="A12962" t="str">
            <v>Cherokee201800.65HOME</v>
          </cell>
          <cell r="B12962">
            <v>2018</v>
          </cell>
          <cell r="C12962">
            <v>0.65</v>
          </cell>
          <cell r="D12962" t="str">
            <v>Cherokee</v>
          </cell>
          <cell r="E12962">
            <v>0</v>
          </cell>
          <cell r="F12962">
            <v>505</v>
          </cell>
          <cell r="G12962" t="str">
            <v>HOME</v>
          </cell>
        </row>
        <row r="12963">
          <cell r="A12963" t="str">
            <v>Chester201800.65HOME</v>
          </cell>
          <cell r="B12963">
            <v>2018</v>
          </cell>
          <cell r="C12963">
            <v>0.65</v>
          </cell>
          <cell r="D12963" t="str">
            <v>Chester</v>
          </cell>
          <cell r="E12963">
            <v>0</v>
          </cell>
          <cell r="F12963">
            <v>512</v>
          </cell>
          <cell r="G12963" t="str">
            <v>HOME</v>
          </cell>
        </row>
        <row r="12964">
          <cell r="A12964" t="str">
            <v>Chesterfield201800.65HOME</v>
          </cell>
          <cell r="B12964">
            <v>2018</v>
          </cell>
          <cell r="C12964">
            <v>0.65</v>
          </cell>
          <cell r="D12964" t="str">
            <v>Chesterfield</v>
          </cell>
          <cell r="E12964">
            <v>0</v>
          </cell>
          <cell r="F12964">
            <v>433</v>
          </cell>
          <cell r="G12964" t="str">
            <v>HOME</v>
          </cell>
        </row>
        <row r="12965">
          <cell r="A12965" t="str">
            <v>Clarendon201800.65HOME</v>
          </cell>
          <cell r="B12965">
            <v>2018</v>
          </cell>
          <cell r="C12965">
            <v>0.65</v>
          </cell>
          <cell r="D12965" t="str">
            <v>Clarendon</v>
          </cell>
          <cell r="E12965">
            <v>0</v>
          </cell>
          <cell r="F12965">
            <v>485</v>
          </cell>
          <cell r="G12965" t="str">
            <v>HOME</v>
          </cell>
        </row>
        <row r="12966">
          <cell r="A12966" t="str">
            <v>Colleton201800.65HOME</v>
          </cell>
          <cell r="B12966">
            <v>2018</v>
          </cell>
          <cell r="C12966">
            <v>0.65</v>
          </cell>
          <cell r="D12966" t="str">
            <v>Colleton</v>
          </cell>
          <cell r="E12966">
            <v>0</v>
          </cell>
          <cell r="F12966">
            <v>532</v>
          </cell>
          <cell r="G12966" t="str">
            <v>HOME</v>
          </cell>
        </row>
        <row r="12967">
          <cell r="A12967" t="str">
            <v>Darlington201800.65HOME</v>
          </cell>
          <cell r="B12967">
            <v>2018</v>
          </cell>
          <cell r="C12967">
            <v>0.65</v>
          </cell>
          <cell r="D12967" t="str">
            <v>Darlington</v>
          </cell>
          <cell r="E12967">
            <v>0</v>
          </cell>
          <cell r="F12967">
            <v>486</v>
          </cell>
          <cell r="G12967" t="str">
            <v>HOME</v>
          </cell>
        </row>
        <row r="12968">
          <cell r="A12968" t="str">
            <v>Dillon201800.65HOME</v>
          </cell>
          <cell r="B12968">
            <v>2018</v>
          </cell>
          <cell r="C12968">
            <v>0.65</v>
          </cell>
          <cell r="D12968" t="str">
            <v>Dillon</v>
          </cell>
          <cell r="E12968">
            <v>0</v>
          </cell>
          <cell r="F12968">
            <v>485</v>
          </cell>
          <cell r="G12968" t="str">
            <v>HOME</v>
          </cell>
        </row>
        <row r="12969">
          <cell r="A12969" t="str">
            <v>Dorchester201800.65HOME</v>
          </cell>
          <cell r="B12969">
            <v>2018</v>
          </cell>
          <cell r="C12969">
            <v>0.65</v>
          </cell>
          <cell r="D12969" t="str">
            <v>Dorchester</v>
          </cell>
          <cell r="E12969">
            <v>0</v>
          </cell>
          <cell r="F12969">
            <v>743</v>
          </cell>
          <cell r="G12969" t="str">
            <v>HOME</v>
          </cell>
        </row>
        <row r="12970">
          <cell r="A12970" t="str">
            <v>Edgefield201800.65HOME</v>
          </cell>
          <cell r="B12970">
            <v>2018</v>
          </cell>
          <cell r="C12970">
            <v>0.65</v>
          </cell>
          <cell r="D12970" t="str">
            <v>Edgefield</v>
          </cell>
          <cell r="E12970">
            <v>0</v>
          </cell>
          <cell r="F12970">
            <v>617</v>
          </cell>
          <cell r="G12970" t="str">
            <v>HOME</v>
          </cell>
        </row>
        <row r="12971">
          <cell r="A12971" t="str">
            <v>Fairfield201800.65HOME</v>
          </cell>
          <cell r="B12971">
            <v>2018</v>
          </cell>
          <cell r="C12971">
            <v>0.65</v>
          </cell>
          <cell r="D12971" t="str">
            <v>Fairfield</v>
          </cell>
          <cell r="E12971">
            <v>0</v>
          </cell>
          <cell r="F12971">
            <v>605</v>
          </cell>
          <cell r="G12971" t="str">
            <v>HOME</v>
          </cell>
        </row>
        <row r="12972">
          <cell r="A12972" t="str">
            <v>Florence201800.65HOME</v>
          </cell>
          <cell r="B12972">
            <v>2018</v>
          </cell>
          <cell r="C12972">
            <v>0.65</v>
          </cell>
          <cell r="D12972" t="str">
            <v>Florence</v>
          </cell>
          <cell r="E12972">
            <v>0</v>
          </cell>
          <cell r="F12972">
            <v>565</v>
          </cell>
          <cell r="G12972" t="str">
            <v>HOME</v>
          </cell>
        </row>
        <row r="12973">
          <cell r="A12973" t="str">
            <v>Georgetown201800.65HOME</v>
          </cell>
          <cell r="B12973">
            <v>2018</v>
          </cell>
          <cell r="C12973">
            <v>0.65</v>
          </cell>
          <cell r="D12973" t="str">
            <v>Georgetown</v>
          </cell>
          <cell r="E12973">
            <v>0</v>
          </cell>
          <cell r="F12973">
            <v>558</v>
          </cell>
          <cell r="G12973" t="str">
            <v>HOME</v>
          </cell>
        </row>
        <row r="12974">
          <cell r="A12974" t="str">
            <v>Greenville201800.65HOME</v>
          </cell>
          <cell r="B12974">
            <v>2018</v>
          </cell>
          <cell r="C12974">
            <v>0.65</v>
          </cell>
          <cell r="D12974" t="str">
            <v>Greenville</v>
          </cell>
          <cell r="E12974">
            <v>0</v>
          </cell>
          <cell r="F12974">
            <v>582</v>
          </cell>
          <cell r="G12974" t="str">
            <v>HOME</v>
          </cell>
        </row>
        <row r="12975">
          <cell r="A12975" t="str">
            <v>Greenwood201800.65HOME</v>
          </cell>
          <cell r="B12975">
            <v>2018</v>
          </cell>
          <cell r="C12975">
            <v>0.65</v>
          </cell>
          <cell r="D12975" t="str">
            <v>Greenwood</v>
          </cell>
          <cell r="E12975">
            <v>0</v>
          </cell>
          <cell r="F12975">
            <v>485</v>
          </cell>
          <cell r="G12975" t="str">
            <v>HOME</v>
          </cell>
        </row>
        <row r="12976">
          <cell r="A12976" t="str">
            <v>Hampton201800.65HOME</v>
          </cell>
          <cell r="B12976">
            <v>2018</v>
          </cell>
          <cell r="C12976">
            <v>0.65</v>
          </cell>
          <cell r="D12976" t="str">
            <v>Hampton</v>
          </cell>
          <cell r="E12976">
            <v>0</v>
          </cell>
          <cell r="F12976">
            <v>485</v>
          </cell>
          <cell r="G12976" t="str">
            <v>HOME</v>
          </cell>
        </row>
        <row r="12977">
          <cell r="A12977" t="str">
            <v>Horry201800.65HOME</v>
          </cell>
          <cell r="B12977">
            <v>2018</v>
          </cell>
          <cell r="C12977">
            <v>0.65</v>
          </cell>
          <cell r="D12977" t="str">
            <v>Horry</v>
          </cell>
          <cell r="E12977">
            <v>0</v>
          </cell>
          <cell r="F12977">
            <v>640</v>
          </cell>
          <cell r="G12977" t="str">
            <v>HOME</v>
          </cell>
        </row>
        <row r="12978">
          <cell r="A12978" t="str">
            <v>Jasper201800.65HOME</v>
          </cell>
          <cell r="B12978">
            <v>2018</v>
          </cell>
          <cell r="C12978">
            <v>0.65</v>
          </cell>
          <cell r="D12978" t="str">
            <v>Jasper</v>
          </cell>
          <cell r="E12978">
            <v>0</v>
          </cell>
          <cell r="F12978">
            <v>564</v>
          </cell>
          <cell r="G12978" t="str">
            <v>HOME</v>
          </cell>
        </row>
        <row r="12979">
          <cell r="A12979" t="str">
            <v>Kershaw201800.65HOME</v>
          </cell>
          <cell r="B12979">
            <v>2018</v>
          </cell>
          <cell r="C12979">
            <v>0.65</v>
          </cell>
          <cell r="D12979" t="str">
            <v>Kershaw</v>
          </cell>
          <cell r="E12979">
            <v>0</v>
          </cell>
          <cell r="F12979">
            <v>584</v>
          </cell>
          <cell r="G12979" t="str">
            <v>HOME</v>
          </cell>
        </row>
        <row r="12980">
          <cell r="A12980" t="str">
            <v>Lancaster201800.65HOME</v>
          </cell>
          <cell r="B12980">
            <v>2018</v>
          </cell>
          <cell r="C12980">
            <v>0.65</v>
          </cell>
          <cell r="D12980" t="str">
            <v>Lancaster</v>
          </cell>
          <cell r="E12980">
            <v>0</v>
          </cell>
          <cell r="F12980">
            <v>561</v>
          </cell>
          <cell r="G12980" t="str">
            <v>HOME</v>
          </cell>
        </row>
        <row r="12981">
          <cell r="A12981" t="str">
            <v>Laurens201800.65HOME</v>
          </cell>
          <cell r="B12981">
            <v>2018</v>
          </cell>
          <cell r="C12981">
            <v>0.65</v>
          </cell>
          <cell r="D12981" t="str">
            <v>Laurens</v>
          </cell>
          <cell r="E12981">
            <v>0</v>
          </cell>
          <cell r="F12981">
            <v>516</v>
          </cell>
          <cell r="G12981" t="str">
            <v>HOME</v>
          </cell>
        </row>
        <row r="12982">
          <cell r="A12982" t="str">
            <v>Lee201800.65HOME</v>
          </cell>
          <cell r="B12982">
            <v>2018</v>
          </cell>
          <cell r="C12982">
            <v>0.65</v>
          </cell>
          <cell r="D12982" t="str">
            <v>Lee</v>
          </cell>
          <cell r="E12982">
            <v>0</v>
          </cell>
          <cell r="F12982">
            <v>485</v>
          </cell>
          <cell r="G12982" t="str">
            <v>HOME</v>
          </cell>
        </row>
        <row r="12983">
          <cell r="A12983" t="str">
            <v>Lexington201800.65HOME</v>
          </cell>
          <cell r="B12983">
            <v>2018</v>
          </cell>
          <cell r="C12983">
            <v>0.65</v>
          </cell>
          <cell r="D12983" t="str">
            <v>Lexington</v>
          </cell>
          <cell r="E12983">
            <v>0</v>
          </cell>
          <cell r="F12983">
            <v>605</v>
          </cell>
          <cell r="G12983" t="str">
            <v>HOME</v>
          </cell>
        </row>
        <row r="12984">
          <cell r="A12984" t="str">
            <v>Marion201800.65HOME</v>
          </cell>
          <cell r="B12984">
            <v>2018</v>
          </cell>
          <cell r="C12984">
            <v>0.65</v>
          </cell>
          <cell r="D12984" t="str">
            <v>Marion</v>
          </cell>
          <cell r="E12984">
            <v>0</v>
          </cell>
          <cell r="F12984">
            <v>564</v>
          </cell>
          <cell r="G12984" t="str">
            <v>HOME</v>
          </cell>
        </row>
        <row r="12985">
          <cell r="A12985" t="str">
            <v>Marlboro201800.65HOME</v>
          </cell>
          <cell r="B12985">
            <v>2018</v>
          </cell>
          <cell r="C12985">
            <v>0.65</v>
          </cell>
          <cell r="D12985" t="str">
            <v>Marlboro</v>
          </cell>
          <cell r="E12985">
            <v>0</v>
          </cell>
          <cell r="F12985">
            <v>485</v>
          </cell>
          <cell r="G12985" t="str">
            <v>HOME</v>
          </cell>
        </row>
        <row r="12986">
          <cell r="A12986" t="str">
            <v>McCormick201800.65HOME</v>
          </cell>
          <cell r="B12986">
            <v>2018</v>
          </cell>
          <cell r="C12986">
            <v>0.65</v>
          </cell>
          <cell r="D12986" t="str">
            <v>McCormick</v>
          </cell>
          <cell r="E12986">
            <v>0</v>
          </cell>
          <cell r="F12986">
            <v>485</v>
          </cell>
          <cell r="G12986" t="str">
            <v>HOME</v>
          </cell>
        </row>
        <row r="12987">
          <cell r="A12987" t="str">
            <v>Newberry201800.65HOME</v>
          </cell>
          <cell r="B12987">
            <v>2018</v>
          </cell>
          <cell r="C12987">
            <v>0.65</v>
          </cell>
          <cell r="D12987" t="str">
            <v>Newberry</v>
          </cell>
          <cell r="E12987">
            <v>0</v>
          </cell>
          <cell r="F12987">
            <v>510</v>
          </cell>
          <cell r="G12987" t="str">
            <v>HOME</v>
          </cell>
        </row>
        <row r="12988">
          <cell r="A12988" t="str">
            <v>Oconee201800.65HOME</v>
          </cell>
          <cell r="B12988">
            <v>2018</v>
          </cell>
          <cell r="C12988">
            <v>0.65</v>
          </cell>
          <cell r="D12988" t="str">
            <v>Oconee</v>
          </cell>
          <cell r="E12988">
            <v>0</v>
          </cell>
          <cell r="F12988">
            <v>485</v>
          </cell>
          <cell r="G12988" t="str">
            <v>HOME</v>
          </cell>
        </row>
        <row r="12989">
          <cell r="A12989" t="str">
            <v>Orangeburg201800.65HOME</v>
          </cell>
          <cell r="B12989">
            <v>2018</v>
          </cell>
          <cell r="C12989">
            <v>0.65</v>
          </cell>
          <cell r="D12989" t="str">
            <v>Orangeburg</v>
          </cell>
          <cell r="E12989">
            <v>0</v>
          </cell>
          <cell r="F12989">
            <v>507</v>
          </cell>
          <cell r="G12989" t="str">
            <v>HOME</v>
          </cell>
        </row>
        <row r="12990">
          <cell r="A12990" t="str">
            <v>Pickens201800.65HOME</v>
          </cell>
          <cell r="B12990">
            <v>2018</v>
          </cell>
          <cell r="C12990">
            <v>0.65</v>
          </cell>
          <cell r="D12990" t="str">
            <v>Pickens</v>
          </cell>
          <cell r="E12990">
            <v>0</v>
          </cell>
          <cell r="F12990">
            <v>582</v>
          </cell>
          <cell r="G12990" t="str">
            <v>HOME</v>
          </cell>
        </row>
        <row r="12991">
          <cell r="A12991" t="str">
            <v>Richland201800.65HOME</v>
          </cell>
          <cell r="B12991">
            <v>2018</v>
          </cell>
          <cell r="C12991">
            <v>0.65</v>
          </cell>
          <cell r="D12991" t="str">
            <v>Richland</v>
          </cell>
          <cell r="E12991">
            <v>0</v>
          </cell>
          <cell r="F12991">
            <v>605</v>
          </cell>
          <cell r="G12991" t="str">
            <v>HOME</v>
          </cell>
        </row>
        <row r="12992">
          <cell r="A12992" t="str">
            <v>Saluda201800.65HOME</v>
          </cell>
          <cell r="B12992">
            <v>2018</v>
          </cell>
          <cell r="C12992">
            <v>0.65</v>
          </cell>
          <cell r="D12992" t="str">
            <v>Saluda</v>
          </cell>
          <cell r="E12992">
            <v>0</v>
          </cell>
          <cell r="F12992">
            <v>605</v>
          </cell>
          <cell r="G12992" t="str">
            <v>HOME</v>
          </cell>
        </row>
        <row r="12993">
          <cell r="A12993" t="str">
            <v>Spartanburg201800.65HOME</v>
          </cell>
          <cell r="B12993">
            <v>2018</v>
          </cell>
          <cell r="C12993">
            <v>0.65</v>
          </cell>
          <cell r="D12993" t="str">
            <v>Spartanburg</v>
          </cell>
          <cell r="E12993">
            <v>0</v>
          </cell>
          <cell r="F12993">
            <v>511</v>
          </cell>
          <cell r="G12993" t="str">
            <v>HOME</v>
          </cell>
        </row>
        <row r="12994">
          <cell r="A12994" t="str">
            <v>Sumter201800.65HOME</v>
          </cell>
          <cell r="B12994">
            <v>2018</v>
          </cell>
          <cell r="C12994">
            <v>0.65</v>
          </cell>
          <cell r="D12994" t="str">
            <v>Sumter</v>
          </cell>
          <cell r="E12994">
            <v>0</v>
          </cell>
          <cell r="F12994">
            <v>604</v>
          </cell>
          <cell r="G12994" t="str">
            <v>HOME</v>
          </cell>
        </row>
        <row r="12995">
          <cell r="A12995" t="str">
            <v>Union201800.65HOME</v>
          </cell>
          <cell r="B12995">
            <v>2018</v>
          </cell>
          <cell r="C12995">
            <v>0.65</v>
          </cell>
          <cell r="D12995" t="str">
            <v>Union</v>
          </cell>
          <cell r="E12995">
            <v>0</v>
          </cell>
          <cell r="F12995">
            <v>466</v>
          </cell>
          <cell r="G12995" t="str">
            <v>HOME</v>
          </cell>
        </row>
        <row r="12996">
          <cell r="A12996" t="str">
            <v>Williamsburg201800.65HOME</v>
          </cell>
          <cell r="B12996">
            <v>2018</v>
          </cell>
          <cell r="C12996">
            <v>0.65</v>
          </cell>
          <cell r="D12996" t="str">
            <v>Williamsburg</v>
          </cell>
          <cell r="E12996">
            <v>0</v>
          </cell>
          <cell r="F12996">
            <v>485</v>
          </cell>
          <cell r="G12996" t="str">
            <v>HOME</v>
          </cell>
        </row>
        <row r="12997">
          <cell r="A12997" t="str">
            <v>York201800.65HOME</v>
          </cell>
          <cell r="B12997">
            <v>2018</v>
          </cell>
          <cell r="C12997">
            <v>0.65</v>
          </cell>
          <cell r="D12997" t="str">
            <v>York</v>
          </cell>
          <cell r="E12997">
            <v>0</v>
          </cell>
          <cell r="F12997">
            <v>777</v>
          </cell>
          <cell r="G12997" t="str">
            <v>HOME</v>
          </cell>
        </row>
        <row r="12998">
          <cell r="A12998" t="str">
            <v>Abbeville201810.65HOME</v>
          </cell>
          <cell r="B12998">
            <v>2018</v>
          </cell>
          <cell r="C12998">
            <v>0.65</v>
          </cell>
          <cell r="D12998" t="str">
            <v>Abbeville</v>
          </cell>
          <cell r="E12998">
            <v>1</v>
          </cell>
          <cell r="F12998">
            <v>502</v>
          </cell>
          <cell r="G12998" t="str">
            <v>HOME</v>
          </cell>
        </row>
        <row r="12999">
          <cell r="A12999" t="str">
            <v>Aiken201810.65HOME</v>
          </cell>
          <cell r="B12999">
            <v>2018</v>
          </cell>
          <cell r="C12999">
            <v>0.65</v>
          </cell>
          <cell r="D12999" t="str">
            <v>Aiken</v>
          </cell>
          <cell r="E12999">
            <v>1</v>
          </cell>
          <cell r="F12999">
            <v>636</v>
          </cell>
          <cell r="G12999" t="str">
            <v>HOME</v>
          </cell>
        </row>
        <row r="13000">
          <cell r="A13000" t="str">
            <v>Allendale201810.65HOME</v>
          </cell>
          <cell r="B13000">
            <v>2018</v>
          </cell>
          <cell r="C13000">
            <v>0.65</v>
          </cell>
          <cell r="D13000" t="str">
            <v>Allendale</v>
          </cell>
          <cell r="E13000">
            <v>1</v>
          </cell>
          <cell r="F13000">
            <v>502</v>
          </cell>
          <cell r="G13000" t="str">
            <v>HOME</v>
          </cell>
        </row>
        <row r="13001">
          <cell r="A13001" t="str">
            <v>Anderson201810.65HOME</v>
          </cell>
          <cell r="B13001">
            <v>2018</v>
          </cell>
          <cell r="C13001">
            <v>0.65</v>
          </cell>
          <cell r="D13001" t="str">
            <v>Anderson</v>
          </cell>
          <cell r="E13001">
            <v>1</v>
          </cell>
          <cell r="F13001">
            <v>595</v>
          </cell>
          <cell r="G13001" t="str">
            <v>HOME</v>
          </cell>
        </row>
        <row r="13002">
          <cell r="A13002" t="str">
            <v>Bamberg201810.65HOME</v>
          </cell>
          <cell r="B13002">
            <v>2018</v>
          </cell>
          <cell r="C13002">
            <v>0.65</v>
          </cell>
          <cell r="D13002" t="str">
            <v>Bamberg</v>
          </cell>
          <cell r="E13002">
            <v>1</v>
          </cell>
          <cell r="F13002">
            <v>533</v>
          </cell>
          <cell r="G13002" t="str">
            <v>HOME</v>
          </cell>
        </row>
        <row r="13003">
          <cell r="A13003" t="str">
            <v>Barnwell201810.65HOME</v>
          </cell>
          <cell r="B13003">
            <v>2018</v>
          </cell>
          <cell r="C13003">
            <v>0.65</v>
          </cell>
          <cell r="D13003" t="str">
            <v>Barnwell</v>
          </cell>
          <cell r="E13003">
            <v>1</v>
          </cell>
          <cell r="F13003">
            <v>516</v>
          </cell>
          <cell r="G13003" t="str">
            <v>HOME</v>
          </cell>
        </row>
        <row r="13004">
          <cell r="A13004" t="str">
            <v>Beaufort201810.65HOME</v>
          </cell>
          <cell r="B13004">
            <v>2018</v>
          </cell>
          <cell r="C13004">
            <v>0.65</v>
          </cell>
          <cell r="D13004" t="str">
            <v>Beaufort</v>
          </cell>
          <cell r="E13004">
            <v>1</v>
          </cell>
          <cell r="F13004">
            <v>903</v>
          </cell>
          <cell r="G13004" t="str">
            <v>HOME</v>
          </cell>
        </row>
        <row r="13005">
          <cell r="A13005" t="str">
            <v>Berkeley201810.65HOME</v>
          </cell>
          <cell r="B13005">
            <v>2018</v>
          </cell>
          <cell r="C13005">
            <v>0.65</v>
          </cell>
          <cell r="D13005" t="str">
            <v>Berkeley</v>
          </cell>
          <cell r="E13005">
            <v>1</v>
          </cell>
          <cell r="F13005">
            <v>884</v>
          </cell>
          <cell r="G13005" t="str">
            <v>HOME</v>
          </cell>
        </row>
        <row r="13006">
          <cell r="A13006" t="str">
            <v>Calhoun201810.65HOME</v>
          </cell>
          <cell r="B13006">
            <v>2018</v>
          </cell>
          <cell r="C13006">
            <v>0.65</v>
          </cell>
          <cell r="D13006" t="str">
            <v>Calhoun</v>
          </cell>
          <cell r="E13006">
            <v>1</v>
          </cell>
          <cell r="F13006">
            <v>776</v>
          </cell>
          <cell r="G13006" t="str">
            <v>HOME</v>
          </cell>
        </row>
        <row r="13007">
          <cell r="A13007" t="str">
            <v>Charleston201810.65HOME</v>
          </cell>
          <cell r="B13007">
            <v>2018</v>
          </cell>
          <cell r="C13007">
            <v>0.65</v>
          </cell>
          <cell r="D13007" t="str">
            <v>Charleston</v>
          </cell>
          <cell r="E13007">
            <v>1</v>
          </cell>
          <cell r="F13007">
            <v>884</v>
          </cell>
          <cell r="G13007" t="str">
            <v>HOME</v>
          </cell>
        </row>
        <row r="13008">
          <cell r="A13008" t="str">
            <v>Cherokee201810.65HOME</v>
          </cell>
          <cell r="B13008">
            <v>2018</v>
          </cell>
          <cell r="C13008">
            <v>0.65</v>
          </cell>
          <cell r="D13008" t="str">
            <v>Cherokee</v>
          </cell>
          <cell r="E13008">
            <v>1</v>
          </cell>
          <cell r="F13008">
            <v>508</v>
          </cell>
          <cell r="G13008" t="str">
            <v>HOME</v>
          </cell>
        </row>
        <row r="13009">
          <cell r="A13009" t="str">
            <v>Chester201810.65HOME</v>
          </cell>
          <cell r="B13009">
            <v>2018</v>
          </cell>
          <cell r="C13009">
            <v>0.65</v>
          </cell>
          <cell r="D13009" t="str">
            <v>Chester</v>
          </cell>
          <cell r="E13009">
            <v>1</v>
          </cell>
          <cell r="F13009">
            <v>515</v>
          </cell>
          <cell r="G13009" t="str">
            <v>HOME</v>
          </cell>
        </row>
        <row r="13010">
          <cell r="A13010" t="str">
            <v>Chesterfield201810.65HOME</v>
          </cell>
          <cell r="B13010">
            <v>2018</v>
          </cell>
          <cell r="C13010">
            <v>0.65</v>
          </cell>
          <cell r="D13010" t="str">
            <v>Chesterfield</v>
          </cell>
          <cell r="E13010">
            <v>1</v>
          </cell>
          <cell r="F13010">
            <v>582</v>
          </cell>
          <cell r="G13010" t="str">
            <v>HOME</v>
          </cell>
        </row>
        <row r="13011">
          <cell r="A13011" t="str">
            <v>Clarendon201810.65HOME</v>
          </cell>
          <cell r="B13011">
            <v>2018</v>
          </cell>
          <cell r="C13011">
            <v>0.65</v>
          </cell>
          <cell r="D13011" t="str">
            <v>Clarendon</v>
          </cell>
          <cell r="E13011">
            <v>1</v>
          </cell>
          <cell r="F13011">
            <v>582</v>
          </cell>
          <cell r="G13011" t="str">
            <v>HOME</v>
          </cell>
        </row>
        <row r="13012">
          <cell r="A13012" t="str">
            <v>Colleton201810.65HOME</v>
          </cell>
          <cell r="B13012">
            <v>2018</v>
          </cell>
          <cell r="C13012">
            <v>0.65</v>
          </cell>
          <cell r="D13012" t="str">
            <v>Colleton</v>
          </cell>
          <cell r="E13012">
            <v>1</v>
          </cell>
          <cell r="F13012">
            <v>606</v>
          </cell>
          <cell r="G13012" t="str">
            <v>HOME</v>
          </cell>
        </row>
        <row r="13013">
          <cell r="A13013" t="str">
            <v>Darlington201810.65HOME</v>
          </cell>
          <cell r="B13013">
            <v>2018</v>
          </cell>
          <cell r="C13013">
            <v>0.65</v>
          </cell>
          <cell r="D13013" t="str">
            <v>Darlington</v>
          </cell>
          <cell r="E13013">
            <v>1</v>
          </cell>
          <cell r="F13013">
            <v>587</v>
          </cell>
          <cell r="G13013" t="str">
            <v>HOME</v>
          </cell>
        </row>
        <row r="13014">
          <cell r="A13014" t="str">
            <v>Dillon201810.65HOME</v>
          </cell>
          <cell r="B13014">
            <v>2018</v>
          </cell>
          <cell r="C13014">
            <v>0.65</v>
          </cell>
          <cell r="D13014" t="str">
            <v>Dillon</v>
          </cell>
          <cell r="E13014">
            <v>1</v>
          </cell>
          <cell r="F13014">
            <v>553</v>
          </cell>
          <cell r="G13014" t="str">
            <v>HOME</v>
          </cell>
        </row>
        <row r="13015">
          <cell r="A13015" t="str">
            <v>Dorchester201810.65HOME</v>
          </cell>
          <cell r="B13015">
            <v>2018</v>
          </cell>
          <cell r="C13015">
            <v>0.65</v>
          </cell>
          <cell r="D13015" t="str">
            <v>Dorchester</v>
          </cell>
          <cell r="E13015">
            <v>1</v>
          </cell>
          <cell r="F13015">
            <v>884</v>
          </cell>
          <cell r="G13015" t="str">
            <v>HOME</v>
          </cell>
        </row>
        <row r="13016">
          <cell r="A13016" t="str">
            <v>Edgefield201810.65HOME</v>
          </cell>
          <cell r="B13016">
            <v>2018</v>
          </cell>
          <cell r="C13016">
            <v>0.65</v>
          </cell>
          <cell r="D13016" t="str">
            <v>Edgefield</v>
          </cell>
          <cell r="E13016">
            <v>1</v>
          </cell>
          <cell r="F13016">
            <v>636</v>
          </cell>
          <cell r="G13016" t="str">
            <v>HOME</v>
          </cell>
        </row>
        <row r="13017">
          <cell r="A13017" t="str">
            <v>Fairfield201810.65HOME</v>
          </cell>
          <cell r="B13017">
            <v>2018</v>
          </cell>
          <cell r="C13017">
            <v>0.65</v>
          </cell>
          <cell r="D13017" t="str">
            <v>Fairfield</v>
          </cell>
          <cell r="E13017">
            <v>1</v>
          </cell>
          <cell r="F13017">
            <v>776</v>
          </cell>
          <cell r="G13017" t="str">
            <v>HOME</v>
          </cell>
        </row>
        <row r="13018">
          <cell r="A13018" t="str">
            <v>Florence201810.65HOME</v>
          </cell>
          <cell r="B13018">
            <v>2018</v>
          </cell>
          <cell r="C13018">
            <v>0.65</v>
          </cell>
          <cell r="D13018" t="str">
            <v>Florence</v>
          </cell>
          <cell r="E13018">
            <v>1</v>
          </cell>
          <cell r="F13018">
            <v>569</v>
          </cell>
          <cell r="G13018" t="str">
            <v>HOME</v>
          </cell>
        </row>
        <row r="13019">
          <cell r="A13019" t="str">
            <v>Georgetown201810.65HOME</v>
          </cell>
          <cell r="B13019">
            <v>2018</v>
          </cell>
          <cell r="C13019">
            <v>0.65</v>
          </cell>
          <cell r="D13019" t="str">
            <v>Georgetown</v>
          </cell>
          <cell r="E13019">
            <v>1</v>
          </cell>
          <cell r="F13019">
            <v>588</v>
          </cell>
          <cell r="G13019" t="str">
            <v>HOME</v>
          </cell>
        </row>
        <row r="13020">
          <cell r="A13020" t="str">
            <v>Greenville201810.65HOME</v>
          </cell>
          <cell r="B13020">
            <v>2018</v>
          </cell>
          <cell r="C13020">
            <v>0.65</v>
          </cell>
          <cell r="D13020" t="str">
            <v>Greenville</v>
          </cell>
          <cell r="E13020">
            <v>1</v>
          </cell>
          <cell r="F13020">
            <v>709</v>
          </cell>
          <cell r="G13020" t="str">
            <v>HOME</v>
          </cell>
        </row>
        <row r="13021">
          <cell r="A13021" t="str">
            <v>Greenwood201810.65HOME</v>
          </cell>
          <cell r="B13021">
            <v>2018</v>
          </cell>
          <cell r="C13021">
            <v>0.65</v>
          </cell>
          <cell r="D13021" t="str">
            <v>Greenwood</v>
          </cell>
          <cell r="E13021">
            <v>1</v>
          </cell>
          <cell r="F13021">
            <v>503</v>
          </cell>
          <cell r="G13021" t="str">
            <v>HOME</v>
          </cell>
        </row>
        <row r="13022">
          <cell r="A13022" t="str">
            <v>Hampton201810.65HOME</v>
          </cell>
          <cell r="B13022">
            <v>2018</v>
          </cell>
          <cell r="C13022">
            <v>0.65</v>
          </cell>
          <cell r="D13022" t="str">
            <v>Hampton</v>
          </cell>
          <cell r="E13022">
            <v>1</v>
          </cell>
          <cell r="F13022">
            <v>502</v>
          </cell>
          <cell r="G13022" t="str">
            <v>HOME</v>
          </cell>
        </row>
        <row r="13023">
          <cell r="A13023" t="str">
            <v>Horry201810.65HOME</v>
          </cell>
          <cell r="B13023">
            <v>2018</v>
          </cell>
          <cell r="C13023">
            <v>0.65</v>
          </cell>
          <cell r="D13023" t="str">
            <v>Horry</v>
          </cell>
          <cell r="E13023">
            <v>1</v>
          </cell>
          <cell r="F13023">
            <v>688</v>
          </cell>
          <cell r="G13023" t="str">
            <v>HOME</v>
          </cell>
        </row>
        <row r="13024">
          <cell r="A13024" t="str">
            <v>Jasper201810.65HOME</v>
          </cell>
          <cell r="B13024">
            <v>2018</v>
          </cell>
          <cell r="C13024">
            <v>0.65</v>
          </cell>
          <cell r="D13024" t="str">
            <v>Jasper</v>
          </cell>
          <cell r="E13024">
            <v>1</v>
          </cell>
          <cell r="F13024">
            <v>606</v>
          </cell>
          <cell r="G13024" t="str">
            <v>HOME</v>
          </cell>
        </row>
        <row r="13025">
          <cell r="A13025" t="str">
            <v>Kershaw201810.65HOME</v>
          </cell>
          <cell r="B13025">
            <v>2018</v>
          </cell>
          <cell r="C13025">
            <v>0.65</v>
          </cell>
          <cell r="D13025" t="str">
            <v>Kershaw</v>
          </cell>
          <cell r="E13025">
            <v>1</v>
          </cell>
          <cell r="F13025">
            <v>615</v>
          </cell>
          <cell r="G13025" t="str">
            <v>HOME</v>
          </cell>
        </row>
        <row r="13026">
          <cell r="A13026" t="str">
            <v>Lancaster201810.65HOME</v>
          </cell>
          <cell r="B13026">
            <v>2018</v>
          </cell>
          <cell r="C13026">
            <v>0.65</v>
          </cell>
          <cell r="D13026" t="str">
            <v>Lancaster</v>
          </cell>
          <cell r="E13026">
            <v>1</v>
          </cell>
          <cell r="F13026">
            <v>695</v>
          </cell>
          <cell r="G13026" t="str">
            <v>HOME</v>
          </cell>
        </row>
        <row r="13027">
          <cell r="A13027" t="str">
            <v>Laurens201810.65HOME</v>
          </cell>
          <cell r="B13027">
            <v>2018</v>
          </cell>
          <cell r="C13027">
            <v>0.65</v>
          </cell>
          <cell r="D13027" t="str">
            <v>Laurens</v>
          </cell>
          <cell r="E13027">
            <v>1</v>
          </cell>
          <cell r="F13027">
            <v>536</v>
          </cell>
          <cell r="G13027" t="str">
            <v>HOME</v>
          </cell>
        </row>
        <row r="13028">
          <cell r="A13028" t="str">
            <v>Lee201810.65HOME</v>
          </cell>
          <cell r="B13028">
            <v>2018</v>
          </cell>
          <cell r="C13028">
            <v>0.65</v>
          </cell>
          <cell r="D13028" t="str">
            <v>Lee</v>
          </cell>
          <cell r="E13028">
            <v>1</v>
          </cell>
          <cell r="F13028">
            <v>582</v>
          </cell>
          <cell r="G13028" t="str">
            <v>HOME</v>
          </cell>
        </row>
        <row r="13029">
          <cell r="A13029" t="str">
            <v>Lexington201810.65HOME</v>
          </cell>
          <cell r="B13029">
            <v>2018</v>
          </cell>
          <cell r="C13029">
            <v>0.65</v>
          </cell>
          <cell r="D13029" t="str">
            <v>Lexington</v>
          </cell>
          <cell r="E13029">
            <v>1</v>
          </cell>
          <cell r="F13029">
            <v>776</v>
          </cell>
          <cell r="G13029" t="str">
            <v>HOME</v>
          </cell>
        </row>
        <row r="13030">
          <cell r="A13030" t="str">
            <v>Marion201810.65HOME</v>
          </cell>
          <cell r="B13030">
            <v>2018</v>
          </cell>
          <cell r="C13030">
            <v>0.65</v>
          </cell>
          <cell r="D13030" t="str">
            <v>Marion</v>
          </cell>
          <cell r="E13030">
            <v>1</v>
          </cell>
          <cell r="F13030">
            <v>581</v>
          </cell>
          <cell r="G13030" t="str">
            <v>HOME</v>
          </cell>
        </row>
        <row r="13031">
          <cell r="A13031" t="str">
            <v>Marlboro201810.65HOME</v>
          </cell>
          <cell r="B13031">
            <v>2018</v>
          </cell>
          <cell r="C13031">
            <v>0.65</v>
          </cell>
          <cell r="D13031" t="str">
            <v>Marlboro</v>
          </cell>
          <cell r="E13031">
            <v>1</v>
          </cell>
          <cell r="F13031">
            <v>502</v>
          </cell>
          <cell r="G13031" t="str">
            <v>HOME</v>
          </cell>
        </row>
        <row r="13032">
          <cell r="A13032" t="str">
            <v>McCormick201810.65HOME</v>
          </cell>
          <cell r="B13032">
            <v>2018</v>
          </cell>
          <cell r="C13032">
            <v>0.65</v>
          </cell>
          <cell r="D13032" t="str">
            <v>McCormick</v>
          </cell>
          <cell r="E13032">
            <v>1</v>
          </cell>
          <cell r="F13032">
            <v>502</v>
          </cell>
          <cell r="G13032" t="str">
            <v>HOME</v>
          </cell>
        </row>
        <row r="13033">
          <cell r="A13033" t="str">
            <v>Newberry201810.65HOME</v>
          </cell>
          <cell r="B13033">
            <v>2018</v>
          </cell>
          <cell r="C13033">
            <v>0.65</v>
          </cell>
          <cell r="D13033" t="str">
            <v>Newberry</v>
          </cell>
          <cell r="E13033">
            <v>1</v>
          </cell>
          <cell r="F13033">
            <v>529</v>
          </cell>
          <cell r="G13033" t="str">
            <v>HOME</v>
          </cell>
        </row>
        <row r="13034">
          <cell r="A13034" t="str">
            <v>Oconee201810.65HOME</v>
          </cell>
          <cell r="B13034">
            <v>2018</v>
          </cell>
          <cell r="C13034">
            <v>0.65</v>
          </cell>
          <cell r="D13034" t="str">
            <v>Oconee</v>
          </cell>
          <cell r="E13034">
            <v>1</v>
          </cell>
          <cell r="F13034">
            <v>502</v>
          </cell>
          <cell r="G13034" t="str">
            <v>HOME</v>
          </cell>
        </row>
        <row r="13035">
          <cell r="A13035" t="str">
            <v>Orangeburg201810.65HOME</v>
          </cell>
          <cell r="B13035">
            <v>2018</v>
          </cell>
          <cell r="C13035">
            <v>0.65</v>
          </cell>
          <cell r="D13035" t="str">
            <v>Orangeburg</v>
          </cell>
          <cell r="E13035">
            <v>1</v>
          </cell>
          <cell r="F13035">
            <v>510</v>
          </cell>
          <cell r="G13035" t="str">
            <v>HOME</v>
          </cell>
        </row>
        <row r="13036">
          <cell r="A13036" t="str">
            <v>Pickens201810.65HOME</v>
          </cell>
          <cell r="B13036">
            <v>2018</v>
          </cell>
          <cell r="C13036">
            <v>0.65</v>
          </cell>
          <cell r="D13036" t="str">
            <v>Pickens</v>
          </cell>
          <cell r="E13036">
            <v>1</v>
          </cell>
          <cell r="F13036">
            <v>709</v>
          </cell>
          <cell r="G13036" t="str">
            <v>HOME</v>
          </cell>
        </row>
        <row r="13037">
          <cell r="A13037" t="str">
            <v>Richland201810.65HOME</v>
          </cell>
          <cell r="B13037">
            <v>2018</v>
          </cell>
          <cell r="C13037">
            <v>0.65</v>
          </cell>
          <cell r="D13037" t="str">
            <v>Richland</v>
          </cell>
          <cell r="E13037">
            <v>1</v>
          </cell>
          <cell r="F13037">
            <v>776</v>
          </cell>
          <cell r="G13037" t="str">
            <v>HOME</v>
          </cell>
        </row>
        <row r="13038">
          <cell r="A13038" t="str">
            <v>Saluda201810.65HOME</v>
          </cell>
          <cell r="B13038">
            <v>2018</v>
          </cell>
          <cell r="C13038">
            <v>0.65</v>
          </cell>
          <cell r="D13038" t="str">
            <v>Saluda</v>
          </cell>
          <cell r="E13038">
            <v>1</v>
          </cell>
          <cell r="F13038">
            <v>776</v>
          </cell>
          <cell r="G13038" t="str">
            <v>HOME</v>
          </cell>
        </row>
        <row r="13039">
          <cell r="A13039" t="str">
            <v>Spartanburg201810.65HOME</v>
          </cell>
          <cell r="B13039">
            <v>2018</v>
          </cell>
          <cell r="C13039">
            <v>0.65</v>
          </cell>
          <cell r="D13039" t="str">
            <v>Spartanburg</v>
          </cell>
          <cell r="E13039">
            <v>1</v>
          </cell>
          <cell r="F13039">
            <v>605</v>
          </cell>
          <cell r="G13039" t="str">
            <v>HOME</v>
          </cell>
        </row>
        <row r="13040">
          <cell r="A13040" t="str">
            <v>Sumter201810.65HOME</v>
          </cell>
          <cell r="B13040">
            <v>2018</v>
          </cell>
          <cell r="C13040">
            <v>0.65</v>
          </cell>
          <cell r="D13040" t="str">
            <v>Sumter</v>
          </cell>
          <cell r="E13040">
            <v>1</v>
          </cell>
          <cell r="F13040">
            <v>608</v>
          </cell>
          <cell r="G13040" t="str">
            <v>HOME</v>
          </cell>
        </row>
        <row r="13041">
          <cell r="A13041" t="str">
            <v>Union201810.65HOME</v>
          </cell>
          <cell r="B13041">
            <v>2018</v>
          </cell>
          <cell r="C13041">
            <v>0.65</v>
          </cell>
          <cell r="D13041" t="str">
            <v>Union</v>
          </cell>
          <cell r="E13041">
            <v>1</v>
          </cell>
          <cell r="F13041">
            <v>502</v>
          </cell>
          <cell r="G13041" t="str">
            <v>HOME</v>
          </cell>
        </row>
        <row r="13042">
          <cell r="A13042" t="str">
            <v>Williamsburg201810.65HOME</v>
          </cell>
          <cell r="B13042">
            <v>2018</v>
          </cell>
          <cell r="C13042">
            <v>0.65</v>
          </cell>
          <cell r="D13042" t="str">
            <v>Williamsburg</v>
          </cell>
          <cell r="E13042">
            <v>1</v>
          </cell>
          <cell r="F13042">
            <v>582</v>
          </cell>
          <cell r="G13042" t="str">
            <v>HOME</v>
          </cell>
        </row>
        <row r="13043">
          <cell r="A13043" t="str">
            <v>York201810.65HOME</v>
          </cell>
          <cell r="B13043">
            <v>2018</v>
          </cell>
          <cell r="C13043">
            <v>0.65</v>
          </cell>
          <cell r="D13043" t="str">
            <v>York</v>
          </cell>
          <cell r="E13043">
            <v>1</v>
          </cell>
          <cell r="F13043">
            <v>838</v>
          </cell>
          <cell r="G13043" t="str">
            <v>HOME</v>
          </cell>
        </row>
        <row r="13044">
          <cell r="A13044" t="str">
            <v>Abbeville201820.65HOME</v>
          </cell>
          <cell r="B13044">
            <v>2018</v>
          </cell>
          <cell r="C13044">
            <v>0.65</v>
          </cell>
          <cell r="D13044" t="str">
            <v>Abbeville</v>
          </cell>
          <cell r="E13044">
            <v>2</v>
          </cell>
          <cell r="F13044">
            <v>668</v>
          </cell>
          <cell r="G13044" t="str">
            <v>HOME</v>
          </cell>
        </row>
        <row r="13045">
          <cell r="A13045" t="str">
            <v>Aiken201820.65HOME</v>
          </cell>
          <cell r="B13045">
            <v>2018</v>
          </cell>
          <cell r="C13045">
            <v>0.65</v>
          </cell>
          <cell r="D13045" t="str">
            <v>Aiken</v>
          </cell>
          <cell r="E13045">
            <v>2</v>
          </cell>
          <cell r="F13045">
            <v>771</v>
          </cell>
          <cell r="G13045" t="str">
            <v>HOME</v>
          </cell>
        </row>
        <row r="13046">
          <cell r="A13046" t="str">
            <v>Allendale201820.65HOME</v>
          </cell>
          <cell r="B13046">
            <v>2018</v>
          </cell>
          <cell r="C13046">
            <v>0.65</v>
          </cell>
          <cell r="D13046" t="str">
            <v>Allendale</v>
          </cell>
          <cell r="E13046">
            <v>2</v>
          </cell>
          <cell r="F13046">
            <v>668</v>
          </cell>
          <cell r="G13046" t="str">
            <v>HOME</v>
          </cell>
        </row>
        <row r="13047">
          <cell r="A13047" t="str">
            <v>Anderson201820.65HOME</v>
          </cell>
          <cell r="B13047">
            <v>2018</v>
          </cell>
          <cell r="C13047">
            <v>0.65</v>
          </cell>
          <cell r="D13047" t="str">
            <v>Anderson</v>
          </cell>
          <cell r="E13047">
            <v>2</v>
          </cell>
          <cell r="F13047">
            <v>740</v>
          </cell>
          <cell r="G13047" t="str">
            <v>HOME</v>
          </cell>
        </row>
        <row r="13048">
          <cell r="A13048" t="str">
            <v>Bamberg201820.65HOME</v>
          </cell>
          <cell r="B13048">
            <v>2018</v>
          </cell>
          <cell r="C13048">
            <v>0.65</v>
          </cell>
          <cell r="D13048" t="str">
            <v>Bamberg</v>
          </cell>
          <cell r="E13048">
            <v>2</v>
          </cell>
          <cell r="F13048">
            <v>709</v>
          </cell>
          <cell r="G13048" t="str">
            <v>HOME</v>
          </cell>
        </row>
        <row r="13049">
          <cell r="A13049" t="str">
            <v>Barnwell201820.65HOME</v>
          </cell>
          <cell r="B13049">
            <v>2018</v>
          </cell>
          <cell r="C13049">
            <v>0.65</v>
          </cell>
          <cell r="D13049" t="str">
            <v>Barnwell</v>
          </cell>
          <cell r="E13049">
            <v>2</v>
          </cell>
          <cell r="F13049">
            <v>668</v>
          </cell>
          <cell r="G13049" t="str">
            <v>HOME</v>
          </cell>
        </row>
        <row r="13050">
          <cell r="A13050" t="str">
            <v>Beaufort201820.65HOME</v>
          </cell>
          <cell r="B13050">
            <v>2018</v>
          </cell>
          <cell r="C13050">
            <v>0.65</v>
          </cell>
          <cell r="D13050" t="str">
            <v>Beaufort</v>
          </cell>
          <cell r="E13050">
            <v>2</v>
          </cell>
          <cell r="F13050">
            <v>1056</v>
          </cell>
          <cell r="G13050" t="str">
            <v>HOME</v>
          </cell>
        </row>
        <row r="13051">
          <cell r="A13051" t="str">
            <v>Berkeley201820.65HOME</v>
          </cell>
          <cell r="B13051">
            <v>2018</v>
          </cell>
          <cell r="C13051">
            <v>0.65</v>
          </cell>
          <cell r="D13051" t="str">
            <v>Berkeley</v>
          </cell>
          <cell r="E13051">
            <v>2</v>
          </cell>
          <cell r="F13051">
            <v>1037</v>
          </cell>
          <cell r="G13051" t="str">
            <v>HOME</v>
          </cell>
        </row>
        <row r="13052">
          <cell r="A13052" t="str">
            <v>Calhoun201820.65HOME</v>
          </cell>
          <cell r="B13052">
            <v>2018</v>
          </cell>
          <cell r="C13052">
            <v>0.65</v>
          </cell>
          <cell r="D13052" t="str">
            <v>Calhoun</v>
          </cell>
          <cell r="E13052">
            <v>2</v>
          </cell>
          <cell r="F13052">
            <v>891</v>
          </cell>
          <cell r="G13052" t="str">
            <v>HOME</v>
          </cell>
        </row>
        <row r="13053">
          <cell r="A13053" t="str">
            <v>Charleston201820.65HOME</v>
          </cell>
          <cell r="B13053">
            <v>2018</v>
          </cell>
          <cell r="C13053">
            <v>0.65</v>
          </cell>
          <cell r="D13053" t="str">
            <v>Charleston</v>
          </cell>
          <cell r="E13053">
            <v>2</v>
          </cell>
          <cell r="F13053">
            <v>1037</v>
          </cell>
          <cell r="G13053" t="str">
            <v>HOME</v>
          </cell>
        </row>
        <row r="13054">
          <cell r="A13054" t="str">
            <v>Cherokee201820.65HOME</v>
          </cell>
          <cell r="B13054">
            <v>2018</v>
          </cell>
          <cell r="C13054">
            <v>0.65</v>
          </cell>
          <cell r="D13054" t="str">
            <v>Cherokee</v>
          </cell>
          <cell r="E13054">
            <v>2</v>
          </cell>
          <cell r="F13054">
            <v>676</v>
          </cell>
          <cell r="G13054" t="str">
            <v>HOME</v>
          </cell>
        </row>
        <row r="13055">
          <cell r="A13055" t="str">
            <v>Chester201820.65HOME</v>
          </cell>
          <cell r="B13055">
            <v>2018</v>
          </cell>
          <cell r="C13055">
            <v>0.65</v>
          </cell>
          <cell r="D13055" t="str">
            <v>Chester</v>
          </cell>
          <cell r="E13055">
            <v>2</v>
          </cell>
          <cell r="F13055">
            <v>680</v>
          </cell>
          <cell r="G13055" t="str">
            <v>HOME</v>
          </cell>
        </row>
        <row r="13056">
          <cell r="A13056" t="str">
            <v>Chesterfield201820.65HOME</v>
          </cell>
          <cell r="B13056">
            <v>2018</v>
          </cell>
          <cell r="C13056">
            <v>0.65</v>
          </cell>
          <cell r="D13056" t="str">
            <v>Chesterfield</v>
          </cell>
          <cell r="E13056">
            <v>2</v>
          </cell>
          <cell r="F13056">
            <v>668</v>
          </cell>
          <cell r="G13056" t="str">
            <v>HOME</v>
          </cell>
        </row>
        <row r="13057">
          <cell r="A13057" t="str">
            <v>Clarendon201820.65HOME</v>
          </cell>
          <cell r="B13057">
            <v>2018</v>
          </cell>
          <cell r="C13057">
            <v>0.65</v>
          </cell>
          <cell r="D13057" t="str">
            <v>Clarendon</v>
          </cell>
          <cell r="E13057">
            <v>2</v>
          </cell>
          <cell r="F13057">
            <v>668</v>
          </cell>
          <cell r="G13057" t="str">
            <v>HOME</v>
          </cell>
        </row>
        <row r="13058">
          <cell r="A13058" t="str">
            <v>Colleton201820.65HOME</v>
          </cell>
          <cell r="B13058">
            <v>2018</v>
          </cell>
          <cell r="C13058">
            <v>0.65</v>
          </cell>
          <cell r="D13058" t="str">
            <v>Colleton</v>
          </cell>
          <cell r="E13058">
            <v>2</v>
          </cell>
          <cell r="F13058">
            <v>729</v>
          </cell>
          <cell r="G13058" t="str">
            <v>HOME</v>
          </cell>
        </row>
        <row r="13059">
          <cell r="A13059" t="str">
            <v>Darlington201820.65HOME</v>
          </cell>
          <cell r="B13059">
            <v>2018</v>
          </cell>
          <cell r="C13059">
            <v>0.65</v>
          </cell>
          <cell r="D13059" t="str">
            <v>Darlington</v>
          </cell>
          <cell r="E13059">
            <v>2</v>
          </cell>
          <cell r="F13059">
            <v>674</v>
          </cell>
          <cell r="G13059" t="str">
            <v>HOME</v>
          </cell>
        </row>
        <row r="13060">
          <cell r="A13060" t="str">
            <v>Dillon201820.65HOME</v>
          </cell>
          <cell r="B13060">
            <v>2018</v>
          </cell>
          <cell r="C13060">
            <v>0.65</v>
          </cell>
          <cell r="D13060" t="str">
            <v>Dillon</v>
          </cell>
          <cell r="E13060">
            <v>2</v>
          </cell>
          <cell r="F13060">
            <v>668</v>
          </cell>
          <cell r="G13060" t="str">
            <v>HOME</v>
          </cell>
        </row>
        <row r="13061">
          <cell r="A13061" t="str">
            <v>Dorchester201820.65HOME</v>
          </cell>
          <cell r="B13061">
            <v>2018</v>
          </cell>
          <cell r="C13061">
            <v>0.65</v>
          </cell>
          <cell r="D13061" t="str">
            <v>Dorchester</v>
          </cell>
          <cell r="E13061">
            <v>2</v>
          </cell>
          <cell r="F13061">
            <v>1037</v>
          </cell>
          <cell r="G13061" t="str">
            <v>HOME</v>
          </cell>
        </row>
        <row r="13062">
          <cell r="A13062" t="str">
            <v>Edgefield201820.65HOME</v>
          </cell>
          <cell r="B13062">
            <v>2018</v>
          </cell>
          <cell r="C13062">
            <v>0.65</v>
          </cell>
          <cell r="D13062" t="str">
            <v>Edgefield</v>
          </cell>
          <cell r="E13062">
            <v>2</v>
          </cell>
          <cell r="F13062">
            <v>771</v>
          </cell>
          <cell r="G13062" t="str">
            <v>HOME</v>
          </cell>
        </row>
        <row r="13063">
          <cell r="A13063" t="str">
            <v>Fairfield201820.65HOME</v>
          </cell>
          <cell r="B13063">
            <v>2018</v>
          </cell>
          <cell r="C13063">
            <v>0.65</v>
          </cell>
          <cell r="D13063" t="str">
            <v>Fairfield</v>
          </cell>
          <cell r="E13063">
            <v>2</v>
          </cell>
          <cell r="F13063">
            <v>891</v>
          </cell>
          <cell r="G13063" t="str">
            <v>HOME</v>
          </cell>
        </row>
        <row r="13064">
          <cell r="A13064" t="str">
            <v>Florence201820.65HOME</v>
          </cell>
          <cell r="B13064">
            <v>2018</v>
          </cell>
          <cell r="C13064">
            <v>0.65</v>
          </cell>
          <cell r="D13064" t="str">
            <v>Florence</v>
          </cell>
          <cell r="E13064">
            <v>2</v>
          </cell>
          <cell r="F13064">
            <v>740</v>
          </cell>
          <cell r="G13064" t="str">
            <v>HOME</v>
          </cell>
        </row>
        <row r="13065">
          <cell r="A13065" t="str">
            <v>Georgetown201820.65HOME</v>
          </cell>
          <cell r="B13065">
            <v>2018</v>
          </cell>
          <cell r="C13065">
            <v>0.65</v>
          </cell>
          <cell r="D13065" t="str">
            <v>Georgetown</v>
          </cell>
          <cell r="E13065">
            <v>2</v>
          </cell>
          <cell r="F13065">
            <v>781</v>
          </cell>
          <cell r="G13065" t="str">
            <v>HOME</v>
          </cell>
        </row>
        <row r="13066">
          <cell r="A13066" t="str">
            <v>Greenville201820.65HOME</v>
          </cell>
          <cell r="B13066">
            <v>2018</v>
          </cell>
          <cell r="C13066">
            <v>0.65</v>
          </cell>
          <cell r="D13066" t="str">
            <v>Greenville</v>
          </cell>
          <cell r="E13066">
            <v>2</v>
          </cell>
          <cell r="F13066">
            <v>824</v>
          </cell>
          <cell r="G13066" t="str">
            <v>HOME</v>
          </cell>
        </row>
        <row r="13067">
          <cell r="A13067" t="str">
            <v>Greenwood201820.65HOME</v>
          </cell>
          <cell r="B13067">
            <v>2018</v>
          </cell>
          <cell r="C13067">
            <v>0.65</v>
          </cell>
          <cell r="D13067" t="str">
            <v>Greenwood</v>
          </cell>
          <cell r="E13067">
            <v>2</v>
          </cell>
          <cell r="F13067">
            <v>669</v>
          </cell>
          <cell r="G13067" t="str">
            <v>HOME</v>
          </cell>
        </row>
        <row r="13068">
          <cell r="A13068" t="str">
            <v>Hampton201820.65HOME</v>
          </cell>
          <cell r="B13068">
            <v>2018</v>
          </cell>
          <cell r="C13068">
            <v>0.65</v>
          </cell>
          <cell r="D13068" t="str">
            <v>Hampton</v>
          </cell>
          <cell r="E13068">
            <v>2</v>
          </cell>
          <cell r="F13068">
            <v>668</v>
          </cell>
          <cell r="G13068" t="str">
            <v>HOME</v>
          </cell>
        </row>
        <row r="13069">
          <cell r="A13069" t="str">
            <v>Horry201820.65HOME</v>
          </cell>
          <cell r="B13069">
            <v>2018</v>
          </cell>
          <cell r="C13069">
            <v>0.65</v>
          </cell>
          <cell r="D13069" t="str">
            <v>Horry</v>
          </cell>
          <cell r="E13069">
            <v>2</v>
          </cell>
          <cell r="F13069">
            <v>827</v>
          </cell>
          <cell r="G13069" t="str">
            <v>HOME</v>
          </cell>
        </row>
        <row r="13070">
          <cell r="A13070" t="str">
            <v>Jasper201820.65HOME</v>
          </cell>
          <cell r="B13070">
            <v>2018</v>
          </cell>
          <cell r="C13070">
            <v>0.65</v>
          </cell>
          <cell r="D13070" t="str">
            <v>Jasper</v>
          </cell>
          <cell r="E13070">
            <v>2</v>
          </cell>
          <cell r="F13070">
            <v>729</v>
          </cell>
          <cell r="G13070" t="str">
            <v>HOME</v>
          </cell>
        </row>
        <row r="13071">
          <cell r="A13071" t="str">
            <v>Kershaw201820.65HOME</v>
          </cell>
          <cell r="B13071">
            <v>2018</v>
          </cell>
          <cell r="C13071">
            <v>0.65</v>
          </cell>
          <cell r="D13071" t="str">
            <v>Kershaw</v>
          </cell>
          <cell r="E13071">
            <v>2</v>
          </cell>
          <cell r="F13071">
            <v>707</v>
          </cell>
          <cell r="G13071" t="str">
            <v>HOME</v>
          </cell>
        </row>
        <row r="13072">
          <cell r="A13072" t="str">
            <v>Lancaster201820.65HOME</v>
          </cell>
          <cell r="B13072">
            <v>2018</v>
          </cell>
          <cell r="C13072">
            <v>0.65</v>
          </cell>
          <cell r="D13072" t="str">
            <v>Lancaster</v>
          </cell>
          <cell r="E13072">
            <v>2</v>
          </cell>
          <cell r="F13072">
            <v>861</v>
          </cell>
          <cell r="G13072" t="str">
            <v>HOME</v>
          </cell>
        </row>
        <row r="13073">
          <cell r="A13073" t="str">
            <v>Laurens201820.65HOME</v>
          </cell>
          <cell r="B13073">
            <v>2018</v>
          </cell>
          <cell r="C13073">
            <v>0.65</v>
          </cell>
          <cell r="D13073" t="str">
            <v>Laurens</v>
          </cell>
          <cell r="E13073">
            <v>2</v>
          </cell>
          <cell r="F13073">
            <v>713</v>
          </cell>
          <cell r="G13073" t="str">
            <v>HOME</v>
          </cell>
        </row>
        <row r="13074">
          <cell r="A13074" t="str">
            <v>Lee201820.65HOME</v>
          </cell>
          <cell r="B13074">
            <v>2018</v>
          </cell>
          <cell r="C13074">
            <v>0.65</v>
          </cell>
          <cell r="D13074" t="str">
            <v>Lee</v>
          </cell>
          <cell r="E13074">
            <v>2</v>
          </cell>
          <cell r="F13074">
            <v>668</v>
          </cell>
          <cell r="G13074" t="str">
            <v>HOME</v>
          </cell>
        </row>
        <row r="13075">
          <cell r="A13075" t="str">
            <v>Lexington201820.65HOME</v>
          </cell>
          <cell r="B13075">
            <v>2018</v>
          </cell>
          <cell r="C13075">
            <v>0.65</v>
          </cell>
          <cell r="D13075" t="str">
            <v>Lexington</v>
          </cell>
          <cell r="E13075">
            <v>2</v>
          </cell>
          <cell r="F13075">
            <v>891</v>
          </cell>
          <cell r="G13075" t="str">
            <v>HOME</v>
          </cell>
        </row>
        <row r="13076">
          <cell r="A13076" t="str">
            <v>Marion201820.65HOME</v>
          </cell>
          <cell r="B13076">
            <v>2018</v>
          </cell>
          <cell r="C13076">
            <v>0.65</v>
          </cell>
          <cell r="D13076" t="str">
            <v>Marion</v>
          </cell>
          <cell r="E13076">
            <v>2</v>
          </cell>
          <cell r="F13076">
            <v>668</v>
          </cell>
          <cell r="G13076" t="str">
            <v>HOME</v>
          </cell>
        </row>
        <row r="13077">
          <cell r="A13077" t="str">
            <v>Marlboro201820.65HOME</v>
          </cell>
          <cell r="B13077">
            <v>2018</v>
          </cell>
          <cell r="C13077">
            <v>0.65</v>
          </cell>
          <cell r="D13077" t="str">
            <v>Marlboro</v>
          </cell>
          <cell r="E13077">
            <v>2</v>
          </cell>
          <cell r="F13077">
            <v>668</v>
          </cell>
          <cell r="G13077" t="str">
            <v>HOME</v>
          </cell>
        </row>
        <row r="13078">
          <cell r="A13078" t="str">
            <v>McCormick201820.65HOME</v>
          </cell>
          <cell r="B13078">
            <v>2018</v>
          </cell>
          <cell r="C13078">
            <v>0.65</v>
          </cell>
          <cell r="D13078" t="str">
            <v>McCormick</v>
          </cell>
          <cell r="E13078">
            <v>2</v>
          </cell>
          <cell r="F13078">
            <v>668</v>
          </cell>
          <cell r="G13078" t="str">
            <v>HOME</v>
          </cell>
        </row>
        <row r="13079">
          <cell r="A13079" t="str">
            <v>Newberry201820.65HOME</v>
          </cell>
          <cell r="B13079">
            <v>2018</v>
          </cell>
          <cell r="C13079">
            <v>0.65</v>
          </cell>
          <cell r="D13079" t="str">
            <v>Newberry</v>
          </cell>
          <cell r="E13079">
            <v>2</v>
          </cell>
          <cell r="F13079">
            <v>703</v>
          </cell>
          <cell r="G13079" t="str">
            <v>HOME</v>
          </cell>
        </row>
        <row r="13080">
          <cell r="A13080" t="str">
            <v>Oconee201820.65HOME</v>
          </cell>
          <cell r="B13080">
            <v>2018</v>
          </cell>
          <cell r="C13080">
            <v>0.65</v>
          </cell>
          <cell r="D13080" t="str">
            <v>Oconee</v>
          </cell>
          <cell r="E13080">
            <v>2</v>
          </cell>
          <cell r="F13080">
            <v>668</v>
          </cell>
          <cell r="G13080" t="str">
            <v>HOME</v>
          </cell>
        </row>
        <row r="13081">
          <cell r="A13081" t="str">
            <v>Orangeburg201820.65HOME</v>
          </cell>
          <cell r="B13081">
            <v>2018</v>
          </cell>
          <cell r="C13081">
            <v>0.65</v>
          </cell>
          <cell r="D13081" t="str">
            <v>Orangeburg</v>
          </cell>
          <cell r="E13081">
            <v>2</v>
          </cell>
          <cell r="F13081">
            <v>674</v>
          </cell>
          <cell r="G13081" t="str">
            <v>HOME</v>
          </cell>
        </row>
        <row r="13082">
          <cell r="A13082" t="str">
            <v>Pickens201820.65HOME</v>
          </cell>
          <cell r="B13082">
            <v>2018</v>
          </cell>
          <cell r="C13082">
            <v>0.65</v>
          </cell>
          <cell r="D13082" t="str">
            <v>Pickens</v>
          </cell>
          <cell r="E13082">
            <v>2</v>
          </cell>
          <cell r="F13082">
            <v>824</v>
          </cell>
          <cell r="G13082" t="str">
            <v>HOME</v>
          </cell>
        </row>
        <row r="13083">
          <cell r="A13083" t="str">
            <v>Richland201820.65HOME</v>
          </cell>
          <cell r="B13083">
            <v>2018</v>
          </cell>
          <cell r="C13083">
            <v>0.65</v>
          </cell>
          <cell r="D13083" t="str">
            <v>Richland</v>
          </cell>
          <cell r="E13083">
            <v>2</v>
          </cell>
          <cell r="F13083">
            <v>891</v>
          </cell>
          <cell r="G13083" t="str">
            <v>HOME</v>
          </cell>
        </row>
        <row r="13084">
          <cell r="A13084" t="str">
            <v>Saluda201820.65HOME</v>
          </cell>
          <cell r="B13084">
            <v>2018</v>
          </cell>
          <cell r="C13084">
            <v>0.65</v>
          </cell>
          <cell r="D13084" t="str">
            <v>Saluda</v>
          </cell>
          <cell r="E13084">
            <v>2</v>
          </cell>
          <cell r="F13084">
            <v>891</v>
          </cell>
          <cell r="G13084" t="str">
            <v>HOME</v>
          </cell>
        </row>
        <row r="13085">
          <cell r="A13085" t="str">
            <v>Spartanburg201820.65HOME</v>
          </cell>
          <cell r="B13085">
            <v>2018</v>
          </cell>
          <cell r="C13085">
            <v>0.65</v>
          </cell>
          <cell r="D13085" t="str">
            <v>Spartanburg</v>
          </cell>
          <cell r="E13085">
            <v>2</v>
          </cell>
          <cell r="F13085">
            <v>734</v>
          </cell>
          <cell r="G13085" t="str">
            <v>HOME</v>
          </cell>
        </row>
        <row r="13086">
          <cell r="A13086" t="str">
            <v>Sumter201820.65HOME</v>
          </cell>
          <cell r="B13086">
            <v>2018</v>
          </cell>
          <cell r="C13086">
            <v>0.65</v>
          </cell>
          <cell r="D13086" t="str">
            <v>Sumter</v>
          </cell>
          <cell r="E13086">
            <v>2</v>
          </cell>
          <cell r="F13086">
            <v>759</v>
          </cell>
          <cell r="G13086" t="str">
            <v>HOME</v>
          </cell>
        </row>
        <row r="13087">
          <cell r="A13087" t="str">
            <v>Union201820.65HOME</v>
          </cell>
          <cell r="B13087">
            <v>2018</v>
          </cell>
          <cell r="C13087">
            <v>0.65</v>
          </cell>
          <cell r="D13087" t="str">
            <v>Union</v>
          </cell>
          <cell r="E13087">
            <v>2</v>
          </cell>
          <cell r="F13087">
            <v>668</v>
          </cell>
          <cell r="G13087" t="str">
            <v>HOME</v>
          </cell>
        </row>
        <row r="13088">
          <cell r="A13088" t="str">
            <v>Williamsburg201820.65HOME</v>
          </cell>
          <cell r="B13088">
            <v>2018</v>
          </cell>
          <cell r="C13088">
            <v>0.65</v>
          </cell>
          <cell r="D13088" t="str">
            <v>Williamsburg</v>
          </cell>
          <cell r="E13088">
            <v>2</v>
          </cell>
          <cell r="F13088">
            <v>668</v>
          </cell>
          <cell r="G13088" t="str">
            <v>HOME</v>
          </cell>
        </row>
        <row r="13089">
          <cell r="A13089" t="str">
            <v>York201820.65HOME</v>
          </cell>
          <cell r="B13089">
            <v>2018</v>
          </cell>
          <cell r="C13089">
            <v>0.65</v>
          </cell>
          <cell r="D13089" t="str">
            <v>York</v>
          </cell>
          <cell r="E13089">
            <v>2</v>
          </cell>
          <cell r="F13089">
            <v>967</v>
          </cell>
          <cell r="G13089" t="str">
            <v>HOME</v>
          </cell>
        </row>
        <row r="13090">
          <cell r="A13090" t="str">
            <v>Abbeville201830.65HOME</v>
          </cell>
          <cell r="B13090">
            <v>2018</v>
          </cell>
          <cell r="C13090">
            <v>0.65</v>
          </cell>
          <cell r="D13090" t="str">
            <v>Abbeville</v>
          </cell>
          <cell r="E13090">
            <v>3</v>
          </cell>
          <cell r="F13090">
            <v>852</v>
          </cell>
          <cell r="G13090" t="str">
            <v>HOME</v>
          </cell>
        </row>
        <row r="13091">
          <cell r="A13091" t="str">
            <v>Aiken201830.65HOME</v>
          </cell>
          <cell r="B13091">
            <v>2018</v>
          </cell>
          <cell r="C13091">
            <v>0.65</v>
          </cell>
          <cell r="D13091" t="str">
            <v>Aiken</v>
          </cell>
          <cell r="E13091">
            <v>3</v>
          </cell>
          <cell r="F13091">
            <v>1053</v>
          </cell>
          <cell r="G13091" t="str">
            <v>HOME</v>
          </cell>
        </row>
        <row r="13092">
          <cell r="A13092" t="str">
            <v>Allendale201830.65HOME</v>
          </cell>
          <cell r="B13092">
            <v>2018</v>
          </cell>
          <cell r="C13092">
            <v>0.65</v>
          </cell>
          <cell r="D13092" t="str">
            <v>Allendale</v>
          </cell>
          <cell r="E13092">
            <v>3</v>
          </cell>
          <cell r="F13092">
            <v>834</v>
          </cell>
          <cell r="G13092" t="str">
            <v>HOME</v>
          </cell>
        </row>
        <row r="13093">
          <cell r="A13093" t="str">
            <v>Anderson201830.65HOME</v>
          </cell>
          <cell r="B13093">
            <v>2018</v>
          </cell>
          <cell r="C13093">
            <v>0.65</v>
          </cell>
          <cell r="D13093" t="str">
            <v>Anderson</v>
          </cell>
          <cell r="E13093">
            <v>3</v>
          </cell>
          <cell r="F13093">
            <v>965</v>
          </cell>
          <cell r="G13093" t="str">
            <v>HOME</v>
          </cell>
        </row>
        <row r="13094">
          <cell r="A13094" t="str">
            <v>Bamberg201830.65HOME</v>
          </cell>
          <cell r="B13094">
            <v>2018</v>
          </cell>
          <cell r="C13094">
            <v>0.65</v>
          </cell>
          <cell r="D13094" t="str">
            <v>Bamberg</v>
          </cell>
          <cell r="E13094">
            <v>3</v>
          </cell>
          <cell r="F13094">
            <v>834</v>
          </cell>
          <cell r="G13094" t="str">
            <v>HOME</v>
          </cell>
        </row>
        <row r="13095">
          <cell r="A13095" t="str">
            <v>Barnwell201830.65HOME</v>
          </cell>
          <cell r="B13095">
            <v>2018</v>
          </cell>
          <cell r="C13095">
            <v>0.65</v>
          </cell>
          <cell r="D13095" t="str">
            <v>Barnwell</v>
          </cell>
          <cell r="E13095">
            <v>3</v>
          </cell>
          <cell r="F13095">
            <v>834</v>
          </cell>
          <cell r="G13095" t="str">
            <v>HOME</v>
          </cell>
        </row>
        <row r="13096">
          <cell r="A13096" t="str">
            <v>Beaufort201830.65HOME</v>
          </cell>
          <cell r="B13096">
            <v>2018</v>
          </cell>
          <cell r="C13096">
            <v>0.65</v>
          </cell>
          <cell r="D13096" t="str">
            <v>Beaufort</v>
          </cell>
          <cell r="E13096">
            <v>3</v>
          </cell>
          <cell r="F13096">
            <v>1245</v>
          </cell>
          <cell r="G13096" t="str">
            <v>HOME</v>
          </cell>
        </row>
        <row r="13097">
          <cell r="A13097" t="str">
            <v>Berkeley201830.65HOME</v>
          </cell>
          <cell r="B13097">
            <v>2018</v>
          </cell>
          <cell r="C13097">
            <v>0.65</v>
          </cell>
          <cell r="D13097" t="str">
            <v>Berkeley</v>
          </cell>
          <cell r="E13097">
            <v>3</v>
          </cell>
          <cell r="F13097">
            <v>1226</v>
          </cell>
          <cell r="G13097" t="str">
            <v>HOME</v>
          </cell>
        </row>
        <row r="13098">
          <cell r="A13098" t="str">
            <v>Calhoun201830.65HOME</v>
          </cell>
          <cell r="B13098">
            <v>2018</v>
          </cell>
          <cell r="C13098">
            <v>0.65</v>
          </cell>
          <cell r="D13098" t="str">
            <v>Calhoun</v>
          </cell>
          <cell r="E13098">
            <v>3</v>
          </cell>
          <cell r="F13098">
            <v>1148</v>
          </cell>
          <cell r="G13098" t="str">
            <v>HOME</v>
          </cell>
        </row>
        <row r="13099">
          <cell r="A13099" t="str">
            <v>Charleston201830.65HOME</v>
          </cell>
          <cell r="B13099">
            <v>2018</v>
          </cell>
          <cell r="C13099">
            <v>0.65</v>
          </cell>
          <cell r="D13099" t="str">
            <v>Charleston</v>
          </cell>
          <cell r="E13099">
            <v>3</v>
          </cell>
          <cell r="F13099">
            <v>1226</v>
          </cell>
          <cell r="G13099" t="str">
            <v>HOME</v>
          </cell>
        </row>
        <row r="13100">
          <cell r="A13100" t="str">
            <v>Cherokee201830.65HOME</v>
          </cell>
          <cell r="B13100">
            <v>2018</v>
          </cell>
          <cell r="C13100">
            <v>0.65</v>
          </cell>
          <cell r="D13100" t="str">
            <v>Cherokee</v>
          </cell>
          <cell r="E13100">
            <v>3</v>
          </cell>
          <cell r="F13100">
            <v>834</v>
          </cell>
          <cell r="G13100" t="str">
            <v>HOME</v>
          </cell>
        </row>
        <row r="13101">
          <cell r="A13101" t="str">
            <v>Chester201830.65HOME</v>
          </cell>
          <cell r="B13101">
            <v>2018</v>
          </cell>
          <cell r="C13101">
            <v>0.65</v>
          </cell>
          <cell r="D13101" t="str">
            <v>Chester</v>
          </cell>
          <cell r="E13101">
            <v>3</v>
          </cell>
          <cell r="F13101">
            <v>834</v>
          </cell>
          <cell r="G13101" t="str">
            <v>HOME</v>
          </cell>
        </row>
        <row r="13102">
          <cell r="A13102" t="str">
            <v>Chesterfield201830.65HOME</v>
          </cell>
          <cell r="B13102">
            <v>2018</v>
          </cell>
          <cell r="C13102">
            <v>0.65</v>
          </cell>
          <cell r="D13102" t="str">
            <v>Chesterfield</v>
          </cell>
          <cell r="E13102">
            <v>3</v>
          </cell>
          <cell r="F13102">
            <v>834</v>
          </cell>
          <cell r="G13102" t="str">
            <v>HOME</v>
          </cell>
        </row>
        <row r="13103">
          <cell r="A13103" t="str">
            <v>Clarendon201830.65HOME</v>
          </cell>
          <cell r="B13103">
            <v>2018</v>
          </cell>
          <cell r="C13103">
            <v>0.65</v>
          </cell>
          <cell r="D13103" t="str">
            <v>Clarendon</v>
          </cell>
          <cell r="E13103">
            <v>3</v>
          </cell>
          <cell r="F13103">
            <v>834</v>
          </cell>
          <cell r="G13103" t="str">
            <v>HOME</v>
          </cell>
        </row>
        <row r="13104">
          <cell r="A13104" t="str">
            <v>Colleton201830.65HOME</v>
          </cell>
          <cell r="B13104">
            <v>2018</v>
          </cell>
          <cell r="C13104">
            <v>0.65</v>
          </cell>
          <cell r="D13104" t="str">
            <v>Colleton</v>
          </cell>
          <cell r="E13104">
            <v>3</v>
          </cell>
          <cell r="F13104">
            <v>834</v>
          </cell>
          <cell r="G13104" t="str">
            <v>HOME</v>
          </cell>
        </row>
        <row r="13105">
          <cell r="A13105" t="str">
            <v>Darlington201830.65HOME</v>
          </cell>
          <cell r="B13105">
            <v>2018</v>
          </cell>
          <cell r="C13105">
            <v>0.65</v>
          </cell>
          <cell r="D13105" t="str">
            <v>Darlington</v>
          </cell>
          <cell r="E13105">
            <v>3</v>
          </cell>
          <cell r="F13105">
            <v>857</v>
          </cell>
          <cell r="G13105" t="str">
            <v>HOME</v>
          </cell>
        </row>
        <row r="13106">
          <cell r="A13106" t="str">
            <v>Dillon201830.65HOME</v>
          </cell>
          <cell r="B13106">
            <v>2018</v>
          </cell>
          <cell r="C13106">
            <v>0.65</v>
          </cell>
          <cell r="D13106" t="str">
            <v>Dillon</v>
          </cell>
          <cell r="E13106">
            <v>3</v>
          </cell>
          <cell r="F13106">
            <v>834</v>
          </cell>
          <cell r="G13106" t="str">
            <v>HOME</v>
          </cell>
        </row>
        <row r="13107">
          <cell r="A13107" t="str">
            <v>Dorchester201830.65HOME</v>
          </cell>
          <cell r="B13107">
            <v>2018</v>
          </cell>
          <cell r="C13107">
            <v>0.65</v>
          </cell>
          <cell r="D13107" t="str">
            <v>Dorchester</v>
          </cell>
          <cell r="E13107">
            <v>3</v>
          </cell>
          <cell r="F13107">
            <v>1226</v>
          </cell>
          <cell r="G13107" t="str">
            <v>HOME</v>
          </cell>
        </row>
        <row r="13108">
          <cell r="A13108" t="str">
            <v>Edgefield201830.65HOME</v>
          </cell>
          <cell r="B13108">
            <v>2018</v>
          </cell>
          <cell r="C13108">
            <v>0.65</v>
          </cell>
          <cell r="D13108" t="str">
            <v>Edgefield</v>
          </cell>
          <cell r="E13108">
            <v>3</v>
          </cell>
          <cell r="F13108">
            <v>1053</v>
          </cell>
          <cell r="G13108" t="str">
            <v>HOME</v>
          </cell>
        </row>
        <row r="13109">
          <cell r="A13109" t="str">
            <v>Fairfield201830.65HOME</v>
          </cell>
          <cell r="B13109">
            <v>2018</v>
          </cell>
          <cell r="C13109">
            <v>0.65</v>
          </cell>
          <cell r="D13109" t="str">
            <v>Fairfield</v>
          </cell>
          <cell r="E13109">
            <v>3</v>
          </cell>
          <cell r="F13109">
            <v>1148</v>
          </cell>
          <cell r="G13109" t="str">
            <v>HOME</v>
          </cell>
        </row>
        <row r="13110">
          <cell r="A13110" t="str">
            <v>Florence201830.65HOME</v>
          </cell>
          <cell r="B13110">
            <v>2018</v>
          </cell>
          <cell r="C13110">
            <v>0.65</v>
          </cell>
          <cell r="D13110" t="str">
            <v>Florence</v>
          </cell>
          <cell r="E13110">
            <v>3</v>
          </cell>
          <cell r="F13110">
            <v>929</v>
          </cell>
          <cell r="G13110" t="str">
            <v>HOME</v>
          </cell>
        </row>
        <row r="13111">
          <cell r="A13111" t="str">
            <v>Georgetown201830.65HOME</v>
          </cell>
          <cell r="B13111">
            <v>2018</v>
          </cell>
          <cell r="C13111">
            <v>0.65</v>
          </cell>
          <cell r="D13111" t="str">
            <v>Georgetown</v>
          </cell>
          <cell r="E13111">
            <v>3</v>
          </cell>
          <cell r="F13111">
            <v>980</v>
          </cell>
          <cell r="G13111" t="str">
            <v>HOME</v>
          </cell>
        </row>
        <row r="13112">
          <cell r="A13112" t="str">
            <v>Greenville201830.65HOME</v>
          </cell>
          <cell r="B13112">
            <v>2018</v>
          </cell>
          <cell r="C13112">
            <v>0.65</v>
          </cell>
          <cell r="D13112" t="str">
            <v>Greenville</v>
          </cell>
          <cell r="E13112">
            <v>3</v>
          </cell>
          <cell r="F13112">
            <v>1102</v>
          </cell>
          <cell r="G13112" t="str">
            <v>HOME</v>
          </cell>
        </row>
        <row r="13113">
          <cell r="A13113" t="str">
            <v>Greenwood201830.65HOME</v>
          </cell>
          <cell r="B13113">
            <v>2018</v>
          </cell>
          <cell r="C13113">
            <v>0.65</v>
          </cell>
          <cell r="D13113" t="str">
            <v>Greenwood</v>
          </cell>
          <cell r="E13113">
            <v>3</v>
          </cell>
          <cell r="F13113">
            <v>908</v>
          </cell>
          <cell r="G13113" t="str">
            <v>HOME</v>
          </cell>
        </row>
        <row r="13114">
          <cell r="A13114" t="str">
            <v>Hampton201830.65HOME</v>
          </cell>
          <cell r="B13114">
            <v>2018</v>
          </cell>
          <cell r="C13114">
            <v>0.65</v>
          </cell>
          <cell r="D13114" t="str">
            <v>Hampton</v>
          </cell>
          <cell r="E13114">
            <v>3</v>
          </cell>
          <cell r="F13114">
            <v>834</v>
          </cell>
          <cell r="G13114" t="str">
            <v>HOME</v>
          </cell>
        </row>
        <row r="13115">
          <cell r="A13115" t="str">
            <v>Horry201830.65HOME</v>
          </cell>
          <cell r="B13115">
            <v>2018</v>
          </cell>
          <cell r="C13115">
            <v>0.65</v>
          </cell>
          <cell r="D13115" t="str">
            <v>Horry</v>
          </cell>
          <cell r="E13115">
            <v>3</v>
          </cell>
          <cell r="F13115">
            <v>947</v>
          </cell>
          <cell r="G13115" t="str">
            <v>HOME</v>
          </cell>
        </row>
        <row r="13116">
          <cell r="A13116" t="str">
            <v>Jasper201830.65HOME</v>
          </cell>
          <cell r="B13116">
            <v>2018</v>
          </cell>
          <cell r="C13116">
            <v>0.65</v>
          </cell>
          <cell r="D13116" t="str">
            <v>Jasper</v>
          </cell>
          <cell r="E13116">
            <v>3</v>
          </cell>
          <cell r="F13116">
            <v>834</v>
          </cell>
          <cell r="G13116" t="str">
            <v>HOME</v>
          </cell>
        </row>
        <row r="13117">
          <cell r="A13117" t="str">
            <v>Kershaw201830.65HOME</v>
          </cell>
          <cell r="B13117">
            <v>2018</v>
          </cell>
          <cell r="C13117">
            <v>0.65</v>
          </cell>
          <cell r="D13117" t="str">
            <v>Kershaw</v>
          </cell>
          <cell r="E13117">
            <v>3</v>
          </cell>
          <cell r="F13117">
            <v>951</v>
          </cell>
          <cell r="G13117" t="str">
            <v>HOME</v>
          </cell>
        </row>
        <row r="13118">
          <cell r="A13118" t="str">
            <v>Lancaster201830.65HOME</v>
          </cell>
          <cell r="B13118">
            <v>2018</v>
          </cell>
          <cell r="C13118">
            <v>0.65</v>
          </cell>
          <cell r="D13118" t="str">
            <v>Lancaster</v>
          </cell>
          <cell r="E13118">
            <v>3</v>
          </cell>
          <cell r="F13118">
            <v>985</v>
          </cell>
          <cell r="G13118" t="str">
            <v>HOME</v>
          </cell>
        </row>
        <row r="13119">
          <cell r="A13119" t="str">
            <v>Laurens201830.65HOME</v>
          </cell>
          <cell r="B13119">
            <v>2018</v>
          </cell>
          <cell r="C13119">
            <v>0.65</v>
          </cell>
          <cell r="D13119" t="str">
            <v>Laurens</v>
          </cell>
          <cell r="E13119">
            <v>3</v>
          </cell>
          <cell r="F13119">
            <v>842</v>
          </cell>
          <cell r="G13119" t="str">
            <v>HOME</v>
          </cell>
        </row>
        <row r="13120">
          <cell r="A13120" t="str">
            <v>Lee201830.65HOME</v>
          </cell>
          <cell r="B13120">
            <v>2018</v>
          </cell>
          <cell r="C13120">
            <v>0.65</v>
          </cell>
          <cell r="D13120" t="str">
            <v>Lee</v>
          </cell>
          <cell r="E13120">
            <v>3</v>
          </cell>
          <cell r="F13120">
            <v>834</v>
          </cell>
          <cell r="G13120" t="str">
            <v>HOME</v>
          </cell>
        </row>
        <row r="13121">
          <cell r="A13121" t="str">
            <v>Lexington201830.65HOME</v>
          </cell>
          <cell r="B13121">
            <v>2018</v>
          </cell>
          <cell r="C13121">
            <v>0.65</v>
          </cell>
          <cell r="D13121" t="str">
            <v>Lexington</v>
          </cell>
          <cell r="E13121">
            <v>3</v>
          </cell>
          <cell r="F13121">
            <v>1148</v>
          </cell>
          <cell r="G13121" t="str">
            <v>HOME</v>
          </cell>
        </row>
        <row r="13122">
          <cell r="A13122" t="str">
            <v>Marion201830.65HOME</v>
          </cell>
          <cell r="B13122">
            <v>2018</v>
          </cell>
          <cell r="C13122">
            <v>0.65</v>
          </cell>
          <cell r="D13122" t="str">
            <v>Marion</v>
          </cell>
          <cell r="E13122">
            <v>3</v>
          </cell>
          <cell r="F13122">
            <v>834</v>
          </cell>
          <cell r="G13122" t="str">
            <v>HOME</v>
          </cell>
        </row>
        <row r="13123">
          <cell r="A13123" t="str">
            <v>Marlboro201830.65HOME</v>
          </cell>
          <cell r="B13123">
            <v>2018</v>
          </cell>
          <cell r="C13123">
            <v>0.65</v>
          </cell>
          <cell r="D13123" t="str">
            <v>Marlboro</v>
          </cell>
          <cell r="E13123">
            <v>3</v>
          </cell>
          <cell r="F13123">
            <v>834</v>
          </cell>
          <cell r="G13123" t="str">
            <v>HOME</v>
          </cell>
        </row>
        <row r="13124">
          <cell r="A13124" t="str">
            <v>McCormick201830.65HOME</v>
          </cell>
          <cell r="B13124">
            <v>2018</v>
          </cell>
          <cell r="C13124">
            <v>0.65</v>
          </cell>
          <cell r="D13124" t="str">
            <v>McCormick</v>
          </cell>
          <cell r="E13124">
            <v>3</v>
          </cell>
          <cell r="F13124">
            <v>834</v>
          </cell>
          <cell r="G13124" t="str">
            <v>HOME</v>
          </cell>
        </row>
        <row r="13125">
          <cell r="A13125" t="str">
            <v>Newberry201830.65HOME</v>
          </cell>
          <cell r="B13125">
            <v>2018</v>
          </cell>
          <cell r="C13125">
            <v>0.65</v>
          </cell>
          <cell r="D13125" t="str">
            <v>Newberry</v>
          </cell>
          <cell r="E13125">
            <v>3</v>
          </cell>
          <cell r="F13125">
            <v>931</v>
          </cell>
          <cell r="G13125" t="str">
            <v>HOME</v>
          </cell>
        </row>
        <row r="13126">
          <cell r="A13126" t="str">
            <v>Oconee201830.65HOME</v>
          </cell>
          <cell r="B13126">
            <v>2018</v>
          </cell>
          <cell r="C13126">
            <v>0.65</v>
          </cell>
          <cell r="D13126" t="str">
            <v>Oconee</v>
          </cell>
          <cell r="E13126">
            <v>3</v>
          </cell>
          <cell r="F13126">
            <v>921</v>
          </cell>
          <cell r="G13126" t="str">
            <v>HOME</v>
          </cell>
        </row>
        <row r="13127">
          <cell r="A13127" t="str">
            <v>Orangeburg201830.65HOME</v>
          </cell>
          <cell r="B13127">
            <v>2018</v>
          </cell>
          <cell r="C13127">
            <v>0.65</v>
          </cell>
          <cell r="D13127" t="str">
            <v>Orangeburg</v>
          </cell>
          <cell r="E13127">
            <v>3</v>
          </cell>
          <cell r="F13127">
            <v>834</v>
          </cell>
          <cell r="G13127" t="str">
            <v>HOME</v>
          </cell>
        </row>
        <row r="13128">
          <cell r="A13128" t="str">
            <v>Pickens201830.65HOME</v>
          </cell>
          <cell r="B13128">
            <v>2018</v>
          </cell>
          <cell r="C13128">
            <v>0.65</v>
          </cell>
          <cell r="D13128" t="str">
            <v>Pickens</v>
          </cell>
          <cell r="E13128">
            <v>3</v>
          </cell>
          <cell r="F13128">
            <v>1102</v>
          </cell>
          <cell r="G13128" t="str">
            <v>HOME</v>
          </cell>
        </row>
        <row r="13129">
          <cell r="A13129" t="str">
            <v>Richland201830.65HOME</v>
          </cell>
          <cell r="B13129">
            <v>2018</v>
          </cell>
          <cell r="C13129">
            <v>0.65</v>
          </cell>
          <cell r="D13129" t="str">
            <v>Richland</v>
          </cell>
          <cell r="E13129">
            <v>3</v>
          </cell>
          <cell r="F13129">
            <v>1148</v>
          </cell>
          <cell r="G13129" t="str">
            <v>HOME</v>
          </cell>
        </row>
        <row r="13130">
          <cell r="A13130" t="str">
            <v>Saluda201830.65HOME</v>
          </cell>
          <cell r="B13130">
            <v>2018</v>
          </cell>
          <cell r="C13130">
            <v>0.65</v>
          </cell>
          <cell r="D13130" t="str">
            <v>Saluda</v>
          </cell>
          <cell r="E13130">
            <v>3</v>
          </cell>
          <cell r="F13130">
            <v>1148</v>
          </cell>
          <cell r="G13130" t="str">
            <v>HOME</v>
          </cell>
        </row>
        <row r="13131">
          <cell r="A13131" t="str">
            <v>Spartanburg201830.65HOME</v>
          </cell>
          <cell r="B13131">
            <v>2018</v>
          </cell>
          <cell r="C13131">
            <v>0.65</v>
          </cell>
          <cell r="D13131" t="str">
            <v>Spartanburg</v>
          </cell>
          <cell r="E13131">
            <v>3</v>
          </cell>
          <cell r="F13131">
            <v>959</v>
          </cell>
          <cell r="G13131" t="str">
            <v>HOME</v>
          </cell>
        </row>
        <row r="13132">
          <cell r="A13132" t="str">
            <v>Sumter201830.65HOME</v>
          </cell>
          <cell r="B13132">
            <v>2018</v>
          </cell>
          <cell r="C13132">
            <v>0.65</v>
          </cell>
          <cell r="D13132" t="str">
            <v>Sumter</v>
          </cell>
          <cell r="E13132">
            <v>3</v>
          </cell>
          <cell r="F13132">
            <v>901</v>
          </cell>
          <cell r="G13132" t="str">
            <v>HOME</v>
          </cell>
        </row>
        <row r="13133">
          <cell r="A13133" t="str">
            <v>Union201830.65HOME</v>
          </cell>
          <cell r="B13133">
            <v>2018</v>
          </cell>
          <cell r="C13133">
            <v>0.65</v>
          </cell>
          <cell r="D13133" t="str">
            <v>Union</v>
          </cell>
          <cell r="E13133">
            <v>3</v>
          </cell>
          <cell r="F13133">
            <v>834</v>
          </cell>
          <cell r="G13133" t="str">
            <v>HOME</v>
          </cell>
        </row>
        <row r="13134">
          <cell r="A13134" t="str">
            <v>Williamsburg201830.65HOME</v>
          </cell>
          <cell r="B13134">
            <v>2018</v>
          </cell>
          <cell r="C13134">
            <v>0.65</v>
          </cell>
          <cell r="D13134" t="str">
            <v>Williamsburg</v>
          </cell>
          <cell r="E13134">
            <v>3</v>
          </cell>
          <cell r="F13134">
            <v>834</v>
          </cell>
          <cell r="G13134" t="str">
            <v>HOME</v>
          </cell>
        </row>
        <row r="13135">
          <cell r="A13135" t="str">
            <v>York201830.65HOME</v>
          </cell>
          <cell r="B13135">
            <v>2018</v>
          </cell>
          <cell r="C13135">
            <v>0.65</v>
          </cell>
          <cell r="D13135" t="str">
            <v>York</v>
          </cell>
          <cell r="E13135">
            <v>3</v>
          </cell>
          <cell r="F13135">
            <v>1256</v>
          </cell>
          <cell r="G13135" t="str">
            <v>HOME</v>
          </cell>
        </row>
        <row r="13136">
          <cell r="A13136" t="str">
            <v>Abbeville201840.65HOME</v>
          </cell>
          <cell r="B13136">
            <v>2018</v>
          </cell>
          <cell r="C13136">
            <v>0.65</v>
          </cell>
          <cell r="D13136" t="str">
            <v>Abbeville</v>
          </cell>
          <cell r="E13136">
            <v>4</v>
          </cell>
          <cell r="F13136">
            <v>930</v>
          </cell>
          <cell r="G13136" t="str">
            <v>HOME</v>
          </cell>
        </row>
        <row r="13137">
          <cell r="A13137" t="str">
            <v>Aiken201840.65HOME</v>
          </cell>
          <cell r="B13137">
            <v>2018</v>
          </cell>
          <cell r="C13137">
            <v>0.65</v>
          </cell>
          <cell r="D13137" t="str">
            <v>Aiken</v>
          </cell>
          <cell r="E13137">
            <v>4</v>
          </cell>
          <cell r="F13137">
            <v>1196</v>
          </cell>
          <cell r="G13137" t="str">
            <v>HOME</v>
          </cell>
        </row>
        <row r="13138">
          <cell r="A13138" t="str">
            <v>Allendale201840.65HOME</v>
          </cell>
          <cell r="B13138">
            <v>2018</v>
          </cell>
          <cell r="C13138">
            <v>0.65</v>
          </cell>
          <cell r="D13138" t="str">
            <v>Allendale</v>
          </cell>
          <cell r="E13138">
            <v>4</v>
          </cell>
          <cell r="F13138">
            <v>910</v>
          </cell>
          <cell r="G13138" t="str">
            <v>HOME</v>
          </cell>
        </row>
        <row r="13139">
          <cell r="A13139" t="str">
            <v>Anderson201840.65HOME</v>
          </cell>
          <cell r="B13139">
            <v>2018</v>
          </cell>
          <cell r="C13139">
            <v>0.65</v>
          </cell>
          <cell r="D13139" t="str">
            <v>Anderson</v>
          </cell>
          <cell r="E13139">
            <v>4</v>
          </cell>
          <cell r="F13139">
            <v>1056</v>
          </cell>
          <cell r="G13139" t="str">
            <v>HOME</v>
          </cell>
        </row>
        <row r="13140">
          <cell r="A13140" t="str">
            <v>Bamberg201840.65HOME</v>
          </cell>
          <cell r="B13140">
            <v>2018</v>
          </cell>
          <cell r="C13140">
            <v>0.65</v>
          </cell>
          <cell r="D13140" t="str">
            <v>Bamberg</v>
          </cell>
          <cell r="E13140">
            <v>4</v>
          </cell>
          <cell r="F13140">
            <v>910</v>
          </cell>
          <cell r="G13140" t="str">
            <v>HOME</v>
          </cell>
        </row>
        <row r="13141">
          <cell r="A13141" t="str">
            <v>Barnwell201840.65HOME</v>
          </cell>
          <cell r="B13141">
            <v>2018</v>
          </cell>
          <cell r="C13141">
            <v>0.65</v>
          </cell>
          <cell r="D13141" t="str">
            <v>Barnwell</v>
          </cell>
          <cell r="E13141">
            <v>4</v>
          </cell>
          <cell r="F13141">
            <v>910</v>
          </cell>
          <cell r="G13141" t="str">
            <v>HOME</v>
          </cell>
        </row>
        <row r="13142">
          <cell r="A13142" t="str">
            <v>Beaufort201840.65HOME</v>
          </cell>
          <cell r="B13142">
            <v>2018</v>
          </cell>
          <cell r="C13142">
            <v>0.65</v>
          </cell>
          <cell r="D13142" t="str">
            <v>Beaufort</v>
          </cell>
          <cell r="E13142">
            <v>4</v>
          </cell>
          <cell r="F13142">
            <v>1370</v>
          </cell>
          <cell r="G13142" t="str">
            <v>HOME</v>
          </cell>
        </row>
        <row r="13143">
          <cell r="A13143" t="str">
            <v>Berkeley201840.65HOME</v>
          </cell>
          <cell r="B13143">
            <v>2018</v>
          </cell>
          <cell r="C13143">
            <v>0.65</v>
          </cell>
          <cell r="D13143" t="str">
            <v>Berkeley</v>
          </cell>
          <cell r="E13143">
            <v>4</v>
          </cell>
          <cell r="F13143">
            <v>1349</v>
          </cell>
          <cell r="G13143" t="str">
            <v>HOME</v>
          </cell>
        </row>
        <row r="13144">
          <cell r="A13144" t="str">
            <v>Calhoun201840.65HOME</v>
          </cell>
          <cell r="B13144">
            <v>2018</v>
          </cell>
          <cell r="C13144">
            <v>0.65</v>
          </cell>
          <cell r="D13144" t="str">
            <v>Calhoun</v>
          </cell>
          <cell r="E13144">
            <v>4</v>
          </cell>
          <cell r="F13144">
            <v>1261</v>
          </cell>
          <cell r="G13144" t="str">
            <v>HOME</v>
          </cell>
        </row>
        <row r="13145">
          <cell r="A13145" t="str">
            <v>Charleston201840.65HOME</v>
          </cell>
          <cell r="B13145">
            <v>2018</v>
          </cell>
          <cell r="C13145">
            <v>0.65</v>
          </cell>
          <cell r="D13145" t="str">
            <v>Charleston</v>
          </cell>
          <cell r="E13145">
            <v>4</v>
          </cell>
          <cell r="F13145">
            <v>1349</v>
          </cell>
          <cell r="G13145" t="str">
            <v>HOME</v>
          </cell>
        </row>
        <row r="13146">
          <cell r="A13146" t="str">
            <v>Cherokee201840.65HOME</v>
          </cell>
          <cell r="B13146">
            <v>2018</v>
          </cell>
          <cell r="C13146">
            <v>0.65</v>
          </cell>
          <cell r="D13146" t="str">
            <v>Cherokee</v>
          </cell>
          <cell r="E13146">
            <v>4</v>
          </cell>
          <cell r="F13146">
            <v>910</v>
          </cell>
          <cell r="G13146" t="str">
            <v>HOME</v>
          </cell>
        </row>
        <row r="13147">
          <cell r="A13147" t="str">
            <v>Chester201840.65HOME</v>
          </cell>
          <cell r="B13147">
            <v>2018</v>
          </cell>
          <cell r="C13147">
            <v>0.65</v>
          </cell>
          <cell r="D13147" t="str">
            <v>Chester</v>
          </cell>
          <cell r="E13147">
            <v>4</v>
          </cell>
          <cell r="F13147">
            <v>910</v>
          </cell>
          <cell r="G13147" t="str">
            <v>HOME</v>
          </cell>
        </row>
        <row r="13148">
          <cell r="A13148" t="str">
            <v>Chesterfield201840.65HOME</v>
          </cell>
          <cell r="B13148">
            <v>2018</v>
          </cell>
          <cell r="C13148">
            <v>0.65</v>
          </cell>
          <cell r="D13148" t="str">
            <v>Chesterfield</v>
          </cell>
          <cell r="E13148">
            <v>4</v>
          </cell>
          <cell r="F13148">
            <v>910</v>
          </cell>
          <cell r="G13148" t="str">
            <v>HOME</v>
          </cell>
        </row>
        <row r="13149">
          <cell r="A13149" t="str">
            <v>Clarendon201840.65HOME</v>
          </cell>
          <cell r="B13149">
            <v>2018</v>
          </cell>
          <cell r="C13149">
            <v>0.65</v>
          </cell>
          <cell r="D13149" t="str">
            <v>Clarendon</v>
          </cell>
          <cell r="E13149">
            <v>4</v>
          </cell>
          <cell r="F13149">
            <v>910</v>
          </cell>
          <cell r="G13149" t="str">
            <v>HOME</v>
          </cell>
        </row>
        <row r="13150">
          <cell r="A13150" t="str">
            <v>Colleton201840.65HOME</v>
          </cell>
          <cell r="B13150">
            <v>2018</v>
          </cell>
          <cell r="C13150">
            <v>0.65</v>
          </cell>
          <cell r="D13150" t="str">
            <v>Colleton</v>
          </cell>
          <cell r="E13150">
            <v>4</v>
          </cell>
          <cell r="F13150">
            <v>910</v>
          </cell>
          <cell r="G13150" t="str">
            <v>HOME</v>
          </cell>
        </row>
        <row r="13151">
          <cell r="A13151" t="str">
            <v>Darlington201840.65HOME</v>
          </cell>
          <cell r="B13151">
            <v>2018</v>
          </cell>
          <cell r="C13151">
            <v>0.65</v>
          </cell>
          <cell r="D13151" t="str">
            <v>Darlington</v>
          </cell>
          <cell r="E13151">
            <v>4</v>
          </cell>
          <cell r="F13151">
            <v>932</v>
          </cell>
          <cell r="G13151" t="str">
            <v>HOME</v>
          </cell>
        </row>
        <row r="13152">
          <cell r="A13152" t="str">
            <v>Dillon201840.65HOME</v>
          </cell>
          <cell r="B13152">
            <v>2018</v>
          </cell>
          <cell r="C13152">
            <v>0.65</v>
          </cell>
          <cell r="D13152" t="str">
            <v>Dillon</v>
          </cell>
          <cell r="E13152">
            <v>4</v>
          </cell>
          <cell r="F13152">
            <v>910</v>
          </cell>
          <cell r="G13152" t="str">
            <v>HOME</v>
          </cell>
        </row>
        <row r="13153">
          <cell r="A13153" t="str">
            <v>Dorchester201840.65HOME</v>
          </cell>
          <cell r="B13153">
            <v>2018</v>
          </cell>
          <cell r="C13153">
            <v>0.65</v>
          </cell>
          <cell r="D13153" t="str">
            <v>Dorchester</v>
          </cell>
          <cell r="E13153">
            <v>4</v>
          </cell>
          <cell r="F13153">
            <v>1349</v>
          </cell>
          <cell r="G13153" t="str">
            <v>HOME</v>
          </cell>
        </row>
        <row r="13154">
          <cell r="A13154" t="str">
            <v>Edgefield201840.65HOME</v>
          </cell>
          <cell r="B13154">
            <v>2018</v>
          </cell>
          <cell r="C13154">
            <v>0.65</v>
          </cell>
          <cell r="D13154" t="str">
            <v>Edgefield</v>
          </cell>
          <cell r="E13154">
            <v>4</v>
          </cell>
          <cell r="F13154">
            <v>1196</v>
          </cell>
          <cell r="G13154" t="str">
            <v>HOME</v>
          </cell>
        </row>
        <row r="13155">
          <cell r="A13155" t="str">
            <v>Fairfield201840.65HOME</v>
          </cell>
          <cell r="B13155">
            <v>2018</v>
          </cell>
          <cell r="C13155">
            <v>0.65</v>
          </cell>
          <cell r="D13155" t="str">
            <v>Fairfield</v>
          </cell>
          <cell r="E13155">
            <v>4</v>
          </cell>
          <cell r="F13155">
            <v>1261</v>
          </cell>
          <cell r="G13155" t="str">
            <v>HOME</v>
          </cell>
        </row>
        <row r="13156">
          <cell r="A13156" t="str">
            <v>Florence201840.65HOME</v>
          </cell>
          <cell r="B13156">
            <v>2018</v>
          </cell>
          <cell r="C13156">
            <v>0.65</v>
          </cell>
          <cell r="D13156" t="str">
            <v>Florence</v>
          </cell>
          <cell r="E13156">
            <v>4</v>
          </cell>
          <cell r="F13156">
            <v>1008</v>
          </cell>
          <cell r="G13156" t="str">
            <v>HOME</v>
          </cell>
        </row>
        <row r="13157">
          <cell r="A13157" t="str">
            <v>Georgetown201840.65HOME</v>
          </cell>
          <cell r="B13157">
            <v>2018</v>
          </cell>
          <cell r="C13157">
            <v>0.65</v>
          </cell>
          <cell r="D13157" t="str">
            <v>Georgetown</v>
          </cell>
          <cell r="E13157">
            <v>4</v>
          </cell>
          <cell r="F13157">
            <v>1074</v>
          </cell>
          <cell r="G13157" t="str">
            <v>HOME</v>
          </cell>
        </row>
        <row r="13158">
          <cell r="A13158" t="str">
            <v>Greenville201840.65HOME</v>
          </cell>
          <cell r="B13158">
            <v>2018</v>
          </cell>
          <cell r="C13158">
            <v>0.65</v>
          </cell>
          <cell r="D13158" t="str">
            <v>Greenville</v>
          </cell>
          <cell r="E13158">
            <v>4</v>
          </cell>
          <cell r="F13158">
            <v>1248</v>
          </cell>
          <cell r="G13158" t="str">
            <v>HOME</v>
          </cell>
        </row>
        <row r="13159">
          <cell r="A13159" t="str">
            <v>Greenwood201840.65HOME</v>
          </cell>
          <cell r="B13159">
            <v>2018</v>
          </cell>
          <cell r="C13159">
            <v>0.65</v>
          </cell>
          <cell r="D13159" t="str">
            <v>Greenwood</v>
          </cell>
          <cell r="E13159">
            <v>4</v>
          </cell>
          <cell r="F13159">
            <v>911</v>
          </cell>
          <cell r="G13159" t="str">
            <v>HOME</v>
          </cell>
        </row>
        <row r="13160">
          <cell r="A13160" t="str">
            <v>Hampton201840.65HOME</v>
          </cell>
          <cell r="B13160">
            <v>2018</v>
          </cell>
          <cell r="C13160">
            <v>0.65</v>
          </cell>
          <cell r="D13160" t="str">
            <v>Hampton</v>
          </cell>
          <cell r="E13160">
            <v>4</v>
          </cell>
          <cell r="F13160">
            <v>910</v>
          </cell>
          <cell r="G13160" t="str">
            <v>HOME</v>
          </cell>
        </row>
        <row r="13161">
          <cell r="A13161" t="str">
            <v>Horry201840.65HOME</v>
          </cell>
          <cell r="B13161">
            <v>2018</v>
          </cell>
          <cell r="C13161">
            <v>0.65</v>
          </cell>
          <cell r="D13161" t="str">
            <v>Horry</v>
          </cell>
          <cell r="E13161">
            <v>4</v>
          </cell>
          <cell r="F13161">
            <v>1036</v>
          </cell>
          <cell r="G13161" t="str">
            <v>HOME</v>
          </cell>
        </row>
        <row r="13162">
          <cell r="A13162" t="str">
            <v>Jasper201840.65HOME</v>
          </cell>
          <cell r="B13162">
            <v>2018</v>
          </cell>
          <cell r="C13162">
            <v>0.65</v>
          </cell>
          <cell r="D13162" t="str">
            <v>Jasper</v>
          </cell>
          <cell r="E13162">
            <v>4</v>
          </cell>
          <cell r="F13162">
            <v>910</v>
          </cell>
          <cell r="G13162" t="str">
            <v>HOME</v>
          </cell>
        </row>
        <row r="13163">
          <cell r="A13163" t="str">
            <v>Kershaw201840.65HOME</v>
          </cell>
          <cell r="B13163">
            <v>2018</v>
          </cell>
          <cell r="C13163">
            <v>0.65</v>
          </cell>
          <cell r="D13163" t="str">
            <v>Kershaw</v>
          </cell>
          <cell r="E13163">
            <v>4</v>
          </cell>
          <cell r="F13163">
            <v>1043</v>
          </cell>
          <cell r="G13163" t="str">
            <v>HOME</v>
          </cell>
        </row>
        <row r="13164">
          <cell r="A13164" t="str">
            <v>Lancaster201840.65HOME</v>
          </cell>
          <cell r="B13164">
            <v>2018</v>
          </cell>
          <cell r="C13164">
            <v>0.65</v>
          </cell>
          <cell r="D13164" t="str">
            <v>Lancaster</v>
          </cell>
          <cell r="E13164">
            <v>4</v>
          </cell>
          <cell r="F13164">
            <v>1080</v>
          </cell>
          <cell r="G13164" t="str">
            <v>HOME</v>
          </cell>
        </row>
        <row r="13165">
          <cell r="A13165" t="str">
            <v>Laurens201840.65HOME</v>
          </cell>
          <cell r="B13165">
            <v>2018</v>
          </cell>
          <cell r="C13165">
            <v>0.65</v>
          </cell>
          <cell r="D13165" t="str">
            <v>Laurens</v>
          </cell>
          <cell r="E13165">
            <v>4</v>
          </cell>
          <cell r="F13165">
            <v>920</v>
          </cell>
          <cell r="G13165" t="str">
            <v>HOME</v>
          </cell>
        </row>
        <row r="13166">
          <cell r="A13166" t="str">
            <v>Lee201840.65HOME</v>
          </cell>
          <cell r="B13166">
            <v>2018</v>
          </cell>
          <cell r="C13166">
            <v>0.65</v>
          </cell>
          <cell r="D13166" t="str">
            <v>Lee</v>
          </cell>
          <cell r="E13166">
            <v>4</v>
          </cell>
          <cell r="F13166">
            <v>910</v>
          </cell>
          <cell r="G13166" t="str">
            <v>HOME</v>
          </cell>
        </row>
        <row r="13167">
          <cell r="A13167" t="str">
            <v>Lexington201840.65HOME</v>
          </cell>
          <cell r="B13167">
            <v>2018</v>
          </cell>
          <cell r="C13167">
            <v>0.65</v>
          </cell>
          <cell r="D13167" t="str">
            <v>Lexington</v>
          </cell>
          <cell r="E13167">
            <v>4</v>
          </cell>
          <cell r="F13167">
            <v>1261</v>
          </cell>
          <cell r="G13167" t="str">
            <v>HOME</v>
          </cell>
        </row>
        <row r="13168">
          <cell r="A13168" t="str">
            <v>Marion201840.65HOME</v>
          </cell>
          <cell r="B13168">
            <v>2018</v>
          </cell>
          <cell r="C13168">
            <v>0.65</v>
          </cell>
          <cell r="D13168" t="str">
            <v>Marion</v>
          </cell>
          <cell r="E13168">
            <v>4</v>
          </cell>
          <cell r="F13168">
            <v>910</v>
          </cell>
          <cell r="G13168" t="str">
            <v>HOME</v>
          </cell>
        </row>
        <row r="13169">
          <cell r="A13169" t="str">
            <v>Marlboro201840.65HOME</v>
          </cell>
          <cell r="B13169">
            <v>2018</v>
          </cell>
          <cell r="C13169">
            <v>0.65</v>
          </cell>
          <cell r="D13169" t="str">
            <v>Marlboro</v>
          </cell>
          <cell r="E13169">
            <v>4</v>
          </cell>
          <cell r="F13169">
            <v>910</v>
          </cell>
          <cell r="G13169" t="str">
            <v>HOME</v>
          </cell>
        </row>
        <row r="13170">
          <cell r="A13170" t="str">
            <v>McCormick201840.65HOME</v>
          </cell>
          <cell r="B13170">
            <v>2018</v>
          </cell>
          <cell r="C13170">
            <v>0.65</v>
          </cell>
          <cell r="D13170" t="str">
            <v>McCormick</v>
          </cell>
          <cell r="E13170">
            <v>4</v>
          </cell>
          <cell r="F13170">
            <v>910</v>
          </cell>
          <cell r="G13170" t="str">
            <v>HOME</v>
          </cell>
        </row>
        <row r="13171">
          <cell r="A13171" t="str">
            <v>Newberry201840.65HOME</v>
          </cell>
          <cell r="B13171">
            <v>2018</v>
          </cell>
          <cell r="C13171">
            <v>0.65</v>
          </cell>
          <cell r="D13171" t="str">
            <v>Newberry</v>
          </cell>
          <cell r="E13171">
            <v>4</v>
          </cell>
          <cell r="F13171">
            <v>1061</v>
          </cell>
          <cell r="G13171" t="str">
            <v>HOME</v>
          </cell>
        </row>
        <row r="13172">
          <cell r="A13172" t="str">
            <v>Oconee201840.65HOME</v>
          </cell>
          <cell r="B13172">
            <v>2018</v>
          </cell>
          <cell r="C13172">
            <v>0.65</v>
          </cell>
          <cell r="D13172" t="str">
            <v>Oconee</v>
          </cell>
          <cell r="E13172">
            <v>4</v>
          </cell>
          <cell r="F13172">
            <v>1039</v>
          </cell>
          <cell r="G13172" t="str">
            <v>HOME</v>
          </cell>
        </row>
        <row r="13173">
          <cell r="A13173" t="str">
            <v>Orangeburg201840.65HOME</v>
          </cell>
          <cell r="B13173">
            <v>2018</v>
          </cell>
          <cell r="C13173">
            <v>0.65</v>
          </cell>
          <cell r="D13173" t="str">
            <v>Orangeburg</v>
          </cell>
          <cell r="E13173">
            <v>4</v>
          </cell>
          <cell r="F13173">
            <v>910</v>
          </cell>
          <cell r="G13173" t="str">
            <v>HOME</v>
          </cell>
        </row>
        <row r="13174">
          <cell r="A13174" t="str">
            <v>Pickens201840.65HOME</v>
          </cell>
          <cell r="B13174">
            <v>2018</v>
          </cell>
          <cell r="C13174">
            <v>0.65</v>
          </cell>
          <cell r="D13174" t="str">
            <v>Pickens</v>
          </cell>
          <cell r="E13174">
            <v>4</v>
          </cell>
          <cell r="F13174">
            <v>1248</v>
          </cell>
          <cell r="G13174" t="str">
            <v>HOME</v>
          </cell>
        </row>
        <row r="13175">
          <cell r="A13175" t="str">
            <v>Richland201840.65HOME</v>
          </cell>
          <cell r="B13175">
            <v>2018</v>
          </cell>
          <cell r="C13175">
            <v>0.65</v>
          </cell>
          <cell r="D13175" t="str">
            <v>Richland</v>
          </cell>
          <cell r="E13175">
            <v>4</v>
          </cell>
          <cell r="F13175">
            <v>1261</v>
          </cell>
          <cell r="G13175" t="str">
            <v>HOME</v>
          </cell>
        </row>
        <row r="13176">
          <cell r="A13176" t="str">
            <v>Saluda201840.65HOME</v>
          </cell>
          <cell r="B13176">
            <v>2018</v>
          </cell>
          <cell r="C13176">
            <v>0.65</v>
          </cell>
          <cell r="D13176" t="str">
            <v>Saluda</v>
          </cell>
          <cell r="E13176">
            <v>4</v>
          </cell>
          <cell r="F13176">
            <v>1261</v>
          </cell>
          <cell r="G13176" t="str">
            <v>HOME</v>
          </cell>
        </row>
        <row r="13177">
          <cell r="A13177" t="str">
            <v>Spartanburg201840.65HOME</v>
          </cell>
          <cell r="B13177">
            <v>2018</v>
          </cell>
          <cell r="C13177">
            <v>0.65</v>
          </cell>
          <cell r="D13177" t="str">
            <v>Spartanburg</v>
          </cell>
          <cell r="E13177">
            <v>4</v>
          </cell>
          <cell r="F13177">
            <v>1050</v>
          </cell>
          <cell r="G13177" t="str">
            <v>HOME</v>
          </cell>
        </row>
        <row r="13178">
          <cell r="A13178" t="str">
            <v>Sumter201840.65HOME</v>
          </cell>
          <cell r="B13178">
            <v>2018</v>
          </cell>
          <cell r="C13178">
            <v>0.65</v>
          </cell>
          <cell r="D13178" t="str">
            <v>Sumter</v>
          </cell>
          <cell r="E13178">
            <v>4</v>
          </cell>
          <cell r="F13178">
            <v>986</v>
          </cell>
          <cell r="G13178" t="str">
            <v>HOME</v>
          </cell>
        </row>
        <row r="13179">
          <cell r="A13179" t="str">
            <v>Union201840.65HOME</v>
          </cell>
          <cell r="B13179">
            <v>2018</v>
          </cell>
          <cell r="C13179">
            <v>0.65</v>
          </cell>
          <cell r="D13179" t="str">
            <v>Union</v>
          </cell>
          <cell r="E13179">
            <v>4</v>
          </cell>
          <cell r="F13179">
            <v>910</v>
          </cell>
          <cell r="G13179" t="str">
            <v>HOME</v>
          </cell>
        </row>
        <row r="13180">
          <cell r="A13180" t="str">
            <v>Williamsburg201840.65HOME</v>
          </cell>
          <cell r="B13180">
            <v>2018</v>
          </cell>
          <cell r="C13180">
            <v>0.65</v>
          </cell>
          <cell r="D13180" t="str">
            <v>Williamsburg</v>
          </cell>
          <cell r="E13180">
            <v>4</v>
          </cell>
          <cell r="F13180">
            <v>910</v>
          </cell>
          <cell r="G13180" t="str">
            <v>HOME</v>
          </cell>
        </row>
        <row r="13181">
          <cell r="A13181" t="str">
            <v>York201840.65HOME</v>
          </cell>
          <cell r="B13181">
            <v>2018</v>
          </cell>
          <cell r="C13181">
            <v>0.65</v>
          </cell>
          <cell r="D13181" t="str">
            <v>York</v>
          </cell>
          <cell r="E13181">
            <v>4</v>
          </cell>
          <cell r="F13181">
            <v>1381</v>
          </cell>
          <cell r="G13181" t="str">
            <v>HOME</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72" xr6:uid="{00000000-000C-0000-FFFF-FFFF00000000}" r="L2" connectionId="1">
    <xmlCellPr id="1" xr6:uid="{00000000-0010-0000-0000-000001000000}" uniqueName="General_DevelopmentNumber">
      <xmlPr mapId="1" xpath="/IMC/General_DevelopmentNumber" xmlDataType="string"/>
    </xmlCellPr>
  </singleXmlCell>
  <singleXmlCell id="133" xr6:uid="{00000000-000C-0000-FFFF-FFFF01000000}" r="L3" connectionId="1">
    <xmlCellPr id="1" xr6:uid="{00000000-0010-0000-0100-000001000000}" uniqueName="General_Version">
      <xmlPr mapId="1" xpath="/IMC/General_Version" xmlDataType="string"/>
    </xmlCellPr>
  </singleXmlCell>
  <singleXmlCell id="15" xr6:uid="{00000000-000C-0000-FFFF-FFFF02000000}" r="L4" connectionId="1">
    <xmlCellPr id="1" xr6:uid="{00000000-0010-0000-0200-000001000000}" uniqueName="ProjectInformation_NewConstruction">
      <xmlPr mapId="1" xpath="/IMC/ProjectInformation_NewConstruction" xmlDataType="boolean"/>
    </xmlCellPr>
  </singleXmlCell>
  <singleXmlCell id="352" xr6:uid="{00000000-000C-0000-FFFF-FFFF03000000}" r="L7" connectionId="1">
    <xmlCellPr id="1" xr6:uid="{00000000-0010-0000-0300-000001000000}" uniqueName="ProjectInformation_AcquisitionAndRehabilitation">
      <xmlPr mapId="1" xpath="/IMC/ProjectInformation_AcquisitionAndRehabilitation" xmlDataType="boolean"/>
    </xmlCellPr>
  </singleXmlCell>
  <singleXmlCell id="353" xr6:uid="{00000000-000C-0000-FFFF-FFFF04000000}" r="L5" connectionId="1">
    <xmlCellPr id="1" xr6:uid="{00000000-0010-0000-0400-000001000000}" uniqueName="ProjectInformation_CustomFieldBitValue3">
      <xmlPr mapId="1" xpath="/IMC/ProjectInformation_CustomFieldBitValue3" xmlDataType="boolean"/>
    </xmlCellPr>
  </singleXmlCell>
  <singleXmlCell id="354" xr6:uid="{00000000-000C-0000-FFFF-FFFF05000000}" r="L8" connectionId="1">
    <xmlCellPr id="1" xr6:uid="{00000000-0010-0000-0500-000001000000}" uniqueName="ProjectInformation_CustomFieldBitValue4">
      <xmlPr mapId="1" xpath="/IMC/ProjectInformation_CustomFieldBitValue4" xmlDataType="boolean"/>
    </xmlCellPr>
  </singleXmlCell>
  <singleXmlCell id="355" xr6:uid="{00000000-000C-0000-FFFF-FFFF06000000}" r="L6" connectionId="1">
    <xmlCellPr id="1" xr6:uid="{00000000-0010-0000-0600-000001000000}" uniqueName="ProjectInformation_Rehabilitation">
      <xmlPr mapId="1" xpath="/IMC/ProjectInformation_Rehabilitation" xmlDataType="boolean"/>
    </xmlCellPr>
  </singleXmlCell>
  <singleXmlCell id="356" xr6:uid="{00000000-000C-0000-FFFF-FFFF07000000}" r="L11" connectionId="1">
    <xmlCellPr id="1" xr6:uid="{00000000-0010-0000-0700-000001000000}" uniqueName="ProjectInformation_CustomFieldBitValue1">
      <xmlPr mapId="1" xpath="/IMC/ProjectInformation_CustomFieldBitValue1" xmlDataType="boolean"/>
    </xmlCellPr>
  </singleXmlCell>
  <singleXmlCell id="357" xr6:uid="{00000000-000C-0000-FFFF-FFFF08000000}" r="L9" connectionId="1">
    <xmlCellPr id="1" xr6:uid="{00000000-0010-0000-0800-000001000000}" uniqueName="ProjectInformation_CustomFieldBitValue2">
      <xmlPr mapId="1" xpath="/IMC/ProjectInformation_CustomFieldBitValue2" xmlDataType="boolean"/>
    </xmlCellPr>
  </singleXmlCell>
  <singleXmlCell id="359" xr6:uid="{00000000-000C-0000-FFFF-FFFF09000000}" r="L25" connectionId="1">
    <xmlCellPr id="1" xr6:uid="{00000000-0010-0000-0900-000001000000}" uniqueName="ProjectNameAndAddress_CustomFieldBitValue1">
      <xmlPr mapId="1" xpath="/IMC/ProjectNameAndAddress_CustomFieldBitValue1" xmlDataType="boolean"/>
    </xmlCellPr>
  </singleXmlCell>
  <singleXmlCell id="360" xr6:uid="{00000000-000C-0000-FFFF-FFFF0A000000}" r="L26" connectionId="1">
    <xmlCellPr id="1" xr6:uid="{00000000-0010-0000-0A00-000001000000}" uniqueName="ProjectNameAndAddress_DifficultDevelopmentArea">
      <xmlPr mapId="1" xpath="/IMC/ProjectNameAndAddress_DifficultDevelopmentArea" xmlDataType="boolean"/>
    </xmlCellPr>
  </singleXmlCell>
  <singleXmlCell id="383" xr6:uid="{00000000-000C-0000-FFFF-FFFF0B000000}" r="L37" connectionId="1">
    <xmlCellPr id="1" xr6:uid="{00000000-0010-0000-0B00-000001000000}" uniqueName="RentalAssistance_Section8">
      <xmlPr mapId="1" xpath="/IMC/RentalAssistance_Section8" xmlDataType="boolean"/>
    </xmlCellPr>
  </singleXmlCell>
  <singleXmlCell id="384" xr6:uid="{00000000-000C-0000-FFFF-FFFF0C000000}" r="L36" connectionId="1">
    <xmlCellPr id="1" xr6:uid="{00000000-0010-0000-0C00-000001000000}" uniqueName="RentalAssistance_AnyLowIncomeUnitsReceiveRentalAssistance">
      <xmlPr mapId="1" xpath="/IMC/RentalAssistance_AnyLowIncomeUnitsReceiveRentalAssistance" xmlDataType="boolean"/>
    </xmlCellPr>
  </singleXmlCell>
  <singleXmlCell id="386" xr6:uid="{00000000-000C-0000-FFFF-FFFF0D000000}" r="L38" connectionId="1">
    <xmlCellPr id="1" xr6:uid="{00000000-0010-0000-0D00-000001000000}" uniqueName="RentalAssistance_RD 515 Rental">
      <xmlPr mapId="1" xpath="/IMC/RentalAssistance_RD_x005f_x0020_515_x005f_x0020_Rental" xmlDataType="boolean"/>
    </xmlCellPr>
  </singleXmlCell>
  <singleXmlCell id="409" xr6:uid="{00000000-000C-0000-FFFF-FFFF0E000000}" r="L16" connectionId="1">
    <xmlCellPr id="1" xr6:uid="{00000000-0010-0000-0E00-000001000000}" uniqueName="ProjectInformation_Duplex">
      <xmlPr mapId="1" xpath="/IMC/ProjectInformation_Duplex" xmlDataType="boolean"/>
    </xmlCellPr>
  </singleXmlCell>
  <singleXmlCell id="410" xr6:uid="{00000000-000C-0000-FFFF-FFFF0F000000}" r="L15" connectionId="1">
    <xmlCellPr id="1" xr6:uid="{00000000-0010-0000-0F00-000001000000}" uniqueName="ProjectInformation_ElevatorInBuildings">
      <xmlPr mapId="1" xpath="/IMC/ProjectInformation_ElevatorInBuildings" xmlDataType="boolean"/>
    </xmlCellPr>
  </singleXmlCell>
  <singleXmlCell id="411" xr6:uid="{00000000-000C-0000-FFFF-FFFF10000000}" r="L12" connectionId="1">
    <xmlCellPr id="1" xr6:uid="{00000000-0010-0000-1000-000001000000}" uniqueName="ProjectInformation_GardenApartments">
      <xmlPr mapId="1" xpath="/IMC/ProjectInformation_GardenApartments" xmlDataType="boolean"/>
    </xmlCellPr>
  </singleXmlCell>
  <singleXmlCell id="412" xr6:uid="{00000000-000C-0000-FFFF-FFFF11000000}" r="L13" connectionId="1">
    <xmlCellPr id="1" xr6:uid="{00000000-0010-0000-1100-000001000000}" uniqueName="ProjectInformation_DetachedSingleFamily">
      <xmlPr mapId="1" xpath="/IMC/ProjectInformation_DetachedSingleFamily" xmlDataType="boolean"/>
    </xmlCellPr>
  </singleXmlCell>
  <singleXmlCell id="413" xr6:uid="{00000000-000C-0000-FFFF-FFFF12000000}" r="L14" connectionId="1">
    <xmlCellPr id="1" xr6:uid="{00000000-0010-0000-1200-000001000000}" uniqueName="ProjectInformation_RowHouse/Townhouse">
      <xmlPr mapId="1" xpath="/IMC/ProjectInformation_RowHouse_x005f_x002F_Townhouse" xmlDataType="boolean"/>
    </xmlCellPr>
  </singleXmlCell>
  <singleXmlCell id="322" xr6:uid="{00000000-000C-0000-FFFF-FFFF13000000}" r="L122" connectionId="1">
    <xmlCellPr id="1" xr6:uid="{00000000-0010-0000-1300-000001000000}" uniqueName="UtilityAllowance_CustomFieldBitValue1">
      <xmlPr mapId="1" xpath="/IMC/UtilityAllowance_CustomFieldBitValue1" xmlDataType="boolean"/>
    </xmlCellPr>
  </singleXmlCell>
  <singleXmlCell id="380" xr6:uid="{00000000-000C-0000-FFFF-FFFF14000000}" r="L10" connectionId="1">
    <xmlCellPr id="1" xr6:uid="{00000000-0010-0000-1400-000001000000}" uniqueName="ProjectInformation_CustomFieldBitValue5">
      <xmlPr mapId="1" xpath="/IMC/ProjectInformation_CustomFieldBitValue5" xmlDataType="boolean"/>
    </xmlCellPr>
  </singleXmlCell>
  <singleXmlCell id="21" xr6:uid="{00000000-000C-0000-FFFF-FFFF15000000}" r="L240" connectionId="1">
    <xmlCellPr id="1" xr6:uid="{00000000-0010-0000-1500-000001000000}" uniqueName="DevCostsAcquisitionCosts_ExistingStructures">
      <xmlPr mapId="1" xpath="/IMC/DevCostsAcquisitionCosts_ExistingStructures" xmlDataType="decimal"/>
    </xmlCellPr>
  </singleXmlCell>
  <singleXmlCell id="22" xr6:uid="{00000000-000C-0000-FFFF-FFFF16000000}" r="L239" connectionId="1">
    <xmlCellPr id="1" xr6:uid="{00000000-0010-0000-1600-000001000000}" uniqueName="DevCostsAcquisitionCosts_Land">
      <xmlPr mapId="1" xpath="/IMC/DevCostsAcquisitionCosts_Land" xmlDataType="decimal"/>
    </xmlCellPr>
  </singleXmlCell>
  <singleXmlCell id="23" xr6:uid="{00000000-000C-0000-FFFF-FFFF17000000}" r="L241" connectionId="1">
    <xmlCellPr id="1" xr6:uid="{00000000-0010-0000-1700-000001000000}" uniqueName="DevCostsAcquisitionCosts_OtherAcquisitionCosts">
      <xmlPr mapId="1" xpath="/IMC/DevCostsAcquisitionCosts_OtherAcquisitionCosts" xmlDataType="decimal"/>
    </xmlCellPr>
  </singleXmlCell>
  <singleXmlCell id="37" xr6:uid="{00000000-000C-0000-FFFF-FFFF18000000}" r="L249" connectionId="1">
    <xmlCellPr id="1" xr6:uid="{00000000-0010-0000-1800-000001000000}" uniqueName="DevCostsConstructionRehabCosts_AccessoryStructures">
      <xmlPr mapId="1" xpath="/IMC/DevCostsConstructionRehabCosts_AccessoryStructures" xmlDataType="decimal"/>
    </xmlCellPr>
  </singleXmlCell>
  <singleXmlCell id="38" xr6:uid="{00000000-000C-0000-FFFF-FFFF19000000}" r="L250" connectionId="1">
    <xmlCellPr id="1" xr6:uid="{00000000-0010-0000-1900-000001000000}" uniqueName="DevCostsConstructionRehabCosts_ConstructionContingency">
      <xmlPr mapId="1" xpath="/IMC/DevCostsConstructionRehabCosts_ConstructionContingency" xmlDataType="decimal"/>
    </xmlCellPr>
  </singleXmlCell>
  <singleXmlCell id="39" xr6:uid="{00000000-000C-0000-FFFF-FFFF1A000000}" r="L251" connectionId="1">
    <xmlCellPr id="1" xr6:uid="{00000000-0010-0000-1A00-000001000000}" uniqueName="DevCostsConstructionRehabCosts_ConstructionRehabilitationCostsCustomField1">
      <xmlPr mapId="1" xpath="/IMC/DevCostsConstructionRehabCosts_ConstructionRehabilitationCostsCustomField1" xmlDataType="decimal"/>
    </xmlCellPr>
  </singleXmlCell>
  <singleXmlCell id="40" xr6:uid="{00000000-000C-0000-FFFF-FFFF1B000000}" r="L247" connectionId="1">
    <xmlCellPr id="1" xr6:uid="{00000000-0010-0000-1B00-000001000000}" uniqueName="DevCostsConstructionRehabCosts_NewConstruction">
      <xmlPr mapId="1" xpath="/IMC/DevCostsConstructionRehabCosts_NewConstruction" xmlDataType="decimal"/>
    </xmlCellPr>
  </singleXmlCell>
  <singleXmlCell id="41" xr6:uid="{00000000-000C-0000-FFFF-FFFF1C000000}" r="L248" connectionId="1">
    <xmlCellPr id="1" xr6:uid="{00000000-0010-0000-1C00-000001000000}" uniqueName="DevCostsConstructionRehabCosts_Rehabilitation">
      <xmlPr mapId="1" xpath="/IMC/DevCostsConstructionRehabCosts_Rehabilitation" xmlDataType="decimal"/>
    </xmlCellPr>
  </singleXmlCell>
  <singleXmlCell id="47" xr6:uid="{00000000-000C-0000-FFFF-FFFF1D000000}" r="L253" connectionId="1">
    <xmlCellPr id="1" xr6:uid="{00000000-0010-0000-1D00-000001000000}" uniqueName="DevCostsGenReqContractorFees_BuilderProfit">
      <xmlPr mapId="1" xpath="/IMC/DevCostsGenReqContractorFees_BuilderProfit" xmlDataType="decimal"/>
    </xmlCellPr>
  </singleXmlCell>
  <singleXmlCell id="48" xr6:uid="{00000000-000C-0000-FFFF-FFFF1E000000}" r="L254" connectionId="1">
    <xmlCellPr id="1" xr6:uid="{00000000-0010-0000-1E00-000001000000}" uniqueName="DevCostsGenReqContractorFees_BuildersOverhead">
      <xmlPr mapId="1" xpath="/IMC/DevCostsGenReqContractorFees_BuildersOverhead" xmlDataType="decimal"/>
    </xmlCellPr>
  </singleXmlCell>
  <singleXmlCell id="49" xr6:uid="{00000000-000C-0000-FFFF-FFFF1F000000}" r="L252" connectionId="1">
    <xmlCellPr id="1" xr6:uid="{00000000-0010-0000-1F00-000001000000}" uniqueName="DevCostsGenReqContractorFees_GeneralRequirements">
      <xmlPr mapId="1" xpath="/IMC/DevCostsGenReqContractorFees_GeneralRequirements" xmlDataType="decimal"/>
    </xmlCellPr>
  </singleXmlCell>
  <singleXmlCell id="101" xr6:uid="{00000000-000C-0000-FFFF-FFFF20000000}" r="L244" connectionId="1">
    <xmlCellPr id="1" xr6:uid="{00000000-0010-0000-2000-000001000000}" uniqueName="DevCostsSiteWorkCosts_DemolitionClearance">
      <xmlPr mapId="1" xpath="/IMC/DevCostsSiteWorkCosts_DemolitionClearance" xmlDataType="decimal"/>
    </xmlCellPr>
  </singleXmlCell>
  <singleXmlCell id="102" xr6:uid="{00000000-000C-0000-FFFF-FFFF21000000}" r="L245" connectionId="1">
    <xmlCellPr id="1" xr6:uid="{00000000-0010-0000-2100-000001000000}" uniqueName="DevCostsSiteWorkCosts_Improvements">
      <xmlPr mapId="1" xpath="/IMC/DevCostsSiteWorkCosts_Improvements" xmlDataType="decimal"/>
    </xmlCellPr>
  </singleXmlCell>
  <singleXmlCell id="103" xr6:uid="{00000000-000C-0000-FFFF-FFFF22000000}" r="L243" connectionId="1">
    <xmlCellPr id="1" xr6:uid="{00000000-0010-0000-2200-000001000000}" uniqueName="DevCostsSiteWorkCosts_OffSiteRemediation">
      <xmlPr mapId="1" xpath="/IMC/DevCostsSiteWorkCosts_OffSiteRemediation" xmlDataType="decimal"/>
    </xmlCellPr>
  </singleXmlCell>
  <singleXmlCell id="104" xr6:uid="{00000000-000C-0000-FFFF-FFFF23000000}" r="L242" connectionId="1">
    <xmlCellPr id="1" xr6:uid="{00000000-0010-0000-2300-000001000000}" uniqueName="DevCostsSiteWorkCosts_OnSiteRemediation">
      <xmlPr mapId="1" xpath="/IMC/DevCostsSiteWorkCosts_OnSiteRemediation" xmlDataType="decimal"/>
    </xmlCellPr>
  </singleXmlCell>
  <singleXmlCell id="105" xr6:uid="{00000000-000C-0000-FFFF-FFFF24000000}" r="L246" connectionId="1">
    <xmlCellPr id="1" xr6:uid="{00000000-0010-0000-2400-000001000000}" uniqueName="DevCostsSiteWorkCosts_OtherSiteWork">
      <xmlPr mapId="1" xpath="/IMC/DevCostsSiteWorkCosts_OtherSiteWork" xmlDataType="decimal"/>
    </xmlCellPr>
  </singleXmlCell>
  <singleXmlCell id="24" xr6:uid="{00000000-000C-0000-FFFF-FFFF25000000}" r="L271" connectionId="1">
    <xmlCellPr id="1" xr6:uid="{00000000-0010-0000-2500-000001000000}" uniqueName="DevCostsConstInterimCosts_ConstructionInsurance">
      <xmlPr mapId="1" xpath="/IMC/DevCostsConstInterimCosts_ConstructionInsurance" xmlDataType="decimal"/>
    </xmlCellPr>
  </singleXmlCell>
  <singleXmlCell id="25" xr6:uid="{00000000-000C-0000-FFFF-FFFF26000000}" r="L276" connectionId="1">
    <xmlCellPr id="1" xr6:uid="{00000000-0010-0000-2600-000001000000}" uniqueName="DevCostsConstInterimCosts_ConstructionInterimCostsCustomField1">
      <xmlPr mapId="1" xpath="/IMC/DevCostsConstInterimCosts_ConstructionInterimCostsCustomField1" xmlDataType="decimal"/>
    </xmlCellPr>
  </singleXmlCell>
  <singleXmlCell id="26" xr6:uid="{00000000-000C-0000-FFFF-FFFF27000000}" r="L272" connectionId="1">
    <xmlCellPr id="1" xr6:uid="{00000000-0010-0000-2700-000001000000}" uniqueName="DevCostsConstInterimCosts_PerformanceBondPremium">
      <xmlPr mapId="1" xpath="/IMC/DevCostsConstInterimCosts_PerformanceBondPremium" xmlDataType="decimal"/>
    </xmlCellPr>
  </singleXmlCell>
  <singleXmlCell id="27" xr6:uid="{00000000-000C-0000-FFFF-FFFF28000000}" r="L275" connectionId="1">
    <xmlCellPr id="1" xr6:uid="{00000000-0010-0000-2800-000001000000}" uniqueName="DevCostsConstInterimCosts_PermittingFees">
      <xmlPr mapId="1" xpath="/IMC/DevCostsConstInterimCosts_PermittingFees" xmlDataType="decimal"/>
    </xmlCellPr>
  </singleXmlCell>
  <singleXmlCell id="28" xr6:uid="{00000000-000C-0000-FFFF-FFFF29000000}" r="L274" connectionId="1">
    <xmlCellPr id="1" xr6:uid="{00000000-0010-0000-2900-000001000000}" uniqueName="DevCostsConstInterimCosts_TapFeesandImpactFees">
      <xmlPr mapId="1" xpath="/IMC/DevCostsConstInterimCosts_TapFeesandImpactFees" xmlDataType="decimal"/>
    </xmlCellPr>
  </singleXmlCell>
  <singleXmlCell id="29" xr6:uid="{00000000-000C-0000-FFFF-FFFF2A000000}" r="L273" connectionId="1">
    <xmlCellPr id="1" xr6:uid="{00000000-0010-0000-2A00-000001000000}" uniqueName="DevCostsConstInterimCosts_Taxes">
      <xmlPr mapId="1" xpath="/IMC/DevCostsConstInterimCosts_Taxes" xmlDataType="decimal"/>
    </xmlCellPr>
  </singleXmlCell>
  <singleXmlCell id="30" xr6:uid="{00000000-000C-0000-FFFF-FFFF2B000000}" r="L267" connectionId="1">
    <xmlCellPr id="1" xr6:uid="{00000000-0010-0000-2B00-000001000000}" uniqueName="DevCostsConstructionFinancing_ConstructionLoanCreditReport">
      <xmlPr mapId="1" xpath="/IMC/DevCostsConstructionFinancing_ConstructionLoanCreditReport" xmlDataType="decimal"/>
    </xmlCellPr>
  </singleXmlCell>
  <singleXmlCell id="31" xr6:uid="{00000000-000C-0000-FFFF-FFFF2C000000}" r="L265" connectionId="1">
    <xmlCellPr id="1" xr6:uid="{00000000-0010-0000-2C00-000001000000}" uniqueName="DevCostsConstructionFinancing_ConstructionLoanInterestPaid">
      <xmlPr mapId="1" xpath="/IMC/DevCostsConstructionFinancing_ConstructionLoanInterestPaid" xmlDataType="decimal"/>
    </xmlCellPr>
  </singleXmlCell>
  <singleXmlCell id="32" xr6:uid="{00000000-000C-0000-FFFF-FFFF2D000000}" r="L266" connectionId="1">
    <xmlCellPr id="1" xr6:uid="{00000000-0010-0000-2D00-000001000000}" uniqueName="DevCostsConstructionFinancing_ConstructionLoanLegalFees">
      <xmlPr mapId="1" xpath="/IMC/DevCostsConstructionFinancing_ConstructionLoanLegalFees" xmlDataType="decimal"/>
    </xmlCellPr>
  </singleXmlCell>
  <singleXmlCell id="33" xr6:uid="{00000000-000C-0000-FFFF-FFFF2E000000}" r="L264" connectionId="1">
    <xmlCellPr id="1" xr6:uid="{00000000-0010-0000-2E00-000001000000}" uniqueName="DevCostsConstructionFinancing_ConstructionLoanOriginationFee">
      <xmlPr mapId="1" xpath="/IMC/DevCostsConstructionFinancing_ConstructionLoanOriginationFee" xmlDataType="decimal"/>
    </xmlCellPr>
  </singleXmlCell>
  <singleXmlCell id="34" xr6:uid="{00000000-000C-0000-FFFF-FFFF2F000000}" r="L269" connectionId="1">
    <xmlCellPr id="1" xr6:uid="{00000000-0010-0000-2F00-000001000000}" uniqueName="DevCostsConstructionFinancing_InspectionFees">
      <xmlPr mapId="1" xpath="/IMC/DevCostsConstructionFinancing_InspectionFees" xmlDataType="decimal"/>
    </xmlCellPr>
  </singleXmlCell>
  <singleXmlCell id="35" xr6:uid="{00000000-000C-0000-FFFF-FFFF30000000}" r="L270" connectionId="1">
    <xmlCellPr id="1" xr6:uid="{00000000-0010-0000-3000-000001000000}" uniqueName="DevCostsConstructionFinancing_OtherInterimFinancingCosts">
      <xmlPr mapId="1" xpath="/IMC/DevCostsConstructionFinancing_OtherInterimFinancingCosts" xmlDataType="decimal"/>
    </xmlCellPr>
  </singleXmlCell>
  <singleXmlCell id="36" xr6:uid="{00000000-000C-0000-FFFF-FFFF31000000}" r="L268" connectionId="1">
    <xmlCellPr id="1" xr6:uid="{00000000-0010-0000-3100-000001000000}" uniqueName="DevCostsConstructionFinancing_TitleandRecordingCostsForConstructionLoan">
      <xmlPr mapId="1" xpath="/IMC/DevCostsConstructionFinancing_TitleandRecordingCostsForConstructionLoan" xmlDataType="decimal"/>
    </xmlCellPr>
  </singleXmlCell>
  <singleXmlCell id="42" xr6:uid="{00000000-000C-0000-FFFF-FFFF32000000}" r="L305" connectionId="1">
    <xmlCellPr id="1" xr6:uid="{00000000-0010-0000-3200-000001000000}" uniqueName="DevCostsDeveloperFees_DeveloperOverhead">
      <xmlPr mapId="1" xpath="/IMC/DevCostsDeveloperFees_DeveloperOverhead" xmlDataType="decimal"/>
    </xmlCellPr>
  </singleXmlCell>
  <singleXmlCell id="44" xr6:uid="{00000000-000C-0000-FFFF-FFFF33000000}" r="L306" connectionId="1">
    <xmlCellPr id="1" xr6:uid="{00000000-0010-0000-3300-000001000000}" uniqueName="DevCostsDeveloperFees_DevelopersFee">
      <xmlPr mapId="1" xpath="/IMC/DevCostsDeveloperFees_DevelopersFee" xmlDataType="decimal"/>
    </xmlCellPr>
  </singleXmlCell>
  <singleXmlCell id="45" xr6:uid="{00000000-000C-0000-FFFF-FFFF34000000}" r="L308" connectionId="1">
    <xmlCellPr id="1" xr6:uid="{00000000-0010-0000-3400-000001000000}" uniqueName="DevCostsDeveloperFees_DevelopersFeesCustomField1">
      <xmlPr mapId="1" xpath="/IMC/DevCostsDeveloperFees_DevelopersFeesCustomField1" xmlDataType="decimal"/>
    </xmlCellPr>
  </singleXmlCell>
  <singleXmlCell id="46" xr6:uid="{00000000-000C-0000-FFFF-FFFF35000000}" r="L307" connectionId="1">
    <xmlCellPr id="1" xr6:uid="{00000000-0010-0000-3500-000001000000}" uniqueName="DevCostsDeveloperFees_ProjectConsultantFees">
      <xmlPr mapId="1" xpath="/IMC/DevCostsDeveloperFees_ProjectConsultantFees" xmlDataType="decimal"/>
    </xmlCellPr>
  </singleXmlCell>
  <singleXmlCell id="50" xr6:uid="{00000000-000C-0000-FFFF-FFFF36000000}" r="L283" connectionId="1">
    <xmlCellPr id="1" xr6:uid="{00000000-0010-0000-3600-000001000000}" uniqueName="DevCostsPermanentFinancing_AppraisalFees">
      <xmlPr mapId="1" xpath="/IMC/DevCostsPermanentFinancing_AppraisalFees" xmlDataType="decimal"/>
    </xmlCellPr>
  </singleXmlCell>
  <singleXmlCell id="51" xr6:uid="{00000000-000C-0000-FFFF-FFFF37000000}" r="L278" connectionId="1">
    <xmlCellPr id="1" xr6:uid="{00000000-0010-0000-3700-000001000000}" uniqueName="DevCostsPermanentFinancing_BondPremium">
      <xmlPr mapId="1" xpath="/IMC/DevCostsPermanentFinancing_BondPremium" xmlDataType="decimal"/>
    </xmlCellPr>
  </singleXmlCell>
  <singleXmlCell id="52" xr6:uid="{00000000-000C-0000-FFFF-FFFF38000000}" r="L281" connectionId="1">
    <xmlCellPr id="1" xr6:uid="{00000000-0010-0000-3800-000001000000}" uniqueName="DevCostsPermanentFinancing_CounselsFee">
      <xmlPr mapId="1" xpath="/IMC/DevCostsPermanentFinancing_CounselsFee" xmlDataType="decimal"/>
    </xmlCellPr>
  </singleXmlCell>
  <singleXmlCell id="53" xr6:uid="{00000000-000C-0000-FFFF-FFFF39000000}" r="L279" connectionId="1">
    <xmlCellPr id="1" xr6:uid="{00000000-0010-0000-3900-000001000000}" uniqueName="DevCostsPermanentFinancing_CreditEnhancement">
      <xmlPr mapId="1" xpath="/IMC/DevCostsPermanentFinancing_CreditEnhancement" xmlDataType="decimal"/>
    </xmlCellPr>
  </singleXmlCell>
  <singleXmlCell id="54" xr6:uid="{00000000-000C-0000-FFFF-FFFF3A000000}" r="L284" connectionId="1">
    <xmlCellPr id="1" xr6:uid="{00000000-0010-0000-3A00-000001000000}" uniqueName="DevCostsPermanentFinancing_CreditReport">
      <xmlPr mapId="1" xpath="/IMC/DevCostsPermanentFinancing_CreditReport" xmlDataType="decimal"/>
    </xmlCellPr>
  </singleXmlCell>
  <singleXmlCell id="55" xr6:uid="{00000000-000C-0000-FFFF-FFFF3B000000}" r="L282" connectionId="1">
    <xmlCellPr id="1" xr6:uid="{00000000-0010-0000-3B00-000001000000}" uniqueName="DevCostsPermanentFinancing_LendersCounselFee">
      <xmlPr mapId="1" xpath="/IMC/DevCostsPermanentFinancing_LendersCounselFee" xmlDataType="decimal"/>
    </xmlCellPr>
  </singleXmlCell>
  <singleXmlCell id="56" xr6:uid="{00000000-000C-0000-FFFF-FFFF3C000000}" r="L285" connectionId="1">
    <xmlCellPr id="1" xr6:uid="{00000000-0010-0000-3C00-000001000000}" uniqueName="DevCostsPermanentFinancing_MortgageBrokerFees">
      <xmlPr mapId="1" xpath="/IMC/DevCostsPermanentFinancing_MortgageBrokerFees" xmlDataType="decimal"/>
    </xmlCellPr>
  </singleXmlCell>
  <singleXmlCell id="57" xr6:uid="{00000000-000C-0000-FFFF-FFFF3D000000}" r="L288" connectionId="1">
    <xmlCellPr id="1" xr6:uid="{00000000-0010-0000-3D00-000001000000}" uniqueName="DevCostsPermanentFinancing_OtherPermanentFinancingFeesandExpenses">
      <xmlPr mapId="1" xpath="/IMC/DevCostsPermanentFinancing_OtherPermanentFinancingFeesandExpenses" xmlDataType="decimal"/>
    </xmlCellPr>
  </singleXmlCell>
  <singleXmlCell id="58" xr6:uid="{00000000-000C-0000-FFFF-FFFF3E000000}" r="L286" connectionId="1">
    <xmlCellPr id="1" xr6:uid="{00000000-0010-0000-3E00-000001000000}" uniqueName="DevCostsPermanentFinancing_PermanentFinancingCustomField1">
      <xmlPr mapId="1" xpath="/IMC/DevCostsPermanentFinancing_PermanentFinancingCustomField1" xmlDataType="decimal"/>
    </xmlCellPr>
  </singleXmlCell>
  <singleXmlCell id="59" xr6:uid="{00000000-000C-0000-FFFF-FFFF3F000000}" r="L287" connectionId="1">
    <xmlCellPr id="1" xr6:uid="{00000000-0010-0000-3F00-000001000000}" uniqueName="DevCostsPermanentFinancing_PermanentFinancingCustomField2">
      <xmlPr mapId="1" xpath="/IMC/DevCostsPermanentFinancing_PermanentFinancingCustomField2" xmlDataType="decimal"/>
    </xmlCellPr>
  </singleXmlCell>
  <singleXmlCell id="60" xr6:uid="{00000000-000C-0000-FFFF-FFFF40000000}" r="L277" connectionId="1">
    <xmlCellPr id="1" xr6:uid="{00000000-0010-0000-4000-000001000000}" uniqueName="DevCostsPermanentFinancing_PermanentLoanOriginationFee">
      <xmlPr mapId="1" xpath="/IMC/DevCostsPermanentFinancing_PermanentLoanOriginationFee" xmlDataType="decimal"/>
    </xmlCellPr>
  </singleXmlCell>
  <singleXmlCell id="61" xr6:uid="{00000000-000C-0000-FFFF-FFFF41000000}" r="L280" connectionId="1">
    <xmlCellPr id="1" xr6:uid="{00000000-0010-0000-4100-000001000000}" uniqueName="DevCostsPermanentFinancing_TitleandRecordingCostsForPermanentFinancing">
      <xmlPr mapId="1" xpath="/IMC/DevCostsPermanentFinancing_TitleandRecordingCostsForPermanentFinancing" xmlDataType="decimal"/>
    </xmlCellPr>
  </singleXmlCell>
  <singleXmlCell id="106" xr6:uid="{00000000-000C-0000-FFFF-FFFF42000000}" r="L255" connectionId="1">
    <xmlCellPr id="1" xr6:uid="{00000000-0010-0000-4200-000001000000}" uniqueName="DevCostsProfessionalFees_ProfessionalFeesCustomField2">
      <xmlPr mapId="1" xpath="/IMC/DevCostsProfessionalFees_ProfessionalFeesCustomField2" xmlDataType="decimal"/>
    </xmlCellPr>
  </singleXmlCell>
  <singleXmlCell id="107" xr6:uid="{00000000-000C-0000-FFFF-FFFF43000000}" r="L261" connectionId="1">
    <xmlCellPr id="1" xr6:uid="{00000000-0010-0000-4300-000001000000}" uniqueName="DevCostsProfessionalFees_ProfessionalFeesCustomField1">
      <xmlPr mapId="1" xpath="/IMC/DevCostsProfessionalFees_ProfessionalFeesCustomField1" xmlDataType="decimal"/>
    </xmlCellPr>
  </singleXmlCell>
  <singleXmlCell id="108" xr6:uid="{00000000-000C-0000-FFFF-FFFF44000000}" r="L259" connectionId="1">
    <xmlCellPr id="1" xr6:uid="{00000000-0010-0000-4400-000001000000}" uniqueName="DevCostsProfessionalFees_ProfessionalFeesCustomField3">
      <xmlPr mapId="1" xpath="/IMC/DevCostsProfessionalFees_ProfessionalFeesCustomField3" xmlDataType="decimal"/>
    </xmlCellPr>
  </singleXmlCell>
  <singleXmlCell id="109" xr6:uid="{00000000-000C-0000-FFFF-FFFF45000000}" r="L257" connectionId="1">
    <xmlCellPr id="1" xr6:uid="{00000000-0010-0000-4500-000001000000}" uniqueName="DevCostsProfessionalFees_ArchitectFeeConstructionSupervision">
      <xmlPr mapId="1" xpath="/IMC/DevCostsProfessionalFees_ArchitectFeeConstructionSupervision" xmlDataType="decimal"/>
    </xmlCellPr>
  </singleXmlCell>
  <singleXmlCell id="110" xr6:uid="{00000000-000C-0000-FFFF-FFFF46000000}" r="L256" connectionId="1">
    <xmlCellPr id="1" xr6:uid="{00000000-0010-0000-4600-000001000000}" uniqueName="DevCostsProfessionalFees_ArchitectFeeDesign">
      <xmlPr mapId="1" xpath="/IMC/DevCostsProfessionalFees_ArchitectFeeDesign" xmlDataType="decimal"/>
    </xmlCellPr>
  </singleXmlCell>
  <singleXmlCell id="111" xr6:uid="{00000000-000C-0000-FFFF-FFFF47000000}" r="L258" connectionId="1">
    <xmlCellPr id="1" xr6:uid="{00000000-0010-0000-4700-000001000000}" uniqueName="DevCostsProfessionalFees_EngineeringFees">
      <xmlPr mapId="1" xpath="/IMC/DevCostsProfessionalFees_EngineeringFees" xmlDataType="decimal"/>
    </xmlCellPr>
  </singleXmlCell>
  <singleXmlCell id="112" xr6:uid="{00000000-000C-0000-FFFF-FFFF48000000}" r="L263" connectionId="1">
    <xmlCellPr id="1" xr6:uid="{00000000-0010-0000-4800-000001000000}" uniqueName="DevCostsProfessionalFees_OtherProfessionalFees">
      <xmlPr mapId="1" xpath="/IMC/DevCostsProfessionalFees_OtherProfessionalFees" xmlDataType="decimal"/>
    </xmlCellPr>
  </singleXmlCell>
  <singleXmlCell id="113" xr6:uid="{00000000-000C-0000-FFFF-FFFF49000000}" r="L260" connectionId="1">
    <xmlCellPr id="1" xr6:uid="{00000000-0010-0000-4900-000001000000}" uniqueName="DevCostsProfessionalFees_RealEstateAttorneyFees">
      <xmlPr mapId="1" xpath="/IMC/DevCostsProfessionalFees_RealEstateAttorneyFees" xmlDataType="decimal"/>
    </xmlCellPr>
  </singleXmlCell>
  <singleXmlCell id="114" xr6:uid="{00000000-000C-0000-FFFF-FFFF4A000000}" r="L262" connectionId="1">
    <xmlCellPr id="1" xr6:uid="{00000000-0010-0000-4A00-000001000000}" uniqueName="DevCostsProfessionalFees_Survey">
      <xmlPr mapId="1" xpath="/IMC/DevCostsProfessionalFees_Survey" xmlDataType="decimal"/>
    </xmlCellPr>
  </singleXmlCell>
  <singleXmlCell id="115" xr6:uid="{00000000-000C-0000-FFFF-FFFF4B000000}" r="L293" connectionId="1">
    <xmlCellPr id="1" xr6:uid="{00000000-0010-0000-4B00-000001000000}" uniqueName="DevCostsSoftCosts_ComplianceFees">
      <xmlPr mapId="1" xpath="/IMC/DevCostsSoftCosts_ComplianceFees" xmlDataType="decimal"/>
    </xmlCellPr>
  </singleXmlCell>
  <singleXmlCell id="116" xr6:uid="{00000000-000C-0000-FFFF-FFFF4C000000}" r="L294" connectionId="1">
    <xmlCellPr id="1" xr6:uid="{00000000-0010-0000-4C00-000001000000}" uniqueName="DevCostsSoftCosts_CostCertification">
      <xmlPr mapId="1" xpath="/IMC/DevCostsSoftCosts_CostCertification" xmlDataType="decimal"/>
    </xmlCellPr>
  </singleXmlCell>
  <singleXmlCell id="117" xr6:uid="{00000000-000C-0000-FFFF-FFFF4D000000}" r="L290" connectionId="1">
    <xmlCellPr id="1" xr6:uid="{00000000-0010-0000-4D00-000001000000}" uniqueName="DevCostsSoftCosts_EnvironmentalStudy">
      <xmlPr mapId="1" xpath="/IMC/DevCostsSoftCosts_EnvironmentalStudy" xmlDataType="decimal"/>
    </xmlCellPr>
  </singleXmlCell>
  <singleXmlCell id="118" xr6:uid="{00000000-000C-0000-FFFF-FFFF4E000000}" r="L289" connectionId="1">
    <xmlCellPr id="1" xr6:uid="{00000000-0010-0000-4E00-000001000000}" uniqueName="DevCostsSoftCosts_FeasibilityStudy">
      <xmlPr mapId="1" xpath="/IMC/DevCostsSoftCosts_FeasibilityStudy" xmlDataType="decimal"/>
    </xmlCellPr>
  </singleXmlCell>
  <singleXmlCell id="119" xr6:uid="{00000000-000C-0000-FFFF-FFFF4F000000}" r="L291" connectionId="1">
    <xmlCellPr id="1" xr6:uid="{00000000-0010-0000-4F00-000001000000}" uniqueName="DevCostsSoftCosts_MarketStudy">
      <xmlPr mapId="1" xpath="/IMC/DevCostsSoftCosts_MarketStudy" xmlDataType="decimal"/>
    </xmlCellPr>
  </singleXmlCell>
  <singleXmlCell id="120" xr6:uid="{00000000-000C-0000-FFFF-FFFF50000000}" r="L292" connectionId="1">
    <xmlCellPr id="1" xr6:uid="{00000000-0010-0000-5000-000001000000}" uniqueName="DevCostsSoftCosts_TaxCreditFees">
      <xmlPr mapId="1" xpath="/IMC/DevCostsSoftCosts_TaxCreditFees" xmlDataType="decimal"/>
    </xmlCellPr>
  </singleXmlCell>
  <singleXmlCell id="121" xr6:uid="{00000000-000C-0000-FFFF-FFFF51000000}" r="L295" connectionId="1">
    <xmlCellPr id="1" xr6:uid="{00000000-0010-0000-5100-000001000000}" uniqueName="DevCostsSoftCosts_TenantRelocationCosts">
      <xmlPr mapId="1" xpath="/IMC/DevCostsSoftCosts_TenantRelocationCosts" xmlDataType="decimal"/>
    </xmlCellPr>
  </singleXmlCell>
  <singleXmlCell id="122" xr6:uid="{00000000-000C-0000-FFFF-FFFF52000000}" r="L296" connectionId="1">
    <xmlCellPr id="1" xr6:uid="{00000000-0010-0000-5200-000001000000}" uniqueName="DevCostsSoftCosts_SoftCostsCustomField1">
      <xmlPr mapId="1" xpath="/IMC/DevCostsSoftCosts_SoftCostsCustomField1" xmlDataType="decimal"/>
    </xmlCellPr>
  </singleXmlCell>
  <singleXmlCell id="123" xr6:uid="{00000000-000C-0000-FFFF-FFFF53000000}" r="L297" connectionId="1">
    <xmlCellPr id="1" xr6:uid="{00000000-0010-0000-5300-000001000000}" uniqueName="DevCostsSoftCosts_SoftCostsCustomField2">
      <xmlPr mapId="1" xpath="/IMC/DevCostsSoftCosts_SoftCostsCustomField2" xmlDataType="decimal"/>
    </xmlCellPr>
  </singleXmlCell>
  <singleXmlCell id="124" xr6:uid="{00000000-000C-0000-FFFF-FFFF54000000}" r="L298" connectionId="1">
    <xmlCellPr id="1" xr6:uid="{00000000-0010-0000-5400-000001000000}" uniqueName="DevCostsSoftCosts_SoftCostsCustomField330%PV">
      <xmlPr mapId="1" xpath="/IMC/DevCostsSoftCosts_SoftCostsCustomField330_x005f_x0025_PV" xmlDataType="decimal"/>
    </xmlCellPr>
  </singleXmlCell>
  <singleXmlCell id="125" xr6:uid="{00000000-000C-0000-FFFF-FFFF55000000}" r="L299" connectionId="1">
    <xmlCellPr id="1" xr6:uid="{00000000-0010-0000-5500-000001000000}" uniqueName="DevCostsSoftCosts_OtherOwnerCosts">
      <xmlPr mapId="1" xpath="/IMC/DevCostsSoftCosts_OtherOwnerCosts" xmlDataType="decimal"/>
    </xmlCellPr>
  </singleXmlCell>
  <singleXmlCell id="126" xr6:uid="{00000000-000C-0000-FFFF-FFFF56000000}" r="L302" connectionId="1">
    <xmlCellPr id="1" xr6:uid="{00000000-0010-0000-5600-000001000000}" uniqueName="DevCostsSyndicationCosts_BridgeLoanFees">
      <xmlPr mapId="1" xpath="/IMC/DevCostsSyndicationCosts_BridgeLoanFees" xmlDataType="decimal"/>
    </xmlCellPr>
  </singleXmlCell>
  <singleXmlCell id="127" xr6:uid="{00000000-000C-0000-FFFF-FFFF57000000}" r="L300" connectionId="1">
    <xmlCellPr id="1" xr6:uid="{00000000-0010-0000-5700-000001000000}" uniqueName="DevCostsSyndicationCosts_OrganizationalExpenses">
      <xmlPr mapId="1" xpath="/IMC/DevCostsSyndicationCosts_OrganizationalExpenses" xmlDataType="decimal"/>
    </xmlCellPr>
  </singleXmlCell>
  <singleXmlCell id="128" xr6:uid="{00000000-000C-0000-FFFF-FFFF58000000}" r="L301" connectionId="1">
    <xmlCellPr id="1" xr6:uid="{00000000-0010-0000-5800-000001000000}" uniqueName="DevCostsSyndicationCosts_TaxOpinion">
      <xmlPr mapId="1" xpath="/IMC/DevCostsSyndicationCosts_TaxOpinion" xmlDataType="decimal"/>
    </xmlCellPr>
  </singleXmlCell>
  <singleXmlCell id="129" xr6:uid="{00000000-000C-0000-FFFF-FFFF59000000}" r="L303" connectionId="1">
    <xmlCellPr id="1" xr6:uid="{00000000-0010-0000-5900-000001000000}" uniqueName="DevCostsSyndicationCosts_SyndicationFees">
      <xmlPr mapId="1" xpath="/IMC/DevCostsSyndicationCosts_SyndicationFees" xmlDataType="decimal"/>
    </xmlCellPr>
  </singleXmlCell>
  <singleXmlCell id="130" xr6:uid="{00000000-000C-0000-FFFF-FFFF5A000000}" r="L304" connectionId="1">
    <xmlCellPr id="1" xr6:uid="{00000000-0010-0000-5A00-000001000000}" uniqueName="DevCostsSyndicationCosts_SyndicationCostsCustomField1">
      <xmlPr mapId="1" xpath="/IMC/DevCostsSyndicationCosts_SyndicationCostsCustomField1" xmlDataType="decimal"/>
    </xmlCellPr>
  </singleXmlCell>
  <singleXmlCell id="131" xr6:uid="{00000000-000C-0000-FFFF-FFFF5B000000}" r="L309" connectionId="1">
    <xmlCellPr id="1" xr6:uid="{00000000-0010-0000-5B00-000001000000}" uniqueName="DevCostsProjectReserves_OperatingReserve">
      <xmlPr mapId="1" xpath="/IMC/DevCostsProjectReserves_OperatingReserve" xmlDataType="decimal"/>
    </xmlCellPr>
  </singleXmlCell>
  <singleXmlCell id="134" xr6:uid="{00000000-000C-0000-FFFF-FFFF5C000000}" r="L310" connectionId="1">
    <xmlCellPr id="1" xr6:uid="{00000000-0010-0000-5C00-000001000000}" uniqueName="DevCostsProjectReserves_OtherProjectReservesCosts">
      <xmlPr mapId="1" xpath="/IMC/DevCostsProjectReserves_OtherProjectReservesCosts" xmlDataType="decimal"/>
    </xmlCellPr>
  </singleXmlCell>
  <singleXmlCell id="169" xr6:uid="{00000000-000C-0000-FFFF-FFFF5D000000}" r="L173" connectionId="1">
    <xmlCellPr id="1" xr6:uid="{00000000-0010-0000-5D00-000001000000}" uniqueName="RentalAnalysisUnits_Bathrooms_Unit2">
      <xmlPr mapId="1" xpath="/IMC/RentalAnalysisUnits_Bathrooms_Unit2" xmlDataType="decimal"/>
    </xmlCellPr>
  </singleXmlCell>
  <singleXmlCell id="170" xr6:uid="{00000000-000C-0000-FFFF-FFFF5E000000}" r="L174" connectionId="1">
    <xmlCellPr id="1" xr6:uid="{00000000-0010-0000-5E00-000001000000}" uniqueName="RentalAnalysisUnits_Bathrooms_Unit3">
      <xmlPr mapId="1" xpath="/IMC/RentalAnalysisUnits_Bathrooms_Unit3" xmlDataType="decimal"/>
    </xmlCellPr>
  </singleXmlCell>
  <singleXmlCell id="171" xr6:uid="{00000000-000C-0000-FFFF-FFFF5F000000}" r="L175" connectionId="1">
    <xmlCellPr id="1" xr6:uid="{00000000-0010-0000-5F00-000001000000}" uniqueName="RentalAnalysisUnits_Bathrooms_Unit4">
      <xmlPr mapId="1" xpath="/IMC/RentalAnalysisUnits_Bathrooms_Unit4" xmlDataType="decimal"/>
    </xmlCellPr>
  </singleXmlCell>
  <singleXmlCell id="185" xr6:uid="{00000000-000C-0000-FFFF-FFFF60000000}" r="L176" connectionId="1">
    <xmlCellPr id="1" xr6:uid="{00000000-0010-0000-6000-000001000000}" uniqueName="RentalAnalysisUnits_Bathrooms_Unit5">
      <xmlPr mapId="1" xpath="/IMC/RentalAnalysisUnits_Bathrooms_Unit5" xmlDataType="decimal"/>
    </xmlCellPr>
  </singleXmlCell>
  <singleXmlCell id="186" xr6:uid="{00000000-000C-0000-FFFF-FFFF61000000}" r="L177" connectionId="1">
    <xmlCellPr id="1" xr6:uid="{00000000-0010-0000-6100-000001000000}" uniqueName="RentalAnalysisUnits_Bathrooms_Unit6">
      <xmlPr mapId="1" xpath="/IMC/RentalAnalysisUnits_Bathrooms_Unit6" xmlDataType="decimal"/>
    </xmlCellPr>
  </singleXmlCell>
  <singleXmlCell id="187" xr6:uid="{00000000-000C-0000-FFFF-FFFF62000000}" r="L178" connectionId="1">
    <xmlCellPr id="1" xr6:uid="{00000000-0010-0000-6200-000001000000}" uniqueName="RentalAnalysisUnits_Bathrooms_Unit7">
      <xmlPr mapId="1" xpath="/IMC/RentalAnalysisUnits_Bathrooms_Unit7" xmlDataType="decimal"/>
    </xmlCellPr>
  </singleXmlCell>
  <singleXmlCell id="188" xr6:uid="{00000000-000C-0000-FFFF-FFFF63000000}" r="L179" connectionId="1">
    <xmlCellPr id="1" xr6:uid="{00000000-0010-0000-6300-000001000000}" uniqueName="RentalAnalysisUnits_Bathrooms_Unit8">
      <xmlPr mapId="1" xpath="/IMC/RentalAnalysisUnits_Bathrooms_Unit8" xmlDataType="decimal"/>
    </xmlCellPr>
  </singleXmlCell>
  <singleXmlCell id="189" xr6:uid="{00000000-000C-0000-FFFF-FFFF64000000}" r="L180" connectionId="1">
    <xmlCellPr id="1" xr6:uid="{00000000-0010-0000-6400-000001000000}" uniqueName="RentalAnalysisUnits_Bathrooms_Unit9">
      <xmlPr mapId="1" xpath="/IMC/RentalAnalysisUnits_Bathrooms_Unit9" xmlDataType="decimal"/>
    </xmlCellPr>
  </singleXmlCell>
  <singleXmlCell id="190" xr6:uid="{00000000-000C-0000-FFFF-FFFF65000000}" r="L181" connectionId="1">
    <xmlCellPr id="1" xr6:uid="{00000000-0010-0000-6500-000001000000}" uniqueName="RentalAnalysisUnits_Bathrooms_Unit10">
      <xmlPr mapId="1" xpath="/IMC/RentalAnalysisUnits_Bathrooms_Unit10" xmlDataType="decimal"/>
    </xmlCellPr>
  </singleXmlCell>
  <singleXmlCell id="191" xr6:uid="{00000000-000C-0000-FFFF-FFFF66000000}" r="L182" connectionId="1">
    <xmlCellPr id="1" xr6:uid="{00000000-0010-0000-6600-000001000000}" uniqueName="RentalAnalysisUnits_ProposedRent_Unit1">
      <xmlPr mapId="1" xpath="/IMC/RentalAnalysisUnits_ProposedRent_Unit1" xmlDataType="decimal"/>
    </xmlCellPr>
  </singleXmlCell>
  <singleXmlCell id="282" xr6:uid="{00000000-000C-0000-FFFF-FFFF67000000}" r="L183" connectionId="1">
    <xmlCellPr id="1" xr6:uid="{00000000-0010-0000-6700-000001000000}" uniqueName="RentalAnalysisUnits_ProposedRent_Unit2">
      <xmlPr mapId="1" xpath="/IMC/RentalAnalysisUnits_ProposedRent_Unit2" xmlDataType="decimal"/>
    </xmlCellPr>
  </singleXmlCell>
  <singleXmlCell id="283" xr6:uid="{00000000-000C-0000-FFFF-FFFF68000000}" r="L184" connectionId="1">
    <xmlCellPr id="1" xr6:uid="{00000000-0010-0000-6800-000001000000}" uniqueName="RentalAnalysisUnits_ProposedRent_Unit3">
      <xmlPr mapId="1" xpath="/IMC/RentalAnalysisUnits_ProposedRent_Unit3" xmlDataType="decimal"/>
    </xmlCellPr>
  </singleXmlCell>
  <singleXmlCell id="284" xr6:uid="{00000000-000C-0000-FFFF-FFFF69000000}" r="L185" connectionId="1">
    <xmlCellPr id="1" xr6:uid="{00000000-0010-0000-6900-000001000000}" uniqueName="RentalAnalysisUnits_ProposedRent_Unit4">
      <xmlPr mapId="1" xpath="/IMC/RentalAnalysisUnits_ProposedRent_Unit4" xmlDataType="decimal"/>
    </xmlCellPr>
  </singleXmlCell>
  <singleXmlCell id="285" xr6:uid="{00000000-000C-0000-FFFF-FFFF6A000000}" r="L186" connectionId="1">
    <xmlCellPr id="1" xr6:uid="{00000000-0010-0000-6A00-000001000000}" uniqueName="RentalAnalysisUnits_ProposedRent_Unit5">
      <xmlPr mapId="1" xpath="/IMC/RentalAnalysisUnits_ProposedRent_Unit5" xmlDataType="decimal"/>
    </xmlCellPr>
  </singleXmlCell>
  <singleXmlCell id="286" xr6:uid="{00000000-000C-0000-FFFF-FFFF6B000000}" r="L187" connectionId="1">
    <xmlCellPr id="1" xr6:uid="{00000000-0010-0000-6B00-000001000000}" uniqueName="RentalAnalysisUnits_ProposedRent_Unit6">
      <xmlPr mapId="1" xpath="/IMC/RentalAnalysisUnits_ProposedRent_Unit6" xmlDataType="decimal"/>
    </xmlCellPr>
  </singleXmlCell>
  <singleXmlCell id="287" xr6:uid="{00000000-000C-0000-FFFF-FFFF6C000000}" r="L188" connectionId="1">
    <xmlCellPr id="1" xr6:uid="{00000000-0010-0000-6C00-000001000000}" uniqueName="RentalAnalysisUnits_ProposedRent_Unit7">
      <xmlPr mapId="1" xpath="/IMC/RentalAnalysisUnits_ProposedRent_Unit7" xmlDataType="decimal"/>
    </xmlCellPr>
  </singleXmlCell>
  <singleXmlCell id="288" xr6:uid="{00000000-000C-0000-FFFF-FFFF6D000000}" r="L189" connectionId="1">
    <xmlCellPr id="1" xr6:uid="{00000000-0010-0000-6D00-000001000000}" uniqueName="RentalAnalysisUnits_ProposedRent_Unit8">
      <xmlPr mapId="1" xpath="/IMC/RentalAnalysisUnits_ProposedRent_Unit8" xmlDataType="decimal"/>
    </xmlCellPr>
  </singleXmlCell>
  <singleXmlCell id="289" xr6:uid="{00000000-000C-0000-FFFF-FFFF6E000000}" r="L190" connectionId="1">
    <xmlCellPr id="1" xr6:uid="{00000000-0010-0000-6E00-000001000000}" uniqueName="RentalAnalysisUnits_ProposedRent_Unit9">
      <xmlPr mapId="1" xpath="/IMC/RentalAnalysisUnits_ProposedRent_Unit9" xmlDataType="decimal"/>
    </xmlCellPr>
  </singleXmlCell>
  <singleXmlCell id="290" xr6:uid="{00000000-000C-0000-FFFF-FFFF6F000000}" r="L191" connectionId="1">
    <xmlCellPr id="1" xr6:uid="{00000000-0010-0000-6F00-000001000000}" uniqueName="RentalAnalysisUnits_ProposedRent_Unit10">
      <xmlPr mapId="1" xpath="/IMC/RentalAnalysisUnits_ProposedRent_Unit10" xmlDataType="decimal"/>
    </xmlCellPr>
  </singleXmlCell>
  <singleXmlCell id="291" xr6:uid="{00000000-000C-0000-FFFF-FFFF70000000}" r="L192" connectionId="1">
    <xmlCellPr id="1" xr6:uid="{00000000-0010-0000-7000-000001000000}" uniqueName="RentalAnalysisUnits_UtilityAllowance_Unit1">
      <xmlPr mapId="1" xpath="/IMC/RentalAnalysisUnits_UtilityAllowance_Unit1" xmlDataType="decimal"/>
    </xmlCellPr>
  </singleXmlCell>
  <singleXmlCell id="292" xr6:uid="{00000000-000C-0000-FFFF-FFFF71000000}" r="L193" connectionId="1">
    <xmlCellPr id="1" xr6:uid="{00000000-0010-0000-7100-000001000000}" uniqueName="RentalAnalysisUnits_UtilityAllowance_Unit2">
      <xmlPr mapId="1" xpath="/IMC/RentalAnalysisUnits_UtilityAllowance_Unit2" xmlDataType="decimal"/>
    </xmlCellPr>
  </singleXmlCell>
  <singleXmlCell id="293" xr6:uid="{00000000-000C-0000-FFFF-FFFF72000000}" r="L194" connectionId="1">
    <xmlCellPr id="1" xr6:uid="{00000000-0010-0000-7200-000001000000}" uniqueName="RentalAnalysisUnits_UtilityAllowance_Unit3">
      <xmlPr mapId="1" xpath="/IMC/RentalAnalysisUnits_UtilityAllowance_Unit3" xmlDataType="decimal"/>
    </xmlCellPr>
  </singleXmlCell>
  <singleXmlCell id="294" xr6:uid="{00000000-000C-0000-FFFF-FFFF73000000}" r="L195" connectionId="1">
    <xmlCellPr id="1" xr6:uid="{00000000-0010-0000-7300-000001000000}" uniqueName="RentalAnalysisUnits_UtilityAllowance_Unit4">
      <xmlPr mapId="1" xpath="/IMC/RentalAnalysisUnits_UtilityAllowance_Unit4" xmlDataType="decimal"/>
    </xmlCellPr>
  </singleXmlCell>
  <singleXmlCell id="295" xr6:uid="{00000000-000C-0000-FFFF-FFFF74000000}" r="L196" connectionId="1">
    <xmlCellPr id="1" xr6:uid="{00000000-0010-0000-7400-000001000000}" uniqueName="RentalAnalysisUnits_UtilityAllowance_Unit5">
      <xmlPr mapId="1" xpath="/IMC/RentalAnalysisUnits_UtilityAllowance_Unit5" xmlDataType="decimal"/>
    </xmlCellPr>
  </singleXmlCell>
  <singleXmlCell id="296" xr6:uid="{00000000-000C-0000-FFFF-FFFF75000000}" r="L197" connectionId="1">
    <xmlCellPr id="1" xr6:uid="{00000000-0010-0000-7500-000001000000}" uniqueName="RentalAnalysisUnits_UtilityAllowance_Unit6">
      <xmlPr mapId="1" xpath="/IMC/RentalAnalysisUnits_UtilityAllowance_Unit6" xmlDataType="decimal"/>
    </xmlCellPr>
  </singleXmlCell>
  <singleXmlCell id="298" xr6:uid="{00000000-000C-0000-FFFF-FFFF76000000}" r="L198" connectionId="1">
    <xmlCellPr id="1" xr6:uid="{00000000-0010-0000-7600-000001000000}" uniqueName="RentalAnalysisUnits_UtilityAllowance_Unit7">
      <xmlPr mapId="1" xpath="/IMC/RentalAnalysisUnits_UtilityAllowance_Unit7" xmlDataType="decimal"/>
    </xmlCellPr>
  </singleXmlCell>
  <singleXmlCell id="299" xr6:uid="{00000000-000C-0000-FFFF-FFFF77000000}" r="L199" connectionId="1">
    <xmlCellPr id="1" xr6:uid="{00000000-0010-0000-7700-000001000000}" uniqueName="RentalAnalysisUnits_UtilityAllowance_Unit8">
      <xmlPr mapId="1" xpath="/IMC/RentalAnalysisUnits_UtilityAllowance_Unit8" xmlDataType="decimal"/>
    </xmlCellPr>
  </singleXmlCell>
  <singleXmlCell id="300" xr6:uid="{00000000-000C-0000-FFFF-FFFF78000000}" r="L200" connectionId="1">
    <xmlCellPr id="1" xr6:uid="{00000000-0010-0000-7800-000001000000}" uniqueName="RentalAnalysisUnits_UtilityAllowance_Unit9">
      <xmlPr mapId="1" xpath="/IMC/RentalAnalysisUnits_UtilityAllowance_Unit9" xmlDataType="decimal"/>
    </xmlCellPr>
  </singleXmlCell>
  <singleXmlCell id="301" xr6:uid="{00000000-000C-0000-FFFF-FFFF79000000}" r="L201" connectionId="1">
    <xmlCellPr id="1" xr6:uid="{00000000-0010-0000-7900-000001000000}" uniqueName="RentalAnalysisUnits_UtilityAllowance_Unit10">
      <xmlPr mapId="1" xpath="/IMC/RentalAnalysisUnits_UtilityAllowance_Unit10" xmlDataType="decimal"/>
    </xmlCellPr>
  </singleXmlCell>
  <singleXmlCell id="341" xr6:uid="{00000000-000C-0000-FFFF-FFFF7A000000}" r="L172" connectionId="1">
    <xmlCellPr id="1" xr6:uid="{00000000-0010-0000-7A00-000001000000}" uniqueName="RentalAnalysisUnits_Bathrooms_Unit1">
      <xmlPr mapId="1" xpath="/IMC/RentalAnalysisUnits_Bathrooms_Unit1" xmlDataType="decimal"/>
    </xmlCellPr>
  </singleXmlCell>
  <singleXmlCell id="417" xr6:uid="{00000000-000C-0000-FFFF-FFFF7B000000}" r="L203" connectionId="1">
    <xmlCellPr id="1" xr6:uid="{00000000-0010-0000-7B00-000001000000}" uniqueName="RentalAnalysis_LessProvisionsForVacancy/LossAs%OfGrossRentalIncom">
      <xmlPr mapId="1" xpath="/IMC/RentalAnalysis_LessProvisionsForVacancy_x005f_x002F_LossAs_x005f_x0025_OfGrossRentalIncom" xmlDataType="decimal"/>
    </xmlCellPr>
  </singleXmlCell>
  <singleXmlCell id="3" xr6:uid="{00000000-000C-0000-FFFF-FFFF7C000000}" r="L204" connectionId="1">
    <xmlCellPr id="1" xr6:uid="{00000000-0010-0000-7C00-000001000000}" uniqueName="AdministrativeExpenses_Accounting">
      <xmlPr mapId="1" xpath="/IMC/AdministrativeExpenses_Accounting" xmlDataType="decimal"/>
    </xmlCellPr>
  </singleXmlCell>
  <singleXmlCell id="4" xr6:uid="{00000000-000C-0000-FFFF-FFFF7D000000}" r="L205" connectionId="1">
    <xmlCellPr id="1" xr6:uid="{00000000-0010-0000-7D00-000001000000}" uniqueName="AdministrativeExpenses_Advertising">
      <xmlPr mapId="1" xpath="/IMC/AdministrativeExpenses_Advertising" xmlDataType="decimal"/>
    </xmlCellPr>
  </singleXmlCell>
  <singleXmlCell id="5" xr6:uid="{00000000-000C-0000-FFFF-FFFF7E000000}" r="L206" connectionId="1">
    <xmlCellPr id="1" xr6:uid="{00000000-0010-0000-7E00-000001000000}" uniqueName="AdministrativeExpenses_AnnualComplianceFees">
      <xmlPr mapId="1" xpath="/IMC/AdministrativeExpenses_AnnualComplianceFees" xmlDataType="decimal"/>
    </xmlCellPr>
  </singleXmlCell>
  <singleXmlCell id="6" xr6:uid="{00000000-000C-0000-FFFF-FFFF7F000000}" r="L207" connectionId="1">
    <xmlCellPr id="1" xr6:uid="{00000000-0010-0000-7F00-000001000000}" uniqueName="AdministrativeExpenses_Legal">
      <xmlPr mapId="1" xpath="/IMC/AdministrativeExpenses_Legal" xmlDataType="decimal"/>
    </xmlCellPr>
  </singleXmlCell>
  <singleXmlCell id="7" xr6:uid="{00000000-000C-0000-FFFF-FFFF80000000}" r="L209" connectionId="1">
    <xmlCellPr id="1" xr6:uid="{00000000-0010-0000-8000-000001000000}" uniqueName="AdministrativeExpenses_ManagementFees">
      <xmlPr mapId="1" xpath="/IMC/AdministrativeExpenses_ManagementFees" xmlDataType="decimal"/>
    </xmlCellPr>
  </singleXmlCell>
  <singleXmlCell id="8" xr6:uid="{00000000-000C-0000-FFFF-FFFF81000000}" r="L210" connectionId="1">
    <xmlCellPr id="1" xr6:uid="{00000000-0010-0000-8100-000001000000}" uniqueName="AdministrativeExpenses_ManagementPayroll">
      <xmlPr mapId="1" xpath="/IMC/AdministrativeExpenses_ManagementPayroll" xmlDataType="decimal"/>
    </xmlCellPr>
  </singleXmlCell>
  <singleXmlCell id="9" xr6:uid="{00000000-000C-0000-FFFF-FFFF82000000}" r="L213" connectionId="1">
    <xmlCellPr id="1" xr6:uid="{00000000-0010-0000-8200-000001000000}" uniqueName="AdministrativeExpenses_OfficeSupplies">
      <xmlPr mapId="1" xpath="/IMC/AdministrativeExpenses_OfficeSupplies" xmlDataType="decimal"/>
    </xmlCellPr>
  </singleXmlCell>
  <singleXmlCell id="10" xr6:uid="{00000000-000C-0000-FFFF-FFFF83000000}" r="L208" connectionId="1">
    <xmlCellPr id="1" xr6:uid="{00000000-0010-0000-8300-000001000000}" uniqueName="AdministrativeExpenses_CustomFieldDecimalValue1">
      <xmlPr mapId="1" xpath="/IMC/AdministrativeExpenses_CustomFieldDecimalValue1" xmlDataType="decimal"/>
    </xmlCellPr>
  </singleXmlCell>
  <singleXmlCell id="11" xr6:uid="{00000000-000C-0000-FFFF-FFFF84000000}" r="L211" connectionId="1">
    <xmlCellPr id="1" xr6:uid="{00000000-0010-0000-8400-000001000000}" uniqueName="AdministrativeExpenses_CustomFieldDecimalValue2">
      <xmlPr mapId="1" xpath="/IMC/AdministrativeExpenses_CustomFieldDecimalValue2" xmlDataType="decimal"/>
    </xmlCellPr>
  </singleXmlCell>
  <singleXmlCell id="12" xr6:uid="{00000000-000C-0000-FFFF-FFFF85000000}" r="L212" connectionId="1">
    <xmlCellPr id="1" xr6:uid="{00000000-0010-0000-8500-000001000000}" uniqueName="AdministrativeExpenses_Telephone">
      <xmlPr mapId="1" xpath="/IMC/AdministrativeExpenses_Telephone" xmlDataType="decimal"/>
    </xmlCellPr>
  </singleXmlCell>
  <singleXmlCell id="13" xr6:uid="{00000000-000C-0000-FFFF-FFFF86000000}" r="L214" connectionId="1">
    <xmlCellPr id="1" xr6:uid="{00000000-0010-0000-8600-000001000000}" uniqueName="AdministrativeExpenses_Other">
      <xmlPr mapId="1" xpath="/IMC/AdministrativeExpenses_Other" xmlDataType="decimal"/>
    </xmlCellPr>
  </singleXmlCell>
  <singleXmlCell id="77" xr6:uid="{00000000-000C-0000-FFFF-FFFF87000000}" r="L216" connectionId="1">
    <xmlCellPr id="1" xr6:uid="{00000000-0010-0000-8700-000001000000}" uniqueName="OperatingExpenses_Electrical">
      <xmlPr mapId="1" xpath="/IMC/OperatingExpenses_Electrical" xmlDataType="decimal"/>
    </xmlCellPr>
  </singleXmlCell>
  <singleXmlCell id="78" xr6:uid="{00000000-000C-0000-FFFF-FFFF88000000}" r="L215" connectionId="1">
    <xmlCellPr id="1" xr6:uid="{00000000-0010-0000-8800-000001000000}" uniqueName="OperatingExpenses_Fuel">
      <xmlPr mapId="1" xpath="/IMC/OperatingExpenses_Fuel" xmlDataType="decimal"/>
    </xmlCellPr>
  </singleXmlCell>
  <singleXmlCell id="79" xr6:uid="{00000000-000C-0000-FFFF-FFFF89000000}" r="L217" connectionId="1">
    <xmlCellPr id="1" xr6:uid="{00000000-0010-0000-8900-000001000000}" uniqueName="OperatingExpenses_WaterAndSewer">
      <xmlPr mapId="1" xpath="/IMC/OperatingExpenses_WaterAndSewer" xmlDataType="decimal"/>
    </xmlCellPr>
  </singleXmlCell>
  <singleXmlCell id="80" xr6:uid="{00000000-000C-0000-FFFF-FFFF8A000000}" r="L218" connectionId="1">
    <xmlCellPr id="1" xr6:uid="{00000000-0010-0000-8A00-000001000000}" uniqueName="OperatingExpenses_NaturalGas">
      <xmlPr mapId="1" xpath="/IMC/OperatingExpenses_NaturalGas" xmlDataType="decimal"/>
    </xmlCellPr>
  </singleXmlCell>
  <singleXmlCell id="81" xr6:uid="{00000000-000C-0000-FFFF-FFFF8B000000}" r="L219" connectionId="1">
    <xmlCellPr id="1" xr6:uid="{00000000-0010-0000-8B00-000001000000}" uniqueName="OperatingExpenses_Trash">
      <xmlPr mapId="1" xpath="/IMC/OperatingExpenses_Trash" xmlDataType="decimal"/>
    </xmlCellPr>
  </singleXmlCell>
  <singleXmlCell id="82" xr6:uid="{00000000-000C-0000-FFFF-FFFF8C000000}" r="L220" connectionId="1">
    <xmlCellPr id="1" xr6:uid="{00000000-0010-0000-8C00-000001000000}" uniqueName="OperatingExpenses_Security">
      <xmlPr mapId="1" xpath="/IMC/OperatingExpenses_Security" xmlDataType="decimal"/>
    </xmlCellPr>
  </singleXmlCell>
  <singleXmlCell id="83" xr6:uid="{00000000-000C-0000-FFFF-FFFF8D000000}" r="L221" connectionId="1">
    <xmlCellPr id="1" xr6:uid="{00000000-0010-0000-8D00-000001000000}" uniqueName="OperatingExpenses_Other">
      <xmlPr mapId="1" xpath="/IMC/OperatingExpenses_Other" xmlDataType="decimal"/>
    </xmlCellPr>
  </singleXmlCell>
  <singleXmlCell id="84" xr6:uid="{00000000-000C-0000-FFFF-FFFF8E000000}" r="L229" connectionId="1">
    <xmlCellPr id="1" xr6:uid="{00000000-0010-0000-8E00-000001000000}" uniqueName="MaintenanceExpenses_CustomFieldDecimalValue1">
      <xmlPr mapId="1" xpath="/IMC/MaintenanceExpenses_CustomFieldDecimalValue1" xmlDataType="decimal"/>
    </xmlCellPr>
  </singleXmlCell>
  <singleXmlCell id="85" xr6:uid="{00000000-000C-0000-FFFF-FFFF8F000000}" r="L222" connectionId="1">
    <xmlCellPr id="1" xr6:uid="{00000000-0010-0000-8F00-000001000000}" uniqueName="MaintenanceExpenses_CustomFieldDecimalValue2">
      <xmlPr mapId="1" xpath="/IMC/MaintenanceExpenses_CustomFieldDecimalValue2" xmlDataType="decimal"/>
    </xmlCellPr>
  </singleXmlCell>
  <singleXmlCell id="86" xr6:uid="{00000000-000C-0000-FFFF-FFFF90000000}" r="L228" connectionId="1">
    <xmlCellPr id="1" xr6:uid="{00000000-0010-0000-9000-000001000000}" uniqueName="MaintenanceExpenses_CustomFieldDecimalValue3">
      <xmlPr mapId="1" xpath="/IMC/MaintenanceExpenses_CustomFieldDecimalValue3" xmlDataType="decimal"/>
    </xmlCellPr>
  </singleXmlCell>
  <singleXmlCell id="87" xr6:uid="{00000000-000C-0000-FFFF-FFFF91000000}" r="L223" connectionId="1">
    <xmlCellPr id="1" xr6:uid="{00000000-0010-0000-9100-000001000000}" uniqueName="MaintenanceExpenses_Decorating">
      <xmlPr mapId="1" xpath="/IMC/MaintenanceExpenses_Decorating" xmlDataType="decimal"/>
    </xmlCellPr>
  </singleXmlCell>
  <singleXmlCell id="88" xr6:uid="{00000000-000C-0000-FFFF-FFFF92000000}" r="L224" connectionId="1">
    <xmlCellPr id="1" xr6:uid="{00000000-0010-0000-9200-000001000000}" uniqueName="MaintenanceExpenses_Elevator">
      <xmlPr mapId="1" xpath="/IMC/MaintenanceExpenses_Elevator" xmlDataType="decimal"/>
    </xmlCellPr>
  </singleXmlCell>
  <singleXmlCell id="89" xr6:uid="{00000000-000C-0000-FFFF-FFFF93000000}" r="L225" connectionId="1">
    <xmlCellPr id="1" xr6:uid="{00000000-0010-0000-9300-000001000000}" uniqueName="MaintenanceExpenses_Exterminating">
      <xmlPr mapId="1" xpath="/IMC/MaintenanceExpenses_Exterminating" xmlDataType="decimal"/>
    </xmlCellPr>
  </singleXmlCell>
  <singleXmlCell id="90" xr6:uid="{00000000-000C-0000-FFFF-FFFF94000000}" r="L226" connectionId="1">
    <xmlCellPr id="1" xr6:uid="{00000000-0010-0000-9400-000001000000}" uniqueName="MaintenanceExpenses_Landscaping">
      <xmlPr mapId="1" xpath="/IMC/MaintenanceExpenses_Landscaping" xmlDataType="decimal"/>
    </xmlCellPr>
  </singleXmlCell>
  <singleXmlCell id="91" xr6:uid="{00000000-000C-0000-FFFF-FFFF95000000}" r="L227" connectionId="1">
    <xmlCellPr id="1" xr6:uid="{00000000-0010-0000-9500-000001000000}" uniqueName="MaintenanceExpenses_MaintenancePayroll">
      <xmlPr mapId="1" xpath="/IMC/MaintenanceExpenses_MaintenancePayroll" xmlDataType="decimal"/>
    </xmlCellPr>
  </singleXmlCell>
  <singleXmlCell id="92" xr6:uid="{00000000-000C-0000-FFFF-FFFF96000000}" r="L233" connectionId="1">
    <xmlCellPr id="1" xr6:uid="{00000000-0010-0000-9600-000001000000}" uniqueName="MaintenanceExpenses_Other">
      <xmlPr mapId="1" xpath="/IMC/MaintenanceExpenses_Other" xmlDataType="decimal"/>
    </xmlCellPr>
  </singleXmlCell>
  <singleXmlCell id="93" xr6:uid="{00000000-000C-0000-FFFF-FFFF97000000}" r="L231" connectionId="1">
    <xmlCellPr id="1" xr6:uid="{00000000-0010-0000-9700-000001000000}" uniqueName="MaintenanceExpenses_Supplies">
      <xmlPr mapId="1" xpath="/IMC/MaintenanceExpenses_Supplies" xmlDataType="decimal"/>
    </xmlCellPr>
  </singleXmlCell>
  <singleXmlCell id="94" xr6:uid="{00000000-000C-0000-FFFF-FFFF98000000}" r="L230" connectionId="1">
    <xmlCellPr id="1" xr6:uid="{00000000-0010-0000-9800-000001000000}" uniqueName="MaintenanceExpenses_Repairs">
      <xmlPr mapId="1" xpath="/IMC/MaintenanceExpenses_Repairs" xmlDataType="decimal"/>
    </xmlCellPr>
  </singleXmlCell>
  <singleXmlCell id="95" xr6:uid="{00000000-000C-0000-FFFF-FFFF99000000}" r="L232" connectionId="1">
    <xmlCellPr id="1" xr6:uid="{00000000-0010-0000-9900-000001000000}" uniqueName="MaintenanceExpenses_SwimmingPool/Picnic/BBQ Area">
      <xmlPr mapId="1" xpath="/IMC/MaintenanceExpenses_SwimmingPool_x005f_x002F_Picnic_x005f_x002F_BBQ_x005f_x0020_Area" xmlDataType="decimal"/>
    </xmlCellPr>
  </singleXmlCell>
  <singleXmlCell id="96" xr6:uid="{00000000-000C-0000-FFFF-FFFF9A000000}" r="L236" connectionId="1">
    <xmlCellPr id="1" xr6:uid="{00000000-0010-0000-9A00-000001000000}" uniqueName="FixedExpenses_CustomFieldDecimalValue1">
      <xmlPr mapId="1" xpath="/IMC/FixedExpenses_CustomFieldDecimalValue1" xmlDataType="decimal"/>
    </xmlCellPr>
  </singleXmlCell>
  <singleXmlCell id="97" xr6:uid="{00000000-000C-0000-FFFF-FFFF9B000000}" r="L237" connectionId="1">
    <xmlCellPr id="1" xr6:uid="{00000000-0010-0000-9B00-000001000000}" uniqueName="FixedExpenses_CustomFieldDecimalValue2">
      <xmlPr mapId="1" xpath="/IMC/FixedExpenses_CustomFieldDecimalValue2" xmlDataType="decimal"/>
    </xmlCellPr>
  </singleXmlCell>
  <singleXmlCell id="98" xr6:uid="{00000000-000C-0000-FFFF-FFFF9C000000}" r="L238" connectionId="1">
    <xmlCellPr id="1" xr6:uid="{00000000-0010-0000-9C00-000001000000}" uniqueName="FixedExpenses_CustomFieldDecimalValue3">
      <xmlPr mapId="1" xpath="/IMC/FixedExpenses_CustomFieldDecimalValue3" xmlDataType="decimal"/>
    </xmlCellPr>
  </singleXmlCell>
  <singleXmlCell id="99" xr6:uid="{00000000-000C-0000-FFFF-FFFF9D000000}" r="L234" connectionId="1">
    <xmlCellPr id="1" xr6:uid="{00000000-0010-0000-9D00-000001000000}" uniqueName="FixedExpenses_Insurance">
      <xmlPr mapId="1" xpath="/IMC/FixedExpenses_Insurance" xmlDataType="decimal"/>
    </xmlCellPr>
  </singleXmlCell>
  <singleXmlCell id="100" xr6:uid="{00000000-000C-0000-FFFF-FFFF9E000000}" r="L235" connectionId="1">
    <xmlCellPr id="1" xr6:uid="{00000000-0010-0000-9E00-000001000000}" uniqueName="FixedExpenses_RealEstateTaxes">
      <xmlPr mapId="1" xpath="/IMC/FixedExpenses_RealEstateTaxes" xmlDataType="decimal"/>
    </xmlCellPr>
  </singleXmlCell>
  <singleXmlCell id="75" xr6:uid="{00000000-000C-0000-FFFF-FFFF9F000000}" r="L137" connectionId="1">
    <xmlCellPr id="1" xr6:uid="{00000000-0010-0000-9F00-000001000000}" uniqueName="PermanentFinancingSources_PrimaryDebtAmount">
      <xmlPr mapId="1" xpath="/IMC/PermanentFinancingSources_PrimaryDebtAmount" xmlDataType="decimal"/>
    </xmlCellPr>
  </singleXmlCell>
  <singleXmlCell id="148" xr6:uid="{00000000-000C-0000-FFFF-FFFFA0000000}" r="L139" connectionId="1">
    <xmlCellPr id="1" xr6:uid="{00000000-0010-0000-A000-000001000000}" uniqueName="PermanentFinancingSources_OtherDebt2Amount">
      <xmlPr mapId="1" xpath="/IMC/PermanentFinancingSources_OtherDebt2Amount" xmlDataType="decimal"/>
    </xmlCellPr>
  </singleXmlCell>
  <singleXmlCell id="149" xr6:uid="{00000000-000C-0000-FFFF-FFFFA1000000}" r="L146" connectionId="1">
    <xmlCellPr id="1" xr6:uid="{00000000-0010-0000-A100-000001000000}" uniqueName="PermanentFinancingSources_OtherDebt2InterestRate">
      <xmlPr mapId="1" xpath="/IMC/PermanentFinancingSources_OtherDebt2InterestRate" xmlDataType="decimal"/>
    </xmlCellPr>
  </singleXmlCell>
  <singleXmlCell id="150" xr6:uid="{00000000-000C-0000-FFFF-FFFFA2000000}" r="L140" connectionId="1">
    <xmlCellPr id="1" xr6:uid="{00000000-0010-0000-A200-000001000000}" uniqueName="PermanentFinancingSources_OtherDebt3Amount">
      <xmlPr mapId="1" xpath="/IMC/PermanentFinancingSources_OtherDebt3Amount" xmlDataType="decimal"/>
    </xmlCellPr>
  </singleXmlCell>
  <singleXmlCell id="151" xr6:uid="{00000000-000C-0000-FFFF-FFFFA3000000}" r="L147" connectionId="1">
    <xmlCellPr id="1" xr6:uid="{00000000-0010-0000-A300-000001000000}" uniqueName="PermanentFinancingSources_OtherDebt3InterestRate">
      <xmlPr mapId="1" xpath="/IMC/PermanentFinancingSources_OtherDebt3InterestRate" xmlDataType="decimal"/>
    </xmlCellPr>
  </singleXmlCell>
  <singleXmlCell id="152" xr6:uid="{00000000-000C-0000-FFFF-FFFFA4000000}" r="L141" connectionId="1">
    <xmlCellPr id="1" xr6:uid="{00000000-0010-0000-A400-000001000000}" uniqueName="PermanentFinancingSources_OtherDebt4Amount">
      <xmlPr mapId="1" xpath="/IMC/PermanentFinancingSources_OtherDebt4Amount" xmlDataType="decimal"/>
    </xmlCellPr>
  </singleXmlCell>
  <singleXmlCell id="153" xr6:uid="{00000000-000C-0000-FFFF-FFFFA5000000}" r="L148" connectionId="1">
    <xmlCellPr id="1" xr6:uid="{00000000-0010-0000-A500-000001000000}" uniqueName="PermanentFinancingSources_OtherDebt4InterestRate">
      <xmlPr mapId="1" xpath="/IMC/PermanentFinancingSources_OtherDebt4InterestRate" xmlDataType="decimal"/>
    </xmlCellPr>
  </singleXmlCell>
  <singleXmlCell id="154" xr6:uid="{00000000-000C-0000-FFFF-FFFFA6000000}" r="L142" connectionId="1">
    <xmlCellPr id="1" xr6:uid="{00000000-0010-0000-A600-000001000000}" uniqueName="PermanentFinancingSources_OtherDebt5Amount">
      <xmlPr mapId="1" xpath="/IMC/PermanentFinancingSources_OtherDebt5Amount" xmlDataType="decimal"/>
    </xmlCellPr>
  </singleXmlCell>
  <singleXmlCell id="155" xr6:uid="{00000000-000C-0000-FFFF-FFFFA7000000}" r="L149" connectionId="1">
    <xmlCellPr id="1" xr6:uid="{00000000-0010-0000-A700-000001000000}" uniqueName="PermanentFinancingSources_OtherDebt5InterestRate">
      <xmlPr mapId="1" xpath="/IMC/PermanentFinancingSources_OtherDebt5InterestRate" xmlDataType="decimal"/>
    </xmlCellPr>
  </singleXmlCell>
  <singleXmlCell id="156" xr6:uid="{00000000-000C-0000-FFFF-FFFFA8000000}" r="L143" connectionId="1">
    <xmlCellPr id="1" xr6:uid="{00000000-0010-0000-A800-000001000000}" uniqueName="PermanentFinancingSources_OtherDebt6Amount">
      <xmlPr mapId="1" xpath="/IMC/PermanentFinancingSources_OtherDebt6Amount" xmlDataType="decimal"/>
    </xmlCellPr>
  </singleXmlCell>
  <singleXmlCell id="157" xr6:uid="{00000000-000C-0000-FFFF-FFFFA9000000}" r="L150" connectionId="1">
    <xmlCellPr id="1" xr6:uid="{00000000-0010-0000-A900-000001000000}" uniqueName="PermanentFinancingSources_OtherDebt6InterestRate">
      <xmlPr mapId="1" xpath="/IMC/PermanentFinancingSources_OtherDebt6InterestRate" xmlDataType="decimal"/>
    </xmlCellPr>
  </singleXmlCell>
  <singleXmlCell id="158" xr6:uid="{00000000-000C-0000-FFFF-FFFFAA000000}" r="L144" connectionId="1">
    <xmlCellPr id="1" xr6:uid="{00000000-0010-0000-AA00-000001000000}" uniqueName="PermanentFinancingSources_OtherDebt7Amount">
      <xmlPr mapId="1" xpath="/IMC/PermanentFinancingSources_OtherDebt7Amount" xmlDataType="decimal"/>
    </xmlCellPr>
  </singleXmlCell>
  <singleXmlCell id="159" xr6:uid="{00000000-000C-0000-FFFF-FFFFAB000000}" r="L151" connectionId="1">
    <xmlCellPr id="1" xr6:uid="{00000000-0010-0000-AB00-000001000000}" uniqueName="PermanentFinancingSources_OtherDebt7InterestRate">
      <xmlPr mapId="1" xpath="/IMC/PermanentFinancingSources_OtherDebt7InterestRate" xmlDataType="decimal"/>
    </xmlCellPr>
  </singleXmlCell>
  <singleXmlCell id="160" xr6:uid="{00000000-000C-0000-FFFF-FFFFAC000000}" r="L138" connectionId="1">
    <xmlCellPr id="1" xr6:uid="{00000000-0010-0000-AC00-000001000000}" uniqueName="PermanentFinancingSources_OtherDebtAmount">
      <xmlPr mapId="1" xpath="/IMC/PermanentFinancingSources_OtherDebtAmount" xmlDataType="decimal"/>
    </xmlCellPr>
  </singleXmlCell>
  <singleXmlCell id="162" xr6:uid="{00000000-000C-0000-FFFF-FFFFAD000000}" r="L145" connectionId="1">
    <xmlCellPr id="1" xr6:uid="{00000000-0010-0000-AD00-000001000000}" uniqueName="PermanentFinancingSources_OtherDebtInterestRate">
      <xmlPr mapId="1" xpath="/IMC/PermanentFinancingSources_OtherDebtInterestRate" xmlDataType="decimal"/>
    </xmlCellPr>
  </singleXmlCell>
  <singleXmlCell id="18" xr6:uid="{00000000-000C-0000-FFFF-FFFFAE000000}" r="L34" connectionId="1">
    <xmlCellPr id="1" xr6:uid="{00000000-0010-0000-AE00-000001000000}" uniqueName="HomeProgramInformation_CustomFieldTextValue1">
      <xmlPr mapId="1" xpath="/IMC/HomeProgramInformation_CustomFieldTextValue1" xmlDataType="string"/>
    </xmlCellPr>
  </singleXmlCell>
  <singleXmlCell id="65" xr6:uid="{00000000-000C-0000-FFFF-FFFFAF000000}" r="L18" connectionId="1">
    <xmlCellPr id="1" xr6:uid="{00000000-0010-0000-AF00-000001000000}" uniqueName="ProjectInformation_CustomFieldTextValue1">
      <xmlPr mapId="1" xpath="/IMC/ProjectInformation_CustomFieldTextValue1" xmlDataType="string"/>
    </xmlCellPr>
  </singleXmlCell>
  <singleXmlCell id="66" xr6:uid="{00000000-000C-0000-FFFF-FFFFB0000000}" r="L17" connectionId="1">
    <xmlCellPr id="1" xr6:uid="{00000000-0010-0000-B000-000001000000}" uniqueName="ProjectInformation_CustomFieldTextValue3">
      <xmlPr mapId="1" xpath="/IMC/ProjectInformation_CustomFieldTextValue3" xmlDataType="string"/>
    </xmlCellPr>
  </singleXmlCell>
  <singleXmlCell id="67" xr6:uid="{00000000-000C-0000-FFFF-FFFFB1000000}" r="L19" connectionId="1">
    <xmlCellPr id="1" xr6:uid="{00000000-0010-0000-B100-000001000000}" uniqueName="ProjectInformation_CustomFieldTextValue2">
      <xmlPr mapId="1" xpath="/IMC/ProjectInformation_CustomFieldTextValue2" xmlDataType="string"/>
    </xmlCellPr>
  </singleXmlCell>
  <singleXmlCell id="206" xr6:uid="{00000000-000C-0000-FFFF-FFFFB2000000}" r="L50" connectionId="1">
    <xmlCellPr id="1" xr6:uid="{00000000-0010-0000-B200-000001000000}" uniqueName="DevelopmentTeam_ArchitectName">
      <xmlPr mapId="1" xpath="/IMC/DevelopmentTeam_ArchitectName" xmlDataType="string"/>
    </xmlCellPr>
  </singleXmlCell>
  <singleXmlCell id="207" xr6:uid="{00000000-000C-0000-FFFF-FFFFB3000000}" r="L52" connectionId="1">
    <xmlCellPr id="1" xr6:uid="{00000000-0010-0000-B300-000001000000}" uniqueName="DevelopmentTeam_ArchitectPhone">
      <xmlPr mapId="1" xpath="/IMC/DevelopmentTeam_ArchitectPhone" xmlDataType="string"/>
    </xmlCellPr>
  </singleXmlCell>
  <singleXmlCell id="208" xr6:uid="{00000000-000C-0000-FFFF-FFFFB4000000}" r="L44" connectionId="1">
    <xmlCellPr id="1" xr6:uid="{00000000-0010-0000-B400-000001000000}" uniqueName="DevelopmentTeam_ConsultantName">
      <xmlPr mapId="1" xpath="/IMC/DevelopmentTeam_ConsultantName" xmlDataType="string"/>
    </xmlCellPr>
  </singleXmlCell>
  <singleXmlCell id="209" xr6:uid="{00000000-000C-0000-FFFF-FFFFB5000000}" r="L46" connectionId="1">
    <xmlCellPr id="1" xr6:uid="{00000000-0010-0000-B500-000001000000}" uniqueName="DevelopmentTeam_ConsultantPhone">
      <xmlPr mapId="1" xpath="/IMC/DevelopmentTeam_ConsultantPhone" xmlDataType="string"/>
    </xmlCellPr>
  </singleXmlCell>
  <singleXmlCell id="210" xr6:uid="{00000000-000C-0000-FFFF-FFFFB6000000}" r="L42" connectionId="1">
    <xmlCellPr id="1" xr6:uid="{00000000-0010-0000-B600-000001000000}" uniqueName="DevelopmentTeam_ManagementCompanyName">
      <xmlPr mapId="1" xpath="/IMC/DevelopmentTeam_ManagementCompanyName" xmlDataType="string"/>
    </xmlCellPr>
  </singleXmlCell>
  <singleXmlCell id="211" xr6:uid="{00000000-000C-0000-FFFF-FFFFB7000000}" r="L43" connectionId="1">
    <xmlCellPr id="1" xr6:uid="{00000000-0010-0000-B700-000001000000}" uniqueName="DevelopmentTeam_ManagementCompanyPhone">
      <xmlPr mapId="1" xpath="/IMC/DevelopmentTeam_ManagementCompanyPhone" xmlDataType="string"/>
    </xmlCellPr>
  </singleXmlCell>
  <singleXmlCell id="214" xr6:uid="{00000000-000C-0000-FFFF-FFFFB8000000}" r="L54" connectionId="1">
    <xmlCellPr id="1" xr6:uid="{00000000-0010-0000-B800-000001000000}" uniqueName="DevelopmentTeam_GeneralContractorName">
      <xmlPr mapId="1" xpath="/IMC/DevelopmentTeam_GeneralContractorName" xmlDataType="string"/>
    </xmlCellPr>
  </singleXmlCell>
  <singleXmlCell id="215" xr6:uid="{00000000-000C-0000-FFFF-FFFFB9000000}" r="L56" connectionId="1">
    <xmlCellPr id="1" xr6:uid="{00000000-0010-0000-B900-000001000000}" uniqueName="DevelopmentTeam_GeneralContractorPhone">
      <xmlPr mapId="1" xpath="/IMC/DevelopmentTeam_GeneralContractorPhone" xmlDataType="string"/>
    </xmlCellPr>
  </singleXmlCell>
  <singleXmlCell id="216" xr6:uid="{00000000-000C-0000-FFFF-FFFFBA000000}" r="L51" connectionId="1">
    <xmlCellPr id="1" xr6:uid="{00000000-0010-0000-BA00-000001000000}" uniqueName="DevelopmentTeam_CustomFieldTextValue1">
      <xmlPr mapId="1" xpath="/IMC/DevelopmentTeam_CustomFieldTextValue1" xmlDataType="string"/>
    </xmlCellPr>
  </singleXmlCell>
  <singleXmlCell id="217" xr6:uid="{00000000-000C-0000-FFFF-FFFFBB000000}" r="L53" connectionId="1">
    <xmlCellPr id="1" xr6:uid="{00000000-0010-0000-BB00-000001000000}" uniqueName="DevelopmentTeam_CustomFieldTextValue2">
      <xmlPr mapId="1" xpath="/IMC/DevelopmentTeam_CustomFieldTextValue2" xmlDataType="string"/>
    </xmlCellPr>
  </singleXmlCell>
  <singleXmlCell id="218" xr6:uid="{00000000-000C-0000-FFFF-FFFFBC000000}" r="L45" connectionId="1">
    <xmlCellPr id="1" xr6:uid="{00000000-0010-0000-BC00-000001000000}" uniqueName="DevelopmentTeam_CustomFieldTextValue6">
      <xmlPr mapId="1" xpath="/IMC/DevelopmentTeam_CustomFieldTextValue6" xmlDataType="string"/>
    </xmlCellPr>
  </singleXmlCell>
  <singleXmlCell id="219" xr6:uid="{00000000-000C-0000-FFFF-FFFFBD000000}" r="L47" connectionId="1">
    <xmlCellPr id="1" xr6:uid="{00000000-0010-0000-BD00-000001000000}" uniqueName="DevelopmentTeam_CustomFieldTextValue7">
      <xmlPr mapId="1" xpath="/IMC/DevelopmentTeam_CustomFieldTextValue7" xmlDataType="string"/>
    </xmlCellPr>
  </singleXmlCell>
  <singleXmlCell id="220" xr6:uid="{00000000-000C-0000-FFFF-FFFFBE000000}" r="L55" connectionId="1">
    <xmlCellPr id="1" xr6:uid="{00000000-0010-0000-BE00-000001000000}" uniqueName="DevelopmentTeam_CustomFieldTextValue12">
      <xmlPr mapId="1" xpath="/IMC/DevelopmentTeam_CustomFieldTextValue12" xmlDataType="string"/>
    </xmlCellPr>
  </singleXmlCell>
  <singleXmlCell id="221" xr6:uid="{00000000-000C-0000-FFFF-FFFFBF000000}" r="L57" connectionId="1">
    <xmlCellPr id="1" xr6:uid="{00000000-0010-0000-BF00-000001000000}" uniqueName="DevelopmentTeam_CustomFieldTextValue13">
      <xmlPr mapId="1" xpath="/IMC/DevelopmentTeam_CustomFieldTextValue13" xmlDataType="string"/>
    </xmlCellPr>
  </singleXmlCell>
  <singleXmlCell id="358" xr6:uid="{00000000-000C-0000-FFFF-FFFFC0000000}" r="L31" connectionId="1">
    <xmlCellPr id="1" xr6:uid="{00000000-0010-0000-C000-000001000000}" uniqueName="ProjectNameAndAddress_CensusTract">
      <xmlPr mapId="1" xpath="/IMC/ProjectNameAndAddress_CensusTract" xmlDataType="string"/>
    </xmlCellPr>
  </singleXmlCell>
  <singleXmlCell id="361" xr6:uid="{00000000-000C-0000-FFFF-FFFFC1000000}" r="L33" connectionId="1">
    <xmlCellPr id="1" xr6:uid="{00000000-0010-0000-C100-000001000000}" uniqueName="ProjectNameAndAddress_CustomFieldTextValue3">
      <xmlPr mapId="1" xpath="/IMC/ProjectNameAndAddress_CustomFieldTextValue3" xmlDataType="string"/>
    </xmlCellPr>
  </singleXmlCell>
  <singleXmlCell id="362" xr6:uid="{00000000-000C-0000-FFFF-FFFFC2000000}" r="L32" connectionId="1">
    <xmlCellPr id="1" xr6:uid="{00000000-0010-0000-C200-000001000000}" uniqueName="ProjectNameAndAddress_CustomFieldTextValue4">
      <xmlPr mapId="1" xpath="/IMC/ProjectNameAndAddress_CustomFieldTextValue4" xmlDataType="string"/>
    </xmlCellPr>
  </singleXmlCell>
  <singleXmlCell id="363" xr6:uid="{00000000-000C-0000-FFFF-FFFFC3000000}" r="L30" connectionId="1">
    <xmlCellPr id="1" xr6:uid="{00000000-0010-0000-C300-000001000000}" uniqueName="ProjectNameAndAddress_StateRepresentativeDistrictNumber">
      <xmlPr mapId="1" xpath="/IMC/ProjectNameAndAddress_StateRepresentativeDistrictNumber" xmlDataType="string"/>
    </xmlCellPr>
  </singleXmlCell>
  <singleXmlCell id="364" xr6:uid="{00000000-000C-0000-FFFF-FFFFC4000000}" r="L29" connectionId="1">
    <xmlCellPr id="1" xr6:uid="{00000000-0010-0000-C400-000001000000}" uniqueName="ProjectNameAndAddress_StateSenatorDistrictNumber">
      <xmlPr mapId="1" xpath="/IMC/ProjectNameAndAddress_StateSenatorDistrictNumber" xmlDataType="string"/>
    </xmlCellPr>
  </singleXmlCell>
  <singleXmlCell id="365" xr6:uid="{00000000-000C-0000-FFFF-FFFFC5000000}" r="L28" connectionId="1">
    <xmlCellPr id="1" xr6:uid="{00000000-0010-0000-C500-000001000000}" uniqueName="ProjectNameAndAddress_USRepresentativeDistrictNumber">
      <xmlPr mapId="1" xpath="/IMC/ProjectNameAndAddress_USRepresentativeDistrictNumber" xmlDataType="string"/>
    </xmlCellPr>
  </singleXmlCell>
  <singleXmlCell id="385" xr6:uid="{00000000-000C-0000-FFFF-FFFFC6000000}" r="L39" connectionId="1">
    <xmlCellPr id="1" xr6:uid="{00000000-0010-0000-C600-000001000000}" uniqueName="RentalAssistance_OtherDescription">
      <xmlPr mapId="1" xpath="/IMC/RentalAssistance_OtherDescription" xmlDataType="string"/>
    </xmlCellPr>
  </singleXmlCell>
  <singleXmlCell id="345" xr6:uid="{00000000-000C-0000-FFFF-FFFFC7000000}" r="L119" connectionId="1">
    <xmlCellPr id="1" xr6:uid="{00000000-0010-0000-C700-000001000000}" uniqueName="UtilityAllowance_CustomFieldTextValue1">
      <xmlPr mapId="1" xpath="/IMC/UtilityAllowance_CustomFieldTextValue1" xmlDataType="string"/>
    </xmlCellPr>
  </singleXmlCell>
  <singleXmlCell id="351" xr6:uid="{00000000-000C-0000-FFFF-FFFFC8000000}" r="L120" connectionId="1">
    <xmlCellPr id="1" xr6:uid="{00000000-0010-0000-C800-000001000000}" uniqueName="UtilityAllowance_CustomFieldTextValue2">
      <xmlPr mapId="1" xpath="/IMC/UtilityAllowance_CustomFieldTextValue2" xmlDataType="string"/>
    </xmlCellPr>
  </singleXmlCell>
  <singleXmlCell id="379" xr6:uid="{00000000-000C-0000-FFFF-FFFFC9000000}" r="L121" connectionId="1">
    <xmlCellPr id="1" xr6:uid="{00000000-0010-0000-C900-000001000000}" uniqueName="UtilityAllowance_CustomFieldTextValue3">
      <xmlPr mapId="1" xpath="/IMC/UtilityAllowance_CustomFieldTextValue3" xmlDataType="string"/>
    </xmlCellPr>
  </singleXmlCell>
  <singleXmlCell id="163" xr6:uid="{00000000-000C-0000-FFFF-FFFFCA000000}" r="L27" connectionId="1">
    <xmlCellPr id="1" xr6:uid="{00000000-0010-0000-CA00-000001000000}" uniqueName="ProjectNameAndAddress_CustomFieldTextValue5">
      <xmlPr mapId="1" xpath="/IMC/ProjectNameAndAddress_CustomFieldTextValue5" xmlDataType="string"/>
    </xmlCellPr>
  </singleXmlCell>
  <singleXmlCell id="16" xr6:uid="{00000000-000C-0000-FFFF-FFFFCB000000}" r="L20" connectionId="1">
    <xmlCellPr id="1" xr6:uid="{00000000-0010-0000-CB00-000001000000}" uniqueName="ProjectInformation_NumberOfLowIncomeUnits">
      <xmlPr mapId="1" xpath="/IMC/ProjectInformation_NumberOfLowIncomeUnits" xmlDataType="int"/>
    </xmlCellPr>
  </singleXmlCell>
  <singleXmlCell id="71" xr6:uid="{00000000-000C-0000-FFFF-FFFFCC000000}" r="L24" connectionId="1">
    <xmlCellPr id="1" xr6:uid="{00000000-0010-0000-CC00-000001000000}" uniqueName="ProjectInformation_NumberOfBuildings">
      <xmlPr mapId="1" xpath="/IMC/ProjectInformation_NumberOfBuildings" xmlDataType="int"/>
    </xmlCellPr>
  </singleXmlCell>
  <singleXmlCell id="72" xr6:uid="{00000000-000C-0000-FFFF-FFFFCD000000}" r="L22" connectionId="1">
    <xmlCellPr id="1" xr6:uid="{00000000-0010-0000-CD00-000001000000}" uniqueName="ProjectInformation_NumberOfEmployeeUnits">
      <xmlPr mapId="1" xpath="/IMC/ProjectInformation_NumberOfEmployeeUnits" xmlDataType="int"/>
    </xmlCellPr>
  </singleXmlCell>
  <singleXmlCell id="73" xr6:uid="{00000000-000C-0000-FFFF-FFFFCE000000}" r="L21" connectionId="1">
    <xmlCellPr id="1" xr6:uid="{00000000-0010-0000-CE00-000001000000}" uniqueName="ProjectInformation_NumberOfMarketRateUnits">
      <xmlPr mapId="1" xpath="/IMC/ProjectInformation_NumberOfMarketRateUnits" xmlDataType="int"/>
    </xmlCellPr>
  </singleXmlCell>
  <singleXmlCell id="76" xr6:uid="{00000000-000C-0000-FFFF-FFFFCF000000}" r="L23" connectionId="1">
    <xmlCellPr id="1" xr6:uid="{00000000-0010-0000-CF00-000001000000}" uniqueName="ProjectInformation_TotalNumberOfUnits">
      <xmlPr mapId="1" xpath="/IMC/ProjectInformation_TotalNumberOfUnits" xmlDataType="int"/>
    </xmlCellPr>
  </singleXmlCell>
  <singleXmlCell id="378" xr6:uid="{00000000-000C-0000-FFFF-FFFFD0000000}" r="L35" connectionId="1">
    <xmlCellPr id="1" xr6:uid="{00000000-0010-0000-D000-000001000000}" uniqueName="HomeProgramInformation_NumberOfHomeUnitsPlanned">
      <xmlPr mapId="1" xpath="/IMC/HomeProgramInformation_NumberOfHomeUnitsPlanned" xmlDataType="int"/>
    </xmlCellPr>
  </singleXmlCell>
  <singleXmlCell id="381" xr6:uid="{00000000-000C-0000-FFFF-FFFFD1000000}" r="L40" connectionId="1">
    <xmlCellPr id="1" xr6:uid="{00000000-0010-0000-D100-000001000000}" uniqueName="RentalAssistance_NumberOfUnitsReceivingAssistance">
      <xmlPr mapId="1" xpath="/IMC/RentalAssistance_NumberOfUnitsReceivingAssistance" xmlDataType="int"/>
    </xmlCellPr>
  </singleXmlCell>
  <singleXmlCell id="382" xr6:uid="{00000000-000C-0000-FFFF-FFFFD2000000}" r="L41" connectionId="1">
    <xmlCellPr id="1" xr6:uid="{00000000-0010-0000-D200-000001000000}" uniqueName="RentalAssistance_LengthOfRentalAssistanceContract">
      <xmlPr mapId="1" xpath="/IMC/RentalAssistance_LengthOfRentalAssistanceContract" xmlDataType="int"/>
    </xmlCellPr>
  </singleXmlCell>
  <singleXmlCell id="192" xr6:uid="{00000000-000C-0000-FFFF-FFFFD3000000}" r="L124" connectionId="1">
    <xmlCellPr id="1" xr6:uid="{00000000-0010-0000-D300-000001000000}" uniqueName="PermanentFinancingSources_OtherDebt2AmortizationPeriod">
      <xmlPr mapId="1" xpath="/IMC/PermanentFinancingSources_OtherDebt2AmortizationPeriod" xmlDataType="int"/>
    </xmlCellPr>
  </singleXmlCell>
  <singleXmlCell id="193" xr6:uid="{00000000-000C-0000-FFFF-FFFFD4000000}" r="L131" connectionId="1">
    <xmlCellPr id="1" xr6:uid="{00000000-0010-0000-D400-000001000000}" uniqueName="PermanentFinancingSources_OtherDebt2Term">
      <xmlPr mapId="1" xpath="/IMC/PermanentFinancingSources_OtherDebt2Term" xmlDataType="int"/>
    </xmlCellPr>
  </singleXmlCell>
  <singleXmlCell id="194" xr6:uid="{00000000-000C-0000-FFFF-FFFFD5000000}" r="L125" connectionId="1">
    <xmlCellPr id="1" xr6:uid="{00000000-0010-0000-D500-000001000000}" uniqueName="PermanentFinancingSources_OtherDebt3AmortizationPeriod">
      <xmlPr mapId="1" xpath="/IMC/PermanentFinancingSources_OtherDebt3AmortizationPeriod" xmlDataType="int"/>
    </xmlCellPr>
  </singleXmlCell>
  <singleXmlCell id="195" xr6:uid="{00000000-000C-0000-FFFF-FFFFD6000000}" r="L132" connectionId="1">
    <xmlCellPr id="1" xr6:uid="{00000000-0010-0000-D600-000001000000}" uniqueName="PermanentFinancingSources_OtherDebt3Term">
      <xmlPr mapId="1" xpath="/IMC/PermanentFinancingSources_OtherDebt3Term" xmlDataType="int"/>
    </xmlCellPr>
  </singleXmlCell>
  <singleXmlCell id="196" xr6:uid="{00000000-000C-0000-FFFF-FFFFD7000000}" r="L126" connectionId="1">
    <xmlCellPr id="1" xr6:uid="{00000000-0010-0000-D700-000001000000}" uniqueName="PermanentFinancingSources_OtherDebt4AmortizationPeriod">
      <xmlPr mapId="1" xpath="/IMC/PermanentFinancingSources_OtherDebt4AmortizationPeriod" xmlDataType="int"/>
    </xmlCellPr>
  </singleXmlCell>
  <singleXmlCell id="197" xr6:uid="{00000000-000C-0000-FFFF-FFFFD8000000}" r="L133" connectionId="1">
    <xmlCellPr id="1" xr6:uid="{00000000-0010-0000-D800-000001000000}" uniqueName="PermanentFinancingSources_OtherDebt4Term">
      <xmlPr mapId="1" xpath="/IMC/PermanentFinancingSources_OtherDebt4Term" xmlDataType="int"/>
    </xmlCellPr>
  </singleXmlCell>
  <singleXmlCell id="198" xr6:uid="{00000000-000C-0000-FFFF-FFFFD9000000}" r="L127" connectionId="1">
    <xmlCellPr id="1" xr6:uid="{00000000-0010-0000-D900-000001000000}" uniqueName="PermanentFinancingSources_OtherDebt5AmortizationPeriod">
      <xmlPr mapId="1" xpath="/IMC/PermanentFinancingSources_OtherDebt5AmortizationPeriod" xmlDataType="int"/>
    </xmlCellPr>
  </singleXmlCell>
  <singleXmlCell id="199" xr6:uid="{00000000-000C-0000-FFFF-FFFFDA000000}" r="L134" connectionId="1">
    <xmlCellPr id="1" xr6:uid="{00000000-0010-0000-DA00-000001000000}" uniqueName="PermanentFinancingSources_OtherDebt5Term">
      <xmlPr mapId="1" xpath="/IMC/PermanentFinancingSources_OtherDebt5Term" xmlDataType="int"/>
    </xmlCellPr>
  </singleXmlCell>
  <singleXmlCell id="200" xr6:uid="{00000000-000C-0000-FFFF-FFFFDB000000}" r="L128" connectionId="1">
    <xmlCellPr id="1" xr6:uid="{00000000-0010-0000-DB00-000001000000}" uniqueName="PermanentFinancingSources_OtherDebt6AmortizationPeriod">
      <xmlPr mapId="1" xpath="/IMC/PermanentFinancingSources_OtherDebt6AmortizationPeriod" xmlDataType="int"/>
    </xmlCellPr>
  </singleXmlCell>
  <singleXmlCell id="201" xr6:uid="{00000000-000C-0000-FFFF-FFFFDC000000}" r="L135" connectionId="1">
    <xmlCellPr id="1" xr6:uid="{00000000-0010-0000-DC00-000001000000}" uniqueName="PermanentFinancingSources_OtherDebt6Term">
      <xmlPr mapId="1" xpath="/IMC/PermanentFinancingSources_OtherDebt6Term" xmlDataType="int"/>
    </xmlCellPr>
  </singleXmlCell>
  <singleXmlCell id="202" xr6:uid="{00000000-000C-0000-FFFF-FFFFDD000000}" r="L129" connectionId="1">
    <xmlCellPr id="1" xr6:uid="{00000000-0010-0000-DD00-000001000000}" uniqueName="PermanentFinancingSources_OtherDebt7AmortizationPeriod">
      <xmlPr mapId="1" xpath="/IMC/PermanentFinancingSources_OtherDebt7AmortizationPeriod" xmlDataType="int"/>
    </xmlCellPr>
  </singleXmlCell>
  <singleXmlCell id="203" xr6:uid="{00000000-000C-0000-FFFF-FFFFDE000000}" r="L136" connectionId="1">
    <xmlCellPr id="1" xr6:uid="{00000000-0010-0000-DE00-000001000000}" uniqueName="PermanentFinancingSources_OtherDebt7Term">
      <xmlPr mapId="1" xpath="/IMC/PermanentFinancingSources_OtherDebt7Term" xmlDataType="int"/>
    </xmlCellPr>
  </singleXmlCell>
  <singleXmlCell id="204" xr6:uid="{00000000-000C-0000-FFFF-FFFFDF000000}" r="L130" connectionId="1">
    <xmlCellPr id="1" xr6:uid="{00000000-0010-0000-DF00-000001000000}" uniqueName="PermanentFinancingSources_OtherDebtTerm">
      <xmlPr mapId="1" xpath="/IMC/PermanentFinancingSources_OtherDebtTerm" xmlDataType="int"/>
    </xmlCellPr>
  </singleXmlCell>
  <singleXmlCell id="339" xr6:uid="{00000000-000C-0000-FFFF-FFFFE0000000}" r="L123" connectionId="1">
    <xmlCellPr id="1" xr6:uid="{00000000-0010-0000-E000-000001000000}" uniqueName="PermanentFinancingSources_OtherDebtAmortizationPeriod">
      <xmlPr mapId="1" xpath="/IMC/PermanentFinancingSources_OtherDebtAmortizationPeriod" xmlDataType="int"/>
    </xmlCellPr>
  </singleXmlCell>
  <singleXmlCell id="222" xr6:uid="{00000000-000C-0000-FFFF-FFFFE1000000}" r="L68" connectionId="1">
    <xmlCellPr id="1" xr6:uid="{00000000-0010-0000-E100-000001000000}" uniqueName="UtilityAllowance_HeatingAllowanceBR1">
      <xmlPr mapId="1" xpath="/IMC/UtilityAllowance_HeatingAllowanceBR1" xmlDataType="decimal"/>
    </xmlCellPr>
  </singleXmlCell>
  <singleXmlCell id="223" xr6:uid="{00000000-000C-0000-FFFF-FFFFE2000000}" r="L78" connectionId="1">
    <xmlCellPr id="1" xr6:uid="{00000000-0010-0000-E200-000001000000}" uniqueName="UtilityAllowance_HeatingAllowanceBR2">
      <xmlPr mapId="1" xpath="/IMC/UtilityAllowance_HeatingAllowanceBR2" xmlDataType="decimal"/>
    </xmlCellPr>
  </singleXmlCell>
  <singleXmlCell id="224" xr6:uid="{00000000-000C-0000-FFFF-FFFFE3000000}" r="L88" connectionId="1">
    <xmlCellPr id="1" xr6:uid="{00000000-0010-0000-E300-000001000000}" uniqueName="UtilityAllowance_HeatingAllowanceBR3">
      <xmlPr mapId="1" xpath="/IMC/UtilityAllowance_HeatingAllowanceBR3" xmlDataType="decimal"/>
    </xmlCellPr>
  </singleXmlCell>
  <singleXmlCell id="225" xr6:uid="{00000000-000C-0000-FFFF-FFFFE4000000}" r="L98" connectionId="1">
    <xmlCellPr id="1" xr6:uid="{00000000-0010-0000-E400-000001000000}" uniqueName="UtilityAllowance_HeatingAllowanceBR4">
      <xmlPr mapId="1" xpath="/IMC/UtilityAllowance_HeatingAllowanceBR4" xmlDataType="decimal"/>
    </xmlCellPr>
  </singleXmlCell>
  <singleXmlCell id="226" xr6:uid="{00000000-000C-0000-FFFF-FFFFE5000000}" r="L108" connectionId="1">
    <xmlCellPr id="1" xr6:uid="{00000000-0010-0000-E500-000001000000}" uniqueName="UtilityAllowance_HeatingAllowanceBR5">
      <xmlPr mapId="1" xpath="/IMC/UtilityAllowance_HeatingAllowanceBR5" xmlDataType="decimal"/>
    </xmlCellPr>
  </singleXmlCell>
  <singleXmlCell id="228" xr6:uid="{00000000-000C-0000-FFFF-FFFFE6000000}" r="L72" connectionId="1">
    <xmlCellPr id="1" xr6:uid="{00000000-0010-0000-E600-000001000000}" uniqueName="UtilityAllowance_HotWaterAllowanceBR1">
      <xmlPr mapId="1" xpath="/IMC/UtilityAllowance_HotWaterAllowanceBR1" xmlDataType="decimal"/>
    </xmlCellPr>
  </singleXmlCell>
  <singleXmlCell id="229" xr6:uid="{00000000-000C-0000-FFFF-FFFFE7000000}" r="L82" connectionId="1">
    <xmlCellPr id="1" xr6:uid="{00000000-0010-0000-E700-000001000000}" uniqueName="UtilityAllowance_HotWaterAllowanceBR2">
      <xmlPr mapId="1" xpath="/IMC/UtilityAllowance_HotWaterAllowanceBR2" xmlDataType="decimal"/>
    </xmlCellPr>
  </singleXmlCell>
  <singleXmlCell id="230" xr6:uid="{00000000-000C-0000-FFFF-FFFFE8000000}" r="L92" connectionId="1">
    <xmlCellPr id="1" xr6:uid="{00000000-0010-0000-E800-000001000000}" uniqueName="UtilityAllowance_HotWaterAllowanceBR3">
      <xmlPr mapId="1" xpath="/IMC/UtilityAllowance_HotWaterAllowanceBR3" xmlDataType="decimal"/>
    </xmlCellPr>
  </singleXmlCell>
  <singleXmlCell id="231" xr6:uid="{00000000-000C-0000-FFFF-FFFFE9000000}" r="L102" connectionId="1">
    <xmlCellPr id="1" xr6:uid="{00000000-0010-0000-E900-000001000000}" uniqueName="UtilityAllowance_HotWaterAllowanceBR4">
      <xmlPr mapId="1" xpath="/IMC/UtilityAllowance_HotWaterAllowanceBR4" xmlDataType="decimal"/>
    </xmlCellPr>
  </singleXmlCell>
  <singleXmlCell id="232" xr6:uid="{00000000-000C-0000-FFFF-FFFFEA000000}" r="L112" connectionId="1">
    <xmlCellPr id="1" xr6:uid="{00000000-0010-0000-EA00-000001000000}" uniqueName="UtilityAllowance_HotWaterAllowanceBR5">
      <xmlPr mapId="1" xpath="/IMC/UtilityAllowance_HotWaterAllowanceBR5" xmlDataType="decimal"/>
    </xmlCellPr>
  </singleXmlCell>
  <singleXmlCell id="233" xr6:uid="{00000000-000C-0000-FFFF-FFFFEB000000}" r="L62" connectionId="1">
    <xmlCellPr id="1" xr6:uid="{00000000-0010-0000-EB00-000001000000}" uniqueName="UtilityAllowance_HotWaterAllowanceStudio">
      <xmlPr mapId="1" xpath="/IMC/UtilityAllowance_HotWaterAllowanceStudio" xmlDataType="decimal"/>
    </xmlCellPr>
  </singleXmlCell>
  <singleXmlCell id="234" xr6:uid="{00000000-000C-0000-FFFF-FFFFEC000000}" r="L70" connectionId="1">
    <xmlCellPr id="1" xr6:uid="{00000000-0010-0000-EC00-000001000000}" uniqueName="UtilityAllowance_LightingAllowanceBR1">
      <xmlPr mapId="1" xpath="/IMC/UtilityAllowance_LightingAllowanceBR1" xmlDataType="decimal"/>
    </xmlCellPr>
  </singleXmlCell>
  <singleXmlCell id="235" xr6:uid="{00000000-000C-0000-FFFF-FFFFED000000}" r="L80" connectionId="1">
    <xmlCellPr id="1" xr6:uid="{00000000-0010-0000-ED00-000001000000}" uniqueName="UtilityAllowance_LightingAllowanceBR2">
      <xmlPr mapId="1" xpath="/IMC/UtilityAllowance_LightingAllowanceBR2" xmlDataType="decimal"/>
    </xmlCellPr>
  </singleXmlCell>
  <singleXmlCell id="236" xr6:uid="{00000000-000C-0000-FFFF-FFFFEE000000}" r="L90" connectionId="1">
    <xmlCellPr id="1" xr6:uid="{00000000-0010-0000-EE00-000001000000}" uniqueName="UtilityAllowance_LightingAllowanceBR3">
      <xmlPr mapId="1" xpath="/IMC/UtilityAllowance_LightingAllowanceBR3" xmlDataType="decimal"/>
    </xmlCellPr>
  </singleXmlCell>
  <singleXmlCell id="237" xr6:uid="{00000000-000C-0000-FFFF-FFFFEF000000}" r="L100" connectionId="1">
    <xmlCellPr id="1" xr6:uid="{00000000-0010-0000-EF00-000001000000}" uniqueName="UtilityAllowance_LightingAllowanceBR4">
      <xmlPr mapId="1" xpath="/IMC/UtilityAllowance_LightingAllowanceBR4" xmlDataType="decimal"/>
    </xmlCellPr>
  </singleXmlCell>
  <singleXmlCell id="238" xr6:uid="{00000000-000C-0000-FFFF-FFFFF0000000}" r="L110" connectionId="1">
    <xmlCellPr id="1" xr6:uid="{00000000-0010-0000-F000-000001000000}" uniqueName="UtilityAllowance_LightingAllowanceBR5">
      <xmlPr mapId="1" xpath="/IMC/UtilityAllowance_LightingAllowanceBR5" xmlDataType="decimal"/>
    </xmlCellPr>
  </singleXmlCell>
  <singleXmlCell id="239" xr6:uid="{00000000-000C-0000-FFFF-FFFFF1000000}" r="L60" connectionId="1">
    <xmlCellPr id="1" xr6:uid="{00000000-0010-0000-F100-000001000000}" uniqueName="UtilityAllowance_LightingAllowanceStudio">
      <xmlPr mapId="1" xpath="/IMC/UtilityAllowance_LightingAllowanceStudio" xmlDataType="decimal"/>
    </xmlCellPr>
  </singleXmlCell>
  <singleXmlCell id="240" xr6:uid="{00000000-000C-0000-FFFF-FFFFF2000000}" r="L59" connectionId="1">
    <xmlCellPr id="1" xr6:uid="{00000000-0010-0000-F200-000001000000}" uniqueName="UtilityAllowance_CookingAllowanceStudio">
      <xmlPr mapId="1" xpath="/IMC/UtilityAllowance_CookingAllowanceStudio" xmlDataType="decimal"/>
    </xmlCellPr>
  </singleXmlCell>
  <singleXmlCell id="241" xr6:uid="{00000000-000C-0000-FFFF-FFFFF3000000}" r="L69" connectionId="1">
    <xmlCellPr id="1" xr6:uid="{00000000-0010-0000-F300-000001000000}" uniqueName="UtilityAllowance_CookingAllowanceBR1">
      <xmlPr mapId="1" xpath="/IMC/UtilityAllowance_CookingAllowanceBR1" xmlDataType="decimal"/>
    </xmlCellPr>
  </singleXmlCell>
  <singleXmlCell id="242" xr6:uid="{00000000-000C-0000-FFFF-FFFFF4000000}" r="L79" connectionId="1">
    <xmlCellPr id="1" xr6:uid="{00000000-0010-0000-F400-000001000000}" uniqueName="UtilityAllowance_CookingAllowanceBR2">
      <xmlPr mapId="1" xpath="/IMC/UtilityAllowance_CookingAllowanceBR2" xmlDataType="decimal"/>
    </xmlCellPr>
  </singleXmlCell>
  <singleXmlCell id="243" xr6:uid="{00000000-000C-0000-FFFF-FFFFF5000000}" r="L89" connectionId="1">
    <xmlCellPr id="1" xr6:uid="{00000000-0010-0000-F500-000001000000}" uniqueName="UtilityAllowance_CookingAllowanceBR3">
      <xmlPr mapId="1" xpath="/IMC/UtilityAllowance_CookingAllowanceBR3" xmlDataType="decimal"/>
    </xmlCellPr>
  </singleXmlCell>
  <singleXmlCell id="244" xr6:uid="{00000000-000C-0000-FFFF-FFFFF6000000}" r="L99" connectionId="1">
    <xmlCellPr id="1" xr6:uid="{00000000-0010-0000-F600-000001000000}" uniqueName="UtilityAllowance_CookingAllowanceBR4">
      <xmlPr mapId="1" xpath="/IMC/UtilityAllowance_CookingAllowanceBR4" xmlDataType="decimal"/>
    </xmlCellPr>
  </singleXmlCell>
  <singleXmlCell id="245" xr6:uid="{00000000-000C-0000-FFFF-FFFFF7000000}" r="L109" connectionId="1">
    <xmlCellPr id="1" xr6:uid="{00000000-0010-0000-F700-000001000000}" uniqueName="UtilityAllowance_CookingAllowanceBR5">
      <xmlPr mapId="1" xpath="/IMC/UtilityAllowance_CookingAllowanceBR5" xmlDataType="decimal"/>
    </xmlCellPr>
  </singleXmlCell>
  <singleXmlCell id="246" xr6:uid="{00000000-000C-0000-FFFF-FFFFF8000000}" r="L61" connectionId="1">
    <xmlCellPr id="1" xr6:uid="{00000000-0010-0000-F800-000001000000}" uniqueName="UtilityAllowance_AirConditioningAllowanceStudio">
      <xmlPr mapId="1" xpath="/IMC/UtilityAllowance_AirConditioningAllowanceStudio" xmlDataType="decimal"/>
    </xmlCellPr>
  </singleXmlCell>
  <singleXmlCell id="247" xr6:uid="{00000000-000C-0000-FFFF-FFFFF9000000}" r="L71" connectionId="1">
    <xmlCellPr id="1" xr6:uid="{00000000-0010-0000-F900-000001000000}" uniqueName="UtilityAllowance_AirConditioningAllowanceBR1">
      <xmlPr mapId="1" xpath="/IMC/UtilityAllowance_AirConditioningAllowanceBR1" xmlDataType="decimal"/>
    </xmlCellPr>
  </singleXmlCell>
  <singleXmlCell id="248" xr6:uid="{00000000-000C-0000-FFFF-FFFFFA000000}" r="L81" connectionId="1">
    <xmlCellPr id="1" xr6:uid="{00000000-0010-0000-FA00-000001000000}" uniqueName="UtilityAllowance_AirConditioningAllowanceBR2">
      <xmlPr mapId="1" xpath="/IMC/UtilityAllowance_AirConditioningAllowanceBR2" xmlDataType="decimal"/>
    </xmlCellPr>
  </singleXmlCell>
  <singleXmlCell id="249" xr6:uid="{00000000-000C-0000-FFFF-FFFFFB000000}" r="L91" connectionId="1">
    <xmlCellPr id="1" xr6:uid="{00000000-0010-0000-FB00-000001000000}" uniqueName="UtilityAllowance_AirConditioningAllowanceBR3">
      <xmlPr mapId="1" xpath="/IMC/UtilityAllowance_AirConditioningAllowanceBR3" xmlDataType="decimal"/>
    </xmlCellPr>
  </singleXmlCell>
  <singleXmlCell id="250" xr6:uid="{00000000-000C-0000-FFFF-FFFFFC000000}" r="L101" connectionId="1">
    <xmlCellPr id="1" xr6:uid="{00000000-0010-0000-FC00-000001000000}" uniqueName="UtilityAllowance_AirConditioningAllowanceBR4">
      <xmlPr mapId="1" xpath="/IMC/UtilityAllowance_AirConditioningAllowanceBR4" xmlDataType="decimal"/>
    </xmlCellPr>
  </singleXmlCell>
  <singleXmlCell id="251" xr6:uid="{00000000-000C-0000-FFFF-FFFFFD000000}" r="L111" connectionId="1">
    <xmlCellPr id="1" xr6:uid="{00000000-0010-0000-FD00-000001000000}" uniqueName="UtilityAllowance_AirConditioningAllowanceBR5">
      <xmlPr mapId="1" xpath="/IMC/UtilityAllowance_AirConditioningAllowanceBR5" xmlDataType="decimal"/>
    </xmlCellPr>
  </singleXmlCell>
  <singleXmlCell id="252" xr6:uid="{00000000-000C-0000-FFFF-FFFFFE000000}" r="L113" connectionId="1">
    <xmlCellPr id="1" xr6:uid="{00000000-0010-0000-FE00-000001000000}" uniqueName="UtilityAllowance_WaterAllowanceBR5">
      <xmlPr mapId="1" xpath="/IMC/UtilityAllowance_WaterAllowanceBR5" xmlDataType="decimal"/>
    </xmlCellPr>
  </singleXmlCell>
  <singleXmlCell id="253" xr6:uid="{00000000-000C-0000-FFFF-FFFFFF000000}" r="L103" connectionId="1">
    <xmlCellPr id="1" xr6:uid="{00000000-0010-0000-FF00-000001000000}" uniqueName="UtilityAllowance_WaterAllowanceBR4">
      <xmlPr mapId="1" xpath="/IMC/UtilityAllowance_WaterAllowanceBR4" xmlDataType="decimal"/>
    </xmlCellPr>
  </singleXmlCell>
  <singleXmlCell id="254" xr6:uid="{00000000-000C-0000-FFFF-FFFF00010000}" r="L93" connectionId="1">
    <xmlCellPr id="1" xr6:uid="{00000000-0010-0000-0001-000001000000}" uniqueName="UtilityAllowance_WaterAllowanceBR3">
      <xmlPr mapId="1" xpath="/IMC/UtilityAllowance_WaterAllowanceBR3" xmlDataType="decimal"/>
    </xmlCellPr>
  </singleXmlCell>
  <singleXmlCell id="255" xr6:uid="{00000000-000C-0000-FFFF-FFFF01010000}" r="L83" connectionId="1">
    <xmlCellPr id="1" xr6:uid="{00000000-0010-0000-0101-000001000000}" uniqueName="UtilityAllowance_WaterAllowanceBR2">
      <xmlPr mapId="1" xpath="/IMC/UtilityAllowance_WaterAllowanceBR2" xmlDataType="decimal"/>
    </xmlCellPr>
  </singleXmlCell>
  <singleXmlCell id="256" xr6:uid="{00000000-000C-0000-FFFF-FFFF02010000}" r="L73" connectionId="1">
    <xmlCellPr id="1" xr6:uid="{00000000-0010-0000-0201-000001000000}" uniqueName="UtilityAllowance_WaterAllowanceBR1">
      <xmlPr mapId="1" xpath="/IMC/UtilityAllowance_WaterAllowanceBR1" xmlDataType="decimal"/>
    </xmlCellPr>
  </singleXmlCell>
  <singleXmlCell id="257" xr6:uid="{00000000-000C-0000-FFFF-FFFF03010000}" r="L63" connectionId="1">
    <xmlCellPr id="1" xr6:uid="{00000000-0010-0000-0301-000001000000}" uniqueName="UtilityAllowance_WaterAllowanceStudio">
      <xmlPr mapId="1" xpath="/IMC/UtilityAllowance_WaterAllowanceStudio" xmlDataType="decimal"/>
    </xmlCellPr>
  </singleXmlCell>
  <singleXmlCell id="258" xr6:uid="{00000000-000C-0000-FFFF-FFFF04010000}" r="L114" connectionId="1">
    <xmlCellPr id="1" xr6:uid="{00000000-0010-0000-0401-000001000000}" uniqueName="UtilityAllowance_SewerAllowanceBR5">
      <xmlPr mapId="1" xpath="/IMC/UtilityAllowance_SewerAllowanceBR5" xmlDataType="decimal"/>
    </xmlCellPr>
  </singleXmlCell>
  <singleXmlCell id="259" xr6:uid="{00000000-000C-0000-FFFF-FFFF05010000}" r="L104" connectionId="1">
    <xmlCellPr id="1" xr6:uid="{00000000-0010-0000-0501-000001000000}" uniqueName="UtilityAllowance_SewerAllowanceBR4">
      <xmlPr mapId="1" xpath="/IMC/UtilityAllowance_SewerAllowanceBR4" xmlDataType="decimal"/>
    </xmlCellPr>
  </singleXmlCell>
  <singleXmlCell id="260" xr6:uid="{00000000-000C-0000-FFFF-FFFF06010000}" r="L94" connectionId="1">
    <xmlCellPr id="1" xr6:uid="{00000000-0010-0000-0601-000001000000}" uniqueName="UtilityAllowance_SewerAllowanceBR3">
      <xmlPr mapId="1" xpath="/IMC/UtilityAllowance_SewerAllowanceBR3" xmlDataType="decimal"/>
    </xmlCellPr>
  </singleXmlCell>
  <singleXmlCell id="261" xr6:uid="{00000000-000C-0000-FFFF-FFFF07010000}" r="L84" connectionId="1">
    <xmlCellPr id="1" xr6:uid="{00000000-0010-0000-0701-000001000000}" uniqueName="UtilityAllowance_SewerAllowanceBR2">
      <xmlPr mapId="1" xpath="/IMC/UtilityAllowance_SewerAllowanceBR2" xmlDataType="decimal"/>
    </xmlCellPr>
  </singleXmlCell>
  <singleXmlCell id="262" xr6:uid="{00000000-000C-0000-FFFF-FFFF08010000}" r="L74" connectionId="1">
    <xmlCellPr id="1" xr6:uid="{00000000-0010-0000-0801-000001000000}" uniqueName="UtilityAllowance_SewerAllowanceBR1">
      <xmlPr mapId="1" xpath="/IMC/UtilityAllowance_SewerAllowanceBR1" xmlDataType="decimal"/>
    </xmlCellPr>
  </singleXmlCell>
  <singleXmlCell id="263" xr6:uid="{00000000-000C-0000-FFFF-FFFF09010000}" r="L64" connectionId="1">
    <xmlCellPr id="1" xr6:uid="{00000000-0010-0000-0901-000001000000}" uniqueName="UtilityAllowance_SewerAllowanceStudio">
      <xmlPr mapId="1" xpath="/IMC/UtilityAllowance_SewerAllowanceStudio" xmlDataType="decimal"/>
    </xmlCellPr>
  </singleXmlCell>
  <singleXmlCell id="264" xr6:uid="{00000000-000C-0000-FFFF-FFFF0A010000}" r="L115" connectionId="1">
    <xmlCellPr id="1" xr6:uid="{00000000-0010-0000-0A01-000001000000}" uniqueName="UtilityAllowance_TrashAllowanceBR5">
      <xmlPr mapId="1" xpath="/IMC/UtilityAllowance_TrashAllowanceBR5" xmlDataType="decimal"/>
    </xmlCellPr>
  </singleXmlCell>
  <singleXmlCell id="265" xr6:uid="{00000000-000C-0000-FFFF-FFFF0B010000}" r="L105" connectionId="1">
    <xmlCellPr id="1" xr6:uid="{00000000-0010-0000-0B01-000001000000}" uniqueName="UtilityAllowance_TrashAllowanceBR4">
      <xmlPr mapId="1" xpath="/IMC/UtilityAllowance_TrashAllowanceBR4" xmlDataType="decimal"/>
    </xmlCellPr>
  </singleXmlCell>
  <singleXmlCell id="266" xr6:uid="{00000000-000C-0000-FFFF-FFFF0C010000}" r="L95" connectionId="1">
    <xmlCellPr id="1" xr6:uid="{00000000-0010-0000-0C01-000001000000}" uniqueName="UtilityAllowance_TrashAllowanceBR3">
      <xmlPr mapId="1" xpath="/IMC/UtilityAllowance_TrashAllowanceBR3" xmlDataType="decimal"/>
    </xmlCellPr>
  </singleXmlCell>
  <singleXmlCell id="267" xr6:uid="{00000000-000C-0000-FFFF-FFFF0D010000}" r="L85" connectionId="1">
    <xmlCellPr id="1" xr6:uid="{00000000-0010-0000-0D01-000001000000}" uniqueName="UtilityAllowance_TrashAllowanceBR2">
      <xmlPr mapId="1" xpath="/IMC/UtilityAllowance_TrashAllowanceBR2" xmlDataType="decimal"/>
    </xmlCellPr>
  </singleXmlCell>
  <singleXmlCell id="268" xr6:uid="{00000000-000C-0000-FFFF-FFFF0E010000}" r="L75" connectionId="1">
    <xmlCellPr id="1" xr6:uid="{00000000-0010-0000-0E01-000001000000}" uniqueName="UtilityAllowance_TrashAllowanceBR1">
      <xmlPr mapId="1" xpath="/IMC/UtilityAllowance_TrashAllowanceBR1" xmlDataType="decimal"/>
    </xmlCellPr>
  </singleXmlCell>
  <singleXmlCell id="269" xr6:uid="{00000000-000C-0000-FFFF-FFFF0F010000}" r="L65" connectionId="1">
    <xmlCellPr id="1" xr6:uid="{00000000-0010-0000-0F01-000001000000}" uniqueName="UtilityAllowance_TrashAllowanceStudio">
      <xmlPr mapId="1" xpath="/IMC/UtilityAllowance_TrashAllowanceStudio" xmlDataType="decimal"/>
    </xmlCellPr>
  </singleXmlCell>
  <singleXmlCell id="270" xr6:uid="{00000000-000C-0000-FFFF-FFFF10010000}" r="L116" connectionId="1">
    <xmlCellPr id="1" xr6:uid="{00000000-0010-0000-1001-000001000000}" uniqueName="UtilityAllowance_RangeAllowanceBR5">
      <xmlPr mapId="1" xpath="/IMC/UtilityAllowance_RangeAllowanceBR5" xmlDataType="decimal"/>
    </xmlCellPr>
  </singleXmlCell>
  <singleXmlCell id="271" xr6:uid="{00000000-000C-0000-FFFF-FFFF11010000}" r="L106" connectionId="1">
    <xmlCellPr id="1" xr6:uid="{00000000-0010-0000-1101-000001000000}" uniqueName="UtilityAllowance_RangeAllowanceBR4">
      <xmlPr mapId="1" xpath="/IMC/UtilityAllowance_RangeAllowanceBR4" xmlDataType="decimal"/>
    </xmlCellPr>
  </singleXmlCell>
  <singleXmlCell id="272" xr6:uid="{00000000-000C-0000-FFFF-FFFF12010000}" r="L96" connectionId="1">
    <xmlCellPr id="1" xr6:uid="{00000000-0010-0000-1201-000001000000}" uniqueName="UtilityAllowance_RangeAllowanceBR3">
      <xmlPr mapId="1" xpath="/IMC/UtilityAllowance_RangeAllowanceBR3" xmlDataType="decimal"/>
    </xmlCellPr>
  </singleXmlCell>
  <singleXmlCell id="273" xr6:uid="{00000000-000C-0000-FFFF-FFFF13010000}" r="L86" connectionId="1">
    <xmlCellPr id="1" xr6:uid="{00000000-0010-0000-1301-000001000000}" uniqueName="UtilityAllowance_RangeAllowanceBR2">
      <xmlPr mapId="1" xpath="/IMC/UtilityAllowance_RangeAllowanceBR2" xmlDataType="decimal"/>
    </xmlCellPr>
  </singleXmlCell>
  <singleXmlCell id="274" xr6:uid="{00000000-000C-0000-FFFF-FFFF14010000}" r="L76" connectionId="1">
    <xmlCellPr id="1" xr6:uid="{00000000-0010-0000-1401-000001000000}" uniqueName="UtilityAllowance_RangeAllowanceBR1">
      <xmlPr mapId="1" xpath="/IMC/UtilityAllowance_RangeAllowanceBR1" xmlDataType="decimal"/>
    </xmlCellPr>
  </singleXmlCell>
  <singleXmlCell id="275" xr6:uid="{00000000-000C-0000-FFFF-FFFF15010000}" r="L66" connectionId="1">
    <xmlCellPr id="1" xr6:uid="{00000000-0010-0000-1501-000001000000}" uniqueName="UtilityAllowance_RangeAllowanceStudio">
      <xmlPr mapId="1" xpath="/IMC/UtilityAllowance_RangeAllowanceStudio" xmlDataType="decimal"/>
    </xmlCellPr>
  </singleXmlCell>
  <singleXmlCell id="276" xr6:uid="{00000000-000C-0000-FFFF-FFFF16010000}" r="L67" connectionId="1">
    <xmlCellPr id="1" xr6:uid="{00000000-0010-0000-1601-000001000000}" uniqueName="UtilityAllowance_RefrigeratorAllowanceStudio">
      <xmlPr mapId="1" xpath="/IMC/UtilityAllowance_RefrigeratorAllowanceStudio" xmlDataType="decimal"/>
    </xmlCellPr>
  </singleXmlCell>
  <singleXmlCell id="277" xr6:uid="{00000000-000C-0000-FFFF-FFFF17010000}" r="L77" connectionId="1">
    <xmlCellPr id="1" xr6:uid="{00000000-0010-0000-1701-000001000000}" uniqueName="UtilityAllowance_RefrigeratorAllowanceBR1">
      <xmlPr mapId="1" xpath="/IMC/UtilityAllowance_RefrigeratorAllowanceBR1" xmlDataType="decimal"/>
    </xmlCellPr>
  </singleXmlCell>
  <singleXmlCell id="278" xr6:uid="{00000000-000C-0000-FFFF-FFFF18010000}" r="L87" connectionId="1">
    <xmlCellPr id="1" xr6:uid="{00000000-0010-0000-1801-000001000000}" uniqueName="UtilityAllowance_RefrigeratorAllowanceBR2">
      <xmlPr mapId="1" xpath="/IMC/UtilityAllowance_RefrigeratorAllowanceBR2" xmlDataType="decimal"/>
    </xmlCellPr>
  </singleXmlCell>
  <singleXmlCell id="279" xr6:uid="{00000000-000C-0000-FFFF-FFFF19010000}" r="L97" connectionId="1">
    <xmlCellPr id="1" xr6:uid="{00000000-0010-0000-1901-000001000000}" uniqueName="UtilityAllowance_RefrigeratorAllowanceBR3">
      <xmlPr mapId="1" xpath="/IMC/UtilityAllowance_RefrigeratorAllowanceBR3" xmlDataType="decimal"/>
    </xmlCellPr>
  </singleXmlCell>
  <singleXmlCell id="280" xr6:uid="{00000000-000C-0000-FFFF-FFFF1A010000}" r="L107" connectionId="1">
    <xmlCellPr id="1" xr6:uid="{00000000-0010-0000-1A01-000001000000}" uniqueName="UtilityAllowance_RefrigeratorAllowanceBR4">
      <xmlPr mapId="1" xpath="/IMC/UtilityAllowance_RefrigeratorAllowanceBR4" xmlDataType="decimal"/>
    </xmlCellPr>
  </singleXmlCell>
  <singleXmlCell id="281" xr6:uid="{00000000-000C-0000-FFFF-FFFF1B010000}" r="L117" connectionId="1">
    <xmlCellPr id="1" xr6:uid="{00000000-0010-0000-1B01-000001000000}" uniqueName="UtilityAllowance_RefrigeratorAllowanceBR5">
      <xmlPr mapId="1" xpath="/IMC/UtilityAllowance_RefrigeratorAllowanceBR5" xmlDataType="decimal"/>
    </xmlCellPr>
  </singleXmlCell>
  <singleXmlCell id="340" xr6:uid="{00000000-000C-0000-FFFF-FFFF1C010000}" r="L58" connectionId="1">
    <xmlCellPr id="1" xr6:uid="{00000000-0010-0000-1C01-000001000000}" uniqueName="UtilityAllowance_HeatingAllowanceStudio">
      <xmlPr mapId="1" xpath="/IMC/UtilityAllowance_HeatingAllowanceStudio" xmlDataType="decimal"/>
    </xmlCellPr>
  </singleXmlCell>
  <singleXmlCell id="419" xr6:uid="{00000000-000C-0000-FFFF-FFFF1D010000}" r="L118" connectionId="1">
    <xmlCellPr id="1" xr6:uid="{00000000-0010-0000-1D01-000001000000}" uniqueName="UtilityAllowance_CustomFieldDecimalValue1">
      <xmlPr mapId="1" xpath="/IMC/UtilityAllowance_CustomFieldDecimalValue1" xmlDataType="decimal"/>
    </xmlCellPr>
  </singleXmlCell>
  <singleXmlCell id="400" xr6:uid="{00000000-000C-0000-FFFF-FFFF1E010000}" r="L48" connectionId="1">
    <xmlCellPr id="1" xr6:uid="{00000000-0010-0000-1E01-000001000000}" uniqueName="DevelopmentTeam_TaxAttorneyName">
      <xmlPr mapId="1" xpath="/IMC/DevelopmentTeam_TaxAttorneyName" xmlDataType="string"/>
    </xmlCellPr>
  </singleXmlCell>
  <singleXmlCell id="401" xr6:uid="{00000000-000C-0000-FFFF-FFFF1F010000}" r="L49" connectionId="1">
    <xmlCellPr id="1" xr6:uid="{00000000-0010-0000-1F01-000001000000}" uniqueName="DevelopmentTeam_TaxAttorneyPhone">
      <xmlPr mapId="1" xpath="/IMC/DevelopmentTeam_TaxAttorneyPhone" xmlDataType="string"/>
    </xmlCellPr>
  </singleXmlCell>
  <singleXmlCell id="402" xr6:uid="{00000000-000C-0000-FFFF-FFFF20010000}" r="L202" connectionId="1">
    <xmlCellPr id="1" xr6:uid="{00000000-0010-0000-2001-000001000000}" uniqueName="RentalAnalysis_AdditionalMonthlyIncomePerUnit">
      <xmlPr mapId="1" xpath="/IMC/RentalAnalysis_AdditionalMonthlyIncomePerUnit" xmlDataType="decimal"/>
    </xmlCellPr>
  </singleXmlCell>
  <singleXmlCell id="1" xr6:uid="{00000000-000C-0000-FFFF-FFFF21010000}" r="L162" connectionId="1">
    <xmlCellPr id="1" xr6:uid="{00000000-0010-0000-2101-000001000000}" uniqueName="RentalAnalysisUnits_Bedrooms_Unit1">
      <xmlPr mapId="1" xpath="/IMC/RentalAnalysisUnits_Bedrooms_Unit1" xmlDataType="int"/>
    </xmlCellPr>
  </singleXmlCell>
  <singleXmlCell id="2" xr6:uid="{00000000-000C-0000-FFFF-FFFF22010000}" r="L163" connectionId="1">
    <xmlCellPr id="1" xr6:uid="{00000000-0010-0000-2201-000001000000}" uniqueName="RentalAnalysisUnits_Bedrooms_Unit2">
      <xmlPr mapId="1" xpath="/IMC/RentalAnalysisUnits_Bedrooms_Unit2" xmlDataType="int"/>
    </xmlCellPr>
  </singleXmlCell>
  <singleXmlCell id="14" xr6:uid="{00000000-000C-0000-FFFF-FFFF23010000}" r="L164" connectionId="1">
    <xmlCellPr id="1" xr6:uid="{00000000-0010-0000-2301-000001000000}" uniqueName="RentalAnalysisUnits_Bedrooms_Unit3">
      <xmlPr mapId="1" xpath="/IMC/RentalAnalysisUnits_Bedrooms_Unit3" xmlDataType="int"/>
    </xmlCellPr>
  </singleXmlCell>
  <singleXmlCell id="17" xr6:uid="{00000000-000C-0000-FFFF-FFFF24010000}" r="L165" connectionId="1">
    <xmlCellPr id="1" xr6:uid="{00000000-0010-0000-2401-000001000000}" uniqueName="RentalAnalysisUnits_Bedrooms_Unit4">
      <xmlPr mapId="1" xpath="/IMC/RentalAnalysisUnits_Bedrooms_Unit4" xmlDataType="int"/>
    </xmlCellPr>
  </singleXmlCell>
  <singleXmlCell id="19" xr6:uid="{00000000-000C-0000-FFFF-FFFF25010000}" r="L166" connectionId="1">
    <xmlCellPr id="1" xr6:uid="{00000000-0010-0000-2501-000001000000}" uniqueName="RentalAnalysisUnits_Bedrooms_Unit5">
      <xmlPr mapId="1" xpath="/IMC/RentalAnalysisUnits_Bedrooms_Unit5" xmlDataType="int"/>
    </xmlCellPr>
  </singleXmlCell>
  <singleXmlCell id="20" xr6:uid="{00000000-000C-0000-FFFF-FFFF26010000}" r="L167" connectionId="1">
    <xmlCellPr id="1" xr6:uid="{00000000-0010-0000-2601-000001000000}" uniqueName="RentalAnalysisUnits_Bedrooms_Unit6">
      <xmlPr mapId="1" xpath="/IMC/RentalAnalysisUnits_Bedrooms_Unit6" xmlDataType="int"/>
    </xmlCellPr>
  </singleXmlCell>
  <singleXmlCell id="43" xr6:uid="{00000000-000C-0000-FFFF-FFFF27010000}" r="L168" connectionId="1">
    <xmlCellPr id="1" xr6:uid="{00000000-0010-0000-2701-000001000000}" uniqueName="RentalAnalysisUnits_Bedrooms_Unit7">
      <xmlPr mapId="1" xpath="/IMC/RentalAnalysisUnits_Bedrooms_Unit7" xmlDataType="int"/>
    </xmlCellPr>
  </singleXmlCell>
  <singleXmlCell id="62" xr6:uid="{00000000-000C-0000-FFFF-FFFF28010000}" r="L169" connectionId="1">
    <xmlCellPr id="1" xr6:uid="{00000000-0010-0000-2801-000001000000}" uniqueName="RentalAnalysisUnits_Bedrooms_Unit8">
      <xmlPr mapId="1" xpath="/IMC/RentalAnalysisUnits_Bedrooms_Unit8" xmlDataType="int"/>
    </xmlCellPr>
  </singleXmlCell>
  <singleXmlCell id="63" xr6:uid="{00000000-000C-0000-FFFF-FFFF29010000}" r="L170" connectionId="1">
    <xmlCellPr id="1" xr6:uid="{00000000-0010-0000-2901-000001000000}" uniqueName="RentalAnalysisUnits_Bedrooms_Unit9">
      <xmlPr mapId="1" xpath="/IMC/RentalAnalysisUnits_Bedrooms_Unit9" xmlDataType="int"/>
    </xmlCellPr>
  </singleXmlCell>
  <singleXmlCell id="64" xr6:uid="{00000000-000C-0000-FFFF-FFFF2A010000}" r="L171" connectionId="1">
    <xmlCellPr id="1" xr6:uid="{00000000-0010-0000-2A01-000001000000}" uniqueName="RentalAnalysisUnits_Bedrooms_Unit10">
      <xmlPr mapId="1" xpath="/IMC/RentalAnalysisUnits_Bedrooms_Unit10" xmlDataType="int"/>
    </xmlCellPr>
  </singleXmlCell>
  <singleXmlCell id="68" xr6:uid="{00000000-000C-0000-FFFF-FFFF2B010000}" r="L152" connectionId="1">
    <xmlCellPr id="1" xr6:uid="{00000000-0010-0000-2B01-000001000000}" uniqueName="RentalAnalysisUnits_NumberOfUnits_Unit1">
      <xmlPr mapId="1" xpath="/IMC/RentalAnalysisUnits_NumberOfUnits_Unit1" xmlDataType="int"/>
    </xmlCellPr>
  </singleXmlCell>
  <singleXmlCell id="69" xr6:uid="{00000000-000C-0000-FFFF-FFFF2C010000}" r="L153" connectionId="1">
    <xmlCellPr id="1" xr6:uid="{00000000-0010-0000-2C01-000001000000}" uniqueName="RentalAnalysisUnits_NumberOfUnits_Unit2">
      <xmlPr mapId="1" xpath="/IMC/RentalAnalysisUnits_NumberOfUnits_Unit2" xmlDataType="int"/>
    </xmlCellPr>
  </singleXmlCell>
  <singleXmlCell id="70" xr6:uid="{00000000-000C-0000-FFFF-FFFF2D010000}" r="L154" connectionId="1">
    <xmlCellPr id="1" xr6:uid="{00000000-0010-0000-2D01-000001000000}" uniqueName="RentalAnalysisUnits_NumberOfUnits_Unit3">
      <xmlPr mapId="1" xpath="/IMC/RentalAnalysisUnits_NumberOfUnits_Unit3" xmlDataType="int"/>
    </xmlCellPr>
  </singleXmlCell>
  <singleXmlCell id="74" xr6:uid="{00000000-000C-0000-FFFF-FFFF2E010000}" r="L155" connectionId="1">
    <xmlCellPr id="1" xr6:uid="{00000000-0010-0000-2E01-000001000000}" uniqueName="RentalAnalysisUnits_NumberOfUnits_Unit4">
      <xmlPr mapId="1" xpath="/IMC/RentalAnalysisUnits_NumberOfUnits_Unit4" xmlDataType="int"/>
    </xmlCellPr>
  </singleXmlCell>
  <singleXmlCell id="132" xr6:uid="{00000000-000C-0000-FFFF-FFFF2F010000}" r="L156" connectionId="1">
    <xmlCellPr id="1" xr6:uid="{00000000-0010-0000-2F01-000001000000}" uniqueName="RentalAnalysisUnits_NumberOfUnits_Unit5">
      <xmlPr mapId="1" xpath="/IMC/RentalAnalysisUnits_NumberOfUnits_Unit5" xmlDataType="int"/>
    </xmlCellPr>
  </singleXmlCell>
  <singleXmlCell id="135" xr6:uid="{00000000-000C-0000-FFFF-FFFF30010000}" r="L157" connectionId="1">
    <xmlCellPr id="1" xr6:uid="{00000000-0010-0000-3001-000001000000}" uniqueName="RentalAnalysisUnits_NumberOfUnits_Unit6">
      <xmlPr mapId="1" xpath="/IMC/RentalAnalysisUnits_NumberOfUnits_Unit6" xmlDataType="int"/>
    </xmlCellPr>
  </singleXmlCell>
  <singleXmlCell id="136" xr6:uid="{00000000-000C-0000-FFFF-FFFF31010000}" r="L158" connectionId="1">
    <xmlCellPr id="1" xr6:uid="{00000000-0010-0000-3101-000001000000}" uniqueName="RentalAnalysisUnits_NumberOfUnits_Unit7">
      <xmlPr mapId="1" xpath="/IMC/RentalAnalysisUnits_NumberOfUnits_Unit7" xmlDataType="int"/>
    </xmlCellPr>
  </singleXmlCell>
  <singleXmlCell id="137" xr6:uid="{00000000-000C-0000-FFFF-FFFF32010000}" r="L159" connectionId="1">
    <xmlCellPr id="1" xr6:uid="{00000000-0010-0000-3201-000001000000}" uniqueName="RentalAnalysisUnits_NumberOfUnits_Unit8">
      <xmlPr mapId="1" xpath="/IMC/RentalAnalysisUnits_NumberOfUnits_Unit8" xmlDataType="int"/>
    </xmlCellPr>
  </singleXmlCell>
  <singleXmlCell id="138" xr6:uid="{00000000-000C-0000-FFFF-FFFF33010000}" r="L160" connectionId="1">
    <xmlCellPr id="1" xr6:uid="{00000000-0010-0000-3301-000001000000}" uniqueName="RentalAnalysisUnits_NumberOfUnits_Unit9">
      <xmlPr mapId="1" xpath="/IMC/RentalAnalysisUnits_NumberOfUnits_Unit9" xmlDataType="int"/>
    </xmlCellPr>
  </singleXmlCell>
  <singleXmlCell id="139" xr6:uid="{00000000-000C-0000-FFFF-FFFF34010000}" r="L161" connectionId="1">
    <xmlCellPr id="1" xr6:uid="{00000000-0010-0000-3401-000001000000}" uniqueName="RentalAnalysisUnits_NumberOfUnits_Unit10">
      <xmlPr mapId="1" xpath="/IMC/RentalAnalysisUnits_NumberOfUnits_Unit10" xmlDataType="int"/>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chousing.com/Home/HousingTaxCredits" TargetMode="External"/><Relationship Id="rId2" Type="http://schemas.openxmlformats.org/officeDocument/2006/relationships/hyperlink" Target="2024%20QAP.pdf" TargetMode="External"/><Relationship Id="rId1" Type="http://schemas.openxmlformats.org/officeDocument/2006/relationships/hyperlink" Target="mailto:taxcreditquestions@schousing.com"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8.bin"/><Relationship Id="rId1" Type="http://schemas.openxmlformats.org/officeDocument/2006/relationships/hyperlink" Target="https://www.novoco.com/resource-centers/affordable-housing-tax-credits/rent-income-limit-calculato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schousing.com/Home/HousingTaxCredits" TargetMode="External"/><Relationship Id="rId1" Type="http://schemas.openxmlformats.org/officeDocument/2006/relationships/hyperlink" Target="2024%20QAP.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tabColor indexed="42"/>
  </sheetPr>
  <dimension ref="A1:M32"/>
  <sheetViews>
    <sheetView showGridLines="0" tabSelected="1" workbookViewId="0"/>
  </sheetViews>
  <sheetFormatPr defaultColWidth="9.140625" defaultRowHeight="12.75" x14ac:dyDescent="0.2"/>
  <cols>
    <col min="1" max="1" width="1.85546875" style="398" customWidth="1"/>
    <col min="2" max="2" width="2.42578125" style="398" customWidth="1"/>
    <col min="3" max="3" width="13.42578125" style="398" bestFit="1" customWidth="1"/>
    <col min="4" max="11" width="9.140625" style="398"/>
    <col min="12" max="12" width="10" style="398" customWidth="1"/>
    <col min="13" max="13" width="1.7109375" style="398" customWidth="1"/>
    <col min="14" max="16384" width="9.140625" style="398"/>
  </cols>
  <sheetData>
    <row r="1" spans="1:13" x14ac:dyDescent="0.2">
      <c r="A1" s="1024"/>
      <c r="B1" s="1049" t="s">
        <v>1502</v>
      </c>
      <c r="C1" s="1049"/>
      <c r="D1" s="1049"/>
      <c r="E1" s="1049"/>
      <c r="F1" s="1049"/>
      <c r="G1" s="1049"/>
      <c r="H1" s="1049"/>
      <c r="I1" s="1049"/>
      <c r="J1" s="1049"/>
      <c r="K1" s="1049"/>
      <c r="L1" s="1049"/>
      <c r="M1" s="1049"/>
    </row>
    <row r="2" spans="1:13" ht="16.5" thickBot="1" x14ac:dyDescent="0.3">
      <c r="B2" s="1043" t="str">
        <f>'1'!B3</f>
        <v>Low-Income Housing Tax Credit / Tax Exempt Bond Application</v>
      </c>
      <c r="C2" s="1044"/>
      <c r="D2" s="1044"/>
      <c r="E2" s="1044"/>
      <c r="F2" s="1044"/>
      <c r="G2" s="1044"/>
      <c r="H2" s="1044"/>
      <c r="I2" s="1044"/>
      <c r="J2" s="1044"/>
      <c r="K2" s="1044"/>
      <c r="L2" s="1044"/>
      <c r="M2" s="1045"/>
    </row>
    <row r="3" spans="1:13" ht="13.5" thickTop="1" x14ac:dyDescent="0.2">
      <c r="B3" s="762"/>
      <c r="C3" s="763"/>
      <c r="D3" s="763"/>
      <c r="E3" s="763"/>
      <c r="F3" s="763"/>
      <c r="G3" s="763"/>
      <c r="H3" s="763"/>
      <c r="I3" s="763"/>
      <c r="J3" s="763"/>
      <c r="K3" s="763"/>
      <c r="L3" s="763"/>
      <c r="M3" s="764"/>
    </row>
    <row r="4" spans="1:13" x14ac:dyDescent="0.2">
      <c r="B4" s="762"/>
      <c r="C4" s="765" t="s">
        <v>375</v>
      </c>
      <c r="D4" s="766"/>
      <c r="E4" s="763"/>
      <c r="F4" s="763"/>
      <c r="G4" s="763"/>
      <c r="H4" s="763"/>
      <c r="I4" s="763"/>
      <c r="J4" s="763"/>
      <c r="K4" s="763"/>
      <c r="L4" s="763"/>
      <c r="M4" s="764"/>
    </row>
    <row r="5" spans="1:13" x14ac:dyDescent="0.2">
      <c r="B5" s="762"/>
      <c r="C5" s="763"/>
      <c r="D5" s="763"/>
      <c r="E5" s="763"/>
      <c r="F5" s="763"/>
      <c r="G5" s="763"/>
      <c r="H5" s="763"/>
      <c r="I5" s="763"/>
      <c r="J5" s="763"/>
      <c r="K5" s="763"/>
      <c r="L5" s="763"/>
      <c r="M5" s="764"/>
    </row>
    <row r="6" spans="1:13" x14ac:dyDescent="0.2">
      <c r="B6" s="762"/>
      <c r="C6" s="763" t="s">
        <v>3</v>
      </c>
      <c r="D6" s="763"/>
      <c r="E6" s="763"/>
      <c r="F6" s="763"/>
      <c r="G6" s="763"/>
      <c r="H6" s="763"/>
      <c r="I6" s="763"/>
      <c r="J6" s="763"/>
      <c r="K6" s="763"/>
      <c r="L6" s="763"/>
      <c r="M6" s="764"/>
    </row>
    <row r="7" spans="1:13" x14ac:dyDescent="0.2">
      <c r="B7" s="762"/>
      <c r="C7" s="763"/>
      <c r="D7" s="763"/>
      <c r="E7" s="763"/>
      <c r="F7" s="763"/>
      <c r="G7" s="763"/>
      <c r="H7" s="763"/>
      <c r="I7" s="763"/>
      <c r="J7" s="763"/>
      <c r="K7" s="763"/>
      <c r="L7" s="763"/>
      <c r="M7" s="764"/>
    </row>
    <row r="8" spans="1:13" x14ac:dyDescent="0.2">
      <c r="B8" s="762"/>
      <c r="C8" s="763"/>
      <c r="D8" s="763"/>
      <c r="E8" s="763"/>
      <c r="F8" s="763"/>
      <c r="G8" s="763"/>
      <c r="H8" s="763"/>
      <c r="I8" s="763"/>
      <c r="J8" s="763"/>
      <c r="K8" s="763"/>
      <c r="L8" s="763"/>
      <c r="M8" s="764"/>
    </row>
    <row r="9" spans="1:13" x14ac:dyDescent="0.2">
      <c r="B9" s="762"/>
      <c r="C9" s="1048" t="s">
        <v>1</v>
      </c>
      <c r="D9" s="1048"/>
      <c r="E9" s="1048"/>
      <c r="F9" s="1048"/>
      <c r="G9" s="763"/>
      <c r="H9" s="763"/>
      <c r="I9" s="763"/>
      <c r="J9" s="763"/>
      <c r="K9" s="763"/>
      <c r="L9" s="763"/>
      <c r="M9" s="764"/>
    </row>
    <row r="10" spans="1:13" x14ac:dyDescent="0.2">
      <c r="B10" s="762"/>
      <c r="C10" s="763"/>
      <c r="D10" s="763"/>
      <c r="E10" s="763"/>
      <c r="F10" s="763"/>
      <c r="G10" s="763"/>
      <c r="H10" s="763"/>
      <c r="I10" s="763"/>
      <c r="J10" s="763"/>
      <c r="K10" s="763"/>
      <c r="L10" s="763"/>
      <c r="M10" s="764"/>
    </row>
    <row r="11" spans="1:13" x14ac:dyDescent="0.2">
      <c r="B11" s="762"/>
      <c r="C11" s="767" t="s">
        <v>0</v>
      </c>
      <c r="D11" s="763"/>
      <c r="E11" s="763"/>
      <c r="F11" s="763"/>
      <c r="G11" s="763"/>
      <c r="H11" s="763"/>
      <c r="I11" s="763"/>
      <c r="J11" s="763"/>
      <c r="K11" s="763"/>
      <c r="L11" s="763"/>
      <c r="M11" s="764"/>
    </row>
    <row r="12" spans="1:13" x14ac:dyDescent="0.2">
      <c r="B12" s="762"/>
      <c r="C12" s="763" t="s">
        <v>6</v>
      </c>
      <c r="D12" s="763"/>
      <c r="E12" s="763"/>
      <c r="F12" s="763"/>
      <c r="G12" s="763"/>
      <c r="H12" s="763"/>
      <c r="I12" s="763"/>
      <c r="J12" s="763"/>
      <c r="K12" s="763"/>
      <c r="L12" s="763"/>
      <c r="M12" s="764"/>
    </row>
    <row r="13" spans="1:13" x14ac:dyDescent="0.2">
      <c r="B13" s="762"/>
      <c r="C13" s="763"/>
      <c r="D13" s="763"/>
      <c r="E13" s="763"/>
      <c r="F13" s="763"/>
      <c r="G13" s="763"/>
      <c r="H13" s="763"/>
      <c r="I13" s="763"/>
      <c r="J13" s="763"/>
      <c r="K13" s="763"/>
      <c r="L13" s="763"/>
      <c r="M13" s="764"/>
    </row>
    <row r="14" spans="1:13" x14ac:dyDescent="0.2">
      <c r="B14" s="762"/>
      <c r="C14" s="767" t="s">
        <v>5</v>
      </c>
      <c r="D14" s="763"/>
      <c r="E14" s="763"/>
      <c r="F14" s="763"/>
      <c r="G14" s="763"/>
      <c r="H14" s="763"/>
      <c r="I14" s="763"/>
      <c r="J14" s="763"/>
      <c r="K14" s="763"/>
      <c r="L14" s="763"/>
      <c r="M14" s="764"/>
    </row>
    <row r="15" spans="1:13" x14ac:dyDescent="0.2">
      <c r="B15" s="762"/>
      <c r="C15" s="763"/>
      <c r="D15" s="763"/>
      <c r="E15" s="763"/>
      <c r="F15" s="763"/>
      <c r="G15" s="763"/>
      <c r="H15" s="763"/>
      <c r="I15" s="763"/>
      <c r="J15" s="763"/>
      <c r="K15" s="763"/>
      <c r="L15" s="763"/>
      <c r="M15" s="764"/>
    </row>
    <row r="16" spans="1:13" x14ac:dyDescent="0.2">
      <c r="B16" s="762"/>
      <c r="C16" s="767" t="s">
        <v>7</v>
      </c>
      <c r="D16" s="763"/>
      <c r="E16" s="763"/>
      <c r="F16" s="763"/>
      <c r="G16" s="763"/>
      <c r="H16" s="763"/>
      <c r="I16" s="763"/>
      <c r="J16" s="763"/>
      <c r="K16" s="763"/>
      <c r="L16" s="763"/>
      <c r="M16" s="764"/>
    </row>
    <row r="17" spans="2:13" x14ac:dyDescent="0.2">
      <c r="B17" s="762"/>
      <c r="C17" s="767" t="s">
        <v>8</v>
      </c>
      <c r="D17" s="763"/>
      <c r="E17" s="763"/>
      <c r="F17" s="763"/>
      <c r="G17" s="763"/>
      <c r="H17" s="763"/>
      <c r="I17" s="763"/>
      <c r="J17" s="763"/>
      <c r="K17" s="763"/>
      <c r="L17" s="763"/>
      <c r="M17" s="764"/>
    </row>
    <row r="18" spans="2:13" x14ac:dyDescent="0.2">
      <c r="B18" s="762"/>
      <c r="C18" s="767" t="s">
        <v>9</v>
      </c>
      <c r="D18" s="763"/>
      <c r="E18" s="763"/>
      <c r="F18" s="763"/>
      <c r="G18" s="763"/>
      <c r="H18" s="763"/>
      <c r="I18" s="763"/>
      <c r="J18" s="763"/>
      <c r="K18" s="763"/>
      <c r="L18" s="763"/>
      <c r="M18" s="764"/>
    </row>
    <row r="19" spans="2:13" x14ac:dyDescent="0.2">
      <c r="B19" s="762"/>
      <c r="C19" s="763"/>
      <c r="D19" s="763"/>
      <c r="E19" s="763"/>
      <c r="F19" s="763"/>
      <c r="G19" s="763"/>
      <c r="H19" s="763"/>
      <c r="I19" s="763"/>
      <c r="J19" s="763"/>
      <c r="K19" s="763"/>
      <c r="L19" s="763"/>
      <c r="M19" s="764"/>
    </row>
    <row r="20" spans="2:13" x14ac:dyDescent="0.2">
      <c r="B20" s="762"/>
      <c r="C20" s="763"/>
      <c r="D20" s="763"/>
      <c r="E20" s="763"/>
      <c r="F20" s="763"/>
      <c r="G20" s="763"/>
      <c r="H20" s="763"/>
      <c r="I20" s="763"/>
      <c r="J20" s="763"/>
      <c r="K20" s="763"/>
      <c r="L20" s="763"/>
      <c r="M20" s="764"/>
    </row>
    <row r="21" spans="2:13" ht="13.5" thickBot="1" x14ac:dyDescent="0.25">
      <c r="B21" s="768"/>
      <c r="C21" s="769"/>
      <c r="D21" s="769"/>
      <c r="E21" s="769"/>
      <c r="F21" s="769"/>
      <c r="G21" s="769"/>
      <c r="H21" s="769"/>
      <c r="I21" s="769"/>
      <c r="J21" s="769"/>
      <c r="K21" s="769"/>
      <c r="L21" s="769"/>
      <c r="M21" s="770"/>
    </row>
    <row r="22" spans="2:13" ht="13.5" thickTop="1" x14ac:dyDescent="0.2">
      <c r="B22" s="762"/>
      <c r="C22" s="763"/>
      <c r="D22" s="763"/>
      <c r="E22" s="763"/>
      <c r="F22" s="763"/>
      <c r="G22" s="763"/>
      <c r="H22" s="763"/>
      <c r="I22" s="763"/>
      <c r="J22" s="763"/>
      <c r="K22" s="763"/>
      <c r="L22" s="763"/>
      <c r="M22" s="764"/>
    </row>
    <row r="23" spans="2:13" x14ac:dyDescent="0.2">
      <c r="B23" s="762"/>
      <c r="C23" s="763" t="s">
        <v>2</v>
      </c>
      <c r="D23" s="763"/>
      <c r="E23" s="763"/>
      <c r="F23" s="763"/>
      <c r="G23" s="763"/>
      <c r="H23" s="763"/>
      <c r="I23" s="763"/>
      <c r="J23" s="763"/>
      <c r="K23" s="763"/>
      <c r="L23" s="763"/>
      <c r="M23" s="764"/>
    </row>
    <row r="24" spans="2:13" x14ac:dyDescent="0.2">
      <c r="B24" s="762"/>
      <c r="C24" s="763"/>
      <c r="D24" s="763"/>
      <c r="E24" s="763"/>
      <c r="F24" s="763"/>
      <c r="G24" s="763"/>
      <c r="H24" s="763"/>
      <c r="I24" s="763"/>
      <c r="J24" s="763"/>
      <c r="K24" s="763"/>
      <c r="L24" s="763"/>
      <c r="M24" s="764"/>
    </row>
    <row r="25" spans="2:13" x14ac:dyDescent="0.2">
      <c r="B25" s="762"/>
      <c r="C25" s="763" t="s">
        <v>996</v>
      </c>
      <c r="D25" s="763"/>
      <c r="E25" s="763"/>
      <c r="F25" s="763"/>
      <c r="G25" s="763"/>
      <c r="H25" s="763"/>
      <c r="I25" s="763"/>
      <c r="J25" s="763"/>
      <c r="K25" s="763"/>
      <c r="L25" s="763"/>
      <c r="M25" s="764"/>
    </row>
    <row r="26" spans="2:13" hidden="1" x14ac:dyDescent="0.2">
      <c r="B26" s="762"/>
      <c r="C26" s="767" t="s">
        <v>918</v>
      </c>
      <c r="D26" s="763"/>
      <c r="E26" s="763"/>
      <c r="F26" s="763"/>
      <c r="G26" s="767" t="s">
        <v>1007</v>
      </c>
      <c r="H26" s="763"/>
      <c r="I26" s="763"/>
      <c r="J26" s="763"/>
      <c r="K26" s="763"/>
      <c r="L26" s="763"/>
      <c r="M26" s="764"/>
    </row>
    <row r="27" spans="2:13" hidden="1" x14ac:dyDescent="0.2">
      <c r="B27" s="762"/>
      <c r="C27" s="771" t="s">
        <v>919</v>
      </c>
      <c r="D27" s="763"/>
      <c r="E27" s="763"/>
      <c r="F27" s="763"/>
      <c r="G27" s="771" t="s">
        <v>995</v>
      </c>
      <c r="H27" s="763"/>
      <c r="I27" s="763"/>
      <c r="J27" s="763"/>
      <c r="K27" s="763"/>
      <c r="L27" s="763"/>
      <c r="M27" s="764"/>
    </row>
    <row r="28" spans="2:13" x14ac:dyDescent="0.2">
      <c r="B28" s="762"/>
      <c r="C28" s="772" t="s">
        <v>920</v>
      </c>
      <c r="D28" s="763"/>
      <c r="E28" s="763"/>
      <c r="F28" s="763"/>
      <c r="G28" s="772"/>
      <c r="H28" s="763"/>
      <c r="I28" s="763"/>
      <c r="J28" s="763"/>
      <c r="K28" s="763"/>
      <c r="L28" s="763"/>
      <c r="M28" s="764"/>
    </row>
    <row r="29" spans="2:13" ht="13.5" thickBot="1" x14ac:dyDescent="0.25">
      <c r="B29" s="768"/>
      <c r="C29" s="769"/>
      <c r="D29" s="769"/>
      <c r="E29" s="769"/>
      <c r="F29" s="769"/>
      <c r="G29" s="769"/>
      <c r="H29" s="769"/>
      <c r="I29" s="769"/>
      <c r="J29" s="769"/>
      <c r="K29" s="769"/>
      <c r="L29" s="769"/>
      <c r="M29" s="770"/>
    </row>
    <row r="30" spans="2:13" ht="13.5" thickTop="1" x14ac:dyDescent="0.2">
      <c r="C30" s="1046" t="s">
        <v>1148</v>
      </c>
      <c r="D30" s="1047"/>
    </row>
    <row r="32" spans="2:13" x14ac:dyDescent="0.2">
      <c r="F32" s="773"/>
      <c r="G32" s="773"/>
      <c r="H32" s="773"/>
      <c r="I32" s="773"/>
      <c r="J32" s="773"/>
      <c r="K32" s="773"/>
      <c r="L32" s="773"/>
    </row>
  </sheetData>
  <sheetProtection algorithmName="SHA-512" hashValue="OgnAOls2UgKZa/HOqZC67hL/9RYG7m8RvoJqtS5etQpx6ldJ6fnArUexzKnHQf+5Cz9PRHsknWlSgYWcgSuTmg==" saltValue="hkw5Z5JU/7bCFaiiGG9UVw==" spinCount="100000" sheet="1" objects="1" scenarios="1"/>
  <mergeCells count="4">
    <mergeCell ref="B2:M2"/>
    <mergeCell ref="C30:D30"/>
    <mergeCell ref="C9:F9"/>
    <mergeCell ref="B1:M1"/>
  </mergeCells>
  <phoneticPr fontId="4" type="noConversion"/>
  <hyperlinks>
    <hyperlink ref="C28" r:id="rId1" xr:uid="{00000000-0004-0000-0000-000000000000}"/>
    <hyperlink ref="B1" r:id="rId2" display="2024 QAP.pdf" xr:uid="{6D0A8E29-C87C-46D3-A0C5-0F6398FB0DE2}"/>
    <hyperlink ref="B1:M1" r:id="rId3" display="2024 QAP (Qualified Allocation Plan)" xr:uid="{24E69D5D-94F3-465B-B3B0-D6E8CDCCE444}"/>
  </hyperlinks>
  <pageMargins left="0.25" right="0.25" top="0.75" bottom="0.75" header="0.3" footer="0.3"/>
  <pageSetup scale="82" orientation="portrait" r:id="rId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245D-3759-417C-AE41-A00C5F919E6A}">
  <dimension ref="A1:R56"/>
  <sheetViews>
    <sheetView showGridLines="0" workbookViewId="0"/>
  </sheetViews>
  <sheetFormatPr defaultColWidth="9" defaultRowHeight="15" x14ac:dyDescent="0.25"/>
  <cols>
    <col min="1" max="1" width="1.7109375" style="570" customWidth="1"/>
    <col min="2" max="2" width="24.5703125" style="570" bestFit="1" customWidth="1"/>
    <col min="3" max="3" width="14" style="570" bestFit="1" customWidth="1"/>
    <col min="4" max="4" width="13.28515625" style="570" bestFit="1" customWidth="1"/>
    <col min="5" max="5" width="13.28515625" style="570" customWidth="1"/>
    <col min="6" max="6" width="6.42578125" style="570" bestFit="1" customWidth="1"/>
    <col min="7" max="7" width="6" style="570" bestFit="1" customWidth="1"/>
    <col min="8" max="8" width="16" style="570" bestFit="1" customWidth="1"/>
    <col min="9" max="9" width="18.85546875" style="570" bestFit="1" customWidth="1"/>
    <col min="10" max="10" width="13.85546875" style="570" customWidth="1"/>
    <col min="11" max="16384" width="9" style="570"/>
  </cols>
  <sheetData>
    <row r="1" spans="1:18" s="398" customFormat="1" ht="12.75" x14ac:dyDescent="0.2">
      <c r="A1" s="1025"/>
      <c r="B1" s="1050" t="s">
        <v>1502</v>
      </c>
      <c r="C1" s="1050"/>
      <c r="D1" s="1050"/>
      <c r="E1" s="1050"/>
      <c r="F1" s="1050"/>
      <c r="G1" s="1050"/>
      <c r="H1" s="1050"/>
      <c r="I1" s="1050"/>
      <c r="J1" s="1050"/>
      <c r="K1" s="1050"/>
      <c r="L1" s="1050"/>
      <c r="M1" s="1050"/>
      <c r="N1" s="408"/>
      <c r="O1" s="408"/>
      <c r="P1" s="408"/>
      <c r="Q1" s="408"/>
    </row>
    <row r="2" spans="1:18" x14ac:dyDescent="0.25">
      <c r="B2" s="593">
        <f>'1'!J5</f>
        <v>0</v>
      </c>
      <c r="J2" s="594">
        <f>'1'!Q5</f>
        <v>0</v>
      </c>
    </row>
    <row r="4" spans="1:18" ht="15.75" x14ac:dyDescent="0.25">
      <c r="B4" s="595" t="s">
        <v>200</v>
      </c>
      <c r="C4" s="596"/>
      <c r="D4" s="596"/>
      <c r="E4" s="596"/>
      <c r="F4" s="596"/>
      <c r="G4" s="596"/>
      <c r="H4" s="596"/>
      <c r="I4" s="596"/>
      <c r="J4" s="596"/>
    </row>
    <row r="6" spans="1:18" x14ac:dyDescent="0.25">
      <c r="B6" s="1199" t="s">
        <v>1416</v>
      </c>
      <c r="C6" s="1199"/>
      <c r="D6" s="1199"/>
      <c r="E6" s="1199"/>
      <c r="F6" s="1199"/>
      <c r="G6" s="1199"/>
      <c r="H6" s="1199"/>
      <c r="I6" s="1199"/>
      <c r="J6" s="1199"/>
    </row>
    <row r="7" spans="1:18" x14ac:dyDescent="0.25">
      <c r="B7" s="1199"/>
      <c r="C7" s="1199"/>
      <c r="D7" s="1199"/>
      <c r="E7" s="1199"/>
      <c r="F7" s="1199"/>
      <c r="G7" s="1199"/>
      <c r="H7" s="1199"/>
      <c r="I7" s="1199"/>
      <c r="J7" s="1199"/>
    </row>
    <row r="8" spans="1:18" x14ac:dyDescent="0.25">
      <c r="B8" s="580"/>
      <c r="C8" s="572"/>
      <c r="D8" s="572"/>
      <c r="E8" s="572"/>
      <c r="F8" s="572"/>
      <c r="G8" s="572"/>
      <c r="H8" s="572"/>
      <c r="I8" s="574"/>
      <c r="K8" s="597"/>
      <c r="L8" s="597"/>
      <c r="M8" s="597"/>
      <c r="N8" s="597"/>
      <c r="O8" s="597"/>
      <c r="P8" s="597"/>
      <c r="Q8" s="597"/>
      <c r="R8" s="597"/>
    </row>
    <row r="9" spans="1:18" x14ac:dyDescent="0.25">
      <c r="B9" s="1198" t="s">
        <v>1417</v>
      </c>
      <c r="C9" s="1198"/>
      <c r="D9" s="1198"/>
      <c r="E9" s="1198"/>
      <c r="F9" s="1198"/>
      <c r="G9" s="1198"/>
      <c r="H9" s="1198"/>
      <c r="I9" s="1198"/>
      <c r="J9" s="1198"/>
      <c r="K9" s="572"/>
      <c r="L9" s="572"/>
      <c r="M9" s="572"/>
      <c r="N9" s="572"/>
      <c r="O9" s="572"/>
      <c r="P9" s="572"/>
      <c r="Q9" s="572"/>
      <c r="R9" s="572"/>
    </row>
    <row r="10" spans="1:18" x14ac:dyDescent="0.25">
      <c r="B10" s="289" t="s">
        <v>1418</v>
      </c>
      <c r="C10" s="289" t="s">
        <v>1419</v>
      </c>
      <c r="D10" s="290" t="s">
        <v>1420</v>
      </c>
      <c r="E10" s="1200" t="s">
        <v>1513</v>
      </c>
      <c r="F10" s="1201"/>
      <c r="G10" s="1201"/>
      <c r="H10" s="1201"/>
      <c r="I10" s="1201"/>
      <c r="J10" s="1201"/>
      <c r="K10" s="572"/>
      <c r="L10" s="572"/>
      <c r="M10" s="572"/>
      <c r="N10" s="572"/>
      <c r="O10" s="572"/>
      <c r="P10" s="572"/>
      <c r="Q10" s="572"/>
      <c r="R10" s="572"/>
    </row>
    <row r="11" spans="1:18" x14ac:dyDescent="0.25">
      <c r="B11" s="291" t="s">
        <v>1088</v>
      </c>
      <c r="C11" s="269"/>
      <c r="D11" s="281"/>
      <c r="E11" s="1197"/>
      <c r="F11" s="1197"/>
      <c r="G11" s="1197"/>
      <c r="H11" s="1197"/>
      <c r="I11" s="1197"/>
      <c r="J11" s="1197"/>
      <c r="K11" s="572"/>
      <c r="L11" s="572"/>
      <c r="M11" s="572"/>
      <c r="N11" s="572"/>
      <c r="O11" s="572"/>
      <c r="P11" s="572"/>
      <c r="Q11" s="572"/>
      <c r="R11" s="572"/>
    </row>
    <row r="12" spans="1:18" x14ac:dyDescent="0.25">
      <c r="B12" s="291" t="s">
        <v>1089</v>
      </c>
      <c r="C12" s="270"/>
      <c r="D12" s="281"/>
      <c r="E12" s="1197"/>
      <c r="F12" s="1197"/>
      <c r="G12" s="1197"/>
      <c r="H12" s="1197"/>
      <c r="I12" s="1197"/>
      <c r="J12" s="1197"/>
      <c r="K12" s="572"/>
      <c r="L12" s="572"/>
      <c r="M12" s="572"/>
      <c r="N12" s="572"/>
      <c r="O12" s="572"/>
      <c r="P12" s="572"/>
      <c r="Q12" s="572"/>
      <c r="R12" s="572"/>
    </row>
    <row r="13" spans="1:18" x14ac:dyDescent="0.25">
      <c r="B13" s="291" t="s">
        <v>1510</v>
      </c>
      <c r="C13" s="270"/>
      <c r="D13" s="281"/>
      <c r="E13" s="1197"/>
      <c r="F13" s="1197"/>
      <c r="G13" s="1197"/>
      <c r="H13" s="1197"/>
      <c r="I13" s="1197"/>
      <c r="J13" s="1197"/>
    </row>
    <row r="14" spans="1:18" x14ac:dyDescent="0.25">
      <c r="B14" s="1039" t="s">
        <v>1511</v>
      </c>
      <c r="C14" s="270"/>
      <c r="D14" s="281"/>
      <c r="E14" s="1197"/>
      <c r="F14" s="1197"/>
      <c r="G14" s="1197"/>
      <c r="H14" s="1197"/>
      <c r="I14" s="1197"/>
      <c r="J14" s="1197"/>
    </row>
    <row r="15" spans="1:18" x14ac:dyDescent="0.25">
      <c r="B15" s="291" t="s">
        <v>1421</v>
      </c>
      <c r="C15" s="270"/>
      <c r="D15" s="281"/>
      <c r="E15" s="1197"/>
      <c r="F15" s="1197"/>
      <c r="G15" s="1197"/>
      <c r="H15" s="1197"/>
      <c r="I15" s="1197"/>
      <c r="J15" s="1197"/>
    </row>
    <row r="16" spans="1:18" x14ac:dyDescent="0.25">
      <c r="B16" s="291" t="s">
        <v>1423</v>
      </c>
      <c r="C16" s="270"/>
      <c r="D16" s="589"/>
      <c r="E16" s="589"/>
      <c r="F16" s="590"/>
      <c r="G16" s="574"/>
      <c r="H16" s="591"/>
      <c r="I16" s="592"/>
      <c r="J16" s="592"/>
    </row>
    <row r="17" spans="2:11" x14ac:dyDescent="0.25">
      <c r="B17" s="291" t="s">
        <v>1424</v>
      </c>
      <c r="C17" s="270"/>
      <c r="D17" s="589"/>
      <c r="E17" s="1197"/>
      <c r="F17" s="1197"/>
      <c r="G17" s="1197"/>
      <c r="H17" s="1197"/>
      <c r="I17" s="1197"/>
      <c r="J17" s="1197"/>
    </row>
    <row r="18" spans="2:11" x14ac:dyDescent="0.25">
      <c r="B18" s="566" t="s">
        <v>1390</v>
      </c>
      <c r="C18" s="269"/>
      <c r="D18" s="589"/>
      <c r="E18" s="1197"/>
      <c r="F18" s="1197"/>
      <c r="G18" s="1197"/>
      <c r="H18" s="1197"/>
      <c r="I18" s="1197"/>
      <c r="J18" s="1197"/>
    </row>
    <row r="19" spans="2:11" x14ac:dyDescent="0.25">
      <c r="B19" s="566" t="s">
        <v>1390</v>
      </c>
      <c r="C19" s="270"/>
      <c r="D19" s="589"/>
      <c r="E19" s="1197"/>
      <c r="F19" s="1197"/>
      <c r="G19" s="1197"/>
      <c r="H19" s="1197"/>
      <c r="I19" s="1197"/>
      <c r="J19" s="1197"/>
    </row>
    <row r="20" spans="2:11" x14ac:dyDescent="0.25">
      <c r="B20" s="294" t="s">
        <v>1435</v>
      </c>
      <c r="C20" s="284">
        <f>SUM(C11:C19)</f>
        <v>0</v>
      </c>
      <c r="D20" s="285"/>
    </row>
    <row r="22" spans="2:11" x14ac:dyDescent="0.25">
      <c r="B22" s="1198" t="s">
        <v>1425</v>
      </c>
      <c r="C22" s="1198"/>
      <c r="D22" s="1198"/>
      <c r="E22" s="1198"/>
      <c r="F22" s="1198"/>
      <c r="G22" s="1198"/>
      <c r="H22" s="1198"/>
      <c r="I22" s="1198"/>
      <c r="J22" s="1198"/>
    </row>
    <row r="23" spans="2:11" ht="15" customHeight="1" x14ac:dyDescent="0.25">
      <c r="B23" s="289" t="s">
        <v>1426</v>
      </c>
      <c r="C23" s="289" t="s">
        <v>1419</v>
      </c>
      <c r="D23" s="289" t="s">
        <v>1365</v>
      </c>
      <c r="E23" s="289" t="s">
        <v>204</v>
      </c>
      <c r="F23" s="292" t="s">
        <v>1427</v>
      </c>
      <c r="G23" s="289" t="s">
        <v>1370</v>
      </c>
      <c r="H23" s="289" t="s">
        <v>1428</v>
      </c>
      <c r="I23" s="289" t="s">
        <v>1429</v>
      </c>
      <c r="J23" s="289" t="s">
        <v>1430</v>
      </c>
    </row>
    <row r="24" spans="2:11" x14ac:dyDescent="0.25">
      <c r="B24" s="998"/>
      <c r="C24" s="999"/>
      <c r="D24" s="287" t="str">
        <f>IF(F24=0,"",ROUND(PMT(E24/12,F24*12,-C24)*12,2))</f>
        <v/>
      </c>
      <c r="E24" s="280"/>
      <c r="F24" s="998"/>
      <c r="G24" s="998"/>
      <c r="H24" s="288"/>
      <c r="I24" s="288"/>
      <c r="J24" s="1015">
        <v>1</v>
      </c>
    </row>
    <row r="25" spans="2:11" x14ac:dyDescent="0.25">
      <c r="B25" s="998"/>
      <c r="C25" s="999"/>
      <c r="D25" s="287" t="str">
        <f>IF(F25=0,"",ROUND(PMT(E25/12,F25*12,-C25)*12,2))</f>
        <v/>
      </c>
      <c r="E25" s="280"/>
      <c r="F25" s="998"/>
      <c r="G25" s="998"/>
      <c r="H25" s="288"/>
      <c r="I25" s="288"/>
      <c r="J25" s="1015">
        <v>2</v>
      </c>
    </row>
    <row r="26" spans="2:11" x14ac:dyDescent="0.25">
      <c r="B26" s="998"/>
      <c r="C26" s="999"/>
      <c r="D26" s="287" t="str">
        <f t="shared" ref="D26" si="0">IF(F26=0,"",ROUND(PMT(E26/12,F26*12,-C26)*12,2))</f>
        <v/>
      </c>
      <c r="E26" s="280"/>
      <c r="F26" s="998"/>
      <c r="G26" s="998"/>
      <c r="H26" s="288"/>
      <c r="I26" s="288"/>
      <c r="J26" s="1015">
        <v>3</v>
      </c>
    </row>
    <row r="27" spans="2:11" x14ac:dyDescent="0.25">
      <c r="B27" s="998"/>
      <c r="C27" s="999"/>
      <c r="D27" s="287" t="str">
        <f>IF(F27=0,"",ROUND(PMT(E27/12,F27*12,-C27)*12,2))</f>
        <v/>
      </c>
      <c r="E27" s="280"/>
      <c r="F27" s="998"/>
      <c r="G27" s="998"/>
      <c r="H27" s="288"/>
      <c r="I27" s="288"/>
      <c r="J27" s="1015">
        <v>4</v>
      </c>
    </row>
    <row r="28" spans="2:11" x14ac:dyDescent="0.25">
      <c r="B28" s="294" t="s">
        <v>1434</v>
      </c>
      <c r="C28" s="284">
        <f>SUM(C24:C27)</f>
        <v>0</v>
      </c>
      <c r="D28" s="285">
        <f>SUM(D24:D27)</f>
        <v>0</v>
      </c>
    </row>
    <row r="29" spans="2:11" x14ac:dyDescent="0.25">
      <c r="B29" s="295" t="s">
        <v>1431</v>
      </c>
      <c r="C29" s="286">
        <f>C20+C28</f>
        <v>0</v>
      </c>
      <c r="D29" s="1196" t="s">
        <v>1432</v>
      </c>
      <c r="E29" s="1196"/>
      <c r="F29" s="1196"/>
      <c r="G29" s="1196"/>
      <c r="H29" s="1196"/>
      <c r="I29" s="1196"/>
      <c r="J29" s="1196"/>
    </row>
    <row r="31" spans="2:11" x14ac:dyDescent="0.25">
      <c r="B31" s="1198" t="s">
        <v>1436</v>
      </c>
      <c r="C31" s="1198"/>
      <c r="D31" s="1198"/>
      <c r="E31" s="1198"/>
      <c r="F31" s="1198"/>
      <c r="G31" s="1198"/>
      <c r="H31" s="1198"/>
      <c r="I31" s="1198"/>
      <c r="J31" s="1198"/>
      <c r="K31" s="587"/>
    </row>
    <row r="32" spans="2:11" x14ac:dyDescent="0.25">
      <c r="B32" s="300" t="s">
        <v>1426</v>
      </c>
      <c r="C32" s="1203" t="s">
        <v>1419</v>
      </c>
      <c r="D32" s="1203"/>
      <c r="E32" s="300" t="s">
        <v>204</v>
      </c>
      <c r="F32" s="293" t="s">
        <v>1427</v>
      </c>
      <c r="G32" s="300" t="s">
        <v>1370</v>
      </c>
      <c r="H32" s="300" t="s">
        <v>1428</v>
      </c>
      <c r="I32" s="1203" t="s">
        <v>1429</v>
      </c>
      <c r="J32" s="1203"/>
      <c r="K32" s="588"/>
    </row>
    <row r="33" spans="2:12" x14ac:dyDescent="0.25">
      <c r="B33" s="998"/>
      <c r="C33" s="1205"/>
      <c r="D33" s="1205"/>
      <c r="E33" s="280"/>
      <c r="F33" s="998"/>
      <c r="G33" s="998"/>
      <c r="H33" s="288"/>
      <c r="I33" s="1202"/>
      <c r="J33" s="1202"/>
      <c r="K33" s="586"/>
    </row>
    <row r="34" spans="2:12" x14ac:dyDescent="0.25">
      <c r="B34" s="998"/>
      <c r="C34" s="1205"/>
      <c r="D34" s="1205"/>
      <c r="E34" s="280"/>
      <c r="F34" s="998"/>
      <c r="G34" s="998"/>
      <c r="H34" s="288"/>
      <c r="I34" s="1202"/>
      <c r="J34" s="1202"/>
      <c r="K34" s="586"/>
    </row>
    <row r="35" spans="2:12" x14ac:dyDescent="0.25">
      <c r="B35" s="998"/>
      <c r="C35" s="1205"/>
      <c r="D35" s="1205"/>
      <c r="E35" s="280"/>
      <c r="F35" s="998"/>
      <c r="G35" s="998"/>
      <c r="H35" s="288"/>
      <c r="I35" s="1202"/>
      <c r="J35" s="1202"/>
      <c r="K35" s="586"/>
      <c r="L35" s="567"/>
    </row>
    <row r="36" spans="2:12" x14ac:dyDescent="0.25">
      <c r="B36" s="998"/>
      <c r="C36" s="1205"/>
      <c r="D36" s="1205"/>
      <c r="E36" s="280"/>
      <c r="F36" s="998"/>
      <c r="G36" s="998"/>
      <c r="H36" s="288"/>
      <c r="I36" s="1202"/>
      <c r="J36" s="1202"/>
      <c r="K36" s="586"/>
      <c r="L36" s="567"/>
    </row>
    <row r="37" spans="2:12" x14ac:dyDescent="0.25">
      <c r="B37" s="294" t="s">
        <v>1437</v>
      </c>
      <c r="C37" s="1204">
        <f>SUM(C33:D36)</f>
        <v>0</v>
      </c>
      <c r="D37" s="1204"/>
      <c r="E37" s="567"/>
      <c r="F37" s="567"/>
      <c r="G37" s="567"/>
      <c r="H37" s="568"/>
      <c r="I37" s="568"/>
      <c r="J37" s="569"/>
      <c r="K37" s="569"/>
    </row>
    <row r="38" spans="2:12" x14ac:dyDescent="0.25">
      <c r="B38" s="571"/>
      <c r="C38" s="571"/>
      <c r="D38" s="571"/>
      <c r="E38" s="571"/>
      <c r="F38" s="572"/>
      <c r="G38" s="573"/>
      <c r="H38" s="573"/>
      <c r="I38" s="571"/>
      <c r="J38" s="573"/>
    </row>
    <row r="39" spans="2:12" x14ac:dyDescent="0.25">
      <c r="B39" s="572"/>
      <c r="C39" s="572"/>
      <c r="D39" s="572"/>
      <c r="E39" s="572"/>
      <c r="F39" s="572"/>
      <c r="G39" s="572"/>
      <c r="H39" s="572"/>
      <c r="I39" s="572"/>
      <c r="J39" s="572"/>
    </row>
    <row r="40" spans="2:12" x14ac:dyDescent="0.25">
      <c r="B40" s="574"/>
      <c r="C40" s="572"/>
      <c r="D40" s="572"/>
      <c r="E40" s="572"/>
      <c r="F40" s="572"/>
      <c r="G40" s="575"/>
      <c r="H40" s="571"/>
      <c r="I40" s="571"/>
      <c r="J40" s="573"/>
    </row>
    <row r="41" spans="2:12" x14ac:dyDescent="0.25">
      <c r="B41" s="572"/>
      <c r="C41" s="572"/>
      <c r="D41" s="572"/>
      <c r="E41" s="572"/>
      <c r="F41" s="572"/>
      <c r="G41" s="572"/>
      <c r="H41" s="572"/>
      <c r="I41" s="572"/>
      <c r="J41" s="572"/>
    </row>
    <row r="42" spans="2:12" x14ac:dyDescent="0.25">
      <c r="B42" s="572"/>
      <c r="C42" s="572"/>
      <c r="D42" s="572"/>
      <c r="E42" s="572"/>
      <c r="F42" s="572"/>
      <c r="G42" s="572"/>
      <c r="H42" s="572"/>
      <c r="I42" s="572"/>
      <c r="J42" s="572"/>
    </row>
    <row r="43" spans="2:12" x14ac:dyDescent="0.25">
      <c r="B43" s="572"/>
      <c r="C43" s="572"/>
      <c r="D43" s="572"/>
      <c r="E43" s="572"/>
      <c r="F43" s="572"/>
      <c r="G43" s="572"/>
      <c r="H43" s="572"/>
      <c r="I43" s="572"/>
      <c r="J43" s="572"/>
    </row>
    <row r="44" spans="2:12" x14ac:dyDescent="0.25">
      <c r="B44" s="576"/>
      <c r="C44" s="572"/>
      <c r="D44" s="572"/>
      <c r="E44" s="572"/>
      <c r="F44" s="572"/>
      <c r="G44" s="572"/>
      <c r="H44" s="572"/>
      <c r="I44" s="572"/>
      <c r="J44" s="572"/>
    </row>
    <row r="45" spans="2:12" x14ac:dyDescent="0.25">
      <c r="B45" s="572"/>
      <c r="C45" s="572"/>
      <c r="D45" s="572"/>
      <c r="E45" s="572"/>
      <c r="F45" s="572"/>
      <c r="G45" s="572"/>
      <c r="H45" s="572"/>
      <c r="I45" s="572"/>
      <c r="J45" s="572"/>
    </row>
    <row r="46" spans="2:12" x14ac:dyDescent="0.25">
      <c r="B46" s="574"/>
      <c r="C46" s="572"/>
      <c r="D46" s="572"/>
      <c r="E46" s="573"/>
      <c r="F46" s="573"/>
      <c r="G46" s="573"/>
      <c r="H46" s="573"/>
      <c r="I46" s="571"/>
      <c r="J46" s="571"/>
    </row>
    <row r="47" spans="2:12" x14ac:dyDescent="0.25">
      <c r="B47" s="572"/>
      <c r="C47" s="572"/>
      <c r="D47" s="572"/>
      <c r="E47" s="572"/>
      <c r="F47" s="572"/>
      <c r="G47" s="572"/>
      <c r="H47" s="572"/>
      <c r="I47" s="572"/>
      <c r="J47" s="572"/>
    </row>
    <row r="48" spans="2:12" x14ac:dyDescent="0.25">
      <c r="B48" s="574"/>
      <c r="C48" s="572"/>
      <c r="D48" s="572"/>
      <c r="E48" s="572"/>
      <c r="F48" s="577"/>
      <c r="G48" s="577"/>
      <c r="H48" s="578"/>
      <c r="I48" s="577"/>
      <c r="J48" s="571"/>
    </row>
    <row r="49" spans="2:10" x14ac:dyDescent="0.25">
      <c r="B49" s="572"/>
      <c r="C49" s="572"/>
      <c r="D49" s="572"/>
      <c r="E49" s="572"/>
      <c r="F49" s="572"/>
      <c r="G49" s="572"/>
      <c r="H49" s="572"/>
      <c r="I49" s="572"/>
      <c r="J49" s="572"/>
    </row>
    <row r="50" spans="2:10" x14ac:dyDescent="0.25">
      <c r="B50" s="574"/>
      <c r="C50" s="572"/>
      <c r="D50" s="572"/>
      <c r="E50" s="572"/>
      <c r="F50" s="572"/>
      <c r="G50" s="577"/>
      <c r="H50" s="577"/>
      <c r="I50" s="572"/>
      <c r="J50" s="571"/>
    </row>
    <row r="51" spans="2:10" x14ac:dyDescent="0.25">
      <c r="B51" s="568"/>
      <c r="C51" s="568"/>
      <c r="D51" s="568"/>
      <c r="E51" s="568"/>
      <c r="F51" s="567"/>
      <c r="G51" s="567"/>
      <c r="H51" s="567"/>
      <c r="I51" s="568"/>
      <c r="J51" s="569"/>
    </row>
    <row r="52" spans="2:10" x14ac:dyDescent="0.25">
      <c r="B52" s="579"/>
      <c r="C52" s="568"/>
      <c r="D52" s="568"/>
      <c r="E52" s="568"/>
      <c r="F52" s="580"/>
      <c r="G52" s="572"/>
      <c r="H52" s="567"/>
      <c r="I52" s="567"/>
      <c r="J52" s="567"/>
    </row>
    <row r="53" spans="2:10" x14ac:dyDescent="0.25">
      <c r="B53" s="568"/>
      <c r="C53" s="568"/>
      <c r="D53" s="568"/>
      <c r="E53" s="567"/>
      <c r="F53" s="567"/>
      <c r="G53" s="567"/>
      <c r="H53" s="567"/>
      <c r="I53" s="567"/>
      <c r="J53" s="567"/>
    </row>
    <row r="54" spans="2:10" x14ac:dyDescent="0.25">
      <c r="B54" s="568"/>
      <c r="C54" s="568"/>
      <c r="D54" s="568"/>
      <c r="E54" s="568"/>
      <c r="F54" s="581"/>
      <c r="G54" s="582"/>
      <c r="H54" s="582"/>
      <c r="I54" s="568"/>
      <c r="J54" s="569"/>
    </row>
    <row r="55" spans="2:10" ht="15.75" thickBot="1" x14ac:dyDescent="0.3">
      <c r="B55" s="583"/>
      <c r="C55" s="583"/>
      <c r="D55" s="583"/>
      <c r="E55" s="583"/>
      <c r="F55" s="583"/>
      <c r="G55" s="583"/>
      <c r="H55" s="583"/>
      <c r="I55" s="583"/>
      <c r="J55" s="583"/>
    </row>
    <row r="56" spans="2:10" ht="15.75" thickTop="1" x14ac:dyDescent="0.25">
      <c r="B56" s="584" t="str">
        <f>Guide!C30</f>
        <v>For year: 2024</v>
      </c>
      <c r="J56" s="585" t="s">
        <v>198</v>
      </c>
    </row>
  </sheetData>
  <sheetProtection algorithmName="SHA-512" hashValue="kGvHyNE0HTe7Wum2oCI2BV/hoVuFCjjdU9rrh9kWuq2L1SH5LaNOK60LhKmjYbqvGbI9uG9iV8ieJGuzwPGsEQ==" saltValue="4e7IJL+8BUpJxBqBrcbhoQ==" spinCount="100000" sheet="1" objects="1" scenarios="1"/>
  <mergeCells count="26">
    <mergeCell ref="I33:J33"/>
    <mergeCell ref="I32:J32"/>
    <mergeCell ref="B31:J31"/>
    <mergeCell ref="C37:D37"/>
    <mergeCell ref="C36:D36"/>
    <mergeCell ref="C35:D35"/>
    <mergeCell ref="C34:D34"/>
    <mergeCell ref="C33:D33"/>
    <mergeCell ref="C32:D32"/>
    <mergeCell ref="I34:J34"/>
    <mergeCell ref="I35:J35"/>
    <mergeCell ref="I36:J36"/>
    <mergeCell ref="B1:M1"/>
    <mergeCell ref="D29:J29"/>
    <mergeCell ref="E14:J14"/>
    <mergeCell ref="E13:J13"/>
    <mergeCell ref="E19:J19"/>
    <mergeCell ref="E18:J18"/>
    <mergeCell ref="E17:J17"/>
    <mergeCell ref="E15:J15"/>
    <mergeCell ref="B22:J22"/>
    <mergeCell ref="B6:J7"/>
    <mergeCell ref="B9:J9"/>
    <mergeCell ref="E12:J12"/>
    <mergeCell ref="E11:J11"/>
    <mergeCell ref="E10:J10"/>
  </mergeCells>
  <dataValidations count="4">
    <dataValidation type="list" allowBlank="1" showInputMessage="1" showErrorMessage="1" sqref="H24:H27" xr:uid="{7C8D13EA-ED38-4B83-AE20-B644AD845A4E}">
      <formula1>"Conventional, Federal, Local Government, Other, State Government"</formula1>
    </dataValidation>
    <dataValidation type="list" allowBlank="1" showInputMessage="1" showErrorMessage="1" sqref="I24:I27" xr:uid="{A300C2FE-C4FB-48B8-8E39-B26FF5B3C332}">
      <formula1>"Permanent Financing, Forgivable Loan, Grant"</formula1>
    </dataValidation>
    <dataValidation type="list" allowBlank="1" showInputMessage="1" showErrorMessage="1" sqref="H33:H36" xr:uid="{B60D386D-5FC3-404D-B1C4-55C6FE3F1336}">
      <formula1>"Conventional, Other"</formula1>
    </dataValidation>
    <dataValidation type="list" allowBlank="1" showInputMessage="1" showErrorMessage="1" sqref="I33:J36" xr:uid="{06B7EA46-F675-4408-8837-40C754F840C4}">
      <formula1>"Bridge Financing, Construction Financing"</formula1>
    </dataValidation>
  </dataValidations>
  <hyperlinks>
    <hyperlink ref="B1" r:id="rId1" display="2024 QAP.pdf" xr:uid="{43485936-31A6-4F5B-B883-1FCAB0B38D7F}"/>
    <hyperlink ref="B1:M1" r:id="rId2" display="2024 QAP (Qualified Allocation Plan)" xr:uid="{957318A8-5F72-4626-BDA7-67E5FF4D6269}"/>
  </hyperlinks>
  <pageMargins left="0.7" right="0.7" top="0.75" bottom="0.75" header="0.3" footer="0.3"/>
  <pageSetup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83B22-7480-44D4-89E7-8D9AACB4D952}">
  <sheetPr>
    <pageSetUpPr fitToPage="1"/>
  </sheetPr>
  <dimension ref="A1:Q116"/>
  <sheetViews>
    <sheetView showGridLines="0" zoomScaleNormal="100" workbookViewId="0"/>
  </sheetViews>
  <sheetFormatPr defaultColWidth="9" defaultRowHeight="12.75" x14ac:dyDescent="0.2"/>
  <cols>
    <col min="1" max="1" width="4.7109375" style="574" customWidth="1"/>
    <col min="2" max="2" width="40.7109375" style="574" customWidth="1"/>
    <col min="3" max="5" width="20.7109375" style="574" customWidth="1"/>
    <col min="6" max="6" width="1.7109375" style="574" customWidth="1"/>
    <col min="7" max="7" width="19.42578125" style="574" customWidth="1"/>
    <col min="8" max="8" width="16.7109375" style="574" customWidth="1"/>
    <col min="9" max="9" width="7.5703125" style="574" customWidth="1"/>
    <col min="10" max="16384" width="9" style="574"/>
  </cols>
  <sheetData>
    <row r="1" spans="1:17" s="398" customFormat="1" x14ac:dyDescent="0.2">
      <c r="A1" s="1025"/>
      <c r="B1" s="1050" t="s">
        <v>1502</v>
      </c>
      <c r="C1" s="1050"/>
      <c r="D1" s="1050"/>
      <c r="E1" s="1050"/>
      <c r="F1" s="1050"/>
      <c r="G1" s="1050"/>
      <c r="H1" s="1050"/>
      <c r="I1" s="1050"/>
      <c r="J1" s="1050"/>
      <c r="K1" s="1050"/>
      <c r="L1" s="1050"/>
      <c r="M1" s="1050"/>
      <c r="N1" s="408"/>
      <c r="O1" s="408"/>
      <c r="P1" s="408"/>
      <c r="Q1" s="408"/>
    </row>
    <row r="2" spans="1:17" x14ac:dyDescent="0.2">
      <c r="B2" s="702">
        <f>'1'!J5</f>
        <v>0</v>
      </c>
      <c r="E2" s="703">
        <f>'1'!Q5</f>
        <v>0</v>
      </c>
    </row>
    <row r="4" spans="1:17" ht="15.75" x14ac:dyDescent="0.25">
      <c r="A4" s="668"/>
      <c r="B4" s="704" t="s">
        <v>238</v>
      </c>
      <c r="C4" s="705"/>
      <c r="D4" s="705"/>
      <c r="E4" s="705"/>
    </row>
    <row r="5" spans="1:17" ht="25.5" x14ac:dyDescent="0.25">
      <c r="A5" s="668"/>
      <c r="B5" s="706"/>
      <c r="C5" s="707" t="s">
        <v>704</v>
      </c>
      <c r="D5" s="708" t="s">
        <v>1414</v>
      </c>
      <c r="E5" s="708" t="s">
        <v>1512</v>
      </c>
      <c r="G5" s="709" t="s">
        <v>1392</v>
      </c>
      <c r="H5" s="710" t="s">
        <v>336</v>
      </c>
    </row>
    <row r="6" spans="1:17" x14ac:dyDescent="0.2">
      <c r="A6" s="668"/>
      <c r="B6" s="686" t="s">
        <v>27</v>
      </c>
      <c r="C6" s="711"/>
      <c r="D6" s="712"/>
      <c r="E6" s="713"/>
    </row>
    <row r="7" spans="1:17" x14ac:dyDescent="0.2">
      <c r="A7" s="683">
        <v>1</v>
      </c>
      <c r="B7" s="684" t="s">
        <v>428</v>
      </c>
      <c r="C7" s="1016">
        <v>0</v>
      </c>
      <c r="D7" s="693"/>
      <c r="E7" s="694"/>
    </row>
    <row r="8" spans="1:17" x14ac:dyDescent="0.2">
      <c r="A8" s="683">
        <f>A7+1</f>
        <v>2</v>
      </c>
      <c r="B8" s="684" t="s">
        <v>664</v>
      </c>
      <c r="C8" s="1016">
        <v>0</v>
      </c>
      <c r="D8" s="1016">
        <v>0</v>
      </c>
      <c r="E8" s="696"/>
    </row>
    <row r="9" spans="1:17" x14ac:dyDescent="0.2">
      <c r="A9" s="683">
        <f>A8+1</f>
        <v>3</v>
      </c>
      <c r="B9" s="667" t="s">
        <v>1390</v>
      </c>
      <c r="C9" s="1016">
        <v>0</v>
      </c>
      <c r="D9" s="1016">
        <v>0</v>
      </c>
      <c r="E9" s="1016">
        <v>0</v>
      </c>
    </row>
    <row r="10" spans="1:17" x14ac:dyDescent="0.2">
      <c r="A10" s="683"/>
      <c r="B10" s="684"/>
      <c r="C10" s="249">
        <f>SUM(C7:C9)</f>
        <v>0</v>
      </c>
      <c r="D10" s="249">
        <f>SUM(D8:D9)</f>
        <v>0</v>
      </c>
      <c r="E10" s="249">
        <f>SUM(E9)</f>
        <v>0</v>
      </c>
    </row>
    <row r="11" spans="1:17" x14ac:dyDescent="0.2">
      <c r="A11" s="668"/>
      <c r="B11" s="686" t="s">
        <v>237</v>
      </c>
      <c r="C11" s="687"/>
      <c r="D11" s="700"/>
      <c r="E11" s="701"/>
    </row>
    <row r="12" spans="1:17" x14ac:dyDescent="0.2">
      <c r="A12" s="683">
        <f>A9+1</f>
        <v>4</v>
      </c>
      <c r="B12" s="684" t="s">
        <v>666</v>
      </c>
      <c r="C12" s="1016">
        <v>0</v>
      </c>
      <c r="D12" s="1016">
        <v>0</v>
      </c>
      <c r="E12" s="1016">
        <v>0</v>
      </c>
    </row>
    <row r="13" spans="1:17" x14ac:dyDescent="0.2">
      <c r="A13" s="683">
        <f>A12+1</f>
        <v>5</v>
      </c>
      <c r="B13" s="684" t="s">
        <v>1383</v>
      </c>
      <c r="C13" s="1016">
        <v>0</v>
      </c>
      <c r="D13" s="1016">
        <v>0</v>
      </c>
      <c r="E13" s="1016">
        <v>0</v>
      </c>
    </row>
    <row r="14" spans="1:17" x14ac:dyDescent="0.2">
      <c r="A14" s="683">
        <f>A13+1</f>
        <v>6</v>
      </c>
      <c r="B14" s="684" t="s">
        <v>429</v>
      </c>
      <c r="C14" s="1016">
        <v>0</v>
      </c>
      <c r="D14" s="1016">
        <v>0</v>
      </c>
      <c r="E14" s="1016">
        <v>0</v>
      </c>
    </row>
    <row r="15" spans="1:17" x14ac:dyDescent="0.2">
      <c r="A15" s="683">
        <f>A14+1</f>
        <v>7</v>
      </c>
      <c r="B15" s="684" t="s">
        <v>762</v>
      </c>
      <c r="C15" s="1017">
        <v>0</v>
      </c>
      <c r="D15" s="1016">
        <v>0</v>
      </c>
      <c r="E15" s="1016">
        <v>0</v>
      </c>
    </row>
    <row r="16" spans="1:17" ht="15" x14ac:dyDescent="0.25">
      <c r="A16" s="668"/>
      <c r="B16" s="684"/>
      <c r="C16" s="250">
        <f>SUM(C12:C15)</f>
        <v>0</v>
      </c>
      <c r="D16" s="250">
        <f t="shared" ref="D16:E16" si="0">SUM(D12:D15)</f>
        <v>0</v>
      </c>
      <c r="E16" s="250">
        <f t="shared" si="0"/>
        <v>0</v>
      </c>
      <c r="G16" s="1009">
        <f>'Const Cost Addm'!D9</f>
        <v>0</v>
      </c>
      <c r="H16" s="248">
        <f>C16-G16</f>
        <v>0</v>
      </c>
      <c r="I16" s="574" t="str">
        <f>IF(H16=0,"ok","error, does not reconcile to the construction cost addendum")</f>
        <v>ok</v>
      </c>
    </row>
    <row r="17" spans="1:9" x14ac:dyDescent="0.2">
      <c r="A17" s="668"/>
      <c r="B17" s="686" t="s">
        <v>239</v>
      </c>
      <c r="C17" s="687"/>
      <c r="D17" s="687"/>
      <c r="E17" s="690"/>
    </row>
    <row r="18" spans="1:9" x14ac:dyDescent="0.2">
      <c r="A18" s="683">
        <f>A15+1</f>
        <v>8</v>
      </c>
      <c r="B18" s="684" t="s">
        <v>26</v>
      </c>
      <c r="C18" s="692">
        <f>IF('1'!$G$11="X",SUM('Const Cost Addm'!$D$10:$D$29),0)</f>
        <v>0</v>
      </c>
      <c r="D18" s="1016">
        <v>0</v>
      </c>
      <c r="E18" s="1016">
        <v>0</v>
      </c>
      <c r="G18" s="699"/>
    </row>
    <row r="19" spans="1:9" x14ac:dyDescent="0.2">
      <c r="A19" s="683">
        <f t="shared" ref="A19:A26" si="1">A18+1</f>
        <v>9</v>
      </c>
      <c r="B19" s="684" t="s">
        <v>28</v>
      </c>
      <c r="C19" s="692">
        <f>IF(OR('1'!$G$13="X",'1'!G15="X",'1'!G17="X"),SUM('Const Cost Addm'!$D$10:$D$29),0)</f>
        <v>0</v>
      </c>
      <c r="D19" s="1016">
        <v>0</v>
      </c>
      <c r="E19" s="1016">
        <v>0</v>
      </c>
      <c r="G19" s="1010"/>
      <c r="H19" s="248"/>
    </row>
    <row r="20" spans="1:9" x14ac:dyDescent="0.2">
      <c r="A20" s="683">
        <f t="shared" si="1"/>
        <v>10</v>
      </c>
      <c r="B20" s="684" t="s">
        <v>763</v>
      </c>
      <c r="C20" s="1016">
        <v>0</v>
      </c>
      <c r="D20" s="1016">
        <v>0</v>
      </c>
      <c r="E20" s="1016">
        <v>0</v>
      </c>
      <c r="G20" s="1011"/>
      <c r="H20" s="248"/>
    </row>
    <row r="21" spans="1:9" x14ac:dyDescent="0.2">
      <c r="A21" s="683">
        <f>A23+1</f>
        <v>12</v>
      </c>
      <c r="B21" s="684" t="s">
        <v>390</v>
      </c>
      <c r="C21" s="224">
        <f>'Const Cost Addm'!D30</f>
        <v>0</v>
      </c>
      <c r="D21" s="1016">
        <v>0</v>
      </c>
      <c r="E21" s="1016">
        <v>0</v>
      </c>
      <c r="G21" s="1010"/>
    </row>
    <row r="22" spans="1:9" x14ac:dyDescent="0.2">
      <c r="A22" s="683">
        <f>A21+1</f>
        <v>13</v>
      </c>
      <c r="B22" s="698" t="s">
        <v>1497</v>
      </c>
      <c r="C22" s="1016">
        <v>0</v>
      </c>
      <c r="D22" s="1016">
        <v>0</v>
      </c>
      <c r="E22" s="1016">
        <v>0</v>
      </c>
      <c r="G22" s="1011"/>
      <c r="H22" s="248"/>
    </row>
    <row r="23" spans="1:9" x14ac:dyDescent="0.2">
      <c r="A23" s="683">
        <f>A20+1</f>
        <v>11</v>
      </c>
      <c r="B23" s="697" t="s">
        <v>1389</v>
      </c>
      <c r="C23" s="224">
        <f>'Const Cost Addm'!D31</f>
        <v>0</v>
      </c>
      <c r="D23" s="1016">
        <v>0</v>
      </c>
      <c r="E23" s="1016">
        <v>0</v>
      </c>
    </row>
    <row r="24" spans="1:9" x14ac:dyDescent="0.2">
      <c r="A24" s="683">
        <f>A22+1</f>
        <v>14</v>
      </c>
      <c r="B24" s="684" t="s">
        <v>1382</v>
      </c>
      <c r="C24" s="1016">
        <v>0</v>
      </c>
      <c r="D24" s="1016">
        <v>0</v>
      </c>
      <c r="E24" s="1016">
        <v>0</v>
      </c>
    </row>
    <row r="25" spans="1:9" x14ac:dyDescent="0.2">
      <c r="A25" s="683">
        <f t="shared" si="1"/>
        <v>15</v>
      </c>
      <c r="B25" s="684" t="s">
        <v>667</v>
      </c>
      <c r="C25" s="1016">
        <v>0</v>
      </c>
      <c r="D25" s="1016">
        <v>0</v>
      </c>
      <c r="E25" s="1016">
        <v>0</v>
      </c>
    </row>
    <row r="26" spans="1:9" x14ac:dyDescent="0.2">
      <c r="A26" s="683">
        <f t="shared" si="1"/>
        <v>16</v>
      </c>
      <c r="B26" s="684" t="s">
        <v>668</v>
      </c>
      <c r="C26" s="1016">
        <v>0</v>
      </c>
      <c r="D26" s="1016">
        <v>0</v>
      </c>
      <c r="E26" s="1016">
        <v>0</v>
      </c>
    </row>
    <row r="27" spans="1:9" ht="15" x14ac:dyDescent="0.25">
      <c r="A27" s="668"/>
      <c r="B27" s="684"/>
      <c r="C27" s="250">
        <f>SUM(C18:C26)</f>
        <v>0</v>
      </c>
      <c r="D27" s="250">
        <f t="shared" ref="D27:E27" si="2">SUM(D18:D26)</f>
        <v>0</v>
      </c>
      <c r="E27" s="250">
        <f t="shared" si="2"/>
        <v>0</v>
      </c>
      <c r="G27" s="1009">
        <f>'Const Cost Addm'!D39</f>
        <v>0</v>
      </c>
      <c r="H27" s="248">
        <f>C27-G27</f>
        <v>0</v>
      </c>
      <c r="I27" s="574" t="str">
        <f>IF(H27=0,"ok","error, does not reconcile to the construction cost addendum")</f>
        <v>ok</v>
      </c>
    </row>
    <row r="28" spans="1:9" x14ac:dyDescent="0.2">
      <c r="A28" s="668"/>
      <c r="B28" s="686" t="s">
        <v>772</v>
      </c>
      <c r="C28" s="687"/>
      <c r="D28" s="687"/>
      <c r="E28" s="690"/>
      <c r="G28" s="1012" t="str">
        <f>IF(C20&gt;0, B20,"")</f>
        <v/>
      </c>
      <c r="H28" s="1013" t="str">
        <f>IF($H$27&gt;0,C20*-1,"")</f>
        <v/>
      </c>
    </row>
    <row r="29" spans="1:9" ht="13.5" thickBot="1" x14ac:dyDescent="0.25">
      <c r="A29" s="683">
        <f>A26+1</f>
        <v>17</v>
      </c>
      <c r="B29" s="684" t="s">
        <v>764</v>
      </c>
      <c r="C29" s="1016">
        <v>0</v>
      </c>
      <c r="D29" s="1016">
        <v>0</v>
      </c>
      <c r="E29" s="1016">
        <v>0</v>
      </c>
      <c r="G29" s="1012" t="str">
        <f>IF(C22&gt;0, "Other Hard Costs","")</f>
        <v/>
      </c>
      <c r="H29" s="1014" t="str">
        <f>IF($H$27&gt;0,C22*-1,"")</f>
        <v/>
      </c>
    </row>
    <row r="30" spans="1:9" ht="13.5" thickTop="1" x14ac:dyDescent="0.2">
      <c r="A30" s="683">
        <f t="shared" ref="A30:A37" si="3">A29+1</f>
        <v>18</v>
      </c>
      <c r="B30" s="684" t="s">
        <v>765</v>
      </c>
      <c r="C30" s="1016">
        <v>0</v>
      </c>
      <c r="D30" s="1016">
        <v>0</v>
      </c>
      <c r="E30" s="1016">
        <v>0</v>
      </c>
      <c r="H30" s="248" t="str">
        <f>IF(I27="ok","",SUM(H27:H29))</f>
        <v/>
      </c>
      <c r="I30" s="574" t="str">
        <f>IF(I27="ok","",IF(H30=0,"ok","error, does not reconcile to the construction cost addendum"))</f>
        <v/>
      </c>
    </row>
    <row r="31" spans="1:9" x14ac:dyDescent="0.2">
      <c r="A31" s="683">
        <f t="shared" si="3"/>
        <v>19</v>
      </c>
      <c r="B31" s="684" t="s">
        <v>766</v>
      </c>
      <c r="C31" s="1016">
        <v>0</v>
      </c>
      <c r="D31" s="1016">
        <v>0</v>
      </c>
      <c r="E31" s="1016">
        <v>0</v>
      </c>
    </row>
    <row r="32" spans="1:9" x14ac:dyDescent="0.2">
      <c r="A32" s="683">
        <f t="shared" si="3"/>
        <v>20</v>
      </c>
      <c r="B32" s="684" t="s">
        <v>767</v>
      </c>
      <c r="C32" s="1016">
        <v>0</v>
      </c>
      <c r="D32" s="1016">
        <v>0</v>
      </c>
      <c r="E32" s="1016">
        <v>0</v>
      </c>
    </row>
    <row r="33" spans="1:5" x14ac:dyDescent="0.2">
      <c r="A33" s="683">
        <f t="shared" si="3"/>
        <v>21</v>
      </c>
      <c r="B33" s="684" t="s">
        <v>768</v>
      </c>
      <c r="C33" s="1016">
        <v>0</v>
      </c>
      <c r="D33" s="1016">
        <v>0</v>
      </c>
      <c r="E33" s="1016">
        <v>0</v>
      </c>
    </row>
    <row r="34" spans="1:5" x14ac:dyDescent="0.2">
      <c r="A34" s="683">
        <f t="shared" si="3"/>
        <v>22</v>
      </c>
      <c r="B34" s="684" t="s">
        <v>769</v>
      </c>
      <c r="C34" s="1016">
        <v>0</v>
      </c>
      <c r="D34" s="1016">
        <v>0</v>
      </c>
      <c r="E34" s="1016">
        <v>0</v>
      </c>
    </row>
    <row r="35" spans="1:5" x14ac:dyDescent="0.2">
      <c r="A35" s="683">
        <f t="shared" si="3"/>
        <v>23</v>
      </c>
      <c r="B35" s="684" t="s">
        <v>770</v>
      </c>
      <c r="C35" s="1016">
        <v>0</v>
      </c>
      <c r="D35" s="1016">
        <v>0</v>
      </c>
      <c r="E35" s="1016">
        <v>0</v>
      </c>
    </row>
    <row r="36" spans="1:5" x14ac:dyDescent="0.2">
      <c r="A36" s="683">
        <f t="shared" si="3"/>
        <v>24</v>
      </c>
      <c r="B36" s="684" t="s">
        <v>771</v>
      </c>
      <c r="C36" s="1016">
        <v>0</v>
      </c>
      <c r="D36" s="1016">
        <v>0</v>
      </c>
      <c r="E36" s="1016">
        <v>0</v>
      </c>
    </row>
    <row r="37" spans="1:5" x14ac:dyDescent="0.2">
      <c r="A37" s="683">
        <f t="shared" si="3"/>
        <v>25</v>
      </c>
      <c r="B37" s="667" t="s">
        <v>1390</v>
      </c>
      <c r="C37" s="1016">
        <v>0</v>
      </c>
      <c r="D37" s="1016">
        <v>0</v>
      </c>
      <c r="E37" s="1016">
        <v>0</v>
      </c>
    </row>
    <row r="38" spans="1:5" x14ac:dyDescent="0.2">
      <c r="A38" s="668"/>
      <c r="B38" s="684"/>
      <c r="C38" s="250">
        <f>SUM(C29:C37)</f>
        <v>0</v>
      </c>
      <c r="D38" s="250">
        <f t="shared" ref="D38:E38" si="4">SUM(D29:D37)</f>
        <v>0</v>
      </c>
      <c r="E38" s="250">
        <f t="shared" si="4"/>
        <v>0</v>
      </c>
    </row>
    <row r="39" spans="1:5" x14ac:dyDescent="0.2">
      <c r="A39" s="668"/>
      <c r="B39" s="686" t="s">
        <v>229</v>
      </c>
      <c r="C39" s="687"/>
      <c r="D39" s="687"/>
      <c r="E39" s="690"/>
    </row>
    <row r="40" spans="1:5" x14ac:dyDescent="0.2">
      <c r="A40" s="683">
        <f>A37+1</f>
        <v>26</v>
      </c>
      <c r="B40" s="684" t="s">
        <v>773</v>
      </c>
      <c r="C40" s="1016">
        <v>0</v>
      </c>
      <c r="D40" s="1016">
        <v>0</v>
      </c>
      <c r="E40" s="1016">
        <v>0</v>
      </c>
    </row>
    <row r="41" spans="1:5" x14ac:dyDescent="0.2">
      <c r="A41" s="683">
        <f t="shared" ref="A41:A46" si="5">A40+1</f>
        <v>27</v>
      </c>
      <c r="B41" s="684" t="s">
        <v>774</v>
      </c>
      <c r="C41" s="1016">
        <v>0</v>
      </c>
      <c r="D41" s="1016">
        <v>0</v>
      </c>
      <c r="E41" s="1016">
        <v>0</v>
      </c>
    </row>
    <row r="42" spans="1:5" x14ac:dyDescent="0.2">
      <c r="A42" s="683">
        <f t="shared" si="5"/>
        <v>28</v>
      </c>
      <c r="B42" s="684" t="s">
        <v>775</v>
      </c>
      <c r="C42" s="1016">
        <v>0</v>
      </c>
      <c r="D42" s="1016">
        <v>0</v>
      </c>
      <c r="E42" s="1016">
        <v>0</v>
      </c>
    </row>
    <row r="43" spans="1:5" x14ac:dyDescent="0.2">
      <c r="A43" s="683">
        <f t="shared" si="5"/>
        <v>29</v>
      </c>
      <c r="B43" s="684" t="s">
        <v>776</v>
      </c>
      <c r="C43" s="1016">
        <v>0</v>
      </c>
      <c r="D43" s="1016">
        <v>0</v>
      </c>
      <c r="E43" s="1016">
        <v>0</v>
      </c>
    </row>
    <row r="44" spans="1:5" x14ac:dyDescent="0.2">
      <c r="A44" s="683">
        <f t="shared" si="5"/>
        <v>30</v>
      </c>
      <c r="B44" s="684" t="s">
        <v>1439</v>
      </c>
      <c r="C44" s="1016">
        <v>0</v>
      </c>
      <c r="D44" s="1016">
        <v>0</v>
      </c>
      <c r="E44" s="1016">
        <v>0</v>
      </c>
    </row>
    <row r="45" spans="1:5" x14ac:dyDescent="0.2">
      <c r="A45" s="683">
        <f t="shared" si="5"/>
        <v>31</v>
      </c>
      <c r="B45" s="684" t="s">
        <v>778</v>
      </c>
      <c r="C45" s="1016">
        <v>0</v>
      </c>
      <c r="D45" s="1016">
        <v>0</v>
      </c>
      <c r="E45" s="1016">
        <v>0</v>
      </c>
    </row>
    <row r="46" spans="1:5" x14ac:dyDescent="0.2">
      <c r="A46" s="683">
        <f t="shared" si="5"/>
        <v>32</v>
      </c>
      <c r="B46" s="667" t="s">
        <v>1390</v>
      </c>
      <c r="C46" s="1016">
        <v>0</v>
      </c>
      <c r="D46" s="1016">
        <v>0</v>
      </c>
      <c r="E46" s="1016">
        <v>0</v>
      </c>
    </row>
    <row r="47" spans="1:5" x14ac:dyDescent="0.2">
      <c r="A47" s="683"/>
      <c r="B47" s="684"/>
      <c r="C47" s="250">
        <f>SUM(C40:C46)</f>
        <v>0</v>
      </c>
      <c r="D47" s="250">
        <f t="shared" ref="D47:E47" si="6">SUM(D40:D46)</f>
        <v>0</v>
      </c>
      <c r="E47" s="250">
        <f t="shared" si="6"/>
        <v>0</v>
      </c>
    </row>
    <row r="48" spans="1:5" x14ac:dyDescent="0.2">
      <c r="A48" s="683"/>
      <c r="B48" s="686" t="s">
        <v>786</v>
      </c>
      <c r="C48" s="687"/>
      <c r="D48" s="687"/>
      <c r="E48" s="690"/>
    </row>
    <row r="49" spans="1:5" x14ac:dyDescent="0.2">
      <c r="A49" s="683">
        <f>A46+1</f>
        <v>33</v>
      </c>
      <c r="B49" s="684" t="s">
        <v>780</v>
      </c>
      <c r="C49" s="1016">
        <v>0</v>
      </c>
      <c r="D49" s="1016">
        <v>0</v>
      </c>
      <c r="E49" s="1016">
        <v>0</v>
      </c>
    </row>
    <row r="50" spans="1:5" x14ac:dyDescent="0.2">
      <c r="A50" s="683">
        <f>A49+1</f>
        <v>34</v>
      </c>
      <c r="B50" s="684" t="s">
        <v>781</v>
      </c>
      <c r="C50" s="1016">
        <v>0</v>
      </c>
      <c r="D50" s="1016">
        <v>0</v>
      </c>
      <c r="E50" s="1016">
        <v>0</v>
      </c>
    </row>
    <row r="51" spans="1:5" x14ac:dyDescent="0.2">
      <c r="A51" s="683">
        <f>A50+1</f>
        <v>35</v>
      </c>
      <c r="B51" s="684" t="s">
        <v>782</v>
      </c>
      <c r="C51" s="1016">
        <v>0</v>
      </c>
      <c r="D51" s="1016">
        <v>0</v>
      </c>
      <c r="E51" s="1016">
        <v>0</v>
      </c>
    </row>
    <row r="52" spans="1:5" x14ac:dyDescent="0.2">
      <c r="A52" s="683">
        <f>A51+1</f>
        <v>36</v>
      </c>
      <c r="B52" s="684" t="s">
        <v>783</v>
      </c>
      <c r="C52" s="1016">
        <v>0</v>
      </c>
      <c r="D52" s="1016">
        <v>0</v>
      </c>
      <c r="E52" s="1016">
        <v>0</v>
      </c>
    </row>
    <row r="53" spans="1:5" x14ac:dyDescent="0.2">
      <c r="A53" s="683">
        <f>A52+1</f>
        <v>37</v>
      </c>
      <c r="B53" s="684" t="s">
        <v>784</v>
      </c>
      <c r="C53" s="1016">
        <v>0</v>
      </c>
      <c r="D53" s="1016">
        <v>0</v>
      </c>
      <c r="E53" s="1016">
        <v>0</v>
      </c>
    </row>
    <row r="54" spans="1:5" x14ac:dyDescent="0.2">
      <c r="A54" s="683">
        <f>A53+1</f>
        <v>38</v>
      </c>
      <c r="B54" s="667" t="s">
        <v>1390</v>
      </c>
      <c r="C54" s="1016">
        <v>0</v>
      </c>
      <c r="D54" s="1016">
        <v>0</v>
      </c>
      <c r="E54" s="1016">
        <v>0</v>
      </c>
    </row>
    <row r="55" spans="1:5" x14ac:dyDescent="0.2">
      <c r="A55" s="683"/>
      <c r="B55" s="685"/>
      <c r="C55" s="250">
        <f>SUM(C49:C54)</f>
        <v>0</v>
      </c>
      <c r="D55" s="250">
        <f t="shared" ref="D55:E55" si="7">SUM(D49:D54)</f>
        <v>0</v>
      </c>
      <c r="E55" s="250">
        <f t="shared" si="7"/>
        <v>0</v>
      </c>
    </row>
    <row r="56" spans="1:5" x14ac:dyDescent="0.2">
      <c r="A56" s="668"/>
      <c r="B56" s="686" t="s">
        <v>230</v>
      </c>
      <c r="C56" s="687"/>
      <c r="D56" s="688"/>
      <c r="E56" s="689"/>
    </row>
    <row r="57" spans="1:5" x14ac:dyDescent="0.2">
      <c r="A57" s="683">
        <f>A54+1</f>
        <v>39</v>
      </c>
      <c r="B57" s="684" t="s">
        <v>820</v>
      </c>
      <c r="C57" s="1016">
        <v>0</v>
      </c>
      <c r="D57" s="693"/>
      <c r="E57" s="694"/>
    </row>
    <row r="58" spans="1:5" x14ac:dyDescent="0.2">
      <c r="A58" s="683">
        <f>A57+1</f>
        <v>40</v>
      </c>
      <c r="B58" s="684" t="s">
        <v>671</v>
      </c>
      <c r="C58" s="1016">
        <v>0</v>
      </c>
      <c r="D58" s="681"/>
      <c r="E58" s="682"/>
    </row>
    <row r="59" spans="1:5" x14ac:dyDescent="0.2">
      <c r="A59" s="683">
        <f>A58+1</f>
        <v>41</v>
      </c>
      <c r="B59" s="684" t="s">
        <v>787</v>
      </c>
      <c r="C59" s="1016">
        <v>0</v>
      </c>
      <c r="D59" s="681"/>
      <c r="E59" s="682"/>
    </row>
    <row r="60" spans="1:5" x14ac:dyDescent="0.2">
      <c r="A60" s="683">
        <f>A59+1</f>
        <v>42</v>
      </c>
      <c r="B60" s="684" t="s">
        <v>788</v>
      </c>
      <c r="C60" s="1016">
        <v>0</v>
      </c>
      <c r="D60" s="681"/>
      <c r="E60" s="682"/>
    </row>
    <row r="61" spans="1:5" x14ac:dyDescent="0.2">
      <c r="A61" s="683">
        <f>A60+1</f>
        <v>43</v>
      </c>
      <c r="B61" s="684" t="s">
        <v>789</v>
      </c>
      <c r="C61" s="1016">
        <v>0</v>
      </c>
      <c r="D61" s="681"/>
      <c r="E61" s="682"/>
    </row>
    <row r="62" spans="1:5" x14ac:dyDescent="0.2">
      <c r="A62" s="683">
        <f>A61+1</f>
        <v>44</v>
      </c>
      <c r="B62" s="684" t="s">
        <v>790</v>
      </c>
      <c r="C62" s="1016">
        <v>0</v>
      </c>
      <c r="D62" s="681"/>
      <c r="E62" s="682"/>
    </row>
    <row r="63" spans="1:5" x14ac:dyDescent="0.2">
      <c r="A63" s="683">
        <f>A73+1</f>
        <v>46</v>
      </c>
      <c r="B63" s="684" t="s">
        <v>792</v>
      </c>
      <c r="C63" s="1016">
        <v>0</v>
      </c>
      <c r="D63" s="681"/>
      <c r="E63" s="682"/>
    </row>
    <row r="64" spans="1:5" x14ac:dyDescent="0.2">
      <c r="A64" s="683">
        <f>A63+1</f>
        <v>47</v>
      </c>
      <c r="B64" s="684" t="s">
        <v>793</v>
      </c>
      <c r="C64" s="1016">
        <v>0</v>
      </c>
      <c r="D64" s="681"/>
      <c r="E64" s="682"/>
    </row>
    <row r="65" spans="1:5" x14ac:dyDescent="0.2">
      <c r="A65" s="683">
        <f>A64+1</f>
        <v>48</v>
      </c>
      <c r="B65" s="684" t="s">
        <v>420</v>
      </c>
      <c r="C65" s="1016">
        <v>0</v>
      </c>
      <c r="D65" s="681"/>
      <c r="E65" s="682"/>
    </row>
    <row r="66" spans="1:5" x14ac:dyDescent="0.2">
      <c r="A66" s="683">
        <f>A65+1</f>
        <v>49</v>
      </c>
      <c r="B66" s="684" t="s">
        <v>794</v>
      </c>
      <c r="C66" s="1016">
        <v>0</v>
      </c>
      <c r="D66" s="681"/>
      <c r="E66" s="682"/>
    </row>
    <row r="67" spans="1:5" x14ac:dyDescent="0.2">
      <c r="A67" s="683">
        <f>A66+1</f>
        <v>50</v>
      </c>
      <c r="B67" s="684" t="s">
        <v>1391</v>
      </c>
      <c r="C67" s="1016">
        <v>0</v>
      </c>
      <c r="D67" s="681"/>
      <c r="E67" s="682"/>
    </row>
    <row r="68" spans="1:5" x14ac:dyDescent="0.2">
      <c r="A68" s="683">
        <f>A67+1</f>
        <v>51</v>
      </c>
      <c r="B68" s="667" t="s">
        <v>1390</v>
      </c>
      <c r="C68" s="1016">
        <v>0</v>
      </c>
      <c r="D68" s="695"/>
      <c r="E68" s="696"/>
    </row>
    <row r="69" spans="1:5" x14ac:dyDescent="0.2">
      <c r="A69" s="668"/>
      <c r="B69" s="685"/>
      <c r="C69" s="250">
        <f>SUM(C57:C68)</f>
        <v>0</v>
      </c>
      <c r="D69" s="250">
        <v>0</v>
      </c>
      <c r="E69" s="250">
        <v>0</v>
      </c>
    </row>
    <row r="70" spans="1:5" x14ac:dyDescent="0.2">
      <c r="A70" s="668"/>
      <c r="B70" s="686" t="s">
        <v>240</v>
      </c>
      <c r="C70" s="687"/>
      <c r="D70" s="687"/>
      <c r="E70" s="690"/>
    </row>
    <row r="71" spans="1:5" x14ac:dyDescent="0.2">
      <c r="A71" s="683">
        <f>A68+1</f>
        <v>52</v>
      </c>
      <c r="B71" s="684" t="s">
        <v>795</v>
      </c>
      <c r="C71" s="1016">
        <v>0</v>
      </c>
      <c r="D71" s="1016">
        <v>0</v>
      </c>
      <c r="E71" s="1016">
        <v>0</v>
      </c>
    </row>
    <row r="72" spans="1:5" x14ac:dyDescent="0.2">
      <c r="A72" s="683">
        <f>A71+1</f>
        <v>53</v>
      </c>
      <c r="B72" s="684" t="s">
        <v>1384</v>
      </c>
      <c r="C72" s="1016">
        <v>0</v>
      </c>
      <c r="D72" s="1016">
        <v>0</v>
      </c>
      <c r="E72" s="1016">
        <v>0</v>
      </c>
    </row>
    <row r="73" spans="1:5" x14ac:dyDescent="0.2">
      <c r="A73" s="683">
        <f>A62+1</f>
        <v>45</v>
      </c>
      <c r="B73" s="684" t="s">
        <v>791</v>
      </c>
      <c r="C73" s="1016">
        <v>0</v>
      </c>
      <c r="D73" s="1016">
        <v>0</v>
      </c>
      <c r="E73" s="1016">
        <v>0</v>
      </c>
    </row>
    <row r="74" spans="1:5" x14ac:dyDescent="0.2">
      <c r="A74" s="683">
        <f>A72+1</f>
        <v>54</v>
      </c>
      <c r="B74" s="684" t="s">
        <v>630</v>
      </c>
      <c r="C74" s="1016">
        <v>0</v>
      </c>
      <c r="D74" s="1016">
        <v>0</v>
      </c>
      <c r="E74" s="1016">
        <v>0</v>
      </c>
    </row>
    <row r="75" spans="1:5" x14ac:dyDescent="0.2">
      <c r="A75" s="683">
        <f t="shared" ref="A75:A87" si="8">A74+1</f>
        <v>55</v>
      </c>
      <c r="B75" s="684" t="s">
        <v>1409</v>
      </c>
      <c r="C75" s="692">
        <v>6000</v>
      </c>
      <c r="D75" s="681"/>
      <c r="E75" s="682"/>
    </row>
    <row r="76" spans="1:5" x14ac:dyDescent="0.2">
      <c r="A76" s="683">
        <f t="shared" si="8"/>
        <v>56</v>
      </c>
      <c r="B76" s="684" t="s">
        <v>1410</v>
      </c>
      <c r="C76" s="692">
        <v>600</v>
      </c>
      <c r="D76" s="681"/>
      <c r="E76" s="682"/>
    </row>
    <row r="77" spans="1:5" x14ac:dyDescent="0.2">
      <c r="A77" s="683">
        <f t="shared" si="8"/>
        <v>57</v>
      </c>
      <c r="B77" s="684" t="s">
        <v>1411</v>
      </c>
      <c r="C77" s="692">
        <f>IF('1'!B11="X",6600,7000)</f>
        <v>7000</v>
      </c>
      <c r="D77" s="681"/>
      <c r="E77" s="682"/>
    </row>
    <row r="78" spans="1:5" x14ac:dyDescent="0.2">
      <c r="A78" s="683">
        <f t="shared" si="8"/>
        <v>58</v>
      </c>
      <c r="B78" s="684" t="s">
        <v>1412</v>
      </c>
      <c r="C78" s="692">
        <f>IF('1'!B11="X",(('11'!N9*10%)+('11'!N6*10%)),'11'!N9*10%)</f>
        <v>0</v>
      </c>
      <c r="D78" s="681"/>
      <c r="E78" s="682"/>
    </row>
    <row r="79" spans="1:5" x14ac:dyDescent="0.2">
      <c r="A79" s="683">
        <f t="shared" si="8"/>
        <v>59</v>
      </c>
      <c r="B79" s="684" t="s">
        <v>1501</v>
      </c>
      <c r="C79" s="692">
        <f>IF('1'!B11="X",0,'10'!M34*0.75%)</f>
        <v>0</v>
      </c>
      <c r="D79" s="681"/>
      <c r="E79" s="682"/>
    </row>
    <row r="80" spans="1:5" x14ac:dyDescent="0.2">
      <c r="A80" s="683">
        <f>A79+1</f>
        <v>60</v>
      </c>
      <c r="B80" s="684" t="s">
        <v>797</v>
      </c>
      <c r="C80" s="1016">
        <v>0</v>
      </c>
      <c r="D80" s="681"/>
      <c r="E80" s="682"/>
    </row>
    <row r="81" spans="1:5" x14ac:dyDescent="0.2">
      <c r="A81" s="683">
        <f t="shared" si="8"/>
        <v>61</v>
      </c>
      <c r="B81" s="684" t="s">
        <v>798</v>
      </c>
      <c r="C81" s="1016">
        <v>0</v>
      </c>
      <c r="D81" s="1016">
        <v>0</v>
      </c>
      <c r="E81" s="1016">
        <v>0</v>
      </c>
    </row>
    <row r="82" spans="1:5" x14ac:dyDescent="0.2">
      <c r="A82" s="683">
        <f t="shared" si="8"/>
        <v>62</v>
      </c>
      <c r="B82" s="691" t="s">
        <v>799</v>
      </c>
      <c r="C82" s="1016">
        <v>0</v>
      </c>
      <c r="D82" s="1016">
        <v>0</v>
      </c>
      <c r="E82" s="1016">
        <v>0</v>
      </c>
    </row>
    <row r="83" spans="1:5" x14ac:dyDescent="0.2">
      <c r="A83" s="683">
        <f t="shared" si="8"/>
        <v>63</v>
      </c>
      <c r="B83" s="691" t="s">
        <v>800</v>
      </c>
      <c r="C83" s="1016">
        <v>0</v>
      </c>
      <c r="D83" s="1016">
        <v>0</v>
      </c>
      <c r="E83" s="1016">
        <v>0</v>
      </c>
    </row>
    <row r="84" spans="1:5" x14ac:dyDescent="0.2">
      <c r="A84" s="683">
        <f t="shared" si="8"/>
        <v>64</v>
      </c>
      <c r="B84" s="691" t="s">
        <v>801</v>
      </c>
      <c r="C84" s="1016">
        <v>0</v>
      </c>
      <c r="D84" s="1016">
        <v>0</v>
      </c>
      <c r="E84" s="1016">
        <v>0</v>
      </c>
    </row>
    <row r="85" spans="1:5" x14ac:dyDescent="0.2">
      <c r="A85" s="683">
        <f t="shared" si="8"/>
        <v>65</v>
      </c>
      <c r="B85" s="684" t="s">
        <v>1393</v>
      </c>
      <c r="C85" s="1016">
        <v>0</v>
      </c>
      <c r="D85" s="681"/>
      <c r="E85" s="682"/>
    </row>
    <row r="86" spans="1:5" x14ac:dyDescent="0.2">
      <c r="A86" s="683">
        <f>A83+1</f>
        <v>64</v>
      </c>
      <c r="B86" s="691" t="s">
        <v>802</v>
      </c>
      <c r="C86" s="1016">
        <v>0</v>
      </c>
      <c r="D86" s="681"/>
      <c r="E86" s="682"/>
    </row>
    <row r="87" spans="1:5" x14ac:dyDescent="0.2">
      <c r="A87" s="683">
        <f t="shared" si="8"/>
        <v>65</v>
      </c>
      <c r="B87" s="667" t="s">
        <v>1390</v>
      </c>
      <c r="C87" s="1016">
        <v>0</v>
      </c>
      <c r="D87" s="1016">
        <v>0</v>
      </c>
      <c r="E87" s="1016">
        <v>0</v>
      </c>
    </row>
    <row r="88" spans="1:5" x14ac:dyDescent="0.2">
      <c r="A88" s="683"/>
      <c r="B88" s="685"/>
      <c r="C88" s="250">
        <f>SUM(C71:C87)</f>
        <v>13600</v>
      </c>
      <c r="D88" s="250">
        <f>SUM(D71:D74)+SUM(D81:D84)+D87</f>
        <v>0</v>
      </c>
      <c r="E88" s="250">
        <f>SUM(E71:E74)+SUM(E81:E84)+E87</f>
        <v>0</v>
      </c>
    </row>
    <row r="89" spans="1:5" x14ac:dyDescent="0.2">
      <c r="A89" s="668"/>
      <c r="B89" s="686" t="s">
        <v>241</v>
      </c>
      <c r="C89" s="687"/>
      <c r="D89" s="688"/>
      <c r="E89" s="689"/>
    </row>
    <row r="90" spans="1:5" x14ac:dyDescent="0.2">
      <c r="A90" s="683">
        <f>A87+1</f>
        <v>66</v>
      </c>
      <c r="B90" s="684" t="s">
        <v>803</v>
      </c>
      <c r="C90" s="1016">
        <v>0</v>
      </c>
      <c r="D90" s="681"/>
      <c r="E90" s="682"/>
    </row>
    <row r="91" spans="1:5" x14ac:dyDescent="0.2">
      <c r="A91" s="683">
        <f>A90+1</f>
        <v>67</v>
      </c>
      <c r="B91" s="684" t="s">
        <v>672</v>
      </c>
      <c r="C91" s="1016">
        <v>0</v>
      </c>
      <c r="D91" s="681"/>
      <c r="E91" s="682"/>
    </row>
    <row r="92" spans="1:5" x14ac:dyDescent="0.2">
      <c r="A92" s="683">
        <f>A91+1</f>
        <v>68</v>
      </c>
      <c r="B92" s="684" t="s">
        <v>804</v>
      </c>
      <c r="C92" s="1016">
        <v>0</v>
      </c>
      <c r="D92" s="681"/>
      <c r="E92" s="682"/>
    </row>
    <row r="93" spans="1:5" x14ac:dyDescent="0.2">
      <c r="A93" s="683">
        <f>A92+1</f>
        <v>69</v>
      </c>
      <c r="B93" s="684" t="s">
        <v>805</v>
      </c>
      <c r="C93" s="1016">
        <v>0</v>
      </c>
      <c r="D93" s="681"/>
      <c r="E93" s="682"/>
    </row>
    <row r="94" spans="1:5" x14ac:dyDescent="0.2">
      <c r="A94" s="683">
        <f>A93+1</f>
        <v>70</v>
      </c>
      <c r="B94" s="667" t="s">
        <v>1390</v>
      </c>
      <c r="C94" s="1016">
        <v>0</v>
      </c>
      <c r="D94" s="681"/>
      <c r="E94" s="682"/>
    </row>
    <row r="95" spans="1:5" x14ac:dyDescent="0.2">
      <c r="A95" s="683"/>
      <c r="B95" s="685"/>
      <c r="C95" s="250">
        <f>SUM(C90:C94)</f>
        <v>0</v>
      </c>
      <c r="D95" s="250">
        <v>0</v>
      </c>
      <c r="E95" s="250">
        <v>0</v>
      </c>
    </row>
    <row r="96" spans="1:5" x14ac:dyDescent="0.2">
      <c r="A96" s="668"/>
      <c r="B96" s="686" t="s">
        <v>808</v>
      </c>
      <c r="C96" s="687"/>
      <c r="D96" s="687"/>
      <c r="E96" s="690"/>
    </row>
    <row r="97" spans="1:9" x14ac:dyDescent="0.2">
      <c r="A97" s="683">
        <f>A94+1</f>
        <v>71</v>
      </c>
      <c r="B97" s="684" t="s">
        <v>806</v>
      </c>
      <c r="C97" s="1016">
        <v>0</v>
      </c>
      <c r="D97" s="681"/>
      <c r="E97" s="1016">
        <v>0</v>
      </c>
    </row>
    <row r="98" spans="1:9" x14ac:dyDescent="0.2">
      <c r="A98" s="683">
        <f>A97+1</f>
        <v>72</v>
      </c>
      <c r="B98" s="684" t="s">
        <v>673</v>
      </c>
      <c r="C98" s="1016">
        <v>0</v>
      </c>
      <c r="D98" s="681"/>
      <c r="E98" s="1016">
        <v>0</v>
      </c>
    </row>
    <row r="99" spans="1:9" x14ac:dyDescent="0.2">
      <c r="A99" s="683">
        <f>A98+1</f>
        <v>73</v>
      </c>
      <c r="B99" s="684" t="s">
        <v>807</v>
      </c>
      <c r="C99" s="1016">
        <v>0</v>
      </c>
      <c r="D99" s="681"/>
      <c r="E99" s="1016">
        <v>0</v>
      </c>
    </row>
    <row r="100" spans="1:9" x14ac:dyDescent="0.2">
      <c r="A100" s="683">
        <f>A99+1</f>
        <v>74</v>
      </c>
      <c r="B100" s="667" t="s">
        <v>1390</v>
      </c>
      <c r="C100" s="1016">
        <v>0</v>
      </c>
      <c r="D100" s="681"/>
      <c r="E100" s="1016">
        <v>0</v>
      </c>
    </row>
    <row r="101" spans="1:9" x14ac:dyDescent="0.2">
      <c r="A101" s="683"/>
      <c r="B101" s="685"/>
      <c r="C101" s="250">
        <f>SUM(C97:C100)</f>
        <v>0</v>
      </c>
      <c r="D101" s="250">
        <v>0</v>
      </c>
      <c r="E101" s="250">
        <f>SUM(E97:E100)</f>
        <v>0</v>
      </c>
    </row>
    <row r="102" spans="1:9" x14ac:dyDescent="0.2">
      <c r="A102" s="668"/>
      <c r="B102" s="686" t="s">
        <v>809</v>
      </c>
      <c r="C102" s="687"/>
      <c r="D102" s="688"/>
      <c r="E102" s="689"/>
    </row>
    <row r="103" spans="1:9" x14ac:dyDescent="0.2">
      <c r="A103" s="683">
        <f>A100+1</f>
        <v>75</v>
      </c>
      <c r="B103" s="684" t="s">
        <v>1090</v>
      </c>
      <c r="C103" s="1016">
        <v>0</v>
      </c>
      <c r="D103" s="681"/>
      <c r="E103" s="682"/>
    </row>
    <row r="104" spans="1:9" x14ac:dyDescent="0.2">
      <c r="A104" s="683">
        <f>A103+1</f>
        <v>76</v>
      </c>
      <c r="B104" s="667" t="s">
        <v>1390</v>
      </c>
      <c r="C104" s="1016">
        <v>0</v>
      </c>
      <c r="D104" s="681"/>
      <c r="E104" s="682"/>
    </row>
    <row r="105" spans="1:9" x14ac:dyDescent="0.2">
      <c r="A105" s="668"/>
      <c r="B105" s="669"/>
      <c r="C105" s="250">
        <f>SUM(C103:C104)</f>
        <v>0</v>
      </c>
      <c r="D105" s="250">
        <v>0</v>
      </c>
      <c r="E105" s="250">
        <v>0</v>
      </c>
    </row>
    <row r="106" spans="1:9" x14ac:dyDescent="0.2">
      <c r="B106" s="587"/>
      <c r="C106" s="248"/>
      <c r="D106" s="248"/>
      <c r="E106" s="248"/>
    </row>
    <row r="107" spans="1:9" x14ac:dyDescent="0.2">
      <c r="A107" s="578">
        <f>A104+1</f>
        <v>77</v>
      </c>
      <c r="B107" s="670" t="s">
        <v>1385</v>
      </c>
      <c r="C107" s="671">
        <f>C10+C16+C27+C38+C47+C55+C69+C88+C95+C101+C105</f>
        <v>13600</v>
      </c>
      <c r="D107" s="671">
        <f>D10+D16+D27+D38+D47+D55+D69+D88+D95+D101+D105</f>
        <v>0</v>
      </c>
      <c r="E107" s="671">
        <f>E10+E16+E27+E38+E47+E55+E69+E88+E95+E101+E105</f>
        <v>0</v>
      </c>
    </row>
    <row r="108" spans="1:9" x14ac:dyDescent="0.2">
      <c r="A108" s="578"/>
      <c r="B108" s="587"/>
      <c r="C108" s="672"/>
      <c r="D108" s="672"/>
      <c r="E108" s="672"/>
    </row>
    <row r="109" spans="1:9" x14ac:dyDescent="0.2">
      <c r="A109" s="578">
        <f>A107+1</f>
        <v>78</v>
      </c>
      <c r="B109" s="670" t="s">
        <v>1386</v>
      </c>
      <c r="C109" s="671">
        <f>C107</f>
        <v>13600</v>
      </c>
      <c r="D109" s="673"/>
      <c r="E109" s="673"/>
      <c r="G109" s="674"/>
      <c r="H109" s="675"/>
      <c r="I109" s="675"/>
    </row>
    <row r="110" spans="1:9" x14ac:dyDescent="0.2">
      <c r="A110" s="578">
        <f t="shared" ref="A110:A111" si="9">A109+1</f>
        <v>79</v>
      </c>
      <c r="B110" s="670" t="s">
        <v>1388</v>
      </c>
      <c r="C110" s="671">
        <f>D107+E107</f>
        <v>0</v>
      </c>
      <c r="D110" s="676"/>
      <c r="E110" s="676"/>
      <c r="H110" s="674"/>
      <c r="I110" s="674"/>
    </row>
    <row r="111" spans="1:9" x14ac:dyDescent="0.2">
      <c r="A111" s="578">
        <f t="shared" si="9"/>
        <v>80</v>
      </c>
      <c r="B111" s="670" t="s">
        <v>1387</v>
      </c>
      <c r="C111" s="677">
        <f>C109-C110</f>
        <v>13600</v>
      </c>
      <c r="D111" s="673"/>
      <c r="E111" s="673"/>
      <c r="G111" s="674"/>
    </row>
    <row r="112" spans="1:9" ht="13.5" thickBot="1" x14ac:dyDescent="0.25">
      <c r="A112" s="578"/>
      <c r="B112" s="678"/>
      <c r="C112" s="678"/>
      <c r="D112" s="679"/>
      <c r="E112" s="679"/>
      <c r="G112" s="248"/>
      <c r="H112" s="248"/>
      <c r="I112" s="680"/>
    </row>
    <row r="113" spans="2:6" ht="13.5" thickTop="1" x14ac:dyDescent="0.2">
      <c r="B113" s="571" t="str">
        <f>Guide!$C$30</f>
        <v>For year: 2024</v>
      </c>
      <c r="E113" s="578" t="s">
        <v>314</v>
      </c>
      <c r="F113" s="674"/>
    </row>
    <row r="115" spans="2:6" x14ac:dyDescent="0.2">
      <c r="F115" s="674"/>
    </row>
    <row r="116" spans="2:6" x14ac:dyDescent="0.2">
      <c r="F116" s="680"/>
    </row>
  </sheetData>
  <sheetProtection algorithmName="SHA-512" hashValue="SFiYsctWzzSzVJ9V5sp0fHkKsiBz0SlV8AaoPrUJFHAAjeDIHLf9HLpChVZDNYT2Jpge2ZvkShYDcG7bWgZowQ==" saltValue="ej9xBlH9mFbnEH+BdxyCDg==" spinCount="100000" sheet="1" objects="1" scenarios="1"/>
  <mergeCells count="1">
    <mergeCell ref="B1:M1"/>
  </mergeCells>
  <conditionalFormatting sqref="D28:E28 D39:E39 D48:E48 D96:E96 D70:E70 D89:E94 D56:E68 D102:E104 D85:E86 D75:E80 D11:E12 D9:E9 D8 D17:E26">
    <cfRule type="cellIs" dxfId="59" priority="33" operator="lessThan">
      <formula>0</formula>
    </cfRule>
  </conditionalFormatting>
  <conditionalFormatting sqref="D40:E46 D29:E37 D13:E15">
    <cfRule type="cellIs" dxfId="58" priority="16" operator="lessThan">
      <formula>0</formula>
    </cfRule>
  </conditionalFormatting>
  <conditionalFormatting sqref="D49:E54">
    <cfRule type="cellIs" dxfId="57" priority="14" operator="lessThan">
      <formula>0</formula>
    </cfRule>
  </conditionalFormatting>
  <conditionalFormatting sqref="D71:E74">
    <cfRule type="cellIs" dxfId="56" priority="12" operator="lessThan">
      <formula>0</formula>
    </cfRule>
  </conditionalFormatting>
  <conditionalFormatting sqref="D81:E84">
    <cfRule type="cellIs" dxfId="55" priority="10" operator="lessThan">
      <formula>0</formula>
    </cfRule>
  </conditionalFormatting>
  <conditionalFormatting sqref="D87:E87">
    <cfRule type="cellIs" dxfId="54" priority="8" operator="lessThan">
      <formula>0</formula>
    </cfRule>
  </conditionalFormatting>
  <conditionalFormatting sqref="E97:E100">
    <cfRule type="cellIs" dxfId="53" priority="6" operator="lessThan">
      <formula>0</formula>
    </cfRule>
  </conditionalFormatting>
  <conditionalFormatting sqref="D97:D100">
    <cfRule type="cellIs" dxfId="52" priority="4" operator="lessThan">
      <formula>0</formula>
    </cfRule>
  </conditionalFormatting>
  <conditionalFormatting sqref="E8">
    <cfRule type="cellIs" dxfId="51" priority="1" operator="lessThan">
      <formula>0</formula>
    </cfRule>
  </conditionalFormatting>
  <conditionalFormatting sqref="D7:E7">
    <cfRule type="cellIs" dxfId="50" priority="2" operator="lessThan">
      <formula>0</formula>
    </cfRule>
  </conditionalFormatting>
  <hyperlinks>
    <hyperlink ref="B1" r:id="rId1" display="2024 QAP.pdf" xr:uid="{0EE71B20-8FE9-420E-8B9B-3733ADB1B4DC}"/>
    <hyperlink ref="B1:M1" r:id="rId2" display="2024 QAP (Qualified Allocation Plan)" xr:uid="{4BA8F0DB-E2DE-4594-8E2C-129216D797EC}"/>
  </hyperlinks>
  <pageMargins left="0.7" right="0.7" top="0.75" bottom="0.75" header="0.3" footer="0.3"/>
  <pageSetup scale="49" orientation="portrait"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S76"/>
  <sheetViews>
    <sheetView showGridLines="0" workbookViewId="0"/>
  </sheetViews>
  <sheetFormatPr defaultColWidth="9" defaultRowHeight="12.75" x14ac:dyDescent="0.2"/>
  <cols>
    <col min="1" max="1" width="1.7109375" style="398" customWidth="1"/>
    <col min="2" max="2" width="3.7109375" style="398" customWidth="1"/>
    <col min="3" max="3" width="4.42578125" style="398" customWidth="1"/>
    <col min="4" max="6" width="9" style="398"/>
    <col min="7" max="7" width="15.5703125" style="398" customWidth="1"/>
    <col min="8" max="8" width="5" style="398" customWidth="1"/>
    <col min="9" max="9" width="4.140625" style="398" customWidth="1"/>
    <col min="10" max="10" width="6.7109375" style="398" customWidth="1"/>
    <col min="11" max="11" width="9" style="398"/>
    <col min="12" max="12" width="10.5703125" style="398" customWidth="1"/>
    <col min="13" max="13" width="9" style="398"/>
    <col min="14" max="14" width="20.42578125" style="398" customWidth="1"/>
    <col min="15" max="15" width="1.7109375" style="398" customWidth="1"/>
    <col min="16" max="16384" width="9" style="398"/>
  </cols>
  <sheetData>
    <row r="1" spans="1:19" x14ac:dyDescent="0.2">
      <c r="A1" s="1025"/>
      <c r="B1" s="1050" t="s">
        <v>1502</v>
      </c>
      <c r="C1" s="1050"/>
      <c r="D1" s="1050"/>
      <c r="E1" s="1050"/>
      <c r="F1" s="1050"/>
      <c r="G1" s="1050"/>
      <c r="H1" s="1050"/>
      <c r="I1" s="1050"/>
      <c r="J1" s="1050"/>
      <c r="K1" s="1050"/>
      <c r="L1" s="1050"/>
      <c r="M1" s="1050"/>
      <c r="N1" s="408"/>
      <c r="O1" s="408"/>
      <c r="P1" s="408"/>
      <c r="Q1" s="408"/>
    </row>
    <row r="2" spans="1:19" x14ac:dyDescent="0.2">
      <c r="B2" s="458">
        <f>'1'!J5</f>
        <v>0</v>
      </c>
      <c r="G2" s="419"/>
      <c r="N2" s="541">
        <f>'1'!Q5</f>
        <v>0</v>
      </c>
    </row>
    <row r="4" spans="1:19" ht="15.75" x14ac:dyDescent="0.25">
      <c r="B4" s="413" t="s">
        <v>324</v>
      </c>
      <c r="C4" s="414"/>
      <c r="D4" s="414"/>
      <c r="E4" s="414"/>
      <c r="F4" s="414"/>
      <c r="G4" s="414"/>
      <c r="H4" s="414"/>
      <c r="I4" s="414"/>
      <c r="J4" s="414"/>
      <c r="K4" s="414"/>
      <c r="L4" s="414"/>
      <c r="M4" s="414"/>
      <c r="N4" s="414"/>
    </row>
    <row r="5" spans="1:19" ht="5.25" customHeight="1" x14ac:dyDescent="0.2">
      <c r="B5" s="408"/>
      <c r="C5" s="408"/>
      <c r="D5" s="408"/>
      <c r="E5" s="408"/>
      <c r="F5" s="408"/>
      <c r="G5" s="408"/>
      <c r="H5" s="408"/>
      <c r="I5" s="408"/>
      <c r="J5" s="408"/>
      <c r="K5" s="408"/>
      <c r="L5" s="408"/>
      <c r="M5" s="408"/>
      <c r="N5" s="408"/>
      <c r="O5" s="408"/>
    </row>
    <row r="6" spans="1:19" x14ac:dyDescent="0.2">
      <c r="C6" s="394"/>
      <c r="D6" s="409" t="s">
        <v>923</v>
      </c>
      <c r="J6" s="409" t="s">
        <v>1119</v>
      </c>
    </row>
    <row r="7" spans="1:19" ht="4.7" customHeight="1" x14ac:dyDescent="0.2">
      <c r="G7" s="417"/>
      <c r="H7" s="417"/>
      <c r="I7" s="417"/>
      <c r="Q7" s="417"/>
      <c r="R7" s="417"/>
      <c r="S7" s="417"/>
    </row>
    <row r="8" spans="1:19" x14ac:dyDescent="0.2">
      <c r="D8" s="1106"/>
      <c r="E8" s="1106"/>
      <c r="F8" s="1106"/>
      <c r="G8" s="1106"/>
      <c r="H8" s="421"/>
      <c r="I8" s="417"/>
      <c r="J8" s="1106"/>
      <c r="K8" s="1106"/>
      <c r="L8" s="1106"/>
      <c r="M8" s="1106"/>
      <c r="Q8" s="417"/>
      <c r="R8" s="421"/>
      <c r="S8" s="417"/>
    </row>
    <row r="9" spans="1:19" ht="4.7" customHeight="1" x14ac:dyDescent="0.2">
      <c r="G9" s="417"/>
      <c r="H9" s="417"/>
      <c r="I9" s="417"/>
      <c r="Q9" s="417"/>
      <c r="R9" s="417"/>
      <c r="S9" s="417"/>
    </row>
    <row r="10" spans="1:19" ht="15.75" x14ac:dyDescent="0.25">
      <c r="B10" s="1190" t="s">
        <v>969</v>
      </c>
      <c r="C10" s="1190"/>
      <c r="D10" s="1190"/>
      <c r="E10" s="1190"/>
      <c r="F10" s="1190"/>
      <c r="G10" s="1190"/>
      <c r="H10" s="1190"/>
      <c r="I10" s="1190"/>
      <c r="J10" s="1190"/>
      <c r="K10" s="1190"/>
      <c r="L10" s="1190"/>
      <c r="M10" s="1190"/>
      <c r="N10" s="1190"/>
    </row>
    <row r="11" spans="1:19" ht="5.25" customHeight="1" x14ac:dyDescent="0.2">
      <c r="B11" s="408"/>
      <c r="C11" s="408"/>
      <c r="D11" s="408"/>
      <c r="E11" s="408"/>
      <c r="F11" s="408"/>
      <c r="G11" s="408"/>
      <c r="H11" s="408"/>
      <c r="I11" s="408"/>
      <c r="J11" s="408"/>
      <c r="K11" s="408"/>
      <c r="L11" s="408"/>
      <c r="M11" s="408"/>
      <c r="N11" s="408"/>
      <c r="O11" s="408"/>
    </row>
    <row r="12" spans="1:19" x14ac:dyDescent="0.2">
      <c r="B12" s="1186" t="s">
        <v>497</v>
      </c>
      <c r="C12" s="1186"/>
      <c r="D12" s="1186"/>
      <c r="E12" s="1186"/>
      <c r="F12" s="1215"/>
      <c r="G12" s="1212"/>
      <c r="H12" s="1213"/>
      <c r="I12" s="1213"/>
      <c r="J12" s="1213"/>
      <c r="K12" s="1214"/>
    </row>
    <row r="13" spans="1:19" ht="4.5" customHeight="1" x14ac:dyDescent="0.2">
      <c r="B13" s="408"/>
      <c r="C13" s="408"/>
      <c r="D13" s="417"/>
      <c r="E13" s="408"/>
      <c r="F13" s="408"/>
      <c r="G13" s="408"/>
      <c r="H13" s="408"/>
      <c r="I13" s="408"/>
      <c r="J13" s="408"/>
      <c r="K13" s="417"/>
      <c r="L13" s="417"/>
      <c r="M13" s="408"/>
      <c r="N13" s="408"/>
      <c r="O13" s="408"/>
    </row>
    <row r="14" spans="1:19" x14ac:dyDescent="0.2">
      <c r="B14" s="527" t="s">
        <v>495</v>
      </c>
      <c r="C14" s="527"/>
      <c r="E14" s="396"/>
      <c r="F14" s="1207" t="s">
        <v>496</v>
      </c>
      <c r="G14" s="1208"/>
      <c r="H14" s="1209"/>
      <c r="I14" s="1209"/>
      <c r="J14" s="1209"/>
      <c r="K14" s="417"/>
      <c r="L14" s="402"/>
      <c r="M14" s="519" t="s">
        <v>507</v>
      </c>
      <c r="N14" s="96"/>
      <c r="O14" s="609"/>
      <c r="P14" s="609"/>
    </row>
    <row r="15" spans="1:19" ht="5.25" customHeight="1" x14ac:dyDescent="0.2">
      <c r="B15" s="408"/>
      <c r="C15" s="408"/>
      <c r="D15" s="408"/>
      <c r="E15" s="408"/>
      <c r="F15" s="408"/>
      <c r="G15" s="408"/>
      <c r="H15" s="408"/>
      <c r="I15" s="408"/>
      <c r="J15" s="408"/>
      <c r="K15" s="408"/>
      <c r="L15" s="408"/>
      <c r="M15" s="408"/>
      <c r="N15" s="408"/>
      <c r="O15" s="408"/>
    </row>
    <row r="16" spans="1:19" ht="15.75" x14ac:dyDescent="0.25">
      <c r="B16" s="413" t="s">
        <v>366</v>
      </c>
      <c r="C16" s="414"/>
      <c r="D16" s="414"/>
      <c r="E16" s="414"/>
      <c r="F16" s="414"/>
      <c r="G16" s="414"/>
      <c r="H16" s="414"/>
      <c r="I16" s="414"/>
      <c r="J16" s="414"/>
      <c r="K16" s="414"/>
      <c r="L16" s="414"/>
      <c r="M16" s="414"/>
      <c r="N16" s="414"/>
    </row>
    <row r="17" spans="2:14" ht="4.7" customHeight="1" x14ac:dyDescent="0.2"/>
    <row r="18" spans="2:14" x14ac:dyDescent="0.2">
      <c r="B18" s="398" t="s">
        <v>18</v>
      </c>
    </row>
    <row r="19" spans="2:14" ht="4.7" customHeight="1" x14ac:dyDescent="0.2"/>
    <row r="20" spans="2:14" x14ac:dyDescent="0.2">
      <c r="C20" s="394"/>
      <c r="D20" s="398" t="s">
        <v>367</v>
      </c>
      <c r="F20" s="421"/>
      <c r="G20" s="417"/>
      <c r="H20" s="394"/>
      <c r="I20" s="398" t="s">
        <v>369</v>
      </c>
      <c r="J20" s="417"/>
      <c r="K20" s="417"/>
      <c r="L20" s="421"/>
    </row>
    <row r="21" spans="2:14" ht="4.7" customHeight="1" x14ac:dyDescent="0.2"/>
    <row r="22" spans="2:14" x14ac:dyDescent="0.2">
      <c r="C22" s="394"/>
      <c r="D22" s="398" t="s">
        <v>368</v>
      </c>
      <c r="F22" s="421"/>
      <c r="G22" s="417"/>
      <c r="H22" s="1129"/>
      <c r="I22" s="1129"/>
      <c r="J22" s="1129"/>
      <c r="K22" s="1129"/>
      <c r="L22" s="1129"/>
      <c r="M22" s="1129"/>
      <c r="N22" s="1129"/>
    </row>
    <row r="23" spans="2:14" ht="4.7" customHeight="1" x14ac:dyDescent="0.2">
      <c r="H23" s="1129"/>
      <c r="I23" s="1129"/>
      <c r="J23" s="1129"/>
      <c r="K23" s="1129"/>
      <c r="L23" s="1129"/>
      <c r="M23" s="1129"/>
      <c r="N23" s="1129"/>
    </row>
    <row r="24" spans="2:14" x14ac:dyDescent="0.2">
      <c r="C24" s="394"/>
      <c r="D24" s="398" t="s">
        <v>370</v>
      </c>
      <c r="F24" s="421"/>
      <c r="G24" s="417"/>
      <c r="H24" s="1129"/>
      <c r="I24" s="1129"/>
      <c r="J24" s="1129"/>
      <c r="K24" s="1129"/>
      <c r="L24" s="1129"/>
      <c r="M24" s="1129"/>
      <c r="N24" s="1129"/>
    </row>
    <row r="25" spans="2:14" ht="4.7" customHeight="1" x14ac:dyDescent="0.2"/>
    <row r="26" spans="2:14" x14ac:dyDescent="0.2">
      <c r="B26" s="398" t="s">
        <v>373</v>
      </c>
      <c r="I26" s="494" t="s">
        <v>710</v>
      </c>
      <c r="J26" s="394"/>
    </row>
    <row r="27" spans="2:14" ht="4.7" customHeight="1" x14ac:dyDescent="0.2"/>
    <row r="28" spans="2:14" x14ac:dyDescent="0.2">
      <c r="B28" s="419" t="s">
        <v>371</v>
      </c>
      <c r="I28" s="494" t="s">
        <v>710</v>
      </c>
      <c r="J28" s="394"/>
    </row>
    <row r="29" spans="2:14" ht="4.5" customHeight="1" x14ac:dyDescent="0.2">
      <c r="J29" s="421"/>
      <c r="K29" s="417"/>
    </row>
    <row r="30" spans="2:14" ht="15.75" x14ac:dyDescent="0.25">
      <c r="B30" s="413" t="s">
        <v>1120</v>
      </c>
      <c r="C30" s="414"/>
      <c r="D30" s="414"/>
      <c r="E30" s="414"/>
      <c r="F30" s="414"/>
      <c r="G30" s="414"/>
      <c r="H30" s="414"/>
      <c r="I30" s="414"/>
      <c r="J30" s="414"/>
      <c r="K30" s="414"/>
      <c r="L30" s="414"/>
      <c r="M30" s="414"/>
      <c r="N30" s="414"/>
    </row>
    <row r="31" spans="2:14" ht="4.5" customHeight="1" x14ac:dyDescent="0.2">
      <c r="J31" s="421"/>
      <c r="K31" s="417"/>
    </row>
    <row r="32" spans="2:14" x14ac:dyDescent="0.2">
      <c r="B32" s="419" t="s">
        <v>1122</v>
      </c>
    </row>
    <row r="33" spans="2:15" ht="4.7" customHeight="1" x14ac:dyDescent="0.2"/>
    <row r="34" spans="2:15" x14ac:dyDescent="0.2">
      <c r="B34" s="409" t="s">
        <v>1121</v>
      </c>
      <c r="H34" s="157"/>
      <c r="J34" s="419" t="s">
        <v>1123</v>
      </c>
      <c r="M34" s="1206"/>
      <c r="N34" s="1206"/>
      <c r="O34" s="608"/>
    </row>
    <row r="35" spans="2:15" ht="4.7" customHeight="1" x14ac:dyDescent="0.2"/>
    <row r="36" spans="2:15" x14ac:dyDescent="0.2">
      <c r="B36" s="527" t="s">
        <v>1102</v>
      </c>
      <c r="C36" s="527"/>
      <c r="D36" s="527"/>
      <c r="F36" s="1148"/>
      <c r="G36" s="1150"/>
      <c r="H36" s="1217" t="s">
        <v>1124</v>
      </c>
      <c r="I36" s="1124"/>
      <c r="J36" s="1108"/>
      <c r="K36" s="1108"/>
      <c r="L36" s="1108"/>
      <c r="M36" s="1108"/>
      <c r="N36" s="1108"/>
    </row>
    <row r="37" spans="2:15" ht="4.7" customHeight="1" x14ac:dyDescent="0.2"/>
    <row r="38" spans="2:15" x14ac:dyDescent="0.2">
      <c r="B38" s="409" t="s">
        <v>1125</v>
      </c>
      <c r="F38" s="395"/>
      <c r="G38" s="1217" t="s">
        <v>1126</v>
      </c>
      <c r="H38" s="1124"/>
      <c r="I38" s="1124"/>
      <c r="J38" s="1108"/>
      <c r="K38" s="1108"/>
      <c r="L38" s="1108"/>
      <c r="M38" s="1108"/>
      <c r="N38" s="1108"/>
    </row>
    <row r="39" spans="2:15" ht="4.7" customHeight="1" x14ac:dyDescent="0.2"/>
    <row r="40" spans="2:15" x14ac:dyDescent="0.2">
      <c r="B40" s="398" t="s">
        <v>235</v>
      </c>
      <c r="N40" s="156"/>
    </row>
    <row r="41" spans="2:15" ht="4.7" customHeight="1" x14ac:dyDescent="0.2"/>
    <row r="42" spans="2:15" x14ac:dyDescent="0.2">
      <c r="B42" s="419" t="s">
        <v>1127</v>
      </c>
    </row>
    <row r="43" spans="2:15" ht="4.7" customHeight="1" x14ac:dyDescent="0.2"/>
    <row r="44" spans="2:15" x14ac:dyDescent="0.2">
      <c r="B44" s="409" t="s">
        <v>1128</v>
      </c>
      <c r="D44" s="1108"/>
      <c r="E44" s="1108"/>
      <c r="F44" s="1108"/>
      <c r="G44" s="1108"/>
      <c r="H44" s="1135" t="s">
        <v>1130</v>
      </c>
      <c r="I44" s="1125"/>
      <c r="J44" s="395"/>
      <c r="K44" s="1135" t="s">
        <v>1129</v>
      </c>
      <c r="L44" s="1218"/>
      <c r="M44" s="1218"/>
      <c r="N44" s="158"/>
    </row>
    <row r="45" spans="2:15" ht="4.7" customHeight="1" x14ac:dyDescent="0.2"/>
    <row r="46" spans="2:15" x14ac:dyDescent="0.2">
      <c r="B46" s="409" t="s">
        <v>1131</v>
      </c>
      <c r="E46" s="1216"/>
      <c r="F46" s="1216"/>
      <c r="G46" s="607" t="s">
        <v>1132</v>
      </c>
      <c r="H46" s="1216"/>
      <c r="I46" s="1216"/>
      <c r="J46" s="1216"/>
      <c r="K46" s="1217" t="s">
        <v>1133</v>
      </c>
      <c r="L46" s="1124"/>
      <c r="M46" s="1124"/>
      <c r="N46" s="158"/>
    </row>
    <row r="47" spans="2:15" ht="4.7" customHeight="1" x14ac:dyDescent="0.2"/>
    <row r="48" spans="2:15" x14ac:dyDescent="0.2">
      <c r="B48" s="409" t="s">
        <v>1106</v>
      </c>
      <c r="F48" s="1216"/>
      <c r="G48" s="1216"/>
      <c r="J48" s="529" t="s">
        <v>1107</v>
      </c>
      <c r="K48" s="529"/>
      <c r="M48" s="1216"/>
      <c r="N48" s="1216"/>
    </row>
    <row r="49" spans="2:14" ht="4.5" customHeight="1" x14ac:dyDescent="0.2">
      <c r="J49" s="421"/>
      <c r="K49" s="417"/>
    </row>
    <row r="50" spans="2:14" ht="15.75" x14ac:dyDescent="0.25">
      <c r="B50" s="413" t="s">
        <v>245</v>
      </c>
      <c r="C50" s="414"/>
      <c r="D50" s="414"/>
      <c r="E50" s="414"/>
      <c r="F50" s="414"/>
      <c r="G50" s="414"/>
      <c r="H50" s="414"/>
      <c r="I50" s="414"/>
      <c r="J50" s="414"/>
      <c r="K50" s="414"/>
      <c r="L50" s="414"/>
      <c r="M50" s="414"/>
      <c r="N50" s="414"/>
    </row>
    <row r="51" spans="2:14" x14ac:dyDescent="0.2">
      <c r="G51" s="599"/>
    </row>
    <row r="52" spans="2:14" x14ac:dyDescent="0.2">
      <c r="B52" s="398" t="s">
        <v>255</v>
      </c>
      <c r="G52" s="600">
        <f>'9'!C16+'9'!C18+'9'!C19+'9'!C20+'9'!C21+'9'!C22+'9'!C23</f>
        <v>0</v>
      </c>
    </row>
    <row r="53" spans="2:14" x14ac:dyDescent="0.2">
      <c r="G53" s="599"/>
    </row>
    <row r="54" spans="2:14" x14ac:dyDescent="0.2">
      <c r="B54" s="398" t="s">
        <v>246</v>
      </c>
      <c r="G54" s="601">
        <f>'9'!C10+'9'!C16+'9'!C18+'9'!C19+'9'!C20+'9'!C21+'9'!C22+'9'!C23</f>
        <v>0</v>
      </c>
    </row>
    <row r="56" spans="2:14" x14ac:dyDescent="0.2">
      <c r="B56" s="398" t="s">
        <v>247</v>
      </c>
      <c r="G56" s="602">
        <f>ROUND(G54/'9'!C107,4)</f>
        <v>0</v>
      </c>
      <c r="H56" s="398" t="s">
        <v>248</v>
      </c>
    </row>
    <row r="57" spans="2:14" ht="13.5" thickBot="1" x14ac:dyDescent="0.25">
      <c r="B57" s="397"/>
      <c r="C57" s="397"/>
      <c r="D57" s="397"/>
      <c r="E57" s="397"/>
      <c r="F57" s="397"/>
      <c r="G57" s="397"/>
      <c r="H57" s="397"/>
      <c r="I57" s="397"/>
      <c r="J57" s="397"/>
      <c r="K57" s="397"/>
      <c r="L57" s="397"/>
      <c r="M57" s="397"/>
      <c r="N57" s="397"/>
    </row>
    <row r="58" spans="2:14" ht="13.5" thickTop="1" x14ac:dyDescent="0.2"/>
    <row r="59" spans="2:14" x14ac:dyDescent="0.2">
      <c r="B59" s="419" t="s">
        <v>249</v>
      </c>
    </row>
    <row r="61" spans="2:14" x14ac:dyDescent="0.2">
      <c r="B61" s="398" t="s">
        <v>250</v>
      </c>
      <c r="I61" s="1210" t="e">
        <f>ROUND('9'!C24/G52,4)</f>
        <v>#DIV/0!</v>
      </c>
      <c r="J61" s="1211"/>
      <c r="K61" s="398" t="s">
        <v>251</v>
      </c>
    </row>
    <row r="63" spans="2:14" x14ac:dyDescent="0.2">
      <c r="B63" s="398" t="s">
        <v>325</v>
      </c>
      <c r="I63" s="1210" t="e">
        <f>ROUND(('9'!C25+'9'!C26)/G52,4)</f>
        <v>#DIV/0!</v>
      </c>
      <c r="J63" s="1211"/>
      <c r="K63" s="398" t="s">
        <v>252</v>
      </c>
    </row>
    <row r="64" spans="2:14" x14ac:dyDescent="0.2">
      <c r="H64" s="402"/>
      <c r="I64" s="559"/>
      <c r="J64" s="559"/>
      <c r="K64" s="402"/>
    </row>
    <row r="65" spans="2:14" x14ac:dyDescent="0.2">
      <c r="B65" s="409" t="s">
        <v>400</v>
      </c>
      <c r="I65" s="1210" t="e">
        <f>('9'!C21)/(G52)</f>
        <v>#DIV/0!</v>
      </c>
      <c r="J65" s="1211"/>
      <c r="K65" s="409" t="s">
        <v>399</v>
      </c>
    </row>
    <row r="66" spans="2:14" ht="13.5" thickBot="1" x14ac:dyDescent="0.25">
      <c r="B66" s="397"/>
      <c r="C66" s="397"/>
      <c r="D66" s="397"/>
      <c r="E66" s="397"/>
      <c r="F66" s="397"/>
      <c r="G66" s="397"/>
      <c r="H66" s="397"/>
      <c r="I66" s="397"/>
      <c r="J66" s="397"/>
      <c r="K66" s="397"/>
      <c r="L66" s="397"/>
      <c r="M66" s="397"/>
      <c r="N66" s="397"/>
    </row>
    <row r="67" spans="2:14" ht="13.5" thickTop="1" x14ac:dyDescent="0.2"/>
    <row r="68" spans="2:14" x14ac:dyDescent="0.2">
      <c r="B68" s="398" t="s">
        <v>253</v>
      </c>
      <c r="G68" s="714" t="e">
        <f>ROUND(('7'!G38-'7'!G32-'7'!G33-'7'!C18)/'6'!D48,0)</f>
        <v>#DIV/0!</v>
      </c>
      <c r="H68" s="603"/>
      <c r="I68" s="603"/>
      <c r="J68" s="1179" t="s">
        <v>1097</v>
      </c>
      <c r="K68" s="1179"/>
      <c r="L68" s="1179"/>
      <c r="M68" s="1179"/>
      <c r="N68" s="1179"/>
    </row>
    <row r="69" spans="2:14" ht="12.75" customHeight="1" x14ac:dyDescent="0.2">
      <c r="G69" s="604"/>
      <c r="H69" s="417"/>
      <c r="I69" s="417"/>
      <c r="J69" s="1179"/>
      <c r="K69" s="1179"/>
      <c r="L69" s="1179"/>
      <c r="M69" s="1179"/>
      <c r="N69" s="1179"/>
    </row>
    <row r="71" spans="2:14" x14ac:dyDescent="0.2">
      <c r="B71" s="398" t="s">
        <v>254</v>
      </c>
      <c r="G71" s="605" t="e">
        <f>ROUND(G52/'6'!D48,0)</f>
        <v>#DIV/0!</v>
      </c>
      <c r="H71" s="606"/>
      <c r="I71" s="606"/>
      <c r="J71" s="1179" t="s">
        <v>1098</v>
      </c>
      <c r="K71" s="1179"/>
      <c r="L71" s="1179"/>
      <c r="M71" s="1179"/>
      <c r="N71" s="1179"/>
    </row>
    <row r="72" spans="2:14" x14ac:dyDescent="0.2">
      <c r="J72" s="1179"/>
      <c r="K72" s="1179"/>
      <c r="L72" s="1179"/>
      <c r="M72" s="1179"/>
      <c r="N72" s="1179"/>
    </row>
    <row r="73" spans="2:14" x14ac:dyDescent="0.2">
      <c r="J73" s="1179"/>
      <c r="K73" s="1179"/>
      <c r="L73" s="1179"/>
      <c r="M73" s="1179"/>
      <c r="N73" s="1179"/>
    </row>
    <row r="74" spans="2:14" x14ac:dyDescent="0.2">
      <c r="J74" s="1179"/>
      <c r="K74" s="1179"/>
      <c r="L74" s="1179"/>
      <c r="M74" s="1179"/>
      <c r="N74" s="1179"/>
    </row>
    <row r="75" spans="2:14" ht="13.5" thickBot="1" x14ac:dyDescent="0.25">
      <c r="B75" s="397"/>
      <c r="C75" s="397"/>
      <c r="D75" s="397"/>
      <c r="E75" s="397"/>
      <c r="F75" s="397"/>
      <c r="G75" s="397"/>
      <c r="H75" s="397"/>
      <c r="I75" s="397"/>
      <c r="J75" s="397"/>
      <c r="K75" s="397"/>
      <c r="L75" s="397"/>
      <c r="M75" s="397"/>
      <c r="N75" s="397"/>
    </row>
    <row r="76" spans="2:14" ht="13.5" thickTop="1" x14ac:dyDescent="0.2">
      <c r="B76" s="435" t="str">
        <f>Guide!$C$30</f>
        <v>For year: 2024</v>
      </c>
      <c r="N76" s="493" t="s">
        <v>315</v>
      </c>
    </row>
  </sheetData>
  <sheetProtection algorithmName="SHA-512" hashValue="XX94/FFCE0jDejTwrLTCLP8gAn+sI6pHEN7Y6AvHtCJhBpy2hzk5yzHvkMZrhsWnUEXrKh5wZdJrWcMGN3RzBw==" saltValue="xNKxlSZXqtX8V3T9nF63dQ==" spinCount="100000" sheet="1" objects="1" scenarios="1"/>
  <mergeCells count="28">
    <mergeCell ref="F36:G36"/>
    <mergeCell ref="K46:M46"/>
    <mergeCell ref="G38:I38"/>
    <mergeCell ref="J38:N38"/>
    <mergeCell ref="D44:G44"/>
    <mergeCell ref="H44:I44"/>
    <mergeCell ref="K44:M44"/>
    <mergeCell ref="J71:N74"/>
    <mergeCell ref="J68:N69"/>
    <mergeCell ref="B10:N10"/>
    <mergeCell ref="F14:G14"/>
    <mergeCell ref="H14:J14"/>
    <mergeCell ref="I65:J65"/>
    <mergeCell ref="I61:J61"/>
    <mergeCell ref="I63:J63"/>
    <mergeCell ref="G12:K12"/>
    <mergeCell ref="B12:F12"/>
    <mergeCell ref="F48:G48"/>
    <mergeCell ref="M48:N48"/>
    <mergeCell ref="H36:I36"/>
    <mergeCell ref="J36:N36"/>
    <mergeCell ref="E46:F46"/>
    <mergeCell ref="H46:J46"/>
    <mergeCell ref="D8:G8"/>
    <mergeCell ref="J8:M8"/>
    <mergeCell ref="H22:N24"/>
    <mergeCell ref="M34:N34"/>
    <mergeCell ref="B1:M1"/>
  </mergeCells>
  <phoneticPr fontId="4" type="noConversion"/>
  <conditionalFormatting sqref="G56">
    <cfRule type="cellIs" dxfId="49" priority="1" operator="equal">
      <formula>0</formula>
    </cfRule>
    <cfRule type="cellIs" dxfId="48" priority="5" operator="lessThan">
      <formula>0.65</formula>
    </cfRule>
  </conditionalFormatting>
  <conditionalFormatting sqref="I61">
    <cfRule type="cellIs" dxfId="47" priority="4" operator="greaterThan">
      <formula>0.06</formula>
    </cfRule>
  </conditionalFormatting>
  <conditionalFormatting sqref="I63">
    <cfRule type="cellIs" dxfId="46" priority="3" operator="greaterThan">
      <formula>0.08</formula>
    </cfRule>
  </conditionalFormatting>
  <conditionalFormatting sqref="G68">
    <cfRule type="cellIs" dxfId="45" priority="2" operator="notBetween">
      <formula>3500</formula>
      <formula>5000</formula>
    </cfRule>
  </conditionalFormatting>
  <hyperlinks>
    <hyperlink ref="B1" r:id="rId1" display="2024 QAP.pdf" xr:uid="{B4989E81-5222-4425-9E89-E9F6E0E7D8DA}"/>
    <hyperlink ref="B1:M1" r:id="rId2" display="2024 QAP (Qualified Allocation Plan)" xr:uid="{9B61BAAE-9FCA-4634-9D88-58FA08EEB4F2}"/>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52D0DB63-5FA6-458C-BED5-9F1C7608610E}">
          <x14:formula1>
            <xm:f>Tables!$D$2:$D$3</xm:f>
          </x14:formula1>
          <xm:sqref>J26:J28 H34</xm:sqref>
        </x14:dataValidation>
        <x14:dataValidation type="list" allowBlank="1" showInputMessage="1" showErrorMessage="1" xr:uid="{064A0253-F3FF-48D6-A9C3-9036CB95C0F6}">
          <x14:formula1>
            <xm:f>Tables!$T$3:$T$8</xm:f>
          </x14:formula1>
          <xm:sqref>D8:G8</xm:sqref>
        </x14:dataValidation>
        <x14:dataValidation type="list" allowBlank="1" showInputMessage="1" showErrorMessage="1" xr:uid="{A97F0B2C-7165-450D-8921-DCC8D6260EEE}">
          <x14:formula1>
            <xm:f>Tables!$T$10:$T$14</xm:f>
          </x14:formula1>
          <xm:sqref>J8:M8</xm:sqref>
        </x14:dataValidation>
        <x14:dataValidation type="list" allowBlank="1" showInputMessage="1" showErrorMessage="1" xr:uid="{4D10CEA3-CC22-4FE8-B558-A62B38A7AD17}">
          <x14:formula1>
            <xm:f>Tables!$O$25:$O$27</xm:f>
          </x14:formula1>
          <xm:sqref>F36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Q71"/>
  <sheetViews>
    <sheetView showGridLines="0" workbookViewId="0"/>
  </sheetViews>
  <sheetFormatPr defaultColWidth="9" defaultRowHeight="12.75" x14ac:dyDescent="0.2"/>
  <cols>
    <col min="1" max="1" width="1.7109375" style="398" customWidth="1"/>
    <col min="2" max="2" width="5.85546875" style="398" customWidth="1"/>
    <col min="3" max="4" width="9" style="398" customWidth="1"/>
    <col min="5" max="5" width="9" style="398"/>
    <col min="6" max="6" width="4.7109375" style="398" customWidth="1"/>
    <col min="7" max="7" width="5.28515625" style="398" customWidth="1"/>
    <col min="8" max="8" width="14.7109375" style="398" customWidth="1"/>
    <col min="9" max="9" width="6" style="398" customWidth="1"/>
    <col min="10" max="10" width="9" style="398" customWidth="1"/>
    <col min="11" max="11" width="14.7109375" style="398" customWidth="1"/>
    <col min="12" max="12" width="8" style="398" customWidth="1"/>
    <col min="13" max="13" width="6.7109375" style="398" customWidth="1"/>
    <col min="14" max="14" width="14" style="398" customWidth="1"/>
    <col min="15" max="15" width="1.7109375" style="398" customWidth="1"/>
    <col min="16"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419"/>
      <c r="N2" s="541">
        <f>'1'!Q5</f>
        <v>0</v>
      </c>
    </row>
    <row r="4" spans="1:17" ht="15.75" x14ac:dyDescent="0.25">
      <c r="B4" s="413" t="s">
        <v>257</v>
      </c>
      <c r="C4" s="414"/>
      <c r="D4" s="414"/>
      <c r="E4" s="414"/>
      <c r="F4" s="414"/>
      <c r="G4" s="414"/>
      <c r="H4" s="414"/>
      <c r="I4" s="414"/>
      <c r="J4" s="414"/>
      <c r="K4" s="414"/>
      <c r="L4" s="414"/>
      <c r="M4" s="414"/>
      <c r="N4" s="414"/>
    </row>
    <row r="6" spans="1:17" ht="12.75" customHeight="1" x14ac:dyDescent="0.2">
      <c r="B6" s="1263" t="s">
        <v>268</v>
      </c>
      <c r="C6" s="1263"/>
      <c r="D6" s="1263"/>
      <c r="E6" s="1263"/>
      <c r="F6" s="1264"/>
      <c r="G6" s="620"/>
      <c r="H6" s="409" t="s">
        <v>1143</v>
      </c>
      <c r="I6" s="1125" t="s">
        <v>925</v>
      </c>
      <c r="J6" s="1125"/>
      <c r="K6" s="1125"/>
      <c r="L6" s="1125"/>
      <c r="M6" s="1126"/>
      <c r="N6" s="12"/>
    </row>
    <row r="7" spans="1:17" x14ac:dyDescent="0.2">
      <c r="B7" s="1263"/>
      <c r="C7" s="1263"/>
      <c r="D7" s="1263"/>
      <c r="E7" s="1263"/>
      <c r="F7" s="1265"/>
      <c r="G7" s="421"/>
      <c r="H7" s="417"/>
      <c r="I7" s="1125" t="s">
        <v>926</v>
      </c>
      <c r="J7" s="1125"/>
      <c r="K7" s="1125"/>
      <c r="L7" s="1125"/>
      <c r="M7" s="1126"/>
      <c r="N7" s="19"/>
    </row>
    <row r="8" spans="1:17" x14ac:dyDescent="0.2">
      <c r="I8" s="406"/>
      <c r="J8" s="406"/>
      <c r="K8" s="406"/>
      <c r="L8" s="406"/>
      <c r="M8" s="406"/>
    </row>
    <row r="9" spans="1:17" x14ac:dyDescent="0.2">
      <c r="C9" s="398" t="s">
        <v>269</v>
      </c>
      <c r="E9" s="1106"/>
      <c r="F9" s="1106"/>
      <c r="G9" s="1106"/>
      <c r="I9" s="1125" t="s">
        <v>927</v>
      </c>
      <c r="J9" s="1125"/>
      <c r="K9" s="1125"/>
      <c r="L9" s="1125"/>
      <c r="M9" s="1126"/>
      <c r="N9" s="12"/>
    </row>
    <row r="10" spans="1:17" x14ac:dyDescent="0.2">
      <c r="G10" s="421"/>
      <c r="I10" s="1125" t="s">
        <v>928</v>
      </c>
      <c r="J10" s="1125"/>
      <c r="K10" s="1125"/>
      <c r="L10" s="1125"/>
      <c r="M10" s="1126"/>
      <c r="N10" s="19"/>
    </row>
    <row r="11" spans="1:17" x14ac:dyDescent="0.2">
      <c r="C11" s="398" t="s">
        <v>272</v>
      </c>
      <c r="E11" s="1106"/>
      <c r="F11" s="1106"/>
      <c r="G11" s="1106"/>
      <c r="I11" s="406"/>
      <c r="J11" s="406"/>
      <c r="K11" s="406"/>
      <c r="L11" s="406"/>
      <c r="M11" s="406"/>
    </row>
    <row r="12" spans="1:17" x14ac:dyDescent="0.2">
      <c r="G12" s="421"/>
      <c r="I12" s="1125" t="s">
        <v>924</v>
      </c>
      <c r="J12" s="1125"/>
      <c r="K12" s="1125"/>
      <c r="L12" s="1125"/>
      <c r="M12" s="1126"/>
      <c r="N12" s="619">
        <f>'8'!C11+'8'!C12</f>
        <v>0</v>
      </c>
    </row>
    <row r="13" spans="1:17" x14ac:dyDescent="0.2">
      <c r="G13" s="421"/>
    </row>
    <row r="14" spans="1:17" x14ac:dyDescent="0.2">
      <c r="B14" s="1257" t="s">
        <v>932</v>
      </c>
      <c r="C14" s="1257"/>
      <c r="D14" s="1257"/>
      <c r="E14" s="1257"/>
      <c r="F14" s="1257"/>
      <c r="G14" s="1257"/>
      <c r="H14" s="1257"/>
      <c r="I14" s="1257" t="s">
        <v>933</v>
      </c>
      <c r="J14" s="1257"/>
      <c r="K14" s="1257"/>
      <c r="L14" s="1257"/>
      <c r="M14" s="1257"/>
      <c r="N14" s="1257"/>
      <c r="O14" s="1257"/>
    </row>
    <row r="15" spans="1:17" ht="5.0999999999999996" customHeight="1" x14ac:dyDescent="0.2"/>
    <row r="16" spans="1:17" x14ac:dyDescent="0.2">
      <c r="B16" s="1258" t="s">
        <v>275</v>
      </c>
      <c r="C16" s="1259"/>
      <c r="D16" s="1226"/>
      <c r="E16" s="1226"/>
      <c r="F16" s="1226"/>
      <c r="G16" s="1226"/>
      <c r="H16" s="1226"/>
      <c r="I16" s="1261" t="s">
        <v>930</v>
      </c>
      <c r="J16" s="1262"/>
      <c r="K16" s="1226"/>
      <c r="L16" s="1226"/>
      <c r="M16" s="1226"/>
      <c r="N16" s="1226"/>
    </row>
    <row r="17" spans="2:15" ht="4.7" customHeight="1" x14ac:dyDescent="0.2">
      <c r="I17" s="500"/>
      <c r="J17" s="500"/>
    </row>
    <row r="18" spans="2:15" x14ac:dyDescent="0.2">
      <c r="B18" s="1151" t="s">
        <v>929</v>
      </c>
      <c r="C18" s="1186"/>
      <c r="D18" s="1226"/>
      <c r="E18" s="1226"/>
      <c r="F18" s="1226"/>
      <c r="G18" s="1226"/>
      <c r="H18" s="1226"/>
      <c r="I18" s="1261" t="s">
        <v>931</v>
      </c>
      <c r="J18" s="1215"/>
      <c r="K18" s="1226"/>
      <c r="L18" s="1226"/>
      <c r="M18" s="1226"/>
      <c r="N18" s="1226"/>
    </row>
    <row r="19" spans="2:15" ht="4.7" customHeight="1" x14ac:dyDescent="0.2">
      <c r="I19" s="500"/>
      <c r="J19" s="500"/>
    </row>
    <row r="20" spans="2:15" x14ac:dyDescent="0.2">
      <c r="B20" s="1151" t="s">
        <v>81</v>
      </c>
      <c r="C20" s="1259"/>
      <c r="D20" s="1226"/>
      <c r="E20" s="1226"/>
      <c r="F20" s="1226"/>
      <c r="G20" s="1226"/>
      <c r="H20" s="1226"/>
      <c r="I20" s="1053" t="s">
        <v>309</v>
      </c>
      <c r="J20" s="1260"/>
      <c r="K20" s="1226"/>
      <c r="L20" s="1226"/>
      <c r="M20" s="1226"/>
      <c r="N20" s="1226"/>
      <c r="O20" s="417"/>
    </row>
    <row r="21" spans="2:15" ht="4.7" customHeight="1" x14ac:dyDescent="0.2">
      <c r="D21" s="417"/>
      <c r="E21" s="417"/>
      <c r="F21" s="417"/>
      <c r="G21" s="417"/>
      <c r="H21" s="417"/>
      <c r="I21" s="417"/>
      <c r="J21" s="417"/>
      <c r="K21" s="417"/>
      <c r="L21" s="417"/>
      <c r="M21" s="417"/>
      <c r="N21" s="417"/>
      <c r="O21" s="417"/>
    </row>
    <row r="22" spans="2:15" x14ac:dyDescent="0.2">
      <c r="B22" s="404" t="s">
        <v>34</v>
      </c>
      <c r="C22" s="1108"/>
      <c r="D22" s="1108"/>
      <c r="E22" s="1108"/>
      <c r="F22" s="1108"/>
      <c r="G22" s="1108"/>
      <c r="H22" s="1108"/>
      <c r="I22" s="529" t="s">
        <v>295</v>
      </c>
      <c r="J22" s="1108"/>
      <c r="K22" s="1108"/>
      <c r="L22" s="1108"/>
      <c r="M22" s="1108"/>
      <c r="N22" s="1108"/>
      <c r="O22" s="417"/>
    </row>
    <row r="23" spans="2:15" ht="4.7" customHeight="1" x14ac:dyDescent="0.2">
      <c r="D23" s="417"/>
      <c r="E23" s="417"/>
      <c r="F23" s="417"/>
      <c r="G23" s="417"/>
      <c r="H23" s="417"/>
      <c r="K23" s="417"/>
      <c r="L23" s="417"/>
      <c r="M23" s="417"/>
      <c r="N23" s="417"/>
      <c r="O23" s="417"/>
    </row>
    <row r="24" spans="2:15" x14ac:dyDescent="0.2">
      <c r="B24" s="404" t="s">
        <v>35</v>
      </c>
      <c r="C24" s="1108"/>
      <c r="D24" s="1108"/>
      <c r="E24" s="1108"/>
      <c r="F24" s="1225" t="s">
        <v>36</v>
      </c>
      <c r="G24" s="1218"/>
      <c r="H24" s="395"/>
      <c r="I24" s="529" t="s">
        <v>296</v>
      </c>
      <c r="J24" s="1108"/>
      <c r="K24" s="1108"/>
      <c r="L24" s="1108"/>
      <c r="M24" s="618" t="s">
        <v>297</v>
      </c>
      <c r="N24" s="159"/>
      <c r="O24" s="417"/>
    </row>
    <row r="25" spans="2:15" ht="4.7" customHeight="1" x14ac:dyDescent="0.2">
      <c r="D25" s="417"/>
      <c r="E25" s="417"/>
      <c r="F25" s="417"/>
      <c r="G25" s="417"/>
      <c r="H25" s="417"/>
      <c r="I25" s="417"/>
      <c r="J25" s="417"/>
      <c r="K25" s="417"/>
      <c r="L25" s="417"/>
      <c r="M25" s="417"/>
      <c r="N25" s="417"/>
      <c r="O25" s="417"/>
    </row>
    <row r="26" spans="2:15" x14ac:dyDescent="0.2">
      <c r="B26" s="496" t="s">
        <v>56</v>
      </c>
      <c r="C26" s="496"/>
      <c r="D26" s="1226"/>
      <c r="E26" s="1226"/>
      <c r="F26" s="1226"/>
      <c r="G26" s="1226"/>
      <c r="H26" s="1226"/>
      <c r="I26" s="401" t="s">
        <v>299</v>
      </c>
      <c r="J26" s="496"/>
      <c r="K26" s="1245"/>
      <c r="L26" s="1245"/>
      <c r="M26" s="1245"/>
      <c r="N26" s="1245"/>
      <c r="O26" s="417"/>
    </row>
    <row r="27" spans="2:15" ht="4.7" customHeight="1" x14ac:dyDescent="0.2">
      <c r="D27" s="615"/>
      <c r="E27" s="615"/>
      <c r="F27" s="615"/>
      <c r="G27" s="615"/>
      <c r="H27" s="615"/>
      <c r="K27" s="460"/>
      <c r="L27" s="617"/>
      <c r="M27" s="617"/>
      <c r="N27" s="483"/>
    </row>
    <row r="28" spans="2:15" x14ac:dyDescent="0.2">
      <c r="B28" s="496" t="s">
        <v>61</v>
      </c>
      <c r="C28" s="475"/>
      <c r="D28" s="1227"/>
      <c r="E28" s="1226"/>
      <c r="F28" s="1226"/>
      <c r="G28" s="1226"/>
      <c r="H28" s="1226"/>
      <c r="I28" s="401" t="s">
        <v>302</v>
      </c>
      <c r="J28" s="496"/>
      <c r="K28" s="1244"/>
      <c r="L28" s="1245"/>
      <c r="M28" s="1245"/>
      <c r="N28" s="1245"/>
    </row>
    <row r="29" spans="2:15" ht="4.7" customHeight="1" x14ac:dyDescent="0.2">
      <c r="D29" s="615"/>
      <c r="E29" s="616"/>
      <c r="F29" s="616"/>
      <c r="G29" s="616"/>
      <c r="H29" s="616"/>
      <c r="I29" s="616"/>
      <c r="J29" s="616"/>
      <c r="K29" s="616"/>
      <c r="L29" s="616"/>
      <c r="M29" s="616"/>
      <c r="N29" s="616"/>
    </row>
    <row r="30" spans="2:15" x14ac:dyDescent="0.2">
      <c r="B30" s="1123" t="s">
        <v>60</v>
      </c>
      <c r="C30" s="1123"/>
      <c r="D30" s="1234"/>
      <c r="E30" s="1234"/>
      <c r="F30" s="1234"/>
      <c r="G30" s="1234"/>
      <c r="H30" s="616"/>
      <c r="I30" s="1058" t="s">
        <v>300</v>
      </c>
      <c r="J30" s="1123"/>
      <c r="K30" s="1234"/>
      <c r="L30" s="1234"/>
      <c r="M30" s="616"/>
      <c r="N30" s="616"/>
    </row>
    <row r="31" spans="2:15" x14ac:dyDescent="0.2">
      <c r="D31" s="615"/>
      <c r="E31" s="616"/>
      <c r="F31" s="616"/>
      <c r="G31" s="616"/>
      <c r="H31" s="616"/>
      <c r="I31" s="616"/>
      <c r="J31" s="616"/>
      <c r="K31" s="616"/>
      <c r="L31" s="616"/>
      <c r="M31" s="616"/>
      <c r="N31" s="616"/>
    </row>
    <row r="32" spans="2:15" x14ac:dyDescent="0.2">
      <c r="B32" s="398" t="s">
        <v>277</v>
      </c>
      <c r="D32" s="615"/>
      <c r="E32" s="616"/>
      <c r="F32" s="1238"/>
      <c r="G32" s="1238"/>
      <c r="H32" s="1238"/>
      <c r="I32" s="1238"/>
      <c r="J32" s="1238"/>
      <c r="K32" s="1238"/>
      <c r="L32" s="1238"/>
      <c r="M32" s="1238"/>
      <c r="N32" s="1238"/>
    </row>
    <row r="33" spans="2:14" x14ac:dyDescent="0.2">
      <c r="D33" s="615"/>
      <c r="E33" s="616"/>
      <c r="F33" s="1238"/>
      <c r="G33" s="1238"/>
      <c r="H33" s="1238"/>
      <c r="I33" s="1238"/>
      <c r="J33" s="1238"/>
      <c r="K33" s="1238"/>
      <c r="L33" s="1238"/>
      <c r="M33" s="1238"/>
      <c r="N33" s="1238"/>
    </row>
    <row r="34" spans="2:14" x14ac:dyDescent="0.2">
      <c r="D34" s="615"/>
      <c r="E34" s="616"/>
      <c r="F34" s="1238"/>
      <c r="G34" s="1238"/>
      <c r="H34" s="1238"/>
      <c r="I34" s="1238"/>
      <c r="J34" s="1238"/>
      <c r="K34" s="1238"/>
      <c r="L34" s="1238"/>
      <c r="M34" s="1238"/>
      <c r="N34" s="1238"/>
    </row>
    <row r="35" spans="2:14" ht="13.5" thickBot="1" x14ac:dyDescent="0.25">
      <c r="B35" s="397"/>
      <c r="C35" s="397"/>
      <c r="D35" s="397"/>
      <c r="E35" s="397"/>
      <c r="F35" s="397"/>
      <c r="G35" s="397"/>
      <c r="H35" s="397"/>
      <c r="I35" s="397"/>
      <c r="J35" s="397"/>
      <c r="K35" s="397"/>
      <c r="L35" s="397"/>
      <c r="M35" s="397"/>
      <c r="N35" s="397"/>
    </row>
    <row r="36" spans="2:14" ht="13.5" thickTop="1" x14ac:dyDescent="0.2"/>
    <row r="37" spans="2:14" x14ac:dyDescent="0.2">
      <c r="B37" s="614" t="s">
        <v>491</v>
      </c>
      <c r="C37" s="614"/>
      <c r="D37" s="614"/>
      <c r="E37" s="614"/>
    </row>
    <row r="39" spans="2:14" x14ac:dyDescent="0.2">
      <c r="B39" s="394"/>
      <c r="C39" s="398" t="s">
        <v>261</v>
      </c>
    </row>
    <row r="40" spans="2:14" ht="4.7" customHeight="1" x14ac:dyDescent="0.2"/>
    <row r="41" spans="2:14" x14ac:dyDescent="0.2">
      <c r="B41" s="394"/>
      <c r="C41" s="398" t="s">
        <v>262</v>
      </c>
    </row>
    <row r="42" spans="2:14" ht="4.7" customHeight="1" x14ac:dyDescent="0.2"/>
    <row r="43" spans="2:14" x14ac:dyDescent="0.2">
      <c r="B43" s="394"/>
      <c r="C43" s="398" t="s">
        <v>263</v>
      </c>
    </row>
    <row r="44" spans="2:14" ht="4.7" customHeight="1" x14ac:dyDescent="0.2"/>
    <row r="45" spans="2:14" x14ac:dyDescent="0.2">
      <c r="B45" s="394"/>
      <c r="C45" s="398" t="s">
        <v>264</v>
      </c>
    </row>
    <row r="46" spans="2:14" ht="4.7" customHeight="1" x14ac:dyDescent="0.2"/>
    <row r="47" spans="2:14" x14ac:dyDescent="0.2">
      <c r="B47" s="394"/>
      <c r="C47" s="398" t="s">
        <v>265</v>
      </c>
    </row>
    <row r="48" spans="2:14" ht="4.7" customHeight="1" x14ac:dyDescent="0.2"/>
    <row r="49" spans="2:14" x14ac:dyDescent="0.2">
      <c r="B49" s="394"/>
      <c r="C49" s="398" t="s">
        <v>266</v>
      </c>
    </row>
    <row r="50" spans="2:14" ht="4.7" customHeight="1" x14ac:dyDescent="0.2"/>
    <row r="51" spans="2:14" x14ac:dyDescent="0.2">
      <c r="B51" s="394"/>
      <c r="C51" s="398" t="s">
        <v>267</v>
      </c>
    </row>
    <row r="53" spans="2:14" ht="15.75" x14ac:dyDescent="0.25">
      <c r="B53" s="413" t="s">
        <v>258</v>
      </c>
      <c r="C53" s="414"/>
      <c r="D53" s="414"/>
      <c r="E53" s="414"/>
      <c r="F53" s="414"/>
      <c r="G53" s="414"/>
      <c r="H53" s="414"/>
      <c r="I53" s="414"/>
      <c r="J53" s="414"/>
      <c r="K53" s="414"/>
      <c r="L53" s="414"/>
      <c r="M53" s="414"/>
      <c r="N53" s="414"/>
    </row>
    <row r="55" spans="2:14" x14ac:dyDescent="0.2">
      <c r="B55" s="398" t="s">
        <v>260</v>
      </c>
    </row>
    <row r="56" spans="2:14" ht="4.7" customHeight="1" x14ac:dyDescent="0.2"/>
    <row r="57" spans="2:14" ht="15" customHeight="1" x14ac:dyDescent="0.2">
      <c r="B57" s="1235" t="s">
        <v>259</v>
      </c>
      <c r="C57" s="1235"/>
      <c r="D57" s="1235"/>
      <c r="E57" s="1235"/>
      <c r="F57" s="1235"/>
      <c r="G57" s="1235"/>
      <c r="H57" s="1236" t="s">
        <v>26</v>
      </c>
      <c r="I57" s="1246" t="s">
        <v>28</v>
      </c>
      <c r="J57" s="1247"/>
      <c r="K57" s="1239" t="s">
        <v>401</v>
      </c>
      <c r="L57" s="1240"/>
      <c r="M57" s="1241"/>
      <c r="N57" s="1252" t="s">
        <v>171</v>
      </c>
    </row>
    <row r="58" spans="2:14" ht="15" customHeight="1" x14ac:dyDescent="0.2">
      <c r="B58" s="1235"/>
      <c r="C58" s="1235"/>
      <c r="D58" s="1235"/>
      <c r="E58" s="1235"/>
      <c r="F58" s="1235"/>
      <c r="G58" s="1235"/>
      <c r="H58" s="1237"/>
      <c r="I58" s="1248"/>
      <c r="J58" s="1249"/>
      <c r="K58" s="613" t="s">
        <v>27</v>
      </c>
      <c r="L58" s="1239" t="s">
        <v>28</v>
      </c>
      <c r="M58" s="1241"/>
      <c r="N58" s="1252"/>
    </row>
    <row r="59" spans="2:14" ht="3.75" customHeight="1" x14ac:dyDescent="0.2">
      <c r="H59" s="494"/>
      <c r="I59" s="494"/>
      <c r="J59" s="494"/>
    </row>
    <row r="60" spans="2:14" ht="15" customHeight="1" x14ac:dyDescent="0.2">
      <c r="B60" s="1222" t="s">
        <v>683</v>
      </c>
      <c r="C60" s="1223"/>
      <c r="D60" s="1223"/>
      <c r="E60" s="1223"/>
      <c r="F60" s="1223"/>
      <c r="G60" s="1224"/>
      <c r="H60" s="631">
        <f>IF('1'!G11="X",'9'!C107,0)</f>
        <v>0</v>
      </c>
      <c r="I60" s="1228">
        <f>IF('1'!G13="X",'9'!C107,0)</f>
        <v>0</v>
      </c>
      <c r="J60" s="1229"/>
      <c r="K60" s="1230">
        <f>IF('1'!G15="X",'9'!C107,0)</f>
        <v>0</v>
      </c>
      <c r="L60" s="1228"/>
      <c r="M60" s="1229"/>
      <c r="N60" s="632">
        <f>H60+I60+K60</f>
        <v>0</v>
      </c>
    </row>
    <row r="61" spans="2:14" ht="15" customHeight="1" x14ac:dyDescent="0.2">
      <c r="B61" s="1222" t="s">
        <v>1443</v>
      </c>
      <c r="C61" s="1223"/>
      <c r="D61" s="1223"/>
      <c r="E61" s="1223"/>
      <c r="F61" s="1223"/>
      <c r="G61" s="1224"/>
      <c r="H61" s="633">
        <f>IF('1'!G11="X",'9'!C107-'9'!E107,0)</f>
        <v>0</v>
      </c>
      <c r="I61" s="1250">
        <f>IF('1'!G13="X",'9'!C107-'9'!E107,0)</f>
        <v>0</v>
      </c>
      <c r="J61" s="1251"/>
      <c r="K61" s="1253">
        <f>IF('1'!G15="X",'9'!C107-'9'!D107-'9'!E107,0)</f>
        <v>0</v>
      </c>
      <c r="L61" s="1250"/>
      <c r="M61" s="1251"/>
      <c r="N61" s="632">
        <f>H61+I61+K61</f>
        <v>0</v>
      </c>
    </row>
    <row r="62" spans="2:14" ht="15" customHeight="1" x14ac:dyDescent="0.2">
      <c r="B62" s="1219" t="s">
        <v>690</v>
      </c>
      <c r="C62" s="1220"/>
      <c r="D62" s="1220"/>
      <c r="E62" s="1220"/>
      <c r="F62" s="1220"/>
      <c r="G62" s="1221"/>
      <c r="H62" s="634">
        <f>H60-H61</f>
        <v>0</v>
      </c>
      <c r="I62" s="1256">
        <f>I60-I61</f>
        <v>0</v>
      </c>
      <c r="J62" s="1243"/>
      <c r="K62" s="634">
        <f>IF('1'!G15="X",'11'!K60:M60-'11'!K61:M61-'9'!E107,0)</f>
        <v>0</v>
      </c>
      <c r="L62" s="1242">
        <f>K60-K61-K62</f>
        <v>0</v>
      </c>
      <c r="M62" s="1243"/>
      <c r="N62" s="635">
        <f>N60-N61</f>
        <v>0</v>
      </c>
    </row>
    <row r="63" spans="2:14" ht="15" customHeight="1" x14ac:dyDescent="0.2">
      <c r="B63" s="1222" t="s">
        <v>691</v>
      </c>
      <c r="C63" s="1223"/>
      <c r="D63" s="1223"/>
      <c r="E63" s="1223"/>
      <c r="F63" s="1223"/>
      <c r="G63" s="1224"/>
      <c r="H63" s="612">
        <f>MIN('6'!$L$54:$L$56)</f>
        <v>0</v>
      </c>
      <c r="I63" s="1232">
        <f>MIN('6'!$L$54:$L$56)</f>
        <v>0</v>
      </c>
      <c r="J63" s="1233"/>
      <c r="K63" s="612">
        <f>MIN('6'!$L$54:$L$56)</f>
        <v>0</v>
      </c>
      <c r="L63" s="1232">
        <f>MIN('6'!$L$54:$L$56)</f>
        <v>0</v>
      </c>
      <c r="M63" s="1233"/>
      <c r="N63" s="611"/>
    </row>
    <row r="64" spans="2:14" ht="15" customHeight="1" x14ac:dyDescent="0.2">
      <c r="B64" s="1219" t="s">
        <v>1438</v>
      </c>
      <c r="C64" s="1220"/>
      <c r="D64" s="1220"/>
      <c r="E64" s="1220"/>
      <c r="F64" s="1220"/>
      <c r="G64" s="1221"/>
      <c r="H64" s="1023" t="str">
        <f>IF(OR('3'!H16="Y",'3'!H18="Y"),"130%","100%")</f>
        <v>100%</v>
      </c>
      <c r="I64" s="1254" t="str">
        <f>IF(OR('3'!H16="Y",'3'!H18="Y"),"130%","100%")</f>
        <v>100%</v>
      </c>
      <c r="J64" s="1255"/>
      <c r="K64" s="612">
        <v>1</v>
      </c>
      <c r="L64" s="1231" t="str">
        <f>IF(OR('3'!H16="Y",'3'!H18="Y"),"130%","100%")</f>
        <v>100%</v>
      </c>
      <c r="M64" s="1231"/>
      <c r="N64" s="611"/>
    </row>
    <row r="65" spans="2:14" ht="15" customHeight="1" x14ac:dyDescent="0.2">
      <c r="B65" s="1219" t="s">
        <v>693</v>
      </c>
      <c r="C65" s="1220"/>
      <c r="D65" s="1220"/>
      <c r="E65" s="1220"/>
      <c r="F65" s="1220"/>
      <c r="G65" s="1221"/>
      <c r="H65" s="631">
        <f>H62*H63*H64</f>
        <v>0</v>
      </c>
      <c r="I65" s="1228">
        <f>I62*I63*I64</f>
        <v>0</v>
      </c>
      <c r="J65" s="1229"/>
      <c r="K65" s="631">
        <f>K62*K63*K64</f>
        <v>0</v>
      </c>
      <c r="L65" s="1230">
        <f>L62*L63*L64</f>
        <v>0</v>
      </c>
      <c r="M65" s="1229"/>
      <c r="N65" s="636">
        <f>H65+I65+K65+L65</f>
        <v>0</v>
      </c>
    </row>
    <row r="67" spans="2:14" x14ac:dyDescent="0.2">
      <c r="B67" s="610"/>
      <c r="C67" s="402"/>
      <c r="D67" s="402"/>
      <c r="E67" s="402"/>
      <c r="F67" s="402"/>
      <c r="G67" s="402"/>
      <c r="H67" s="402"/>
      <c r="I67" s="402"/>
      <c r="J67" s="402"/>
      <c r="K67" s="402"/>
      <c r="L67" s="402"/>
      <c r="M67" s="402"/>
      <c r="N67" s="402"/>
    </row>
    <row r="68" spans="2:14" x14ac:dyDescent="0.2">
      <c r="B68" s="610"/>
    </row>
    <row r="69" spans="2:14" x14ac:dyDescent="0.2">
      <c r="B69" s="610"/>
    </row>
    <row r="70" spans="2:14" ht="13.5" thickBot="1" x14ac:dyDescent="0.25">
      <c r="B70" s="397"/>
      <c r="C70" s="397"/>
      <c r="D70" s="397"/>
      <c r="E70" s="397"/>
      <c r="F70" s="397"/>
      <c r="G70" s="397"/>
      <c r="H70" s="397"/>
      <c r="I70" s="397"/>
      <c r="J70" s="397"/>
      <c r="K70" s="397"/>
      <c r="L70" s="397"/>
      <c r="M70" s="397"/>
      <c r="N70" s="397"/>
    </row>
    <row r="71" spans="2:14" ht="13.5" thickTop="1" x14ac:dyDescent="0.2">
      <c r="B71" s="435" t="str">
        <f>Guide!$C$30</f>
        <v>For year: 2024</v>
      </c>
      <c r="N71" s="493" t="s">
        <v>316</v>
      </c>
    </row>
  </sheetData>
  <sheetProtection algorithmName="SHA-512" hashValue="vHZvok4zY/MEzX1+QFK1ha15dKAl1ax8+NUNHBRwd4uOCUb80EsNHeI17E4K1V8b0/P/gqQ081HMLJdqPqecFg==" saltValue="zrJaa2WPT4N70GgpPVAPFw==" spinCount="100000" sheet="1" objects="1" scenarios="1"/>
  <mergeCells count="61">
    <mergeCell ref="I16:J16"/>
    <mergeCell ref="D16:H16"/>
    <mergeCell ref="D18:H18"/>
    <mergeCell ref="D20:H20"/>
    <mergeCell ref="B6:F7"/>
    <mergeCell ref="I10:M10"/>
    <mergeCell ref="I9:M9"/>
    <mergeCell ref="I7:M7"/>
    <mergeCell ref="I6:M6"/>
    <mergeCell ref="E9:G9"/>
    <mergeCell ref="I65:J65"/>
    <mergeCell ref="I64:J64"/>
    <mergeCell ref="I63:J63"/>
    <mergeCell ref="I62:J62"/>
    <mergeCell ref="E11:G11"/>
    <mergeCell ref="I12:M12"/>
    <mergeCell ref="B14:H14"/>
    <mergeCell ref="I14:O14"/>
    <mergeCell ref="B16:C16"/>
    <mergeCell ref="B20:C20"/>
    <mergeCell ref="B18:C18"/>
    <mergeCell ref="K16:N16"/>
    <mergeCell ref="K18:N18"/>
    <mergeCell ref="K20:N20"/>
    <mergeCell ref="I20:J20"/>
    <mergeCell ref="I18:J18"/>
    <mergeCell ref="J22:N22"/>
    <mergeCell ref="I30:J30"/>
    <mergeCell ref="K57:M57"/>
    <mergeCell ref="L58:M58"/>
    <mergeCell ref="L62:M62"/>
    <mergeCell ref="K28:N28"/>
    <mergeCell ref="K26:N26"/>
    <mergeCell ref="I57:J58"/>
    <mergeCell ref="I61:J61"/>
    <mergeCell ref="N57:N58"/>
    <mergeCell ref="K60:M60"/>
    <mergeCell ref="K61:M61"/>
    <mergeCell ref="D30:G30"/>
    <mergeCell ref="B57:G58"/>
    <mergeCell ref="H57:H58"/>
    <mergeCell ref="F32:N34"/>
    <mergeCell ref="B60:G60"/>
    <mergeCell ref="K30:L30"/>
    <mergeCell ref="B30:C30"/>
    <mergeCell ref="B1:M1"/>
    <mergeCell ref="B62:G62"/>
    <mergeCell ref="B63:G63"/>
    <mergeCell ref="B64:G64"/>
    <mergeCell ref="B65:G65"/>
    <mergeCell ref="F24:G24"/>
    <mergeCell ref="B61:G61"/>
    <mergeCell ref="C22:H22"/>
    <mergeCell ref="J24:L24"/>
    <mergeCell ref="C24:E24"/>
    <mergeCell ref="D26:H26"/>
    <mergeCell ref="D28:H28"/>
    <mergeCell ref="I60:J60"/>
    <mergeCell ref="L65:M65"/>
    <mergeCell ref="L64:M64"/>
    <mergeCell ref="L63:M63"/>
  </mergeCells>
  <phoneticPr fontId="4" type="noConversion"/>
  <hyperlinks>
    <hyperlink ref="B1" r:id="rId1" display="2024 QAP.pdf" xr:uid="{44293F3D-2B20-4340-A15A-893D414B1C43}"/>
    <hyperlink ref="B1:M1" r:id="rId2" display="2024 QAP (Qualified Allocation Plan)" xr:uid="{03C2D475-4B77-4E4C-B923-5C77DDB6FB77}"/>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755CDA5-BD28-4586-A85D-C8374F1A7890}">
          <x14:formula1>
            <xm:f>Tables!$V$3:$V$5</xm:f>
          </x14:formula1>
          <xm:sqref>E9:G9</xm:sqref>
        </x14:dataValidation>
        <x14:dataValidation type="list" allowBlank="1" showInputMessage="1" showErrorMessage="1" xr:uid="{A7EA5F57-4966-4176-8039-6D3A05BEA554}">
          <x14:formula1>
            <xm:f>Tables!$V$7:$V$9</xm:f>
          </x14:formula1>
          <xm:sqref>E11:G11</xm:sqref>
        </x14:dataValidation>
        <x14:dataValidation type="list" allowBlank="1" showInputMessage="1" showErrorMessage="1" xr:uid="{956A5C46-6532-4F93-B0DB-84AF548578CC}">
          <x14:formula1>
            <xm:f>Tables!$D$2:$D$3</xm:f>
          </x14:formula1>
          <xm:sqref>G6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CDC8-7BEC-4CCE-BAD5-DF0F38B32BBD}">
  <sheetPr codeName="Sheet7">
    <pageSetUpPr fitToPage="1"/>
  </sheetPr>
  <dimension ref="A1:Q67"/>
  <sheetViews>
    <sheetView showGridLines="0" workbookViewId="0"/>
  </sheetViews>
  <sheetFormatPr defaultColWidth="8.85546875" defaultRowHeight="12.75" x14ac:dyDescent="0.2"/>
  <cols>
    <col min="1" max="1" width="1.7109375" style="398" customWidth="1"/>
    <col min="2" max="2" width="7.42578125" style="398" customWidth="1"/>
    <col min="3" max="3" width="31.85546875" style="398" customWidth="1"/>
    <col min="4" max="4" width="14.7109375" style="398" customWidth="1"/>
    <col min="5" max="5" width="5.7109375" style="398" customWidth="1"/>
    <col min="6" max="6" width="20" style="398" customWidth="1"/>
    <col min="7" max="7" width="8.42578125" style="398" customWidth="1"/>
    <col min="8" max="8" width="10.28515625" style="398" customWidth="1"/>
    <col min="9" max="9" width="1.7109375" style="398" customWidth="1"/>
    <col min="10" max="16384" width="8.8554687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D2" s="419"/>
      <c r="H2" s="541">
        <f>'1'!Q5</f>
        <v>0</v>
      </c>
    </row>
    <row r="4" spans="1:17" ht="15.75" x14ac:dyDescent="0.25">
      <c r="B4" s="413" t="s">
        <v>1070</v>
      </c>
      <c r="C4" s="414"/>
      <c r="D4" s="414"/>
      <c r="E4" s="414"/>
      <c r="F4" s="414"/>
      <c r="G4" s="414"/>
      <c r="H4" s="414"/>
    </row>
    <row r="6" spans="1:17" x14ac:dyDescent="0.2">
      <c r="B6" s="419" t="s">
        <v>1071</v>
      </c>
    </row>
    <row r="8" spans="1:17" ht="14.1" customHeight="1" x14ac:dyDescent="0.2">
      <c r="C8" s="398" t="s">
        <v>256</v>
      </c>
      <c r="D8" s="621">
        <f>'7'!G9</f>
        <v>0</v>
      </c>
    </row>
    <row r="9" spans="1:17" ht="14.1" customHeight="1" x14ac:dyDescent="0.2">
      <c r="C9" s="398" t="s">
        <v>176</v>
      </c>
      <c r="D9" s="621">
        <f>'7'!G10</f>
        <v>0</v>
      </c>
    </row>
    <row r="10" spans="1:17" ht="14.1" customHeight="1" x14ac:dyDescent="0.2">
      <c r="C10" s="398" t="s">
        <v>1072</v>
      </c>
      <c r="D10" s="622">
        <f>'7'!G12</f>
        <v>0</v>
      </c>
    </row>
    <row r="11" spans="1:17" x14ac:dyDescent="0.2">
      <c r="C11" s="398" t="s">
        <v>1073</v>
      </c>
      <c r="D11" s="621">
        <f>ROUND(SUM(D8:D10),0)</f>
        <v>0</v>
      </c>
    </row>
    <row r="12" spans="1:17" x14ac:dyDescent="0.2">
      <c r="D12" s="621"/>
    </row>
    <row r="13" spans="1:17" x14ac:dyDescent="0.2">
      <c r="C13" s="398" t="s">
        <v>1074</v>
      </c>
      <c r="D13" s="621">
        <f>'7'!C27</f>
        <v>0</v>
      </c>
    </row>
    <row r="14" spans="1:17" x14ac:dyDescent="0.2">
      <c r="C14" s="398" t="s">
        <v>1075</v>
      </c>
      <c r="D14" s="621">
        <f>'7'!C39</f>
        <v>0</v>
      </c>
    </row>
    <row r="15" spans="1:17" x14ac:dyDescent="0.2">
      <c r="C15" s="398" t="s">
        <v>1076</v>
      </c>
      <c r="D15" s="621">
        <f>'7'!G28</f>
        <v>0</v>
      </c>
    </row>
    <row r="16" spans="1:17" x14ac:dyDescent="0.2">
      <c r="C16" s="398" t="s">
        <v>760</v>
      </c>
      <c r="D16" s="622">
        <f>'7'!G35</f>
        <v>0</v>
      </c>
    </row>
    <row r="17" spans="2:8" x14ac:dyDescent="0.2">
      <c r="C17" s="398" t="s">
        <v>1077</v>
      </c>
      <c r="D17" s="621">
        <f>ROUND(SUM(D13:D16),0)</f>
        <v>0</v>
      </c>
    </row>
    <row r="18" spans="2:8" x14ac:dyDescent="0.2">
      <c r="D18" s="621"/>
    </row>
    <row r="19" spans="2:8" x14ac:dyDescent="0.2">
      <c r="C19" s="398" t="s">
        <v>1078</v>
      </c>
      <c r="D19" s="621">
        <f>'7'!G42</f>
        <v>0</v>
      </c>
    </row>
    <row r="20" spans="2:8" x14ac:dyDescent="0.2">
      <c r="D20" s="621"/>
    </row>
    <row r="21" spans="2:8" x14ac:dyDescent="0.2">
      <c r="C21" s="398" t="s">
        <v>1079</v>
      </c>
      <c r="D21" s="621">
        <f>ROUND(D11-D17-D19,0)</f>
        <v>0</v>
      </c>
      <c r="F21" s="398" t="s">
        <v>1080</v>
      </c>
      <c r="G21" s="623" t="e">
        <f>D21/D23</f>
        <v>#DIV/0!</v>
      </c>
    </row>
    <row r="22" spans="2:8" x14ac:dyDescent="0.2">
      <c r="D22" s="621"/>
    </row>
    <row r="23" spans="2:8" x14ac:dyDescent="0.2">
      <c r="C23" s="398" t="s">
        <v>1081</v>
      </c>
      <c r="D23" s="621">
        <f>'8'!D28</f>
        <v>0</v>
      </c>
    </row>
    <row r="24" spans="2:8" x14ac:dyDescent="0.2">
      <c r="D24" s="621"/>
    </row>
    <row r="25" spans="2:8" ht="13.5" thickBot="1" x14ac:dyDescent="0.25">
      <c r="C25" s="398" t="s">
        <v>1082</v>
      </c>
      <c r="D25" s="624">
        <f>D21-D23</f>
        <v>0</v>
      </c>
    </row>
    <row r="26" spans="2:8" ht="13.5" thickTop="1" x14ac:dyDescent="0.2"/>
    <row r="27" spans="2:8" ht="13.5" thickBot="1" x14ac:dyDescent="0.25">
      <c r="B27" s="397"/>
      <c r="C27" s="397"/>
      <c r="D27" s="397"/>
      <c r="E27" s="397"/>
      <c r="F27" s="397"/>
      <c r="G27" s="397"/>
      <c r="H27" s="397"/>
    </row>
    <row r="28" spans="2:8" ht="13.5" thickTop="1" x14ac:dyDescent="0.2"/>
    <row r="29" spans="2:8" x14ac:dyDescent="0.2">
      <c r="B29" s="419" t="s">
        <v>1083</v>
      </c>
    </row>
    <row r="31" spans="2:8" x14ac:dyDescent="0.2">
      <c r="C31" s="434" t="str">
        <f>'9'!B6</f>
        <v>Acquisition</v>
      </c>
      <c r="D31" s="621">
        <f>'9'!C10</f>
        <v>0</v>
      </c>
      <c r="F31" s="409" t="s">
        <v>1090</v>
      </c>
      <c r="G31" s="1266">
        <f>'9'!C103</f>
        <v>0</v>
      </c>
      <c r="H31" s="1267"/>
    </row>
    <row r="32" spans="2:8" x14ac:dyDescent="0.2">
      <c r="C32" s="398" t="str">
        <f>'9'!B11</f>
        <v>Site Work</v>
      </c>
      <c r="D32" s="621">
        <f>'9'!C16</f>
        <v>0</v>
      </c>
    </row>
    <row r="33" spans="2:11" x14ac:dyDescent="0.2">
      <c r="C33" s="398" t="str">
        <f>'9'!B17</f>
        <v>Rehabilitation and New Construction</v>
      </c>
      <c r="D33" s="621">
        <f>'9'!C27</f>
        <v>0</v>
      </c>
      <c r="F33" s="1179" t="s">
        <v>1096</v>
      </c>
      <c r="G33" s="1179"/>
      <c r="H33" s="1179"/>
    </row>
    <row r="34" spans="2:11" x14ac:dyDescent="0.2">
      <c r="C34" s="398" t="str">
        <f>'9'!B28</f>
        <v>Professional Fees</v>
      </c>
      <c r="D34" s="621">
        <f>'9'!C38</f>
        <v>0</v>
      </c>
      <c r="F34" s="1179"/>
      <c r="G34" s="1179"/>
      <c r="H34" s="1179"/>
    </row>
    <row r="35" spans="2:11" x14ac:dyDescent="0.2">
      <c r="C35" s="398" t="str">
        <f>'9'!B39</f>
        <v>Construction Financing</v>
      </c>
      <c r="D35" s="621">
        <f>'9'!C47</f>
        <v>0</v>
      </c>
      <c r="F35" s="1179"/>
      <c r="G35" s="1179"/>
      <c r="H35" s="1179"/>
    </row>
    <row r="36" spans="2:11" x14ac:dyDescent="0.2">
      <c r="C36" s="398" t="str">
        <f>'9'!B48</f>
        <v>Construction Interim Costs</v>
      </c>
      <c r="D36" s="621">
        <f>'9'!C55</f>
        <v>0</v>
      </c>
      <c r="F36" s="1179"/>
      <c r="G36" s="1179"/>
      <c r="H36" s="1179"/>
    </row>
    <row r="37" spans="2:11" x14ac:dyDescent="0.2">
      <c r="C37" s="398" t="str">
        <f>'9'!B56</f>
        <v>Permanent Financing</v>
      </c>
      <c r="D37" s="621">
        <f>'9'!C69</f>
        <v>0</v>
      </c>
      <c r="F37" s="1179"/>
      <c r="G37" s="1179"/>
      <c r="H37" s="1179"/>
    </row>
    <row r="38" spans="2:11" x14ac:dyDescent="0.2">
      <c r="C38" s="398" t="str">
        <f>'9'!B70</f>
        <v>Soft Costs</v>
      </c>
      <c r="D38" s="621">
        <f>'9'!C88</f>
        <v>13600</v>
      </c>
      <c r="F38" s="1179"/>
      <c r="G38" s="1179"/>
      <c r="H38" s="1179"/>
    </row>
    <row r="39" spans="2:11" x14ac:dyDescent="0.2">
      <c r="C39" s="398" t="str">
        <f>'9'!B89</f>
        <v>Syndication Costs</v>
      </c>
      <c r="D39" s="621">
        <f>'9'!C95</f>
        <v>0</v>
      </c>
      <c r="F39" s="1179"/>
      <c r="G39" s="1179"/>
      <c r="H39" s="1179"/>
    </row>
    <row r="40" spans="2:11" x14ac:dyDescent="0.2">
      <c r="C40" s="398" t="str">
        <f>'9'!B96</f>
        <v>Developer Fees</v>
      </c>
      <c r="D40" s="528">
        <f>'9'!C101</f>
        <v>0</v>
      </c>
      <c r="F40" s="1179"/>
      <c r="G40" s="1179"/>
      <c r="H40" s="1179"/>
    </row>
    <row r="41" spans="2:11" x14ac:dyDescent="0.2">
      <c r="C41" s="398" t="str">
        <f>'9'!B102</f>
        <v>Project Reserves</v>
      </c>
      <c r="D41" s="622">
        <f>'9'!C105</f>
        <v>0</v>
      </c>
      <c r="F41" s="1179"/>
      <c r="G41" s="1179"/>
      <c r="H41" s="1179"/>
    </row>
    <row r="42" spans="2:11" x14ac:dyDescent="0.2">
      <c r="C42" s="398" t="s">
        <v>1084</v>
      </c>
      <c r="D42" s="621">
        <f>SUM(D31:D41)</f>
        <v>13600</v>
      </c>
    </row>
    <row r="44" spans="2:11" x14ac:dyDescent="0.2">
      <c r="B44" s="419" t="s">
        <v>1085</v>
      </c>
    </row>
    <row r="46" spans="2:11" x14ac:dyDescent="0.2">
      <c r="B46" s="398">
        <v>1</v>
      </c>
      <c r="C46" s="398" t="s">
        <v>1088</v>
      </c>
      <c r="D46" s="621">
        <f>'8'!C11</f>
        <v>0</v>
      </c>
    </row>
    <row r="47" spans="2:11" x14ac:dyDescent="0.2">
      <c r="B47" s="398">
        <v>2</v>
      </c>
      <c r="C47" s="398" t="s">
        <v>1089</v>
      </c>
      <c r="D47" s="621">
        <f>'8'!C12</f>
        <v>0</v>
      </c>
    </row>
    <row r="48" spans="2:11" x14ac:dyDescent="0.2">
      <c r="B48" s="398">
        <v>3</v>
      </c>
      <c r="C48" s="398" t="str">
        <f>IF('8'!C13="","",'8'!B13)</f>
        <v/>
      </c>
      <c r="D48" s="621" t="str">
        <f>IF('8'!C13="","",'8'!C13)</f>
        <v/>
      </c>
      <c r="K48" s="625"/>
    </row>
    <row r="49" spans="2:8" x14ac:dyDescent="0.2">
      <c r="B49" s="398">
        <v>4</v>
      </c>
      <c r="C49" s="398" t="str">
        <f>IF('8'!C14="","",'8'!B15)</f>
        <v/>
      </c>
      <c r="D49" s="621" t="str">
        <f>IF('8'!C14="","",'8'!C14)</f>
        <v/>
      </c>
    </row>
    <row r="50" spans="2:8" x14ac:dyDescent="0.2">
      <c r="B50" s="398">
        <v>5</v>
      </c>
      <c r="C50" s="398" t="str">
        <f>IF('8'!C15="","",'8'!#REF!)</f>
        <v/>
      </c>
      <c r="D50" s="621" t="str">
        <f>IF('8'!C15="","",'8'!C15)</f>
        <v/>
      </c>
    </row>
    <row r="51" spans="2:8" x14ac:dyDescent="0.2">
      <c r="B51" s="398">
        <v>6</v>
      </c>
      <c r="C51" s="398" t="str">
        <f>IF('8'!C16="","",'8'!B16)</f>
        <v/>
      </c>
      <c r="D51" s="621" t="str">
        <f>IF('8'!C16="","",'8'!C16)</f>
        <v/>
      </c>
    </row>
    <row r="52" spans="2:8" x14ac:dyDescent="0.2">
      <c r="B52" s="398">
        <v>7</v>
      </c>
      <c r="C52" s="398" t="str">
        <f>IF('8'!C17="","",'8'!B17)</f>
        <v/>
      </c>
      <c r="D52" s="621" t="str">
        <f>IF('8'!C17="","",'8'!C17)</f>
        <v/>
      </c>
    </row>
    <row r="53" spans="2:8" x14ac:dyDescent="0.2">
      <c r="B53" s="398">
        <v>8</v>
      </c>
      <c r="C53" s="398" t="str">
        <f>IF('8'!C18="","",'8'!B18)</f>
        <v/>
      </c>
      <c r="D53" s="621" t="str">
        <f>IF('8'!C18="","",'8'!C18)</f>
        <v/>
      </c>
    </row>
    <row r="54" spans="2:8" x14ac:dyDescent="0.2">
      <c r="B54" s="398">
        <v>9</v>
      </c>
      <c r="C54" s="398" t="str">
        <f>IF('8'!C19="","",'8'!B19)</f>
        <v/>
      </c>
      <c r="D54" s="621" t="str">
        <f>IF('8'!C19="","",'8'!C19)</f>
        <v/>
      </c>
    </row>
    <row r="55" spans="2:8" x14ac:dyDescent="0.2">
      <c r="B55" s="398">
        <v>10</v>
      </c>
      <c r="C55" s="398" t="str">
        <f>IF('8'!C24="","",'8'!B24)</f>
        <v/>
      </c>
      <c r="D55" s="621" t="str">
        <f>IF('8'!C24="","",'8'!C24)</f>
        <v/>
      </c>
    </row>
    <row r="56" spans="2:8" x14ac:dyDescent="0.2">
      <c r="B56" s="398">
        <v>11</v>
      </c>
      <c r="C56" s="398" t="str">
        <f>IF('8'!C25="","",'8'!B25)</f>
        <v/>
      </c>
      <c r="D56" s="621" t="str">
        <f>IF('8'!C25="","",'8'!C25)</f>
        <v/>
      </c>
    </row>
    <row r="57" spans="2:8" x14ac:dyDescent="0.2">
      <c r="B57" s="398">
        <v>12</v>
      </c>
      <c r="C57" s="398" t="str">
        <f>IF('8'!C26="","",'8'!B26)</f>
        <v/>
      </c>
      <c r="D57" s="621" t="str">
        <f>IF('8'!C26="","",'8'!C26)</f>
        <v/>
      </c>
    </row>
    <row r="58" spans="2:8" x14ac:dyDescent="0.2">
      <c r="B58" s="398">
        <v>13</v>
      </c>
      <c r="C58" s="398" t="str">
        <f>IF('8'!C27="","",'8'!B27)</f>
        <v/>
      </c>
      <c r="D58" s="621" t="str">
        <f>IF('8'!C27="","",'8'!C27)</f>
        <v/>
      </c>
    </row>
    <row r="59" spans="2:8" x14ac:dyDescent="0.2">
      <c r="C59" s="398" t="s">
        <v>1086</v>
      </c>
      <c r="D59" s="621">
        <f>SUM(D46:D58)</f>
        <v>0</v>
      </c>
    </row>
    <row r="61" spans="2:8" x14ac:dyDescent="0.2">
      <c r="C61" s="1179" t="s">
        <v>1442</v>
      </c>
      <c r="D61" s="1179"/>
      <c r="E61" s="1179"/>
      <c r="F61" s="1179"/>
      <c r="G61" s="1179"/>
      <c r="H61" s="1179"/>
    </row>
    <row r="62" spans="2:8" x14ac:dyDescent="0.2">
      <c r="C62" s="1179"/>
      <c r="D62" s="1179"/>
      <c r="E62" s="1179"/>
      <c r="F62" s="1179"/>
      <c r="G62" s="1179"/>
      <c r="H62" s="1179"/>
    </row>
    <row r="64" spans="2:8" x14ac:dyDescent="0.2">
      <c r="C64" s="398" t="s">
        <v>1087</v>
      </c>
      <c r="D64" s="410" t="str">
        <f>IF(D42=D59,"Yes","No")</f>
        <v>No</v>
      </c>
    </row>
    <row r="65" spans="2:8" x14ac:dyDescent="0.2">
      <c r="D65" s="417"/>
    </row>
    <row r="66" spans="2:8" ht="13.5" thickBot="1" x14ac:dyDescent="0.25">
      <c r="B66" s="397"/>
      <c r="C66" s="397"/>
      <c r="D66" s="397"/>
      <c r="E66" s="397"/>
      <c r="F66" s="397"/>
      <c r="G66" s="397"/>
      <c r="H66" s="397"/>
    </row>
    <row r="67" spans="2:8" ht="13.5" thickTop="1" x14ac:dyDescent="0.2">
      <c r="C67" s="435" t="str">
        <f>Guide!$C$30</f>
        <v>For year: 2024</v>
      </c>
      <c r="H67" s="493" t="s">
        <v>472</v>
      </c>
    </row>
  </sheetData>
  <sheetProtection algorithmName="SHA-512" hashValue="L0fpTleK1iIC1n0ia3b8UfMv9UC4SmHpc2Au97P1XZqKIVvmHRnWDPCG/rLui0XDSKGPXgi51KQUCBARPDmpsg==" saltValue="G4L5eRnHC2gvzoGdgMZCHw==" spinCount="100000" sheet="1" objects="1" scenarios="1"/>
  <mergeCells count="4">
    <mergeCell ref="G31:H31"/>
    <mergeCell ref="F33:H41"/>
    <mergeCell ref="C61:H62"/>
    <mergeCell ref="B1:M1"/>
  </mergeCells>
  <hyperlinks>
    <hyperlink ref="B1" r:id="rId1" display="2024 QAP.pdf" xr:uid="{96DA4B51-EF99-47AC-AA29-A4E9AB2257E3}"/>
    <hyperlink ref="B1:M1" r:id="rId2" display="2024 QAP (Qualified Allocation Plan)" xr:uid="{ABE37ED6-AAD9-400E-A1F1-49EBBCF3A9BE}"/>
  </hyperlinks>
  <pageMargins left="0.25" right="0.25" top="0.75" bottom="0.75" header="0.3" footer="0.3"/>
  <pageSetup scale="83" orientation="portrait" r:id="rId3"/>
  <headerFooter alignWithMargins="0">
    <oddHeader>&amp;C&amp;"Arial,Bold"Low-Income Housing Tax Credit / Tax Exempt Bond Application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A1:Q62"/>
  <sheetViews>
    <sheetView showGridLines="0" workbookViewId="0"/>
  </sheetViews>
  <sheetFormatPr defaultColWidth="9" defaultRowHeight="12.75" x14ac:dyDescent="0.2"/>
  <cols>
    <col min="1" max="1" width="1.7109375" style="398" customWidth="1"/>
    <col min="2" max="2" width="15.85546875" style="398" customWidth="1"/>
    <col min="3" max="3" width="9" style="398"/>
    <col min="4" max="4" width="27.28515625" style="398" customWidth="1"/>
    <col min="5" max="5" width="12.140625" style="398" customWidth="1"/>
    <col min="6" max="6" width="7.7109375" style="398" customWidth="1"/>
    <col min="7" max="11" width="6.7109375" style="398" customWidth="1"/>
    <col min="12" max="12" width="1.7109375" style="398" customWidth="1"/>
    <col min="13"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J2" s="1272">
        <f>'1'!Q5</f>
        <v>0</v>
      </c>
      <c r="K2" s="1272"/>
    </row>
    <row r="4" spans="1:17" ht="15.75" x14ac:dyDescent="0.25">
      <c r="B4" s="413" t="s">
        <v>278</v>
      </c>
      <c r="C4" s="414"/>
      <c r="D4" s="414"/>
      <c r="E4" s="414"/>
      <c r="F4" s="414"/>
      <c r="G4" s="414"/>
      <c r="H4" s="414"/>
      <c r="I4" s="414"/>
      <c r="J4" s="414"/>
      <c r="K4" s="414"/>
    </row>
    <row r="5" spans="1:17" ht="4.7" customHeight="1" x14ac:dyDescent="0.2"/>
    <row r="6" spans="1:17" x14ac:dyDescent="0.2">
      <c r="B6" s="398" t="s">
        <v>284</v>
      </c>
    </row>
    <row r="7" spans="1:17" x14ac:dyDescent="0.2">
      <c r="B7" s="419" t="s">
        <v>285</v>
      </c>
    </row>
    <row r="8" spans="1:17" x14ac:dyDescent="0.2">
      <c r="B8" s="419" t="s">
        <v>286</v>
      </c>
    </row>
    <row r="9" spans="1:17" ht="34.5" customHeight="1" x14ac:dyDescent="0.2">
      <c r="B9" s="1277" t="s">
        <v>1444</v>
      </c>
      <c r="C9" s="1277"/>
      <c r="D9" s="1277"/>
      <c r="E9" s="1277"/>
      <c r="F9" s="1277"/>
      <c r="G9" s="1277"/>
      <c r="H9" s="1277"/>
      <c r="I9" s="1277"/>
      <c r="J9" s="1277"/>
      <c r="K9" s="1277"/>
    </row>
    <row r="10" spans="1:17" ht="15" x14ac:dyDescent="0.25">
      <c r="B10" s="630"/>
      <c r="C10" s="1271"/>
      <c r="D10" s="1271"/>
      <c r="E10" s="1271"/>
      <c r="F10" s="1271"/>
      <c r="G10" s="1270" t="s">
        <v>283</v>
      </c>
      <c r="H10" s="1270"/>
      <c r="I10" s="1270"/>
      <c r="J10" s="1270"/>
      <c r="K10" s="1270"/>
    </row>
    <row r="11" spans="1:17" ht="25.5" x14ac:dyDescent="0.2">
      <c r="B11" s="490" t="s">
        <v>279</v>
      </c>
      <c r="C11" s="521" t="s">
        <v>280</v>
      </c>
      <c r="D11" s="1278" t="s">
        <v>281</v>
      </c>
      <c r="E11" s="1279"/>
      <c r="F11" s="521" t="s">
        <v>282</v>
      </c>
      <c r="G11" s="521">
        <v>0</v>
      </c>
      <c r="H11" s="521">
        <v>1</v>
      </c>
      <c r="I11" s="490">
        <v>2</v>
      </c>
      <c r="J11" s="490">
        <v>3</v>
      </c>
      <c r="K11" s="490">
        <v>4</v>
      </c>
    </row>
    <row r="12" spans="1:17" ht="12.95" customHeight="1" x14ac:dyDescent="0.2">
      <c r="B12" s="161" t="s">
        <v>37</v>
      </c>
      <c r="C12" s="95"/>
      <c r="D12" s="1273"/>
      <c r="E12" s="1274"/>
      <c r="F12" s="629">
        <f>SUM(G12:K12)</f>
        <v>0</v>
      </c>
      <c r="G12" s="1018"/>
      <c r="H12" s="1018"/>
      <c r="I12" s="1018"/>
      <c r="J12" s="1018"/>
      <c r="K12" s="1018"/>
    </row>
    <row r="13" spans="1:17" ht="12.95" customHeight="1" x14ac:dyDescent="0.2">
      <c r="B13" s="161" t="s">
        <v>37</v>
      </c>
      <c r="C13" s="95"/>
      <c r="D13" s="1273"/>
      <c r="E13" s="1274"/>
      <c r="F13" s="629">
        <f t="shared" ref="F13:F53" si="0">SUM(G13:K13)</f>
        <v>0</v>
      </c>
      <c r="G13" s="1018"/>
      <c r="H13" s="1018"/>
      <c r="I13" s="1018"/>
      <c r="J13" s="1018"/>
      <c r="K13" s="1018"/>
    </row>
    <row r="14" spans="1:17" ht="12.95" customHeight="1" x14ac:dyDescent="0.2">
      <c r="B14" s="161" t="s">
        <v>37</v>
      </c>
      <c r="C14" s="95"/>
      <c r="D14" s="1273"/>
      <c r="E14" s="1274"/>
      <c r="F14" s="629">
        <f t="shared" si="0"/>
        <v>0</v>
      </c>
      <c r="G14" s="1018"/>
      <c r="H14" s="1018"/>
      <c r="I14" s="1018"/>
      <c r="J14" s="1018"/>
      <c r="K14" s="1018"/>
    </row>
    <row r="15" spans="1:17" ht="12.95" customHeight="1" x14ac:dyDescent="0.2">
      <c r="B15" s="161" t="s">
        <v>37</v>
      </c>
      <c r="C15" s="95"/>
      <c r="D15" s="1273"/>
      <c r="E15" s="1274"/>
      <c r="F15" s="629">
        <f t="shared" si="0"/>
        <v>0</v>
      </c>
      <c r="G15" s="1018"/>
      <c r="H15" s="1018"/>
      <c r="I15" s="1018"/>
      <c r="J15" s="1018"/>
      <c r="K15" s="1018"/>
    </row>
    <row r="16" spans="1:17" ht="12.95" customHeight="1" x14ac:dyDescent="0.2">
      <c r="B16" s="161" t="s">
        <v>37</v>
      </c>
      <c r="C16" s="95"/>
      <c r="D16" s="1273"/>
      <c r="E16" s="1274"/>
      <c r="F16" s="629">
        <f t="shared" si="0"/>
        <v>0</v>
      </c>
      <c r="G16" s="1018"/>
      <c r="H16" s="1018"/>
      <c r="I16" s="1018"/>
      <c r="J16" s="1018"/>
      <c r="K16" s="1018"/>
    </row>
    <row r="17" spans="2:11" ht="12.95" customHeight="1" x14ac:dyDescent="0.2">
      <c r="B17" s="161" t="s">
        <v>37</v>
      </c>
      <c r="C17" s="95"/>
      <c r="D17" s="1273"/>
      <c r="E17" s="1274"/>
      <c r="F17" s="629">
        <f t="shared" si="0"/>
        <v>0</v>
      </c>
      <c r="G17" s="1018"/>
      <c r="H17" s="1018"/>
      <c r="I17" s="1018"/>
      <c r="J17" s="1018"/>
      <c r="K17" s="1018"/>
    </row>
    <row r="18" spans="2:11" ht="12.95" customHeight="1" x14ac:dyDescent="0.2">
      <c r="B18" s="161" t="s">
        <v>37</v>
      </c>
      <c r="C18" s="95"/>
      <c r="D18" s="1273"/>
      <c r="E18" s="1274"/>
      <c r="F18" s="629">
        <f t="shared" si="0"/>
        <v>0</v>
      </c>
      <c r="G18" s="1018"/>
      <c r="H18" s="1018"/>
      <c r="I18" s="1018"/>
      <c r="J18" s="1018"/>
      <c r="K18" s="1018"/>
    </row>
    <row r="19" spans="2:11" ht="12.95" customHeight="1" x14ac:dyDescent="0.2">
      <c r="B19" s="161" t="s">
        <v>37</v>
      </c>
      <c r="C19" s="95"/>
      <c r="D19" s="1273"/>
      <c r="E19" s="1274"/>
      <c r="F19" s="629">
        <f t="shared" si="0"/>
        <v>0</v>
      </c>
      <c r="G19" s="1018"/>
      <c r="H19" s="1018"/>
      <c r="I19" s="1018"/>
      <c r="J19" s="1018"/>
      <c r="K19" s="1018"/>
    </row>
    <row r="20" spans="2:11" ht="12.95" customHeight="1" x14ac:dyDescent="0.2">
      <c r="B20" s="161" t="s">
        <v>37</v>
      </c>
      <c r="C20" s="95"/>
      <c r="D20" s="1273"/>
      <c r="E20" s="1274"/>
      <c r="F20" s="629">
        <f t="shared" si="0"/>
        <v>0</v>
      </c>
      <c r="G20" s="1018"/>
      <c r="H20" s="1018"/>
      <c r="I20" s="1018"/>
      <c r="J20" s="1018"/>
      <c r="K20" s="1018"/>
    </row>
    <row r="21" spans="2:11" ht="12.95" customHeight="1" x14ac:dyDescent="0.2">
      <c r="B21" s="161" t="s">
        <v>37</v>
      </c>
      <c r="C21" s="95"/>
      <c r="D21" s="1273"/>
      <c r="E21" s="1274"/>
      <c r="F21" s="629">
        <f t="shared" si="0"/>
        <v>0</v>
      </c>
      <c r="G21" s="1018"/>
      <c r="H21" s="1018"/>
      <c r="I21" s="1018"/>
      <c r="J21" s="1018"/>
      <c r="K21" s="1018"/>
    </row>
    <row r="22" spans="2:11" ht="12.95" customHeight="1" x14ac:dyDescent="0.2">
      <c r="B22" s="161" t="s">
        <v>37</v>
      </c>
      <c r="C22" s="95"/>
      <c r="D22" s="1273"/>
      <c r="E22" s="1274"/>
      <c r="F22" s="629">
        <f t="shared" si="0"/>
        <v>0</v>
      </c>
      <c r="G22" s="1018"/>
      <c r="H22" s="1018"/>
      <c r="I22" s="1018"/>
      <c r="J22" s="1018"/>
      <c r="K22" s="1018"/>
    </row>
    <row r="23" spans="2:11" ht="12.95" customHeight="1" x14ac:dyDescent="0.2">
      <c r="B23" s="161" t="s">
        <v>37</v>
      </c>
      <c r="C23" s="95"/>
      <c r="D23" s="1273"/>
      <c r="E23" s="1274"/>
      <c r="F23" s="629">
        <f t="shared" si="0"/>
        <v>0</v>
      </c>
      <c r="G23" s="1018"/>
      <c r="H23" s="1018"/>
      <c r="I23" s="1018"/>
      <c r="J23" s="1018"/>
      <c r="K23" s="1018"/>
    </row>
    <row r="24" spans="2:11" ht="12.95" customHeight="1" x14ac:dyDescent="0.2">
      <c r="B24" s="161" t="s">
        <v>37</v>
      </c>
      <c r="C24" s="95"/>
      <c r="D24" s="1273"/>
      <c r="E24" s="1274"/>
      <c r="F24" s="629">
        <f t="shared" si="0"/>
        <v>0</v>
      </c>
      <c r="G24" s="1018"/>
      <c r="H24" s="1018"/>
      <c r="I24" s="1018"/>
      <c r="J24" s="1018"/>
      <c r="K24" s="1018"/>
    </row>
    <row r="25" spans="2:11" ht="12.95" customHeight="1" x14ac:dyDescent="0.2">
      <c r="B25" s="161" t="s">
        <v>37</v>
      </c>
      <c r="C25" s="95"/>
      <c r="D25" s="1273"/>
      <c r="E25" s="1274"/>
      <c r="F25" s="629">
        <f t="shared" si="0"/>
        <v>0</v>
      </c>
      <c r="G25" s="1018"/>
      <c r="H25" s="1018"/>
      <c r="I25" s="1018"/>
      <c r="J25" s="1018"/>
      <c r="K25" s="1018"/>
    </row>
    <row r="26" spans="2:11" ht="12.95" customHeight="1" x14ac:dyDescent="0.2">
      <c r="B26" s="161" t="s">
        <v>37</v>
      </c>
      <c r="C26" s="95"/>
      <c r="D26" s="1273"/>
      <c r="E26" s="1274"/>
      <c r="F26" s="629">
        <f t="shared" si="0"/>
        <v>0</v>
      </c>
      <c r="G26" s="1018"/>
      <c r="H26" s="1018"/>
      <c r="I26" s="1018"/>
      <c r="J26" s="1018"/>
      <c r="K26" s="1018"/>
    </row>
    <row r="27" spans="2:11" ht="12.95" customHeight="1" x14ac:dyDescent="0.2">
      <c r="B27" s="161" t="s">
        <v>37</v>
      </c>
      <c r="C27" s="95"/>
      <c r="D27" s="1273"/>
      <c r="E27" s="1274"/>
      <c r="F27" s="629">
        <f t="shared" si="0"/>
        <v>0</v>
      </c>
      <c r="G27" s="1018"/>
      <c r="H27" s="1018"/>
      <c r="I27" s="1018"/>
      <c r="J27" s="1018"/>
      <c r="K27" s="1018"/>
    </row>
    <row r="28" spans="2:11" ht="12.95" customHeight="1" x14ac:dyDescent="0.2">
      <c r="B28" s="161" t="s">
        <v>37</v>
      </c>
      <c r="C28" s="95"/>
      <c r="D28" s="1273"/>
      <c r="E28" s="1274"/>
      <c r="F28" s="629">
        <f t="shared" si="0"/>
        <v>0</v>
      </c>
      <c r="G28" s="1018"/>
      <c r="H28" s="1018"/>
      <c r="I28" s="1018"/>
      <c r="J28" s="1018"/>
      <c r="K28" s="1018"/>
    </row>
    <row r="29" spans="2:11" ht="12.95" customHeight="1" x14ac:dyDescent="0.2">
      <c r="B29" s="161" t="s">
        <v>37</v>
      </c>
      <c r="C29" s="95"/>
      <c r="D29" s="1273"/>
      <c r="E29" s="1274"/>
      <c r="F29" s="629">
        <f t="shared" si="0"/>
        <v>0</v>
      </c>
      <c r="G29" s="1018"/>
      <c r="H29" s="1018"/>
      <c r="I29" s="1018"/>
      <c r="J29" s="1018"/>
      <c r="K29" s="1018"/>
    </row>
    <row r="30" spans="2:11" ht="12.95" customHeight="1" x14ac:dyDescent="0.2">
      <c r="B30" s="161" t="s">
        <v>37</v>
      </c>
      <c r="C30" s="95"/>
      <c r="D30" s="1273"/>
      <c r="E30" s="1274"/>
      <c r="F30" s="629">
        <f t="shared" si="0"/>
        <v>0</v>
      </c>
      <c r="G30" s="1018"/>
      <c r="H30" s="1018"/>
      <c r="I30" s="1018"/>
      <c r="J30" s="1018"/>
      <c r="K30" s="1018"/>
    </row>
    <row r="31" spans="2:11" ht="12.95" customHeight="1" x14ac:dyDescent="0.2">
      <c r="B31" s="161" t="s">
        <v>37</v>
      </c>
      <c r="C31" s="95"/>
      <c r="D31" s="1273"/>
      <c r="E31" s="1274"/>
      <c r="F31" s="629">
        <f t="shared" si="0"/>
        <v>0</v>
      </c>
      <c r="G31" s="1018"/>
      <c r="H31" s="1018"/>
      <c r="I31" s="1018"/>
      <c r="J31" s="1018"/>
      <c r="K31" s="1018"/>
    </row>
    <row r="32" spans="2:11" ht="12.95" customHeight="1" x14ac:dyDescent="0.2">
      <c r="B32" s="161" t="s">
        <v>37</v>
      </c>
      <c r="C32" s="95"/>
      <c r="D32" s="1273"/>
      <c r="E32" s="1274"/>
      <c r="F32" s="629">
        <f t="shared" si="0"/>
        <v>0</v>
      </c>
      <c r="G32" s="1018"/>
      <c r="H32" s="1018"/>
      <c r="I32" s="1018"/>
      <c r="J32" s="1018"/>
      <c r="K32" s="1018"/>
    </row>
    <row r="33" spans="2:11" ht="12.95" customHeight="1" x14ac:dyDescent="0.2">
      <c r="B33" s="161" t="s">
        <v>37</v>
      </c>
      <c r="C33" s="95"/>
      <c r="D33" s="1273"/>
      <c r="E33" s="1274"/>
      <c r="F33" s="629">
        <f t="shared" si="0"/>
        <v>0</v>
      </c>
      <c r="G33" s="1018"/>
      <c r="H33" s="1018"/>
      <c r="I33" s="1018"/>
      <c r="J33" s="1018"/>
      <c r="K33" s="1018"/>
    </row>
    <row r="34" spans="2:11" ht="12.95" customHeight="1" x14ac:dyDescent="0.2">
      <c r="B34" s="161" t="s">
        <v>37</v>
      </c>
      <c r="C34" s="95"/>
      <c r="D34" s="1273"/>
      <c r="E34" s="1274"/>
      <c r="F34" s="629">
        <f t="shared" si="0"/>
        <v>0</v>
      </c>
      <c r="G34" s="1018"/>
      <c r="H34" s="1018"/>
      <c r="I34" s="1018"/>
      <c r="J34" s="1018"/>
      <c r="K34" s="1018"/>
    </row>
    <row r="35" spans="2:11" ht="12.95" customHeight="1" x14ac:dyDescent="0.2">
      <c r="B35" s="161" t="s">
        <v>37</v>
      </c>
      <c r="C35" s="95"/>
      <c r="D35" s="1273"/>
      <c r="E35" s="1274"/>
      <c r="F35" s="629">
        <f t="shared" si="0"/>
        <v>0</v>
      </c>
      <c r="G35" s="1018"/>
      <c r="H35" s="1018"/>
      <c r="I35" s="1018"/>
      <c r="J35" s="1018"/>
      <c r="K35" s="1018"/>
    </row>
    <row r="36" spans="2:11" ht="12.95" customHeight="1" x14ac:dyDescent="0.2">
      <c r="B36" s="161" t="s">
        <v>37</v>
      </c>
      <c r="C36" s="95"/>
      <c r="D36" s="1273"/>
      <c r="E36" s="1274"/>
      <c r="F36" s="629">
        <f t="shared" si="0"/>
        <v>0</v>
      </c>
      <c r="G36" s="1018"/>
      <c r="H36" s="1018"/>
      <c r="I36" s="1018"/>
      <c r="J36" s="1018"/>
      <c r="K36" s="1018"/>
    </row>
    <row r="37" spans="2:11" ht="12.95" customHeight="1" x14ac:dyDescent="0.2">
      <c r="B37" s="161" t="s">
        <v>37</v>
      </c>
      <c r="C37" s="95"/>
      <c r="D37" s="1273"/>
      <c r="E37" s="1274"/>
      <c r="F37" s="629">
        <f t="shared" si="0"/>
        <v>0</v>
      </c>
      <c r="G37" s="1018"/>
      <c r="H37" s="1018"/>
      <c r="I37" s="1018"/>
      <c r="J37" s="1018"/>
      <c r="K37" s="1018"/>
    </row>
    <row r="38" spans="2:11" ht="12.95" customHeight="1" x14ac:dyDescent="0.2">
      <c r="B38" s="161" t="s">
        <v>37</v>
      </c>
      <c r="C38" s="95"/>
      <c r="D38" s="1273"/>
      <c r="E38" s="1274"/>
      <c r="F38" s="629">
        <f t="shared" si="0"/>
        <v>0</v>
      </c>
      <c r="G38" s="1018"/>
      <c r="H38" s="1018"/>
      <c r="I38" s="1018"/>
      <c r="J38" s="1018"/>
      <c r="K38" s="1018"/>
    </row>
    <row r="39" spans="2:11" ht="12.95" customHeight="1" x14ac:dyDescent="0.2">
      <c r="B39" s="161" t="s">
        <v>37</v>
      </c>
      <c r="C39" s="95"/>
      <c r="D39" s="1273"/>
      <c r="E39" s="1274"/>
      <c r="F39" s="629">
        <f t="shared" si="0"/>
        <v>0</v>
      </c>
      <c r="G39" s="1018"/>
      <c r="H39" s="1018"/>
      <c r="I39" s="1018"/>
      <c r="J39" s="1018"/>
      <c r="K39" s="1018"/>
    </row>
    <row r="40" spans="2:11" ht="12.95" customHeight="1" x14ac:dyDescent="0.2">
      <c r="B40" s="161" t="s">
        <v>37</v>
      </c>
      <c r="C40" s="95"/>
      <c r="D40" s="1273"/>
      <c r="E40" s="1274"/>
      <c r="F40" s="629">
        <f t="shared" si="0"/>
        <v>0</v>
      </c>
      <c r="G40" s="1018"/>
      <c r="H40" s="1018"/>
      <c r="I40" s="1018"/>
      <c r="J40" s="1018"/>
      <c r="K40" s="1018"/>
    </row>
    <row r="41" spans="2:11" ht="12.95" customHeight="1" x14ac:dyDescent="0.2">
      <c r="B41" s="161" t="s">
        <v>37</v>
      </c>
      <c r="C41" s="95"/>
      <c r="D41" s="1273"/>
      <c r="E41" s="1274"/>
      <c r="F41" s="629">
        <f t="shared" si="0"/>
        <v>0</v>
      </c>
      <c r="G41" s="1018"/>
      <c r="H41" s="1018"/>
      <c r="I41" s="1018"/>
      <c r="J41" s="1018"/>
      <c r="K41" s="1018"/>
    </row>
    <row r="42" spans="2:11" ht="12.95" customHeight="1" x14ac:dyDescent="0.2">
      <c r="B42" s="161" t="s">
        <v>37</v>
      </c>
      <c r="C42" s="95"/>
      <c r="D42" s="1273"/>
      <c r="E42" s="1274"/>
      <c r="F42" s="629">
        <f t="shared" si="0"/>
        <v>0</v>
      </c>
      <c r="G42" s="1018"/>
      <c r="H42" s="1018"/>
      <c r="I42" s="1018"/>
      <c r="J42" s="1018"/>
      <c r="K42" s="1018"/>
    </row>
    <row r="43" spans="2:11" ht="12.95" customHeight="1" x14ac:dyDescent="0.2">
      <c r="B43" s="161" t="s">
        <v>37</v>
      </c>
      <c r="C43" s="95"/>
      <c r="D43" s="1273"/>
      <c r="E43" s="1274"/>
      <c r="F43" s="629">
        <f t="shared" si="0"/>
        <v>0</v>
      </c>
      <c r="G43" s="1018"/>
      <c r="H43" s="1018"/>
      <c r="I43" s="1018"/>
      <c r="J43" s="1018"/>
      <c r="K43" s="1018"/>
    </row>
    <row r="44" spans="2:11" ht="12.95" customHeight="1" x14ac:dyDescent="0.2">
      <c r="B44" s="161" t="s">
        <v>37</v>
      </c>
      <c r="C44" s="95"/>
      <c r="D44" s="1273"/>
      <c r="E44" s="1274"/>
      <c r="F44" s="629">
        <f t="shared" si="0"/>
        <v>0</v>
      </c>
      <c r="G44" s="1018"/>
      <c r="H44" s="1018"/>
      <c r="I44" s="1018"/>
      <c r="J44" s="1018"/>
      <c r="K44" s="1018"/>
    </row>
    <row r="45" spans="2:11" ht="12.95" customHeight="1" x14ac:dyDescent="0.2">
      <c r="B45" s="161" t="s">
        <v>37</v>
      </c>
      <c r="C45" s="95"/>
      <c r="D45" s="1273"/>
      <c r="E45" s="1274"/>
      <c r="F45" s="629">
        <f t="shared" si="0"/>
        <v>0</v>
      </c>
      <c r="G45" s="1018"/>
      <c r="H45" s="1018"/>
      <c r="I45" s="1018"/>
      <c r="J45" s="1018"/>
      <c r="K45" s="1018"/>
    </row>
    <row r="46" spans="2:11" ht="12.95" customHeight="1" x14ac:dyDescent="0.2">
      <c r="B46" s="161" t="s">
        <v>37</v>
      </c>
      <c r="C46" s="95"/>
      <c r="D46" s="1273"/>
      <c r="E46" s="1274"/>
      <c r="F46" s="629">
        <f t="shared" si="0"/>
        <v>0</v>
      </c>
      <c r="G46" s="1018"/>
      <c r="H46" s="1018"/>
      <c r="I46" s="1018"/>
      <c r="J46" s="1018"/>
      <c r="K46" s="1018"/>
    </row>
    <row r="47" spans="2:11" ht="12.95" customHeight="1" x14ac:dyDescent="0.2">
      <c r="B47" s="161" t="s">
        <v>37</v>
      </c>
      <c r="C47" s="95"/>
      <c r="D47" s="1273"/>
      <c r="E47" s="1274"/>
      <c r="F47" s="629">
        <f t="shared" si="0"/>
        <v>0</v>
      </c>
      <c r="G47" s="1018"/>
      <c r="H47" s="1018"/>
      <c r="I47" s="1018"/>
      <c r="J47" s="1018"/>
      <c r="K47" s="1018"/>
    </row>
    <row r="48" spans="2:11" ht="12.95" customHeight="1" x14ac:dyDescent="0.2">
      <c r="B48" s="161" t="s">
        <v>37</v>
      </c>
      <c r="C48" s="95"/>
      <c r="D48" s="1273"/>
      <c r="E48" s="1274"/>
      <c r="F48" s="629">
        <f t="shared" si="0"/>
        <v>0</v>
      </c>
      <c r="G48" s="1018"/>
      <c r="H48" s="1018"/>
      <c r="I48" s="1018"/>
      <c r="J48" s="1018"/>
      <c r="K48" s="1018"/>
    </row>
    <row r="49" spans="2:17" ht="12.95" customHeight="1" x14ac:dyDescent="0.2">
      <c r="B49" s="161" t="s">
        <v>37</v>
      </c>
      <c r="C49" s="95"/>
      <c r="D49" s="1273"/>
      <c r="E49" s="1274"/>
      <c r="F49" s="629">
        <f t="shared" si="0"/>
        <v>0</v>
      </c>
      <c r="G49" s="1018"/>
      <c r="H49" s="1018"/>
      <c r="I49" s="1018"/>
      <c r="J49" s="1018"/>
      <c r="K49" s="1018"/>
    </row>
    <row r="50" spans="2:17" ht="12.95" customHeight="1" x14ac:dyDescent="0.2">
      <c r="B50" s="161" t="s">
        <v>37</v>
      </c>
      <c r="C50" s="95"/>
      <c r="D50" s="1273"/>
      <c r="E50" s="1274"/>
      <c r="F50" s="629">
        <f t="shared" si="0"/>
        <v>0</v>
      </c>
      <c r="G50" s="1018"/>
      <c r="H50" s="1018"/>
      <c r="I50" s="1018"/>
      <c r="J50" s="1018"/>
      <c r="K50" s="1018"/>
    </row>
    <row r="51" spans="2:17" ht="12.95" customHeight="1" x14ac:dyDescent="0.2">
      <c r="B51" s="161" t="s">
        <v>37</v>
      </c>
      <c r="C51" s="95"/>
      <c r="D51" s="1273"/>
      <c r="E51" s="1274"/>
      <c r="F51" s="629">
        <f t="shared" si="0"/>
        <v>0</v>
      </c>
      <c r="G51" s="1018"/>
      <c r="H51" s="1018"/>
      <c r="I51" s="1018"/>
      <c r="J51" s="1018"/>
      <c r="K51" s="1018"/>
    </row>
    <row r="52" spans="2:17" ht="12.95" customHeight="1" x14ac:dyDescent="0.2">
      <c r="B52" s="161" t="s">
        <v>37</v>
      </c>
      <c r="C52" s="95"/>
      <c r="D52" s="1273"/>
      <c r="E52" s="1274"/>
      <c r="F52" s="629">
        <f t="shared" si="0"/>
        <v>0</v>
      </c>
      <c r="G52" s="1018"/>
      <c r="H52" s="1018"/>
      <c r="I52" s="1018"/>
      <c r="J52" s="1018"/>
      <c r="K52" s="1018"/>
    </row>
    <row r="53" spans="2:17" ht="12.95" customHeight="1" x14ac:dyDescent="0.2">
      <c r="B53" s="161" t="s">
        <v>37</v>
      </c>
      <c r="C53" s="95"/>
      <c r="D53" s="1273"/>
      <c r="E53" s="1274"/>
      <c r="F53" s="629">
        <f t="shared" si="0"/>
        <v>0</v>
      </c>
      <c r="G53" s="1018"/>
      <c r="H53" s="1018"/>
      <c r="I53" s="1018"/>
      <c r="J53" s="1018"/>
      <c r="K53" s="1018"/>
    </row>
    <row r="54" spans="2:17" ht="12.95" customHeight="1" thickBot="1" x14ac:dyDescent="0.25">
      <c r="F54" s="628">
        <f t="shared" ref="F54:K54" si="1">SUM(F12:F53)</f>
        <v>0</v>
      </c>
      <c r="G54" s="628">
        <f t="shared" si="1"/>
        <v>0</v>
      </c>
      <c r="H54" s="628">
        <f t="shared" si="1"/>
        <v>0</v>
      </c>
      <c r="I54" s="628">
        <f t="shared" si="1"/>
        <v>0</v>
      </c>
      <c r="J54" s="628">
        <f t="shared" si="1"/>
        <v>0</v>
      </c>
      <c r="K54" s="628">
        <f t="shared" si="1"/>
        <v>0</v>
      </c>
    </row>
    <row r="55" spans="2:17" ht="13.5" thickTop="1" x14ac:dyDescent="0.2">
      <c r="E55" s="409"/>
      <c r="Q55" s="417"/>
    </row>
    <row r="56" spans="2:17" x14ac:dyDescent="0.2">
      <c r="B56" s="398" t="s">
        <v>288</v>
      </c>
      <c r="E56" s="404" t="s">
        <v>287</v>
      </c>
      <c r="F56" s="1275"/>
      <c r="G56" s="1276"/>
      <c r="H56" s="1217" t="s">
        <v>1138</v>
      </c>
      <c r="I56" s="1282"/>
      <c r="J56" s="1280"/>
      <c r="K56" s="1281"/>
      <c r="P56" s="399"/>
      <c r="Q56" s="421"/>
    </row>
    <row r="57" spans="2:17" x14ac:dyDescent="0.2">
      <c r="Q57" s="417"/>
    </row>
    <row r="58" spans="2:17" x14ac:dyDescent="0.2">
      <c r="B58" s="398" t="s">
        <v>289</v>
      </c>
      <c r="E58" s="404" t="s">
        <v>287</v>
      </c>
      <c r="F58" s="1275"/>
      <c r="G58" s="1276"/>
      <c r="H58" s="1217" t="s">
        <v>1138</v>
      </c>
      <c r="I58" s="1282"/>
      <c r="J58" s="1280"/>
      <c r="K58" s="1281"/>
    </row>
    <row r="59" spans="2:17" ht="7.5" customHeight="1" x14ac:dyDescent="0.2">
      <c r="E59" s="626"/>
      <c r="F59" s="460"/>
      <c r="G59" s="627"/>
      <c r="H59" s="421"/>
      <c r="I59" s="627"/>
      <c r="J59" s="627"/>
      <c r="K59" s="421"/>
    </row>
    <row r="60" spans="2:17" ht="7.5" customHeight="1" x14ac:dyDescent="0.2">
      <c r="E60" s="626"/>
      <c r="F60" s="460"/>
      <c r="G60" s="627"/>
      <c r="H60" s="421"/>
      <c r="I60" s="627"/>
      <c r="J60" s="627"/>
      <c r="K60" s="421"/>
    </row>
    <row r="61" spans="2:17" ht="7.5" customHeight="1" thickBot="1" x14ac:dyDescent="0.25">
      <c r="B61" s="397"/>
      <c r="C61" s="397"/>
      <c r="D61" s="397"/>
      <c r="E61" s="397"/>
      <c r="F61" s="397"/>
      <c r="G61" s="397"/>
      <c r="H61" s="397"/>
      <c r="I61" s="397"/>
      <c r="J61" s="397"/>
      <c r="K61" s="397"/>
    </row>
    <row r="62" spans="2:17" ht="13.5" thickTop="1" x14ac:dyDescent="0.2">
      <c r="B62" s="435" t="str">
        <f>Guide!$C$30</f>
        <v>For year: 2024</v>
      </c>
      <c r="J62" s="1268" t="s">
        <v>317</v>
      </c>
      <c r="K62" s="1269"/>
    </row>
  </sheetData>
  <sheetProtection algorithmName="SHA-512" hashValue="sPd+4sWFgctXcAUcjqIkvY6j6sZInYD3Y6FVPp1PZhnQasDwZaOL1+hEzb6AtAisMGQCLPuvnc4VdPpMFhfGAA==" saltValue="zmocE2sbqeuA6rgWHF14qA==" spinCount="100000" sheet="1" objects="1" scenarios="1"/>
  <mergeCells count="55">
    <mergeCell ref="F56:G56"/>
    <mergeCell ref="J56:K56"/>
    <mergeCell ref="H56:I56"/>
    <mergeCell ref="H58:I58"/>
    <mergeCell ref="J58:K58"/>
    <mergeCell ref="D53:E53"/>
    <mergeCell ref="D48:E48"/>
    <mergeCell ref="D49:E49"/>
    <mergeCell ref="D50:E50"/>
    <mergeCell ref="D51:E51"/>
    <mergeCell ref="D52:E52"/>
    <mergeCell ref="D43:E43"/>
    <mergeCell ref="D45:E45"/>
    <mergeCell ref="D44:E44"/>
    <mergeCell ref="D46:E46"/>
    <mergeCell ref="D47:E47"/>
    <mergeCell ref="D27:E27"/>
    <mergeCell ref="B9:K9"/>
    <mergeCell ref="D11:E11"/>
    <mergeCell ref="D13:E13"/>
    <mergeCell ref="D14:E14"/>
    <mergeCell ref="D15:E15"/>
    <mergeCell ref="D23:E23"/>
    <mergeCell ref="D17:E17"/>
    <mergeCell ref="D18:E18"/>
    <mergeCell ref="D22:E22"/>
    <mergeCell ref="D28:E28"/>
    <mergeCell ref="D42:E42"/>
    <mergeCell ref="D31:E31"/>
    <mergeCell ref="D32:E32"/>
    <mergeCell ref="D33:E33"/>
    <mergeCell ref="D34:E34"/>
    <mergeCell ref="D35:E35"/>
    <mergeCell ref="D36:E36"/>
    <mergeCell ref="D37:E37"/>
    <mergeCell ref="D38:E38"/>
    <mergeCell ref="D39:E39"/>
    <mergeCell ref="D40:E40"/>
    <mergeCell ref="D41:E41"/>
    <mergeCell ref="B1:M1"/>
    <mergeCell ref="J62:K62"/>
    <mergeCell ref="G10:K10"/>
    <mergeCell ref="C10:F10"/>
    <mergeCell ref="J2:K2"/>
    <mergeCell ref="D19:E19"/>
    <mergeCell ref="D20:E20"/>
    <mergeCell ref="D21:E21"/>
    <mergeCell ref="D24:E24"/>
    <mergeCell ref="F58:G58"/>
    <mergeCell ref="D12:E12"/>
    <mergeCell ref="D16:E16"/>
    <mergeCell ref="D29:E29"/>
    <mergeCell ref="D30:E30"/>
    <mergeCell ref="D25:E25"/>
    <mergeCell ref="D26:E26"/>
  </mergeCells>
  <phoneticPr fontId="4" type="noConversion"/>
  <hyperlinks>
    <hyperlink ref="B1" r:id="rId1" display="2024 QAP.pdf" xr:uid="{D5CA4701-3ED9-4A2D-AE48-7CFA69B516B1}"/>
    <hyperlink ref="B1:M1" r:id="rId2" display="2024 QAP (Qualified Allocation Plan)" xr:uid="{A9565994-6BFC-4309-B39C-3172EAFD6675}"/>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Q255"/>
  <sheetViews>
    <sheetView showGridLines="0" workbookViewId="0"/>
  </sheetViews>
  <sheetFormatPr defaultColWidth="9.140625" defaultRowHeight="12.75" x14ac:dyDescent="0.2"/>
  <cols>
    <col min="1" max="1" width="3.28515625" style="398" customWidth="1"/>
    <col min="2" max="2" width="4.140625" style="398" customWidth="1"/>
    <col min="3" max="4" width="9.140625" style="398" customWidth="1"/>
    <col min="5" max="5" width="12.140625" style="398" customWidth="1"/>
    <col min="6" max="9" width="9.140625" style="398"/>
    <col min="10" max="10" width="2.42578125" style="398" customWidth="1"/>
    <col min="11" max="11" width="9.140625" style="398" customWidth="1"/>
    <col min="12" max="12" width="10.28515625" style="398" customWidth="1"/>
    <col min="13" max="13" width="3.28515625" style="398" customWidth="1"/>
    <col min="14" max="16384" width="9.14062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ht="12.75" customHeight="1" x14ac:dyDescent="0.2">
      <c r="B2" s="1257">
        <f>'1'!J5</f>
        <v>0</v>
      </c>
      <c r="C2" s="1257"/>
      <c r="D2" s="1257"/>
      <c r="E2" s="1257"/>
      <c r="F2" s="1257"/>
      <c r="G2" s="1257"/>
      <c r="L2" s="541">
        <f>'1'!Q5</f>
        <v>0</v>
      </c>
    </row>
    <row r="3" spans="1:17" ht="12.75" customHeight="1" x14ac:dyDescent="0.2">
      <c r="B3" s="639"/>
      <c r="C3" s="637"/>
      <c r="D3" s="639"/>
      <c r="E3" s="639"/>
    </row>
    <row r="4" spans="1:17" ht="12.75" customHeight="1" x14ac:dyDescent="0.2">
      <c r="B4" s="654" t="s">
        <v>327</v>
      </c>
      <c r="C4" s="655"/>
      <c r="D4" s="654"/>
      <c r="E4" s="656"/>
    </row>
    <row r="5" spans="1:17" ht="12.75" customHeight="1" x14ac:dyDescent="0.2">
      <c r="B5" s="639"/>
      <c r="C5" s="637"/>
      <c r="D5" s="639"/>
      <c r="E5" s="639"/>
    </row>
    <row r="6" spans="1:17" ht="12.75" customHeight="1" x14ac:dyDescent="0.2">
      <c r="A6" s="639"/>
      <c r="B6" s="657" t="s">
        <v>328</v>
      </c>
      <c r="C6" s="1285" t="s">
        <v>474</v>
      </c>
      <c r="D6" s="1285"/>
      <c r="E6" s="1285"/>
      <c r="F6" s="1285"/>
      <c r="G6" s="1285"/>
      <c r="H6" s="1285"/>
      <c r="I6" s="1285"/>
      <c r="J6" s="1285"/>
      <c r="K6" s="1285"/>
      <c r="L6" s="1285"/>
      <c r="M6" s="639"/>
    </row>
    <row r="7" spans="1:17" ht="12.75" customHeight="1" x14ac:dyDescent="0.2">
      <c r="A7" s="639"/>
      <c r="B7" s="658"/>
      <c r="C7" s="1285"/>
      <c r="D7" s="1285"/>
      <c r="E7" s="1285"/>
      <c r="F7" s="1285"/>
      <c r="G7" s="1285"/>
      <c r="H7" s="1285"/>
      <c r="I7" s="1285"/>
      <c r="J7" s="1285"/>
      <c r="K7" s="1285"/>
      <c r="L7" s="1285"/>
      <c r="M7" s="639"/>
    </row>
    <row r="8" spans="1:17" ht="12.75" customHeight="1" x14ac:dyDescent="0.2">
      <c r="A8" s="639"/>
      <c r="B8" s="658"/>
      <c r="C8" s="1285"/>
      <c r="D8" s="1285"/>
      <c r="E8" s="1285"/>
      <c r="F8" s="1285"/>
      <c r="G8" s="1285"/>
      <c r="H8" s="1285"/>
      <c r="I8" s="1285"/>
      <c r="J8" s="1285"/>
      <c r="K8" s="1285"/>
      <c r="L8" s="1285"/>
      <c r="M8" s="639"/>
    </row>
    <row r="9" spans="1:17" ht="12.75" customHeight="1" x14ac:dyDescent="0.2">
      <c r="A9" s="639"/>
      <c r="B9" s="658"/>
      <c r="C9" s="1285"/>
      <c r="D9" s="1285"/>
      <c r="E9" s="1285"/>
      <c r="F9" s="1285"/>
      <c r="G9" s="1285"/>
      <c r="H9" s="1285"/>
      <c r="I9" s="1285"/>
      <c r="J9" s="1285"/>
      <c r="K9" s="1285"/>
      <c r="L9" s="1285"/>
      <c r="M9" s="639"/>
    </row>
    <row r="10" spans="1:17" ht="12.75" customHeight="1" x14ac:dyDescent="0.2">
      <c r="A10" s="639"/>
      <c r="B10" s="658"/>
      <c r="C10" s="1285"/>
      <c r="D10" s="1285"/>
      <c r="E10" s="1285"/>
      <c r="F10" s="1285"/>
      <c r="G10" s="1285"/>
      <c r="H10" s="1285"/>
      <c r="I10" s="1285"/>
      <c r="J10" s="1285"/>
      <c r="K10" s="1285"/>
      <c r="L10" s="1285"/>
      <c r="M10" s="639"/>
    </row>
    <row r="11" spans="1:17" ht="12.75" customHeight="1" x14ac:dyDescent="0.2">
      <c r="A11" s="639"/>
      <c r="B11" s="658"/>
      <c r="C11" s="1285"/>
      <c r="D11" s="1285"/>
      <c r="E11" s="1285"/>
      <c r="F11" s="1285"/>
      <c r="G11" s="1285"/>
      <c r="H11" s="1285"/>
      <c r="I11" s="1285"/>
      <c r="J11" s="1285"/>
      <c r="K11" s="1285"/>
      <c r="L11" s="1285"/>
      <c r="M11" s="639"/>
    </row>
    <row r="12" spans="1:17" ht="12.75" customHeight="1" x14ac:dyDescent="0.2">
      <c r="A12" s="639"/>
      <c r="B12" s="658"/>
      <c r="C12" s="1285"/>
      <c r="D12" s="1285"/>
      <c r="E12" s="1285"/>
      <c r="F12" s="1285"/>
      <c r="G12" s="1285"/>
      <c r="H12" s="1285"/>
      <c r="I12" s="1285"/>
      <c r="J12" s="1285"/>
      <c r="K12" s="1285"/>
      <c r="L12" s="1285"/>
      <c r="M12" s="639"/>
    </row>
    <row r="13" spans="1:17" ht="18" customHeight="1" x14ac:dyDescent="0.2">
      <c r="A13" s="639"/>
      <c r="B13" s="658"/>
      <c r="C13" s="1285"/>
      <c r="D13" s="1285"/>
      <c r="E13" s="1285"/>
      <c r="F13" s="1285"/>
      <c r="G13" s="1285"/>
      <c r="H13" s="1285"/>
      <c r="I13" s="1285"/>
      <c r="J13" s="1285"/>
      <c r="K13" s="1285"/>
      <c r="L13" s="1285"/>
      <c r="M13" s="639"/>
    </row>
    <row r="14" spans="1:17" ht="12.75" customHeight="1" x14ac:dyDescent="0.2">
      <c r="A14" s="639"/>
      <c r="B14" s="658"/>
      <c r="C14" s="659"/>
      <c r="D14" s="659"/>
      <c r="E14" s="641"/>
      <c r="F14" s="641"/>
      <c r="G14" s="641"/>
      <c r="H14" s="641"/>
      <c r="I14" s="641"/>
      <c r="J14" s="641"/>
      <c r="M14" s="639"/>
    </row>
    <row r="15" spans="1:17" ht="12.75" customHeight="1" x14ac:dyDescent="0.2">
      <c r="A15" s="639"/>
      <c r="B15" s="658" t="s">
        <v>329</v>
      </c>
      <c r="C15" s="1283" t="s">
        <v>475</v>
      </c>
      <c r="D15" s="1283"/>
      <c r="E15" s="1283"/>
      <c r="F15" s="1283"/>
      <c r="G15" s="1283"/>
      <c r="H15" s="1283"/>
      <c r="I15" s="1283"/>
      <c r="J15" s="1283"/>
      <c r="K15" s="1283"/>
      <c r="L15" s="1283"/>
      <c r="M15" s="639"/>
    </row>
    <row r="16" spans="1:17" ht="12.75" customHeight="1" x14ac:dyDescent="0.2">
      <c r="A16" s="639"/>
      <c r="B16" s="658"/>
      <c r="C16" s="1283"/>
      <c r="D16" s="1283"/>
      <c r="E16" s="1283"/>
      <c r="F16" s="1283"/>
      <c r="G16" s="1283"/>
      <c r="H16" s="1283"/>
      <c r="I16" s="1283"/>
      <c r="J16" s="1283"/>
      <c r="K16" s="1283"/>
      <c r="L16" s="1283"/>
      <c r="M16" s="639"/>
    </row>
    <row r="17" spans="1:13" ht="12.75" customHeight="1" x14ac:dyDescent="0.2">
      <c r="A17" s="639"/>
      <c r="B17" s="658"/>
      <c r="C17" s="1283"/>
      <c r="D17" s="1283"/>
      <c r="E17" s="1283"/>
      <c r="F17" s="1283"/>
      <c r="G17" s="1283"/>
      <c r="H17" s="1283"/>
      <c r="I17" s="1283"/>
      <c r="J17" s="1283"/>
      <c r="K17" s="1283"/>
      <c r="L17" s="1283"/>
      <c r="M17" s="639"/>
    </row>
    <row r="18" spans="1:13" ht="12.75" customHeight="1" x14ac:dyDescent="0.2">
      <c r="B18" s="658"/>
      <c r="C18" s="659"/>
      <c r="D18" s="641"/>
      <c r="E18" s="641"/>
      <c r="F18" s="641"/>
      <c r="G18" s="641"/>
      <c r="H18" s="641"/>
      <c r="I18" s="641"/>
      <c r="J18" s="641"/>
    </row>
    <row r="19" spans="1:13" ht="12.75" customHeight="1" x14ac:dyDescent="0.2">
      <c r="B19" s="658" t="s">
        <v>330</v>
      </c>
      <c r="C19" s="1286" t="s">
        <v>476</v>
      </c>
      <c r="D19" s="1286"/>
      <c r="E19" s="1286"/>
      <c r="F19" s="1286"/>
      <c r="G19" s="1286"/>
      <c r="H19" s="1286"/>
      <c r="I19" s="1286"/>
      <c r="J19" s="1286"/>
      <c r="K19" s="1286"/>
      <c r="L19" s="1286"/>
    </row>
    <row r="20" spans="1:13" ht="12.75" customHeight="1" x14ac:dyDescent="0.2">
      <c r="B20" s="658"/>
      <c r="C20" s="1286"/>
      <c r="D20" s="1286"/>
      <c r="E20" s="1286"/>
      <c r="F20" s="1286"/>
      <c r="G20" s="1286"/>
      <c r="H20" s="1286"/>
      <c r="I20" s="1286"/>
      <c r="J20" s="1286"/>
      <c r="K20" s="1286"/>
      <c r="L20" s="1286"/>
    </row>
    <row r="21" spans="1:13" ht="12.75" customHeight="1" x14ac:dyDescent="0.2">
      <c r="B21" s="658"/>
      <c r="C21" s="1286"/>
      <c r="D21" s="1286"/>
      <c r="E21" s="1286"/>
      <c r="F21" s="1286"/>
      <c r="G21" s="1286"/>
      <c r="H21" s="1286"/>
      <c r="I21" s="1286"/>
      <c r="J21" s="1286"/>
      <c r="K21" s="1286"/>
      <c r="L21" s="1286"/>
    </row>
    <row r="22" spans="1:13" ht="12.75" customHeight="1" x14ac:dyDescent="0.2">
      <c r="B22" s="658"/>
      <c r="C22" s="1286"/>
      <c r="D22" s="1286"/>
      <c r="E22" s="1286"/>
      <c r="F22" s="1286"/>
      <c r="G22" s="1286"/>
      <c r="H22" s="1286"/>
      <c r="I22" s="1286"/>
      <c r="J22" s="1286"/>
      <c r="K22" s="1286"/>
      <c r="L22" s="1286"/>
    </row>
    <row r="23" spans="1:13" ht="12.75" customHeight="1" x14ac:dyDescent="0.2">
      <c r="B23" s="658"/>
      <c r="C23" s="1286"/>
      <c r="D23" s="1286"/>
      <c r="E23" s="1286"/>
      <c r="F23" s="1286"/>
      <c r="G23" s="1286"/>
      <c r="H23" s="1286"/>
      <c r="I23" s="1286"/>
      <c r="J23" s="1286"/>
      <c r="K23" s="1286"/>
      <c r="L23" s="1286"/>
    </row>
    <row r="24" spans="1:13" ht="12.75" customHeight="1" x14ac:dyDescent="0.2">
      <c r="B24" s="658"/>
      <c r="C24" s="1286"/>
      <c r="D24" s="1286"/>
      <c r="E24" s="1286"/>
      <c r="F24" s="1286"/>
      <c r="G24" s="1286"/>
      <c r="H24" s="1286"/>
      <c r="I24" s="1286"/>
      <c r="J24" s="1286"/>
      <c r="K24" s="1286"/>
      <c r="L24" s="1286"/>
    </row>
    <row r="25" spans="1:13" ht="12.75" customHeight="1" x14ac:dyDescent="0.2">
      <c r="B25" s="658"/>
      <c r="C25" s="1286"/>
      <c r="D25" s="1286"/>
      <c r="E25" s="1286"/>
      <c r="F25" s="1286"/>
      <c r="G25" s="1286"/>
      <c r="H25" s="1286"/>
      <c r="I25" s="1286"/>
      <c r="J25" s="1286"/>
      <c r="K25" s="1286"/>
      <c r="L25" s="1286"/>
    </row>
    <row r="26" spans="1:13" ht="12.75" customHeight="1" x14ac:dyDescent="0.2">
      <c r="B26" s="658"/>
      <c r="C26" s="659"/>
      <c r="D26" s="641"/>
      <c r="E26" s="641"/>
      <c r="F26" s="641"/>
      <c r="G26" s="641"/>
      <c r="H26" s="641"/>
      <c r="I26" s="641"/>
      <c r="J26" s="641"/>
    </row>
    <row r="27" spans="1:13" ht="12.75" customHeight="1" x14ac:dyDescent="0.2">
      <c r="B27" s="658" t="s">
        <v>341</v>
      </c>
      <c r="C27" s="1286" t="s">
        <v>477</v>
      </c>
      <c r="D27" s="1286"/>
      <c r="E27" s="1286"/>
      <c r="F27" s="1286"/>
      <c r="G27" s="1286"/>
      <c r="H27" s="1286"/>
      <c r="I27" s="1286"/>
      <c r="J27" s="1286"/>
      <c r="K27" s="1286"/>
      <c r="L27" s="1286"/>
    </row>
    <row r="28" spans="1:13" ht="12.75" customHeight="1" x14ac:dyDescent="0.2">
      <c r="B28" s="658"/>
      <c r="C28" s="1286"/>
      <c r="D28" s="1286"/>
      <c r="E28" s="1286"/>
      <c r="F28" s="1286"/>
      <c r="G28" s="1286"/>
      <c r="H28" s="1286"/>
      <c r="I28" s="1286"/>
      <c r="J28" s="1286"/>
      <c r="K28" s="1286"/>
      <c r="L28" s="1286"/>
    </row>
    <row r="29" spans="1:13" ht="12.75" customHeight="1" x14ac:dyDescent="0.2">
      <c r="B29" s="658"/>
      <c r="C29" s="1286"/>
      <c r="D29" s="1286"/>
      <c r="E29" s="1286"/>
      <c r="F29" s="1286"/>
      <c r="G29" s="1286"/>
      <c r="H29" s="1286"/>
      <c r="I29" s="1286"/>
      <c r="J29" s="1286"/>
      <c r="K29" s="1286"/>
      <c r="L29" s="1286"/>
    </row>
    <row r="30" spans="1:13" ht="12.75" customHeight="1" x14ac:dyDescent="0.2">
      <c r="B30" s="658"/>
      <c r="C30" s="1286"/>
      <c r="D30" s="1286"/>
      <c r="E30" s="1286"/>
      <c r="F30" s="1286"/>
      <c r="G30" s="1286"/>
      <c r="H30" s="1286"/>
      <c r="I30" s="1286"/>
      <c r="J30" s="1286"/>
      <c r="K30" s="1286"/>
      <c r="L30" s="1286"/>
    </row>
    <row r="31" spans="1:13" ht="12.75" customHeight="1" x14ac:dyDescent="0.2">
      <c r="B31" s="658"/>
      <c r="C31" s="1286"/>
      <c r="D31" s="1286"/>
      <c r="E31" s="1286"/>
      <c r="F31" s="1286"/>
      <c r="G31" s="1286"/>
      <c r="H31" s="1286"/>
      <c r="I31" s="1286"/>
      <c r="J31" s="1286"/>
      <c r="K31" s="1286"/>
      <c r="L31" s="1286"/>
    </row>
    <row r="32" spans="1:13" ht="12.75" customHeight="1" x14ac:dyDescent="0.2">
      <c r="B32" s="658"/>
      <c r="C32" s="1286"/>
      <c r="D32" s="1286"/>
      <c r="E32" s="1286"/>
      <c r="F32" s="1286"/>
      <c r="G32" s="1286"/>
      <c r="H32" s="1286"/>
      <c r="I32" s="1286"/>
      <c r="J32" s="1286"/>
      <c r="K32" s="1286"/>
      <c r="L32" s="1286"/>
    </row>
    <row r="33" spans="2:12" ht="12.75" customHeight="1" x14ac:dyDescent="0.2">
      <c r="B33" s="658"/>
      <c r="C33" s="1286"/>
      <c r="D33" s="1286"/>
      <c r="E33" s="1286"/>
      <c r="F33" s="1286"/>
      <c r="G33" s="1286"/>
      <c r="H33" s="1286"/>
      <c r="I33" s="1286"/>
      <c r="J33" s="1286"/>
      <c r="K33" s="1286"/>
      <c r="L33" s="1286"/>
    </row>
    <row r="34" spans="2:12" ht="12.75" customHeight="1" x14ac:dyDescent="0.2">
      <c r="B34" s="658"/>
      <c r="C34" s="1286"/>
      <c r="D34" s="1286"/>
      <c r="E34" s="1286"/>
      <c r="F34" s="1286"/>
      <c r="G34" s="1286"/>
      <c r="H34" s="1286"/>
      <c r="I34" s="1286"/>
      <c r="J34" s="1286"/>
      <c r="K34" s="1286"/>
      <c r="L34" s="1286"/>
    </row>
    <row r="35" spans="2:12" ht="12.75" customHeight="1" x14ac:dyDescent="0.2">
      <c r="B35" s="658"/>
      <c r="C35" s="660"/>
      <c r="D35" s="660"/>
      <c r="E35" s="660"/>
      <c r="F35" s="660"/>
      <c r="G35" s="660"/>
      <c r="H35" s="660"/>
      <c r="I35" s="660"/>
      <c r="J35" s="660"/>
      <c r="K35" s="660"/>
    </row>
    <row r="36" spans="2:12" ht="12.75" customHeight="1" x14ac:dyDescent="0.2">
      <c r="B36" s="661" t="s">
        <v>342</v>
      </c>
      <c r="C36" s="1286" t="s">
        <v>478</v>
      </c>
      <c r="D36" s="1286"/>
      <c r="E36" s="1286"/>
      <c r="F36" s="1286"/>
      <c r="G36" s="1286"/>
      <c r="H36" s="1286"/>
      <c r="I36" s="1286"/>
      <c r="J36" s="1286"/>
      <c r="K36" s="1286"/>
      <c r="L36" s="1286"/>
    </row>
    <row r="37" spans="2:12" ht="12.75" customHeight="1" x14ac:dyDescent="0.2">
      <c r="C37" s="1286"/>
      <c r="D37" s="1286"/>
      <c r="E37" s="1286"/>
      <c r="F37" s="1286"/>
      <c r="G37" s="1286"/>
      <c r="H37" s="1286"/>
      <c r="I37" s="1286"/>
      <c r="J37" s="1286"/>
      <c r="K37" s="1286"/>
      <c r="L37" s="1286"/>
    </row>
    <row r="38" spans="2:12" ht="12.75" customHeight="1" x14ac:dyDescent="0.2">
      <c r="C38" s="1286"/>
      <c r="D38" s="1286"/>
      <c r="E38" s="1286"/>
      <c r="F38" s="1286"/>
      <c r="G38" s="1286"/>
      <c r="H38" s="1286"/>
      <c r="I38" s="1286"/>
      <c r="J38" s="1286"/>
      <c r="K38" s="1286"/>
      <c r="L38" s="1286"/>
    </row>
    <row r="39" spans="2:12" ht="12.75" customHeight="1" x14ac:dyDescent="0.2">
      <c r="C39" s="1286"/>
      <c r="D39" s="1286"/>
      <c r="E39" s="1286"/>
      <c r="F39" s="1286"/>
      <c r="G39" s="1286"/>
      <c r="H39" s="1286"/>
      <c r="I39" s="1286"/>
      <c r="J39" s="1286"/>
      <c r="K39" s="1286"/>
      <c r="L39" s="1286"/>
    </row>
    <row r="40" spans="2:12" ht="12.75" customHeight="1" x14ac:dyDescent="0.2">
      <c r="C40" s="1286"/>
      <c r="D40" s="1286"/>
      <c r="E40" s="1286"/>
      <c r="F40" s="1286"/>
      <c r="G40" s="1286"/>
      <c r="H40" s="1286"/>
      <c r="I40" s="1286"/>
      <c r="J40" s="1286"/>
      <c r="K40" s="1286"/>
      <c r="L40" s="1286"/>
    </row>
    <row r="41" spans="2:12" ht="12.75" customHeight="1" x14ac:dyDescent="0.2"/>
    <row r="42" spans="2:12" ht="12.75" customHeight="1" x14ac:dyDescent="0.2">
      <c r="B42" s="662" t="s">
        <v>343</v>
      </c>
      <c r="C42" s="1285" t="s">
        <v>479</v>
      </c>
      <c r="D42" s="1285"/>
      <c r="E42" s="1285"/>
      <c r="F42" s="1285"/>
      <c r="G42" s="1285"/>
      <c r="H42" s="1285"/>
      <c r="I42" s="1285"/>
      <c r="J42" s="1285"/>
      <c r="K42" s="1285"/>
      <c r="L42" s="1285"/>
    </row>
    <row r="43" spans="2:12" ht="12.75" customHeight="1" x14ac:dyDescent="0.2">
      <c r="B43" s="662"/>
      <c r="C43" s="1285"/>
      <c r="D43" s="1285"/>
      <c r="E43" s="1285"/>
      <c r="F43" s="1285"/>
      <c r="G43" s="1285"/>
      <c r="H43" s="1285"/>
      <c r="I43" s="1285"/>
      <c r="J43" s="1285"/>
      <c r="K43" s="1285"/>
      <c r="L43" s="1285"/>
    </row>
    <row r="44" spans="2:12" ht="12.75" customHeight="1" x14ac:dyDescent="0.2">
      <c r="B44" s="662"/>
      <c r="C44" s="1285"/>
      <c r="D44" s="1285"/>
      <c r="E44" s="1285"/>
      <c r="F44" s="1285"/>
      <c r="G44" s="1285"/>
      <c r="H44" s="1285"/>
      <c r="I44" s="1285"/>
      <c r="J44" s="1285"/>
      <c r="K44" s="1285"/>
      <c r="L44" s="1285"/>
    </row>
    <row r="45" spans="2:12" ht="12.75" customHeight="1" x14ac:dyDescent="0.2">
      <c r="B45" s="662"/>
      <c r="C45" s="1285"/>
      <c r="D45" s="1285"/>
      <c r="E45" s="1285"/>
      <c r="F45" s="1285"/>
      <c r="G45" s="1285"/>
      <c r="H45" s="1285"/>
      <c r="I45" s="1285"/>
      <c r="J45" s="1285"/>
      <c r="K45" s="1285"/>
      <c r="L45" s="1285"/>
    </row>
    <row r="46" spans="2:12" ht="12.75" customHeight="1" x14ac:dyDescent="0.2">
      <c r="B46" s="662"/>
      <c r="C46" s="1285"/>
      <c r="D46" s="1285"/>
      <c r="E46" s="1285"/>
      <c r="F46" s="1285"/>
      <c r="G46" s="1285"/>
      <c r="H46" s="1285"/>
      <c r="I46" s="1285"/>
      <c r="J46" s="1285"/>
      <c r="K46" s="1285"/>
      <c r="L46" s="1285"/>
    </row>
    <row r="47" spans="2:12" ht="12.75" customHeight="1" x14ac:dyDescent="0.2">
      <c r="B47" s="662"/>
      <c r="C47" s="1285"/>
      <c r="D47" s="1285"/>
      <c r="E47" s="1285"/>
      <c r="F47" s="1285"/>
      <c r="G47" s="1285"/>
      <c r="H47" s="1285"/>
      <c r="I47" s="1285"/>
      <c r="J47" s="1285"/>
      <c r="K47" s="1285"/>
      <c r="L47" s="1285"/>
    </row>
    <row r="48" spans="2:12" ht="12.75" customHeight="1" x14ac:dyDescent="0.2">
      <c r="B48" s="662"/>
      <c r="C48" s="1285"/>
      <c r="D48" s="1285"/>
      <c r="E48" s="1285"/>
      <c r="F48" s="1285"/>
      <c r="G48" s="1285"/>
      <c r="H48" s="1285"/>
      <c r="I48" s="1285"/>
      <c r="J48" s="1285"/>
      <c r="K48" s="1285"/>
      <c r="L48" s="1285"/>
    </row>
    <row r="49" spans="2:12" ht="12.75" customHeight="1" x14ac:dyDescent="0.2">
      <c r="C49" s="660"/>
      <c r="D49" s="660"/>
      <c r="E49" s="660"/>
      <c r="F49" s="660"/>
      <c r="G49" s="660"/>
      <c r="H49" s="660"/>
      <c r="I49" s="660"/>
      <c r="J49" s="660"/>
      <c r="K49" s="660"/>
    </row>
    <row r="50" spans="2:12" ht="12.75" customHeight="1" x14ac:dyDescent="0.2">
      <c r="B50" s="637" t="s">
        <v>344</v>
      </c>
      <c r="C50" s="1286" t="s">
        <v>480</v>
      </c>
      <c r="D50" s="1286"/>
      <c r="E50" s="1286"/>
      <c r="F50" s="1286"/>
      <c r="G50" s="1286"/>
      <c r="H50" s="1286"/>
      <c r="I50" s="1286"/>
      <c r="J50" s="1286"/>
      <c r="K50" s="1286"/>
      <c r="L50" s="1286"/>
    </row>
    <row r="51" spans="2:12" ht="12.75" customHeight="1" x14ac:dyDescent="0.2">
      <c r="B51" s="637"/>
      <c r="C51" s="1286"/>
      <c r="D51" s="1286"/>
      <c r="E51" s="1286"/>
      <c r="F51" s="1286"/>
      <c r="G51" s="1286"/>
      <c r="H51" s="1286"/>
      <c r="I51" s="1286"/>
      <c r="J51" s="1286"/>
      <c r="K51" s="1286"/>
      <c r="L51" s="1286"/>
    </row>
    <row r="52" spans="2:12" ht="12.75" customHeight="1" x14ac:dyDescent="0.2">
      <c r="B52" s="637"/>
      <c r="C52" s="1286"/>
      <c r="D52" s="1286"/>
      <c r="E52" s="1286"/>
      <c r="F52" s="1286"/>
      <c r="G52" s="1286"/>
      <c r="H52" s="1286"/>
      <c r="I52" s="1286"/>
      <c r="J52" s="1286"/>
      <c r="K52" s="1286"/>
      <c r="L52" s="1286"/>
    </row>
    <row r="53" spans="2:12" ht="12.75" customHeight="1" x14ac:dyDescent="0.2">
      <c r="B53" s="637"/>
      <c r="C53" s="1286"/>
      <c r="D53" s="1286"/>
      <c r="E53" s="1286"/>
      <c r="F53" s="1286"/>
      <c r="G53" s="1286"/>
      <c r="H53" s="1286"/>
      <c r="I53" s="1286"/>
      <c r="J53" s="1286"/>
      <c r="K53" s="1286"/>
      <c r="L53" s="1286"/>
    </row>
    <row r="54" spans="2:12" ht="12.75" customHeight="1" x14ac:dyDescent="0.2">
      <c r="B54" s="637"/>
      <c r="C54" s="1286"/>
      <c r="D54" s="1286"/>
      <c r="E54" s="1286"/>
      <c r="F54" s="1286"/>
      <c r="G54" s="1286"/>
      <c r="H54" s="1286"/>
      <c r="I54" s="1286"/>
      <c r="J54" s="1286"/>
      <c r="K54" s="1286"/>
      <c r="L54" s="1286"/>
    </row>
    <row r="55" spans="2:12" ht="12.75" customHeight="1" x14ac:dyDescent="0.2">
      <c r="B55" s="637"/>
      <c r="C55" s="1286"/>
      <c r="D55" s="1286"/>
      <c r="E55" s="1286"/>
      <c r="F55" s="1286"/>
      <c r="G55" s="1286"/>
      <c r="H55" s="1286"/>
      <c r="I55" s="1286"/>
      <c r="J55" s="1286"/>
      <c r="K55" s="1286"/>
      <c r="L55" s="1286"/>
    </row>
    <row r="56" spans="2:12" ht="12.75" customHeight="1" x14ac:dyDescent="0.2">
      <c r="B56" s="637"/>
      <c r="C56" s="1286"/>
      <c r="D56" s="1286"/>
      <c r="E56" s="1286"/>
      <c r="F56" s="1286"/>
      <c r="G56" s="1286"/>
      <c r="H56" s="1286"/>
      <c r="I56" s="1286"/>
      <c r="J56" s="1286"/>
      <c r="K56" s="1286"/>
      <c r="L56" s="1286"/>
    </row>
    <row r="57" spans="2:12" ht="12.75" customHeight="1" x14ac:dyDescent="0.2">
      <c r="C57" s="658"/>
      <c r="D57" s="659"/>
      <c r="E57" s="641"/>
      <c r="F57" s="641"/>
      <c r="G57" s="641"/>
      <c r="H57" s="641"/>
      <c r="I57" s="641"/>
      <c r="J57" s="641"/>
      <c r="K57" s="663"/>
    </row>
    <row r="58" spans="2:12" ht="12.75" customHeight="1" x14ac:dyDescent="0.2">
      <c r="B58" s="399" t="str">
        <f>Guide!$C$30</f>
        <v>For year: 2024</v>
      </c>
      <c r="C58" s="658"/>
      <c r="D58" s="659"/>
      <c r="E58" s="641"/>
      <c r="F58" s="641"/>
      <c r="G58" s="641"/>
      <c r="H58" s="641"/>
      <c r="I58" s="641"/>
      <c r="J58" s="641"/>
      <c r="K58" s="663"/>
      <c r="L58" s="642" t="s">
        <v>326</v>
      </c>
    </row>
    <row r="59" spans="2:12" ht="12.75" customHeight="1" x14ac:dyDescent="0.2">
      <c r="B59" s="1257">
        <f>B2</f>
        <v>0</v>
      </c>
      <c r="C59" s="1257"/>
      <c r="D59" s="1257"/>
      <c r="E59" s="1257"/>
      <c r="F59" s="1257"/>
      <c r="G59" s="1257"/>
      <c r="L59" s="541">
        <f>L2</f>
        <v>0</v>
      </c>
    </row>
    <row r="60" spans="2:12" ht="12.75" customHeight="1" x14ac:dyDescent="0.2">
      <c r="B60" s="639"/>
      <c r="C60" s="637"/>
      <c r="D60" s="639"/>
    </row>
    <row r="61" spans="2:12" ht="12.75" customHeight="1" x14ac:dyDescent="0.2">
      <c r="B61" s="1293" t="s">
        <v>13</v>
      </c>
      <c r="C61" s="1294"/>
      <c r="D61" s="1294"/>
      <c r="E61" s="1294"/>
      <c r="F61" s="1294"/>
    </row>
    <row r="62" spans="2:12" ht="12.75" customHeight="1" x14ac:dyDescent="0.2"/>
    <row r="63" spans="2:12" ht="12.75" customHeight="1" x14ac:dyDescent="0.2">
      <c r="B63" s="637" t="s">
        <v>345</v>
      </c>
      <c r="C63" s="1286" t="s">
        <v>481</v>
      </c>
      <c r="D63" s="1286"/>
      <c r="E63" s="1286"/>
      <c r="F63" s="1286"/>
      <c r="G63" s="1286"/>
      <c r="H63" s="1286"/>
      <c r="I63" s="1286"/>
      <c r="J63" s="1286"/>
      <c r="K63" s="1286"/>
      <c r="L63" s="1286"/>
    </row>
    <row r="64" spans="2:12" ht="12.75" customHeight="1" x14ac:dyDescent="0.2">
      <c r="B64" s="637"/>
      <c r="C64" s="1286"/>
      <c r="D64" s="1286"/>
      <c r="E64" s="1286"/>
      <c r="F64" s="1286"/>
      <c r="G64" s="1286"/>
      <c r="H64" s="1286"/>
      <c r="I64" s="1286"/>
      <c r="J64" s="1286"/>
      <c r="K64" s="1286"/>
      <c r="L64" s="1286"/>
    </row>
    <row r="65" spans="2:12" ht="12.75" customHeight="1" x14ac:dyDescent="0.2">
      <c r="B65" s="637"/>
      <c r="C65" s="1286"/>
      <c r="D65" s="1286"/>
      <c r="E65" s="1286"/>
      <c r="F65" s="1286"/>
      <c r="G65" s="1286"/>
      <c r="H65" s="1286"/>
      <c r="I65" s="1286"/>
      <c r="J65" s="1286"/>
      <c r="K65" s="1286"/>
      <c r="L65" s="1286"/>
    </row>
    <row r="66" spans="2:12" ht="12.75" customHeight="1" x14ac:dyDescent="0.2">
      <c r="B66" s="637"/>
      <c r="C66" s="1286"/>
      <c r="D66" s="1286"/>
      <c r="E66" s="1286"/>
      <c r="F66" s="1286"/>
      <c r="G66" s="1286"/>
      <c r="H66" s="1286"/>
      <c r="I66" s="1286"/>
      <c r="J66" s="1286"/>
      <c r="K66" s="1286"/>
      <c r="L66" s="1286"/>
    </row>
    <row r="67" spans="2:12" ht="12.75" customHeight="1" x14ac:dyDescent="0.2">
      <c r="B67" s="637"/>
      <c r="C67" s="639"/>
    </row>
    <row r="68" spans="2:12" ht="12.75" customHeight="1" x14ac:dyDescent="0.2">
      <c r="B68" s="637" t="s">
        <v>346</v>
      </c>
      <c r="C68" s="1286" t="s">
        <v>482</v>
      </c>
      <c r="D68" s="1286"/>
      <c r="E68" s="1286"/>
      <c r="F68" s="1286"/>
      <c r="G68" s="1286"/>
      <c r="H68" s="1286"/>
      <c r="I68" s="1286"/>
      <c r="J68" s="1286"/>
      <c r="K68" s="1286"/>
      <c r="L68" s="1286"/>
    </row>
    <row r="69" spans="2:12" ht="12.75" customHeight="1" x14ac:dyDescent="0.2">
      <c r="B69" s="637"/>
      <c r="C69" s="1286"/>
      <c r="D69" s="1286"/>
      <c r="E69" s="1286"/>
      <c r="F69" s="1286"/>
      <c r="G69" s="1286"/>
      <c r="H69" s="1286"/>
      <c r="I69" s="1286"/>
      <c r="J69" s="1286"/>
      <c r="K69" s="1286"/>
      <c r="L69" s="1286"/>
    </row>
    <row r="70" spans="2:12" ht="12.75" customHeight="1" x14ac:dyDescent="0.2">
      <c r="B70" s="637"/>
      <c r="C70" s="1286"/>
      <c r="D70" s="1286"/>
      <c r="E70" s="1286"/>
      <c r="F70" s="1286"/>
      <c r="G70" s="1286"/>
      <c r="H70" s="1286"/>
      <c r="I70" s="1286"/>
      <c r="J70" s="1286"/>
      <c r="K70" s="1286"/>
      <c r="L70" s="1286"/>
    </row>
    <row r="71" spans="2:12" ht="12.75" customHeight="1" x14ac:dyDescent="0.2">
      <c r="B71" s="637"/>
      <c r="C71" s="639"/>
    </row>
    <row r="72" spans="2:12" ht="12.75" customHeight="1" x14ac:dyDescent="0.2">
      <c r="B72" s="637" t="s">
        <v>348</v>
      </c>
      <c r="C72" s="1286" t="s">
        <v>483</v>
      </c>
      <c r="D72" s="1286"/>
      <c r="E72" s="1286"/>
      <c r="F72" s="1286"/>
      <c r="G72" s="1286"/>
      <c r="H72" s="1286"/>
      <c r="I72" s="1286"/>
      <c r="J72" s="1286"/>
      <c r="K72" s="1286"/>
      <c r="L72" s="1286"/>
    </row>
    <row r="73" spans="2:12" ht="12.75" customHeight="1" x14ac:dyDescent="0.2">
      <c r="B73" s="637"/>
      <c r="C73" s="1286"/>
      <c r="D73" s="1286"/>
      <c r="E73" s="1286"/>
      <c r="F73" s="1286"/>
      <c r="G73" s="1286"/>
      <c r="H73" s="1286"/>
      <c r="I73" s="1286"/>
      <c r="J73" s="1286"/>
      <c r="K73" s="1286"/>
      <c r="L73" s="1286"/>
    </row>
    <row r="74" spans="2:12" ht="12.75" customHeight="1" x14ac:dyDescent="0.2">
      <c r="B74" s="637"/>
      <c r="C74" s="1286"/>
      <c r="D74" s="1286"/>
      <c r="E74" s="1286"/>
      <c r="F74" s="1286"/>
      <c r="G74" s="1286"/>
      <c r="H74" s="1286"/>
      <c r="I74" s="1286"/>
      <c r="J74" s="1286"/>
      <c r="K74" s="1286"/>
      <c r="L74" s="1286"/>
    </row>
    <row r="75" spans="2:12" ht="12.75" customHeight="1" x14ac:dyDescent="0.2">
      <c r="B75" s="637"/>
      <c r="C75" s="1286"/>
      <c r="D75" s="1286"/>
      <c r="E75" s="1286"/>
      <c r="F75" s="1286"/>
      <c r="G75" s="1286"/>
      <c r="H75" s="1286"/>
      <c r="I75" s="1286"/>
      <c r="J75" s="1286"/>
      <c r="K75" s="1286"/>
      <c r="L75" s="1286"/>
    </row>
    <row r="76" spans="2:12" ht="12.75" customHeight="1" x14ac:dyDescent="0.2">
      <c r="B76" s="637"/>
      <c r="C76" s="639"/>
    </row>
    <row r="77" spans="2:12" ht="12.75" customHeight="1" x14ac:dyDescent="0.2">
      <c r="B77" s="637" t="s">
        <v>349</v>
      </c>
      <c r="C77" s="1286" t="s">
        <v>484</v>
      </c>
      <c r="D77" s="1286"/>
      <c r="E77" s="1286"/>
      <c r="F77" s="1286"/>
      <c r="G77" s="1286"/>
      <c r="H77" s="1286"/>
      <c r="I77" s="1286"/>
      <c r="J77" s="1286"/>
      <c r="K77" s="1286"/>
      <c r="L77" s="1286"/>
    </row>
    <row r="78" spans="2:12" ht="12.75" customHeight="1" x14ac:dyDescent="0.2">
      <c r="B78" s="637"/>
      <c r="C78" s="1286"/>
      <c r="D78" s="1286"/>
      <c r="E78" s="1286"/>
      <c r="F78" s="1286"/>
      <c r="G78" s="1286"/>
      <c r="H78" s="1286"/>
      <c r="I78" s="1286"/>
      <c r="J78" s="1286"/>
      <c r="K78" s="1286"/>
      <c r="L78" s="1286"/>
    </row>
    <row r="79" spans="2:12" ht="12.75" customHeight="1" x14ac:dyDescent="0.2">
      <c r="B79" s="637"/>
      <c r="C79" s="1286"/>
      <c r="D79" s="1286"/>
      <c r="E79" s="1286"/>
      <c r="F79" s="1286"/>
      <c r="G79" s="1286"/>
      <c r="H79" s="1286"/>
      <c r="I79" s="1286"/>
      <c r="J79" s="1286"/>
      <c r="K79" s="1286"/>
      <c r="L79" s="1286"/>
    </row>
    <row r="80" spans="2:12" ht="12.75" customHeight="1" x14ac:dyDescent="0.2">
      <c r="B80" s="637"/>
      <c r="C80" s="639"/>
    </row>
    <row r="81" spans="2:12" ht="12.75" customHeight="1" x14ac:dyDescent="0.2">
      <c r="B81" s="637" t="s">
        <v>350</v>
      </c>
      <c r="C81" s="1283" t="s">
        <v>508</v>
      </c>
      <c r="D81" s="1283"/>
      <c r="E81" s="1283"/>
      <c r="F81" s="1283"/>
      <c r="G81" s="1283"/>
      <c r="H81" s="1283"/>
      <c r="I81" s="1283"/>
      <c r="J81" s="1283"/>
      <c r="K81" s="1283"/>
      <c r="L81" s="1283"/>
    </row>
    <row r="82" spans="2:12" ht="12.75" customHeight="1" x14ac:dyDescent="0.2">
      <c r="B82" s="637"/>
      <c r="C82" s="1283"/>
      <c r="D82" s="1283"/>
      <c r="E82" s="1283"/>
      <c r="F82" s="1283"/>
      <c r="G82" s="1283"/>
      <c r="H82" s="1283"/>
      <c r="I82" s="1283"/>
      <c r="J82" s="1283"/>
      <c r="K82" s="1283"/>
      <c r="L82" s="1283"/>
    </row>
    <row r="83" spans="2:12" ht="12.75" customHeight="1" x14ac:dyDescent="0.2"/>
    <row r="84" spans="2:12" ht="12.75" customHeight="1" x14ac:dyDescent="0.2">
      <c r="B84" s="662" t="s">
        <v>351</v>
      </c>
      <c r="C84" s="1283" t="s">
        <v>485</v>
      </c>
      <c r="D84" s="1286"/>
      <c r="E84" s="1286"/>
      <c r="F84" s="1286"/>
      <c r="G84" s="1286"/>
      <c r="H84" s="1286"/>
      <c r="I84" s="1286"/>
      <c r="J84" s="1286"/>
      <c r="K84" s="1286"/>
      <c r="L84" s="1286"/>
    </row>
    <row r="85" spans="2:12" ht="12.75" customHeight="1" x14ac:dyDescent="0.2">
      <c r="B85" s="637"/>
      <c r="C85" s="1286"/>
      <c r="D85" s="1286"/>
      <c r="E85" s="1286"/>
      <c r="F85" s="1286"/>
      <c r="G85" s="1286"/>
      <c r="H85" s="1286"/>
      <c r="I85" s="1286"/>
      <c r="J85" s="1286"/>
      <c r="K85" s="1286"/>
      <c r="L85" s="1286"/>
    </row>
    <row r="86" spans="2:12" ht="12.75" customHeight="1" x14ac:dyDescent="0.2">
      <c r="B86" s="637"/>
      <c r="C86" s="1286"/>
      <c r="D86" s="1286"/>
      <c r="E86" s="1286"/>
      <c r="F86" s="1286"/>
      <c r="G86" s="1286"/>
      <c r="H86" s="1286"/>
      <c r="I86" s="1286"/>
      <c r="J86" s="1286"/>
      <c r="K86" s="1286"/>
      <c r="L86" s="1286"/>
    </row>
    <row r="87" spans="2:12" ht="12.75" customHeight="1" x14ac:dyDescent="0.2">
      <c r="B87" s="637"/>
      <c r="C87" s="1286"/>
      <c r="D87" s="1286"/>
      <c r="E87" s="1286"/>
      <c r="F87" s="1286"/>
      <c r="G87" s="1286"/>
      <c r="H87" s="1286"/>
      <c r="I87" s="1286"/>
      <c r="J87" s="1286"/>
      <c r="K87" s="1286"/>
      <c r="L87" s="1286"/>
    </row>
    <row r="88" spans="2:12" ht="12.75" customHeight="1" x14ac:dyDescent="0.2">
      <c r="B88" s="637"/>
      <c r="C88" s="1286"/>
      <c r="D88" s="1286"/>
      <c r="E88" s="1286"/>
      <c r="F88" s="1286"/>
      <c r="G88" s="1286"/>
      <c r="H88" s="1286"/>
      <c r="I88" s="1286"/>
      <c r="J88" s="1286"/>
      <c r="K88" s="1286"/>
      <c r="L88" s="1286"/>
    </row>
    <row r="89" spans="2:12" ht="12.75" customHeight="1" x14ac:dyDescent="0.2">
      <c r="B89" s="637"/>
      <c r="C89" s="639"/>
      <c r="D89" s="639"/>
      <c r="E89" s="639"/>
      <c r="F89" s="639"/>
      <c r="G89" s="639"/>
      <c r="H89" s="639"/>
      <c r="I89" s="639"/>
      <c r="J89" s="639"/>
      <c r="K89" s="639"/>
    </row>
    <row r="90" spans="2:12" ht="12.75" customHeight="1" x14ac:dyDescent="0.2">
      <c r="B90" s="662" t="s">
        <v>352</v>
      </c>
      <c r="C90" s="1286" t="s">
        <v>486</v>
      </c>
      <c r="D90" s="1286"/>
      <c r="E90" s="1286"/>
      <c r="F90" s="1286"/>
      <c r="G90" s="1286"/>
      <c r="H90" s="1286"/>
      <c r="I90" s="1286"/>
      <c r="J90" s="1286"/>
      <c r="K90" s="1286"/>
      <c r="L90" s="1286"/>
    </row>
    <row r="91" spans="2:12" ht="12.75" customHeight="1" x14ac:dyDescent="0.2">
      <c r="B91" s="637"/>
      <c r="C91" s="1286"/>
      <c r="D91" s="1286"/>
      <c r="E91" s="1286"/>
      <c r="F91" s="1286"/>
      <c r="G91" s="1286"/>
      <c r="H91" s="1286"/>
      <c r="I91" s="1286"/>
      <c r="J91" s="1286"/>
      <c r="K91" s="1286"/>
      <c r="L91" s="1286"/>
    </row>
    <row r="92" spans="2:12" ht="12.75" customHeight="1" x14ac:dyDescent="0.2">
      <c r="B92" s="637"/>
      <c r="C92" s="1286"/>
      <c r="D92" s="1286"/>
      <c r="E92" s="1286"/>
      <c r="F92" s="1286"/>
      <c r="G92" s="1286"/>
      <c r="H92" s="1286"/>
      <c r="I92" s="1286"/>
      <c r="J92" s="1286"/>
      <c r="K92" s="1286"/>
      <c r="L92" s="1286"/>
    </row>
    <row r="93" spans="2:12" ht="12.75" customHeight="1" x14ac:dyDescent="0.2">
      <c r="B93" s="637"/>
      <c r="C93" s="1286"/>
      <c r="D93" s="1286"/>
      <c r="E93" s="1286"/>
      <c r="F93" s="1286"/>
      <c r="G93" s="1286"/>
      <c r="H93" s="1286"/>
      <c r="I93" s="1286"/>
      <c r="J93" s="1286"/>
      <c r="K93" s="1286"/>
      <c r="L93" s="1286"/>
    </row>
    <row r="94" spans="2:12" ht="12.75" customHeight="1" x14ac:dyDescent="0.2">
      <c r="B94" s="637"/>
      <c r="C94" s="1286"/>
      <c r="D94" s="1286"/>
      <c r="E94" s="1286"/>
      <c r="F94" s="1286"/>
      <c r="G94" s="1286"/>
      <c r="H94" s="1286"/>
      <c r="I94" s="1286"/>
      <c r="J94" s="1286"/>
      <c r="K94" s="1286"/>
      <c r="L94" s="1286"/>
    </row>
    <row r="95" spans="2:12" ht="12.75" customHeight="1" x14ac:dyDescent="0.2">
      <c r="B95" s="637"/>
      <c r="C95" s="1286"/>
      <c r="D95" s="1286"/>
      <c r="E95" s="1286"/>
      <c r="F95" s="1286"/>
      <c r="G95" s="1286"/>
      <c r="H95" s="1286"/>
      <c r="I95" s="1286"/>
      <c r="J95" s="1286"/>
      <c r="K95" s="1286"/>
      <c r="L95" s="1286"/>
    </row>
    <row r="96" spans="2:12" ht="12.75" customHeight="1" x14ac:dyDescent="0.2">
      <c r="B96" s="637"/>
      <c r="C96" s="1286"/>
      <c r="D96" s="1286"/>
      <c r="E96" s="1286"/>
      <c r="F96" s="1286"/>
      <c r="G96" s="1286"/>
      <c r="H96" s="1286"/>
      <c r="I96" s="1286"/>
      <c r="J96" s="1286"/>
      <c r="K96" s="1286"/>
      <c r="L96" s="1286"/>
    </row>
    <row r="97" spans="2:12" ht="12.75" customHeight="1" x14ac:dyDescent="0.2">
      <c r="B97" s="637"/>
      <c r="C97" s="1286"/>
      <c r="D97" s="1286"/>
      <c r="E97" s="1286"/>
      <c r="F97" s="1286"/>
      <c r="G97" s="1286"/>
      <c r="H97" s="1286"/>
      <c r="I97" s="1286"/>
      <c r="J97" s="1286"/>
      <c r="K97" s="1286"/>
      <c r="L97" s="1286"/>
    </row>
    <row r="98" spans="2:12" ht="12.75" customHeight="1" x14ac:dyDescent="0.2">
      <c r="B98" s="637"/>
      <c r="C98" s="660"/>
      <c r="D98" s="660"/>
      <c r="E98" s="660"/>
      <c r="F98" s="660"/>
      <c r="G98" s="660"/>
      <c r="H98" s="660"/>
      <c r="I98" s="660"/>
      <c r="J98" s="660"/>
      <c r="K98" s="660"/>
    </row>
    <row r="99" spans="2:12" ht="12.75" customHeight="1" x14ac:dyDescent="0.2">
      <c r="B99" s="662" t="s">
        <v>353</v>
      </c>
      <c r="C99" s="1286" t="s">
        <v>487</v>
      </c>
      <c r="D99" s="1286"/>
      <c r="E99" s="1286"/>
      <c r="F99" s="1286"/>
      <c r="G99" s="1286"/>
      <c r="H99" s="1286"/>
      <c r="I99" s="1286"/>
      <c r="J99" s="1286"/>
      <c r="K99" s="1286"/>
      <c r="L99" s="1286"/>
    </row>
    <row r="100" spans="2:12" ht="12.75" customHeight="1" x14ac:dyDescent="0.2">
      <c r="B100" s="637"/>
      <c r="C100" s="1286"/>
      <c r="D100" s="1286"/>
      <c r="E100" s="1286"/>
      <c r="F100" s="1286"/>
      <c r="G100" s="1286"/>
      <c r="H100" s="1286"/>
      <c r="I100" s="1286"/>
      <c r="J100" s="1286"/>
      <c r="K100" s="1286"/>
      <c r="L100" s="1286"/>
    </row>
    <row r="101" spans="2:12" ht="12.75" customHeight="1" x14ac:dyDescent="0.2">
      <c r="B101" s="637"/>
      <c r="C101" s="1286"/>
      <c r="D101" s="1286"/>
      <c r="E101" s="1286"/>
      <c r="F101" s="1286"/>
      <c r="G101" s="1286"/>
      <c r="H101" s="1286"/>
      <c r="I101" s="1286"/>
      <c r="J101" s="1286"/>
      <c r="K101" s="1286"/>
      <c r="L101" s="1286"/>
    </row>
    <row r="102" spans="2:12" ht="12.75" customHeight="1" x14ac:dyDescent="0.2">
      <c r="B102" s="637"/>
      <c r="C102" s="1286"/>
      <c r="D102" s="1286"/>
      <c r="E102" s="1286"/>
      <c r="F102" s="1286"/>
      <c r="G102" s="1286"/>
      <c r="H102" s="1286"/>
      <c r="I102" s="1286"/>
      <c r="J102" s="1286"/>
      <c r="K102" s="1286"/>
      <c r="L102" s="1286"/>
    </row>
    <row r="103" spans="2:12" ht="12.75" customHeight="1" x14ac:dyDescent="0.2">
      <c r="B103" s="637"/>
      <c r="C103" s="1286"/>
      <c r="D103" s="1286"/>
      <c r="E103" s="1286"/>
      <c r="F103" s="1286"/>
      <c r="G103" s="1286"/>
      <c r="H103" s="1286"/>
      <c r="I103" s="1286"/>
      <c r="J103" s="1286"/>
      <c r="K103" s="1286"/>
      <c r="L103" s="1286"/>
    </row>
    <row r="104" spans="2:12" ht="12.75" customHeight="1" x14ac:dyDescent="0.2">
      <c r="B104" s="637"/>
      <c r="C104" s="1286"/>
      <c r="D104" s="1286"/>
      <c r="E104" s="1286"/>
      <c r="F104" s="1286"/>
      <c r="G104" s="1286"/>
      <c r="H104" s="1286"/>
      <c r="I104" s="1286"/>
      <c r="J104" s="1286"/>
      <c r="K104" s="1286"/>
      <c r="L104" s="1286"/>
    </row>
    <row r="105" spans="2:12" ht="12.75" customHeight="1" x14ac:dyDescent="0.2">
      <c r="B105" s="637"/>
      <c r="C105" s="1286"/>
      <c r="D105" s="1286"/>
      <c r="E105" s="1286"/>
      <c r="F105" s="1286"/>
      <c r="G105" s="1286"/>
      <c r="H105" s="1286"/>
      <c r="I105" s="1286"/>
      <c r="J105" s="1286"/>
      <c r="K105" s="1286"/>
      <c r="L105" s="1286"/>
    </row>
    <row r="106" spans="2:12" ht="12.75" customHeight="1" x14ac:dyDescent="0.2">
      <c r="B106" s="637"/>
      <c r="C106" s="639"/>
    </row>
    <row r="107" spans="2:12" ht="12.75" customHeight="1" x14ac:dyDescent="0.2">
      <c r="B107" s="662" t="s">
        <v>354</v>
      </c>
      <c r="C107" s="1283" t="s">
        <v>509</v>
      </c>
      <c r="D107" s="1283"/>
      <c r="E107" s="1283"/>
      <c r="F107" s="1283"/>
      <c r="G107" s="1283"/>
      <c r="H107" s="1283"/>
      <c r="I107" s="1283"/>
      <c r="J107" s="1283"/>
      <c r="K107" s="1283"/>
      <c r="L107" s="1283"/>
    </row>
    <row r="108" spans="2:12" ht="12.75" customHeight="1" x14ac:dyDescent="0.2">
      <c r="B108" s="637"/>
      <c r="C108" s="1283"/>
      <c r="D108" s="1283"/>
      <c r="E108" s="1283"/>
      <c r="F108" s="1283"/>
      <c r="G108" s="1283"/>
      <c r="H108" s="1283"/>
      <c r="I108" s="1283"/>
      <c r="J108" s="1283"/>
      <c r="K108" s="1283"/>
      <c r="L108" s="1283"/>
    </row>
    <row r="109" spans="2:12" ht="12.75" customHeight="1" x14ac:dyDescent="0.2">
      <c r="B109" s="637"/>
      <c r="C109" s="1283"/>
      <c r="D109" s="1283"/>
      <c r="E109" s="1283"/>
      <c r="F109" s="1283"/>
      <c r="G109" s="1283"/>
      <c r="H109" s="1283"/>
      <c r="I109" s="1283"/>
      <c r="J109" s="1283"/>
      <c r="K109" s="1283"/>
      <c r="L109" s="1283"/>
    </row>
    <row r="110" spans="2:12" ht="12.75" customHeight="1" x14ac:dyDescent="0.2">
      <c r="B110" s="637"/>
      <c r="C110" s="1283"/>
      <c r="D110" s="1283"/>
      <c r="E110" s="1283"/>
      <c r="F110" s="1283"/>
      <c r="G110" s="1283"/>
      <c r="H110" s="1283"/>
      <c r="I110" s="1283"/>
      <c r="J110" s="1283"/>
      <c r="K110" s="1283"/>
      <c r="L110" s="1283"/>
    </row>
    <row r="111" spans="2:12" ht="12.75" customHeight="1" x14ac:dyDescent="0.2">
      <c r="B111" s="637"/>
      <c r="C111" s="664"/>
      <c r="D111" s="664"/>
      <c r="E111" s="664"/>
      <c r="F111" s="664"/>
      <c r="G111" s="664"/>
      <c r="H111" s="664"/>
      <c r="I111" s="664"/>
      <c r="J111" s="664"/>
      <c r="K111" s="664"/>
      <c r="L111" s="664"/>
    </row>
    <row r="112" spans="2:12" ht="12.75" customHeight="1" x14ac:dyDescent="0.2">
      <c r="B112" s="662" t="s">
        <v>355</v>
      </c>
      <c r="C112" s="1283" t="s">
        <v>1001</v>
      </c>
      <c r="D112" s="1283"/>
      <c r="E112" s="1283"/>
      <c r="F112" s="1283"/>
      <c r="G112" s="1283"/>
      <c r="H112" s="1283"/>
      <c r="I112" s="1283"/>
      <c r="J112" s="1283"/>
      <c r="K112" s="1283"/>
      <c r="L112" s="1283"/>
    </row>
    <row r="113" spans="2:12" ht="12.75" customHeight="1" x14ac:dyDescent="0.2">
      <c r="B113" s="637"/>
      <c r="C113" s="1283"/>
      <c r="D113" s="1283"/>
      <c r="E113" s="1283"/>
      <c r="F113" s="1283"/>
      <c r="G113" s="1283"/>
      <c r="H113" s="1283"/>
      <c r="I113" s="1283"/>
      <c r="J113" s="1283"/>
      <c r="K113" s="1283"/>
      <c r="L113" s="1283"/>
    </row>
    <row r="114" spans="2:12" ht="12.75" customHeight="1" x14ac:dyDescent="0.2">
      <c r="B114" s="637"/>
      <c r="C114" s="1283"/>
      <c r="D114" s="1283"/>
      <c r="E114" s="1283"/>
      <c r="F114" s="1283"/>
      <c r="G114" s="1283"/>
      <c r="H114" s="1283"/>
      <c r="I114" s="1283"/>
      <c r="J114" s="1283"/>
      <c r="K114" s="1283"/>
      <c r="L114" s="1283"/>
    </row>
    <row r="115" spans="2:12" ht="12.75" customHeight="1" x14ac:dyDescent="0.2">
      <c r="C115" s="1283"/>
      <c r="D115" s="1283"/>
      <c r="E115" s="1283"/>
      <c r="F115" s="1283"/>
      <c r="G115" s="1283"/>
      <c r="H115" s="1283"/>
      <c r="I115" s="1283"/>
      <c r="J115" s="1283"/>
      <c r="K115" s="1283"/>
      <c r="L115" s="1283"/>
    </row>
    <row r="116" spans="2:12" ht="12.75" customHeight="1" x14ac:dyDescent="0.2">
      <c r="B116" s="399" t="str">
        <f>Guide!$C$30</f>
        <v>For year: 2024</v>
      </c>
      <c r="C116" s="641"/>
      <c r="D116" s="641"/>
      <c r="E116" s="641"/>
      <c r="F116" s="641"/>
      <c r="G116" s="641"/>
      <c r="H116" s="641"/>
      <c r="I116" s="641"/>
      <c r="J116" s="641"/>
      <c r="L116" s="642" t="s">
        <v>374</v>
      </c>
    </row>
    <row r="117" spans="2:12" ht="12.75" customHeight="1" x14ac:dyDescent="0.2">
      <c r="B117" s="1257">
        <f>B59</f>
        <v>0</v>
      </c>
      <c r="C117" s="1257"/>
      <c r="D117" s="1257"/>
      <c r="E117" s="1257"/>
      <c r="F117" s="1257"/>
      <c r="G117" s="1257"/>
      <c r="H117" s="639"/>
      <c r="I117" s="639"/>
      <c r="J117" s="639"/>
      <c r="K117" s="639"/>
      <c r="L117" s="541">
        <f>L59</f>
        <v>0</v>
      </c>
    </row>
    <row r="118" spans="2:12" ht="12.75" customHeight="1" x14ac:dyDescent="0.2">
      <c r="B118" s="639"/>
      <c r="C118" s="637"/>
      <c r="D118" s="639"/>
      <c r="E118" s="639"/>
      <c r="F118" s="639"/>
      <c r="G118" s="639"/>
      <c r="H118" s="639"/>
      <c r="I118" s="639"/>
      <c r="J118" s="639"/>
      <c r="K118" s="639"/>
    </row>
    <row r="119" spans="2:12" ht="12.75" customHeight="1" x14ac:dyDescent="0.2">
      <c r="B119" s="1295" t="s">
        <v>14</v>
      </c>
      <c r="C119" s="1295"/>
      <c r="D119" s="1295"/>
      <c r="E119" s="1295"/>
      <c r="F119" s="1295"/>
      <c r="G119" s="1295"/>
      <c r="H119" s="1295"/>
      <c r="I119" s="1295"/>
      <c r="J119" s="1295"/>
      <c r="K119" s="1295"/>
    </row>
    <row r="120" spans="2:12" ht="12.75" customHeight="1" x14ac:dyDescent="0.2">
      <c r="B120" s="637"/>
      <c r="C120" s="660"/>
      <c r="D120" s="660"/>
      <c r="E120" s="660"/>
      <c r="F120" s="660"/>
      <c r="G120" s="660"/>
      <c r="H120" s="660"/>
      <c r="I120" s="660"/>
      <c r="J120" s="660"/>
      <c r="K120" s="660"/>
    </row>
    <row r="121" spans="2:12" ht="12.75" customHeight="1" x14ac:dyDescent="0.2">
      <c r="B121" s="665" t="s">
        <v>1000</v>
      </c>
      <c r="C121" s="1284" t="s">
        <v>488</v>
      </c>
      <c r="D121" s="1284"/>
      <c r="E121" s="1284"/>
      <c r="F121" s="1284"/>
      <c r="G121" s="1284"/>
      <c r="H121" s="1284"/>
      <c r="I121" s="1284"/>
      <c r="J121" s="1284"/>
      <c r="K121" s="1284"/>
      <c r="L121" s="1284"/>
    </row>
    <row r="122" spans="2:12" ht="12.75" customHeight="1" x14ac:dyDescent="0.2">
      <c r="B122" s="666"/>
      <c r="C122" s="1284"/>
      <c r="D122" s="1284"/>
      <c r="E122" s="1284"/>
      <c r="F122" s="1284"/>
      <c r="G122" s="1284"/>
      <c r="H122" s="1284"/>
      <c r="I122" s="1284"/>
      <c r="J122" s="1284"/>
      <c r="K122" s="1284"/>
      <c r="L122" s="1284"/>
    </row>
    <row r="123" spans="2:12" ht="12.75" customHeight="1" x14ac:dyDescent="0.2">
      <c r="B123" s="666"/>
      <c r="C123" s="1284"/>
      <c r="D123" s="1284"/>
      <c r="E123" s="1284"/>
      <c r="F123" s="1284"/>
      <c r="G123" s="1284"/>
      <c r="H123" s="1284"/>
      <c r="I123" s="1284"/>
      <c r="J123" s="1284"/>
      <c r="K123" s="1284"/>
      <c r="L123" s="1284"/>
    </row>
    <row r="124" spans="2:12" ht="12.75" customHeight="1" x14ac:dyDescent="0.2">
      <c r="B124" s="666"/>
      <c r="C124" s="1284"/>
      <c r="D124" s="1284"/>
      <c r="E124" s="1284"/>
      <c r="F124" s="1284"/>
      <c r="G124" s="1284"/>
      <c r="H124" s="1284"/>
      <c r="I124" s="1284"/>
      <c r="J124" s="1284"/>
      <c r="K124" s="1284"/>
      <c r="L124" s="1284"/>
    </row>
    <row r="125" spans="2:12" ht="12.75" customHeight="1" x14ac:dyDescent="0.2">
      <c r="B125" s="665"/>
      <c r="C125" s="1284"/>
      <c r="D125" s="1284"/>
      <c r="E125" s="1284"/>
      <c r="F125" s="1284"/>
      <c r="G125" s="1284"/>
      <c r="H125" s="1284"/>
      <c r="I125" s="1284"/>
      <c r="J125" s="1284"/>
      <c r="K125" s="1284"/>
      <c r="L125" s="1284"/>
    </row>
    <row r="126" spans="2:12" ht="12.75" customHeight="1" x14ac:dyDescent="0.2">
      <c r="B126" s="666"/>
      <c r="C126" s="1284"/>
      <c r="D126" s="1284"/>
      <c r="E126" s="1284"/>
      <c r="F126" s="1284"/>
      <c r="G126" s="1284"/>
      <c r="H126" s="1284"/>
      <c r="I126" s="1284"/>
      <c r="J126" s="1284"/>
      <c r="K126" s="1284"/>
      <c r="L126" s="1284"/>
    </row>
    <row r="127" spans="2:12" ht="12.75" customHeight="1" x14ac:dyDescent="0.2">
      <c r="B127" s="666"/>
      <c r="C127" s="1284"/>
      <c r="D127" s="1284"/>
      <c r="E127" s="1284"/>
      <c r="F127" s="1284"/>
      <c r="G127" s="1284"/>
      <c r="H127" s="1284"/>
      <c r="I127" s="1284"/>
      <c r="J127" s="1284"/>
      <c r="K127" s="1284"/>
      <c r="L127" s="1284"/>
    </row>
    <row r="128" spans="2:12" x14ac:dyDescent="0.2">
      <c r="B128" s="402"/>
      <c r="C128" s="1284"/>
      <c r="D128" s="1284"/>
      <c r="E128" s="1284"/>
      <c r="F128" s="1284"/>
      <c r="G128" s="1284"/>
      <c r="H128" s="1284"/>
      <c r="I128" s="1284"/>
      <c r="J128" s="1284"/>
      <c r="K128" s="1284"/>
      <c r="L128" s="1284"/>
    </row>
    <row r="129" spans="1:14" x14ac:dyDescent="0.2">
      <c r="B129" s="402"/>
      <c r="C129" s="653"/>
      <c r="D129" s="653"/>
      <c r="E129" s="653"/>
      <c r="F129" s="653"/>
      <c r="G129" s="653"/>
      <c r="H129" s="653"/>
      <c r="I129" s="653"/>
      <c r="J129" s="653"/>
      <c r="K129" s="653"/>
      <c r="L129" s="653"/>
    </row>
    <row r="130" spans="1:14" x14ac:dyDescent="0.2">
      <c r="B130" s="402"/>
      <c r="C130" s="653"/>
      <c r="D130" s="653"/>
      <c r="E130" s="653"/>
      <c r="F130" s="653"/>
      <c r="G130" s="653"/>
      <c r="H130" s="653"/>
      <c r="I130" s="653"/>
      <c r="J130" s="653"/>
      <c r="K130" s="653"/>
      <c r="L130" s="653"/>
    </row>
    <row r="131" spans="1:14" x14ac:dyDescent="0.2">
      <c r="A131" s="637"/>
      <c r="B131" s="638" t="s">
        <v>243</v>
      </c>
      <c r="C131" s="1287"/>
      <c r="D131" s="1287"/>
      <c r="E131" s="1287"/>
      <c r="F131" s="1287"/>
      <c r="G131" s="1287"/>
      <c r="H131" s="454" t="s">
        <v>24</v>
      </c>
      <c r="I131" s="1287"/>
      <c r="J131" s="1287"/>
      <c r="K131" s="1287"/>
      <c r="L131" s="1287"/>
      <c r="M131" s="637"/>
      <c r="N131" s="638"/>
    </row>
    <row r="132" spans="1:14" x14ac:dyDescent="0.2">
      <c r="A132" s="637"/>
      <c r="B132" s="638"/>
      <c r="C132" s="645" t="s">
        <v>1004</v>
      </c>
      <c r="D132" s="638"/>
      <c r="E132" s="638"/>
      <c r="F132" s="638"/>
      <c r="G132" s="638"/>
      <c r="H132" s="638"/>
      <c r="I132" s="638"/>
      <c r="J132" s="638"/>
      <c r="K132" s="638"/>
      <c r="L132" s="638"/>
      <c r="M132" s="637"/>
      <c r="N132" s="639"/>
    </row>
    <row r="133" spans="1:14" x14ac:dyDescent="0.2">
      <c r="A133" s="637"/>
      <c r="B133" s="638"/>
      <c r="C133" s="638"/>
      <c r="D133" s="638"/>
      <c r="E133" s="638"/>
      <c r="F133" s="638"/>
      <c r="G133" s="638"/>
      <c r="H133" s="638"/>
      <c r="I133" s="638"/>
      <c r="J133" s="638"/>
      <c r="K133" s="638"/>
      <c r="L133" s="638"/>
      <c r="M133" s="637"/>
      <c r="N133" s="639"/>
    </row>
    <row r="134" spans="1:14" x14ac:dyDescent="0.2">
      <c r="A134" s="637"/>
      <c r="B134" s="638"/>
      <c r="C134" s="1292"/>
      <c r="D134" s="1292"/>
      <c r="E134" s="1292"/>
      <c r="F134" s="1292"/>
      <c r="G134" s="1292"/>
      <c r="H134" s="638"/>
      <c r="I134" s="638"/>
      <c r="J134" s="638"/>
      <c r="K134" s="638"/>
      <c r="L134" s="638"/>
      <c r="M134" s="637"/>
      <c r="N134" s="639"/>
    </row>
    <row r="135" spans="1:14" x14ac:dyDescent="0.2">
      <c r="A135" s="637"/>
      <c r="B135" s="638"/>
      <c r="C135" s="645" t="s">
        <v>1005</v>
      </c>
      <c r="D135" s="638"/>
      <c r="E135" s="638"/>
      <c r="F135" s="638"/>
      <c r="G135" s="638"/>
      <c r="H135" s="638"/>
      <c r="I135" s="638"/>
      <c r="J135" s="638"/>
      <c r="K135" s="638"/>
      <c r="L135" s="638"/>
      <c r="M135" s="637"/>
      <c r="N135" s="639"/>
    </row>
    <row r="136" spans="1:14" x14ac:dyDescent="0.2">
      <c r="A136" s="637"/>
      <c r="B136" s="638"/>
      <c r="C136" s="638"/>
      <c r="D136" s="638"/>
      <c r="E136" s="638"/>
      <c r="F136" s="638"/>
      <c r="G136" s="638"/>
      <c r="H136" s="638"/>
      <c r="I136" s="638"/>
      <c r="J136" s="638"/>
      <c r="K136" s="638"/>
      <c r="L136" s="638"/>
      <c r="M136" s="637"/>
      <c r="N136" s="639"/>
    </row>
    <row r="137" spans="1:14" x14ac:dyDescent="0.2">
      <c r="A137" s="637"/>
      <c r="B137" s="638" t="s">
        <v>242</v>
      </c>
      <c r="C137" s="1298"/>
      <c r="D137" s="1298"/>
      <c r="E137" s="1298"/>
      <c r="F137" s="1298"/>
      <c r="G137" s="1298"/>
      <c r="H137" s="1298"/>
      <c r="I137" s="1298"/>
      <c r="J137" s="1298"/>
      <c r="K137" s="1298"/>
      <c r="L137" s="1298"/>
      <c r="M137" s="637"/>
      <c r="N137" s="639"/>
    </row>
    <row r="138" spans="1:14" x14ac:dyDescent="0.2">
      <c r="A138" s="637"/>
      <c r="B138" s="638"/>
      <c r="C138" s="638"/>
      <c r="D138" s="638"/>
      <c r="E138" s="638"/>
      <c r="F138" s="638"/>
      <c r="G138" s="638"/>
      <c r="H138" s="638"/>
      <c r="I138" s="638"/>
      <c r="J138" s="638"/>
      <c r="K138" s="638"/>
      <c r="L138" s="638"/>
      <c r="M138" s="637"/>
      <c r="N138" s="639"/>
    </row>
    <row r="139" spans="1:14" x14ac:dyDescent="0.2">
      <c r="A139" s="637"/>
      <c r="B139" s="638"/>
      <c r="C139" s="638"/>
      <c r="D139" s="638"/>
      <c r="E139" s="638"/>
      <c r="F139" s="638"/>
      <c r="G139" s="638"/>
      <c r="H139" s="638"/>
      <c r="I139" s="638"/>
      <c r="J139" s="638"/>
      <c r="K139" s="638"/>
      <c r="L139" s="638"/>
      <c r="M139" s="637"/>
      <c r="N139" s="639"/>
    </row>
    <row r="140" spans="1:14" ht="12.75" customHeight="1" x14ac:dyDescent="0.2">
      <c r="A140" s="637"/>
      <c r="B140" s="1296" t="s">
        <v>510</v>
      </c>
      <c r="C140" s="1296"/>
      <c r="D140" s="1296"/>
      <c r="E140" s="1296"/>
      <c r="F140" s="1296"/>
      <c r="G140" s="1296"/>
      <c r="H140" s="1296"/>
      <c r="I140" s="1296"/>
      <c r="J140" s="1296"/>
      <c r="K140" s="1296"/>
      <c r="L140" s="1296"/>
      <c r="M140" s="637"/>
    </row>
    <row r="141" spans="1:14" x14ac:dyDescent="0.2">
      <c r="A141" s="637"/>
      <c r="B141" s="1296"/>
      <c r="C141" s="1296"/>
      <c r="D141" s="1296"/>
      <c r="E141" s="1296"/>
      <c r="F141" s="1296"/>
      <c r="G141" s="1296"/>
      <c r="H141" s="1296"/>
      <c r="I141" s="1296"/>
      <c r="J141" s="1296"/>
      <c r="K141" s="1296"/>
      <c r="L141" s="1296"/>
      <c r="M141" s="637"/>
    </row>
    <row r="142" spans="1:14" x14ac:dyDescent="0.2">
      <c r="A142" s="637"/>
      <c r="B142" s="1296"/>
      <c r="C142" s="1296"/>
      <c r="D142" s="1296"/>
      <c r="E142" s="1296"/>
      <c r="F142" s="1296"/>
      <c r="G142" s="1296"/>
      <c r="H142" s="1296"/>
      <c r="I142" s="1296"/>
      <c r="J142" s="1296"/>
      <c r="K142" s="1296"/>
      <c r="L142" s="1296"/>
      <c r="M142" s="637"/>
    </row>
    <row r="143" spans="1:14" x14ac:dyDescent="0.2">
      <c r="A143" s="637"/>
      <c r="B143" s="1296"/>
      <c r="C143" s="1296"/>
      <c r="D143" s="1296"/>
      <c r="E143" s="1296"/>
      <c r="F143" s="1296"/>
      <c r="G143" s="1296"/>
      <c r="H143" s="1296"/>
      <c r="I143" s="1296"/>
      <c r="J143" s="1296"/>
      <c r="K143" s="1296"/>
      <c r="L143" s="1296"/>
      <c r="M143" s="637"/>
    </row>
    <row r="144" spans="1:14" x14ac:dyDescent="0.2">
      <c r="A144" s="637"/>
      <c r="B144" s="648"/>
      <c r="C144" s="648"/>
      <c r="D144" s="648"/>
      <c r="E144" s="648"/>
      <c r="F144" s="648"/>
      <c r="G144" s="648"/>
      <c r="H144" s="648"/>
      <c r="I144" s="648"/>
      <c r="J144" s="648"/>
      <c r="K144" s="648"/>
      <c r="L144" s="648"/>
      <c r="M144" s="637"/>
    </row>
    <row r="145" spans="1:14" x14ac:dyDescent="0.2">
      <c r="A145" s="637"/>
      <c r="B145" s="651" t="s">
        <v>12</v>
      </c>
      <c r="C145" s="638"/>
      <c r="D145" s="638"/>
      <c r="E145" s="638"/>
      <c r="F145" s="638"/>
      <c r="G145" s="638"/>
      <c r="H145" s="638"/>
      <c r="I145" s="638"/>
      <c r="J145" s="638"/>
      <c r="K145" s="402"/>
      <c r="L145" s="402"/>
      <c r="M145" s="637"/>
    </row>
    <row r="146" spans="1:14" x14ac:dyDescent="0.2">
      <c r="A146" s="637"/>
      <c r="B146" s="638"/>
      <c r="C146" s="638"/>
      <c r="D146" s="638"/>
      <c r="E146" s="638"/>
      <c r="F146" s="638"/>
      <c r="G146" s="638"/>
      <c r="H146" s="638"/>
      <c r="I146" s="638"/>
      <c r="J146" s="638"/>
      <c r="K146" s="402"/>
      <c r="L146" s="402"/>
      <c r="M146" s="637"/>
    </row>
    <row r="147" spans="1:14" ht="12.75" customHeight="1" x14ac:dyDescent="0.2">
      <c r="A147" s="637"/>
      <c r="B147" s="1297" t="s">
        <v>511</v>
      </c>
      <c r="C147" s="1297"/>
      <c r="D147" s="1297"/>
      <c r="E147" s="1297"/>
      <c r="F147" s="1297"/>
      <c r="G147" s="1297"/>
      <c r="H147" s="1297"/>
      <c r="I147" s="1297"/>
      <c r="J147" s="1297"/>
      <c r="K147" s="1297"/>
      <c r="L147" s="1297"/>
      <c r="M147" s="637"/>
    </row>
    <row r="148" spans="1:14" x14ac:dyDescent="0.2">
      <c r="A148" s="637"/>
      <c r="B148" s="1297"/>
      <c r="C148" s="1297"/>
      <c r="D148" s="1297"/>
      <c r="E148" s="1297"/>
      <c r="F148" s="1297"/>
      <c r="G148" s="1297"/>
      <c r="H148" s="1297"/>
      <c r="I148" s="1297"/>
      <c r="J148" s="1297"/>
      <c r="K148" s="1297"/>
      <c r="L148" s="1297"/>
      <c r="M148" s="637"/>
    </row>
    <row r="149" spans="1:14" x14ac:dyDescent="0.2">
      <c r="A149" s="637"/>
      <c r="B149" s="1297"/>
      <c r="C149" s="1297"/>
      <c r="D149" s="1297"/>
      <c r="E149" s="1297"/>
      <c r="F149" s="1297"/>
      <c r="G149" s="1297"/>
      <c r="H149" s="1297"/>
      <c r="I149" s="1297"/>
      <c r="J149" s="1297"/>
      <c r="K149" s="1297"/>
      <c r="L149" s="1297"/>
      <c r="M149" s="637"/>
    </row>
    <row r="150" spans="1:14" x14ac:dyDescent="0.2">
      <c r="A150" s="637"/>
      <c r="B150" s="1297"/>
      <c r="C150" s="1297"/>
      <c r="D150" s="1297"/>
      <c r="E150" s="1297"/>
      <c r="F150" s="1297"/>
      <c r="G150" s="1297"/>
      <c r="H150" s="1297"/>
      <c r="I150" s="1297"/>
      <c r="J150" s="1297"/>
      <c r="K150" s="1297"/>
      <c r="L150" s="1297"/>
      <c r="M150" s="637"/>
    </row>
    <row r="151" spans="1:14" x14ac:dyDescent="0.2">
      <c r="A151" s="637"/>
      <c r="B151" s="1297"/>
      <c r="C151" s="1297"/>
      <c r="D151" s="1297"/>
      <c r="E151" s="1297"/>
      <c r="F151" s="1297"/>
      <c r="G151" s="1297"/>
      <c r="H151" s="1297"/>
      <c r="I151" s="1297"/>
      <c r="J151" s="1297"/>
      <c r="K151" s="1297"/>
      <c r="L151" s="1297"/>
      <c r="M151" s="637"/>
    </row>
    <row r="152" spans="1:14" x14ac:dyDescent="0.2">
      <c r="A152" s="637"/>
      <c r="B152" s="1297"/>
      <c r="C152" s="1297"/>
      <c r="D152" s="1297"/>
      <c r="E152" s="1297"/>
      <c r="F152" s="1297"/>
      <c r="G152" s="1297"/>
      <c r="H152" s="1297"/>
      <c r="I152" s="1297"/>
      <c r="J152" s="1297"/>
      <c r="K152" s="1297"/>
      <c r="L152" s="1297"/>
      <c r="M152" s="637"/>
    </row>
    <row r="153" spans="1:14" x14ac:dyDescent="0.2">
      <c r="A153" s="637"/>
      <c r="B153" s="652"/>
      <c r="C153" s="652"/>
      <c r="D153" s="652"/>
      <c r="E153" s="652"/>
      <c r="F153" s="652"/>
      <c r="G153" s="652"/>
      <c r="H153" s="652"/>
      <c r="I153" s="652"/>
      <c r="J153" s="652"/>
      <c r="K153" s="652"/>
      <c r="L153" s="652"/>
      <c r="M153" s="637"/>
    </row>
    <row r="154" spans="1:14" x14ac:dyDescent="0.2">
      <c r="A154" s="637"/>
      <c r="B154" s="1288" t="s">
        <v>512</v>
      </c>
      <c r="C154" s="1288"/>
      <c r="D154" s="1288"/>
      <c r="E154" s="1288"/>
      <c r="F154" s="1288"/>
      <c r="G154" s="1288"/>
      <c r="H154" s="1288"/>
      <c r="I154" s="1288"/>
      <c r="J154" s="1288"/>
      <c r="K154" s="1288"/>
      <c r="L154" s="1288"/>
      <c r="M154" s="637"/>
    </row>
    <row r="155" spans="1:14" x14ac:dyDescent="0.2">
      <c r="A155" s="637"/>
      <c r="B155" s="638"/>
      <c r="C155" s="638"/>
      <c r="D155" s="638"/>
      <c r="E155" s="638"/>
      <c r="F155" s="638"/>
      <c r="G155" s="638"/>
      <c r="H155" s="638"/>
      <c r="I155" s="638"/>
      <c r="J155" s="638"/>
      <c r="K155" s="402"/>
      <c r="L155" s="402"/>
      <c r="M155" s="637"/>
    </row>
    <row r="156" spans="1:14" x14ac:dyDescent="0.2">
      <c r="A156" s="637"/>
      <c r="B156" s="1289" t="s">
        <v>513</v>
      </c>
      <c r="C156" s="1289"/>
      <c r="D156" s="1289"/>
      <c r="E156" s="1289"/>
      <c r="F156" s="1289"/>
      <c r="G156" s="1289"/>
      <c r="H156" s="1289"/>
      <c r="I156" s="1289"/>
      <c r="J156" s="1289"/>
      <c r="K156" s="1289"/>
      <c r="L156" s="1289"/>
      <c r="M156" s="637"/>
    </row>
    <row r="157" spans="1:14" x14ac:dyDescent="0.2">
      <c r="A157" s="637"/>
      <c r="B157" s="1289" t="s">
        <v>514</v>
      </c>
      <c r="C157" s="1289"/>
      <c r="D157" s="1289"/>
      <c r="E157" s="1291"/>
      <c r="F157" s="1287"/>
      <c r="G157" s="1287"/>
      <c r="H157" s="1290" t="s">
        <v>516</v>
      </c>
      <c r="I157" s="1290"/>
      <c r="J157" s="1290"/>
      <c r="K157" s="1290"/>
      <c r="L157" s="1290"/>
      <c r="M157" s="637"/>
    </row>
    <row r="158" spans="1:14" x14ac:dyDescent="0.2">
      <c r="A158" s="637"/>
      <c r="B158" s="1296" t="s">
        <v>515</v>
      </c>
      <c r="C158" s="1296"/>
      <c r="D158" s="1296"/>
      <c r="E158" s="1296"/>
      <c r="F158" s="1296"/>
      <c r="G158" s="1296"/>
      <c r="H158" s="1296"/>
      <c r="I158" s="1296"/>
      <c r="J158" s="1296"/>
      <c r="K158" s="1296"/>
      <c r="L158" s="1296"/>
      <c r="M158" s="637"/>
      <c r="N158" s="639"/>
    </row>
    <row r="159" spans="1:14" x14ac:dyDescent="0.2">
      <c r="A159" s="637"/>
      <c r="B159" s="1296"/>
      <c r="C159" s="1296"/>
      <c r="D159" s="1296"/>
      <c r="E159" s="1296"/>
      <c r="F159" s="1296"/>
      <c r="G159" s="1296"/>
      <c r="H159" s="1296"/>
      <c r="I159" s="1296"/>
      <c r="J159" s="1296"/>
      <c r="K159" s="1296"/>
      <c r="L159" s="1296"/>
      <c r="M159" s="637"/>
      <c r="N159" s="639"/>
    </row>
    <row r="160" spans="1:14" x14ac:dyDescent="0.2">
      <c r="A160" s="637"/>
      <c r="B160" s="648"/>
      <c r="C160" s="648"/>
      <c r="D160" s="648"/>
      <c r="E160" s="648"/>
      <c r="F160" s="648"/>
      <c r="G160" s="648"/>
      <c r="H160" s="648"/>
      <c r="I160" s="648"/>
      <c r="J160" s="648"/>
      <c r="K160" s="648"/>
      <c r="L160" s="648"/>
      <c r="M160" s="637"/>
      <c r="N160" s="639"/>
    </row>
    <row r="161" spans="1:14" s="408" customFormat="1" x14ac:dyDescent="0.2">
      <c r="A161" s="644"/>
      <c r="B161" s="646"/>
      <c r="C161" s="646"/>
      <c r="D161" s="646"/>
      <c r="E161" s="646"/>
      <c r="F161" s="646"/>
      <c r="G161" s="646"/>
      <c r="H161" s="646"/>
      <c r="I161" s="646"/>
      <c r="J161" s="646"/>
      <c r="K161" s="646"/>
      <c r="L161" s="646"/>
      <c r="M161" s="644"/>
      <c r="N161" s="647"/>
    </row>
    <row r="162" spans="1:14" s="408" customFormat="1" x14ac:dyDescent="0.2">
      <c r="A162" s="644"/>
      <c r="B162" s="1292"/>
      <c r="C162" s="1292"/>
      <c r="D162" s="1292"/>
      <c r="E162" s="1292"/>
      <c r="F162" s="1292"/>
      <c r="G162" s="1292"/>
      <c r="H162" s="646"/>
      <c r="I162" s="646"/>
      <c r="J162" s="646"/>
      <c r="K162" s="646"/>
      <c r="L162" s="646"/>
      <c r="M162" s="644"/>
      <c r="N162" s="647"/>
    </row>
    <row r="163" spans="1:14" s="408" customFormat="1" x14ac:dyDescent="0.2">
      <c r="A163" s="644"/>
      <c r="B163" s="645" t="s">
        <v>1002</v>
      </c>
      <c r="C163" s="638"/>
      <c r="D163" s="638"/>
      <c r="E163" s="638"/>
      <c r="F163" s="638"/>
      <c r="G163" s="638"/>
      <c r="H163" s="646"/>
      <c r="I163" s="646"/>
      <c r="J163" s="646"/>
      <c r="K163" s="646"/>
      <c r="L163" s="646"/>
      <c r="M163" s="644"/>
      <c r="N163" s="647"/>
    </row>
    <row r="164" spans="1:14" s="408" customFormat="1" x14ac:dyDescent="0.2">
      <c r="A164" s="644"/>
      <c r="B164" s="646"/>
      <c r="C164" s="646"/>
      <c r="D164" s="646"/>
      <c r="E164" s="646"/>
      <c r="F164" s="646"/>
      <c r="G164" s="646"/>
      <c r="H164" s="646"/>
      <c r="I164" s="646"/>
      <c r="J164" s="646"/>
      <c r="K164" s="646"/>
      <c r="L164" s="646"/>
      <c r="M164" s="644"/>
      <c r="N164" s="647"/>
    </row>
    <row r="165" spans="1:14" s="408" customFormat="1" x14ac:dyDescent="0.2">
      <c r="A165" s="644"/>
      <c r="B165" s="1292"/>
      <c r="C165" s="1292"/>
      <c r="D165" s="1292"/>
      <c r="E165" s="1292"/>
      <c r="F165" s="1292"/>
      <c r="G165" s="1292"/>
      <c r="H165" s="649"/>
      <c r="I165" s="649"/>
      <c r="J165" s="650"/>
      <c r="K165" s="649"/>
      <c r="L165" s="649"/>
      <c r="M165" s="644"/>
      <c r="N165" s="417"/>
    </row>
    <row r="166" spans="1:14" s="408" customFormat="1" x14ac:dyDescent="0.2">
      <c r="A166" s="644"/>
      <c r="B166" s="645" t="s">
        <v>1003</v>
      </c>
      <c r="C166" s="638"/>
      <c r="D166" s="638"/>
      <c r="E166" s="638"/>
      <c r="F166" s="638"/>
      <c r="G166" s="638"/>
      <c r="H166" s="646"/>
      <c r="I166" s="646"/>
      <c r="J166" s="646"/>
      <c r="K166" s="646"/>
      <c r="L166" s="646"/>
      <c r="M166" s="644"/>
      <c r="N166" s="647"/>
    </row>
    <row r="167" spans="1:14" x14ac:dyDescent="0.2">
      <c r="A167" s="637"/>
      <c r="B167" s="648"/>
      <c r="C167" s="648"/>
      <c r="D167" s="648"/>
      <c r="E167" s="648"/>
      <c r="F167" s="648"/>
      <c r="G167" s="648"/>
      <c r="H167" s="648"/>
      <c r="I167" s="648"/>
      <c r="J167" s="648"/>
      <c r="K167" s="648"/>
      <c r="L167" s="648"/>
      <c r="M167" s="637"/>
      <c r="N167" s="639"/>
    </row>
    <row r="168" spans="1:14" x14ac:dyDescent="0.2">
      <c r="A168" s="637"/>
      <c r="B168" s="648"/>
      <c r="C168" s="648"/>
      <c r="D168" s="648"/>
      <c r="E168" s="648"/>
      <c r="F168" s="648"/>
      <c r="G168" s="648"/>
      <c r="H168" s="648"/>
      <c r="I168" s="648"/>
      <c r="J168" s="648"/>
      <c r="K168" s="648"/>
      <c r="L168" s="648"/>
      <c r="M168" s="637"/>
      <c r="N168" s="639"/>
    </row>
    <row r="169" spans="1:14" x14ac:dyDescent="0.2">
      <c r="A169" s="637"/>
      <c r="B169" s="1292"/>
      <c r="C169" s="1292"/>
      <c r="D169" s="1292"/>
      <c r="E169" s="1292"/>
      <c r="F169" s="1292"/>
      <c r="G169" s="1292"/>
      <c r="H169" s="454" t="s">
        <v>24</v>
      </c>
      <c r="I169" s="1287"/>
      <c r="J169" s="1287"/>
      <c r="K169" s="1287"/>
      <c r="L169" s="1287"/>
      <c r="M169" s="637"/>
      <c r="N169" s="643"/>
    </row>
    <row r="170" spans="1:14" x14ac:dyDescent="0.2">
      <c r="A170" s="637"/>
      <c r="B170" s="638" t="s">
        <v>10</v>
      </c>
      <c r="C170" s="638"/>
      <c r="D170" s="638"/>
      <c r="E170" s="638"/>
      <c r="F170" s="638"/>
      <c r="G170" s="638"/>
      <c r="H170" s="638"/>
      <c r="I170" s="638"/>
      <c r="J170" s="638"/>
      <c r="K170" s="638"/>
      <c r="L170" s="638"/>
      <c r="M170" s="637"/>
      <c r="N170" s="639"/>
    </row>
    <row r="171" spans="1:14" x14ac:dyDescent="0.2">
      <c r="B171" s="402"/>
      <c r="C171" s="402"/>
      <c r="D171" s="402"/>
      <c r="E171" s="402"/>
      <c r="F171" s="402"/>
      <c r="G171" s="402"/>
      <c r="H171" s="402"/>
      <c r="I171" s="402"/>
      <c r="J171" s="402"/>
      <c r="K171" s="402"/>
      <c r="L171" s="402"/>
    </row>
    <row r="172" spans="1:14" x14ac:dyDescent="0.2">
      <c r="B172" s="402"/>
      <c r="C172" s="640"/>
      <c r="D172" s="640"/>
      <c r="E172" s="640"/>
      <c r="F172" s="640"/>
      <c r="G172" s="640"/>
      <c r="H172" s="640"/>
      <c r="I172" s="640"/>
      <c r="J172" s="640"/>
      <c r="K172" s="640"/>
      <c r="L172" s="402"/>
    </row>
    <row r="173" spans="1:14" x14ac:dyDescent="0.2">
      <c r="B173" s="402"/>
      <c r="C173" s="640"/>
      <c r="D173" s="640"/>
      <c r="E173" s="640"/>
      <c r="F173" s="640"/>
      <c r="G173" s="640"/>
      <c r="H173" s="640"/>
      <c r="I173" s="640"/>
      <c r="J173" s="640"/>
      <c r="K173" s="640"/>
      <c r="L173" s="402"/>
    </row>
    <row r="174" spans="1:14" x14ac:dyDescent="0.2">
      <c r="B174" s="399" t="str">
        <f>Guide!$C$30</f>
        <v>For year: 2024</v>
      </c>
      <c r="C174" s="641"/>
      <c r="D174" s="641"/>
      <c r="E174" s="641"/>
      <c r="F174" s="641"/>
      <c r="G174" s="641"/>
      <c r="H174" s="641"/>
      <c r="I174" s="641"/>
      <c r="J174" s="641"/>
      <c r="K174" s="641"/>
      <c r="L174" s="642" t="s">
        <v>489</v>
      </c>
    </row>
    <row r="175" spans="1:14" x14ac:dyDescent="0.2">
      <c r="C175" s="641"/>
      <c r="D175" s="641"/>
      <c r="E175" s="641"/>
      <c r="F175" s="641"/>
      <c r="G175" s="641"/>
      <c r="H175" s="641"/>
      <c r="I175" s="641"/>
      <c r="J175" s="641"/>
      <c r="K175" s="641"/>
    </row>
    <row r="176" spans="1:14" x14ac:dyDescent="0.2">
      <c r="C176" s="641"/>
      <c r="D176" s="641"/>
      <c r="E176" s="641"/>
      <c r="F176" s="641"/>
      <c r="G176" s="641"/>
      <c r="H176" s="641"/>
      <c r="I176" s="641"/>
      <c r="J176" s="641"/>
      <c r="K176" s="641"/>
    </row>
    <row r="177" spans="3:11" x14ac:dyDescent="0.2">
      <c r="C177" s="641"/>
      <c r="D177" s="641"/>
      <c r="E177" s="641"/>
      <c r="F177" s="641"/>
      <c r="G177" s="641"/>
      <c r="H177" s="641"/>
      <c r="I177" s="641"/>
      <c r="J177" s="641"/>
      <c r="K177" s="641"/>
    </row>
    <row r="178" spans="3:11" x14ac:dyDescent="0.2">
      <c r="C178" s="641"/>
      <c r="D178" s="641"/>
      <c r="E178" s="641"/>
      <c r="F178" s="641"/>
      <c r="G178" s="641"/>
      <c r="H178" s="641"/>
      <c r="I178" s="641"/>
      <c r="J178" s="641"/>
      <c r="K178" s="641"/>
    </row>
    <row r="179" spans="3:11" x14ac:dyDescent="0.2">
      <c r="C179" s="641"/>
      <c r="D179" s="641"/>
      <c r="E179" s="641"/>
      <c r="F179" s="641"/>
      <c r="G179" s="641"/>
      <c r="H179" s="641"/>
      <c r="I179" s="641"/>
      <c r="J179" s="641"/>
      <c r="K179" s="641"/>
    </row>
    <row r="180" spans="3:11" x14ac:dyDescent="0.2">
      <c r="C180" s="641"/>
      <c r="D180" s="641"/>
      <c r="E180" s="641"/>
      <c r="F180" s="641"/>
      <c r="G180" s="641"/>
      <c r="H180" s="641"/>
      <c r="I180" s="641"/>
      <c r="J180" s="641"/>
      <c r="K180" s="641"/>
    </row>
    <row r="181" spans="3:11" x14ac:dyDescent="0.2">
      <c r="C181" s="641"/>
      <c r="D181" s="641"/>
      <c r="E181" s="641"/>
      <c r="F181" s="641"/>
      <c r="G181" s="641"/>
      <c r="H181" s="641"/>
      <c r="I181" s="641"/>
      <c r="J181" s="641"/>
      <c r="K181" s="641"/>
    </row>
    <row r="182" spans="3:11" x14ac:dyDescent="0.2">
      <c r="C182" s="641"/>
      <c r="D182" s="641"/>
      <c r="E182" s="641"/>
      <c r="F182" s="641"/>
      <c r="G182" s="641"/>
      <c r="H182" s="641"/>
      <c r="I182" s="641"/>
      <c r="J182" s="641"/>
      <c r="K182" s="641"/>
    </row>
    <row r="183" spans="3:11" x14ac:dyDescent="0.2">
      <c r="C183" s="641"/>
      <c r="D183" s="641"/>
      <c r="E183" s="641"/>
      <c r="F183" s="641"/>
      <c r="G183" s="641"/>
      <c r="H183" s="641"/>
      <c r="I183" s="641"/>
      <c r="J183" s="641"/>
      <c r="K183" s="641"/>
    </row>
    <row r="184" spans="3:11" x14ac:dyDescent="0.2">
      <c r="C184" s="641"/>
      <c r="D184" s="641"/>
      <c r="E184" s="641"/>
      <c r="F184" s="641"/>
      <c r="G184" s="641"/>
      <c r="H184" s="641"/>
      <c r="I184" s="641"/>
      <c r="J184" s="641"/>
      <c r="K184" s="641"/>
    </row>
    <row r="185" spans="3:11" x14ac:dyDescent="0.2">
      <c r="C185" s="641"/>
      <c r="D185" s="641"/>
      <c r="E185" s="641"/>
      <c r="F185" s="641"/>
      <c r="G185" s="641"/>
      <c r="H185" s="641"/>
      <c r="I185" s="641"/>
      <c r="J185" s="641"/>
      <c r="K185" s="641"/>
    </row>
    <row r="186" spans="3:11" x14ac:dyDescent="0.2">
      <c r="C186" s="641"/>
      <c r="D186" s="641"/>
      <c r="E186" s="641"/>
      <c r="F186" s="641"/>
      <c r="G186" s="641"/>
      <c r="H186" s="641"/>
      <c r="I186" s="641"/>
      <c r="J186" s="641"/>
      <c r="K186" s="641"/>
    </row>
    <row r="187" spans="3:11" x14ac:dyDescent="0.2">
      <c r="C187" s="641"/>
      <c r="D187" s="641"/>
      <c r="E187" s="641"/>
      <c r="F187" s="641"/>
      <c r="G187" s="641"/>
      <c r="H187" s="641"/>
      <c r="I187" s="641"/>
      <c r="J187" s="641"/>
      <c r="K187" s="641"/>
    </row>
    <row r="188" spans="3:11" x14ac:dyDescent="0.2">
      <c r="C188" s="641"/>
      <c r="D188" s="641"/>
      <c r="E188" s="641"/>
      <c r="F188" s="641"/>
      <c r="G188" s="641"/>
      <c r="H188" s="641"/>
      <c r="I188" s="641"/>
      <c r="J188" s="641"/>
      <c r="K188" s="641"/>
    </row>
    <row r="189" spans="3:11" x14ac:dyDescent="0.2">
      <c r="C189" s="641"/>
      <c r="D189" s="641"/>
      <c r="E189" s="641"/>
      <c r="F189" s="641"/>
      <c r="G189" s="641"/>
      <c r="H189" s="641"/>
      <c r="I189" s="641"/>
      <c r="J189" s="641"/>
      <c r="K189" s="641"/>
    </row>
    <row r="190" spans="3:11" x14ac:dyDescent="0.2">
      <c r="C190" s="641"/>
      <c r="D190" s="641"/>
      <c r="E190" s="641"/>
      <c r="F190" s="641"/>
      <c r="G190" s="641"/>
      <c r="H190" s="641"/>
      <c r="I190" s="641"/>
      <c r="J190" s="641"/>
      <c r="K190" s="641"/>
    </row>
    <row r="191" spans="3:11" x14ac:dyDescent="0.2">
      <c r="C191" s="641"/>
      <c r="D191" s="641"/>
      <c r="E191" s="641"/>
      <c r="F191" s="641"/>
      <c r="G191" s="641"/>
      <c r="H191" s="641"/>
      <c r="I191" s="641"/>
      <c r="J191" s="641"/>
      <c r="K191" s="641"/>
    </row>
    <row r="192" spans="3:11" x14ac:dyDescent="0.2">
      <c r="C192" s="641"/>
      <c r="D192" s="641"/>
      <c r="E192" s="641"/>
      <c r="F192" s="641"/>
      <c r="G192" s="641"/>
      <c r="H192" s="641"/>
      <c r="I192" s="641"/>
      <c r="J192" s="641"/>
      <c r="K192" s="641"/>
    </row>
    <row r="193" spans="3:11" x14ac:dyDescent="0.2">
      <c r="C193" s="641"/>
      <c r="D193" s="641"/>
      <c r="E193" s="641"/>
      <c r="F193" s="641"/>
      <c r="G193" s="641"/>
      <c r="H193" s="641"/>
      <c r="I193" s="641"/>
      <c r="J193" s="641"/>
      <c r="K193" s="641"/>
    </row>
    <row r="194" spans="3:11" x14ac:dyDescent="0.2">
      <c r="C194" s="641"/>
      <c r="D194" s="641"/>
      <c r="E194" s="641"/>
      <c r="F194" s="641"/>
      <c r="G194" s="641"/>
      <c r="H194" s="641"/>
      <c r="I194" s="641"/>
      <c r="J194" s="641"/>
      <c r="K194" s="641"/>
    </row>
    <row r="195" spans="3:11" x14ac:dyDescent="0.2">
      <c r="C195" s="641"/>
      <c r="D195" s="641"/>
      <c r="E195" s="641"/>
      <c r="F195" s="641"/>
      <c r="G195" s="641"/>
      <c r="H195" s="641"/>
      <c r="I195" s="641"/>
      <c r="J195" s="641"/>
      <c r="K195" s="641"/>
    </row>
    <row r="196" spans="3:11" x14ac:dyDescent="0.2">
      <c r="C196" s="641"/>
      <c r="D196" s="641"/>
      <c r="E196" s="641"/>
      <c r="F196" s="641"/>
      <c r="G196" s="641"/>
      <c r="H196" s="641"/>
      <c r="I196" s="641"/>
      <c r="J196" s="641"/>
      <c r="K196" s="641"/>
    </row>
    <row r="197" spans="3:11" x14ac:dyDescent="0.2">
      <c r="C197" s="641"/>
      <c r="D197" s="641"/>
      <c r="E197" s="641"/>
      <c r="F197" s="641"/>
      <c r="G197" s="641"/>
      <c r="H197" s="641"/>
      <c r="I197" s="641"/>
      <c r="J197" s="641"/>
      <c r="K197" s="641"/>
    </row>
    <row r="198" spans="3:11" x14ac:dyDescent="0.2">
      <c r="C198" s="641"/>
      <c r="D198" s="641"/>
      <c r="E198" s="641"/>
      <c r="F198" s="641"/>
      <c r="G198" s="641"/>
      <c r="H198" s="641"/>
      <c r="I198" s="641"/>
      <c r="J198" s="641"/>
      <c r="K198" s="641"/>
    </row>
    <row r="199" spans="3:11" x14ac:dyDescent="0.2">
      <c r="C199" s="641"/>
      <c r="D199" s="641"/>
      <c r="E199" s="641"/>
      <c r="F199" s="641"/>
      <c r="G199" s="641"/>
      <c r="H199" s="641"/>
      <c r="I199" s="641"/>
      <c r="J199" s="641"/>
      <c r="K199" s="641"/>
    </row>
    <row r="200" spans="3:11" x14ac:dyDescent="0.2">
      <c r="C200" s="641"/>
      <c r="D200" s="641"/>
      <c r="E200" s="641"/>
      <c r="F200" s="641"/>
      <c r="G200" s="641"/>
      <c r="H200" s="641"/>
      <c r="I200" s="641"/>
      <c r="J200" s="641"/>
      <c r="K200" s="641"/>
    </row>
    <row r="201" spans="3:11" x14ac:dyDescent="0.2">
      <c r="C201" s="641"/>
      <c r="D201" s="641"/>
      <c r="E201" s="641"/>
      <c r="F201" s="641"/>
      <c r="G201" s="641"/>
      <c r="H201" s="641"/>
      <c r="I201" s="641"/>
      <c r="J201" s="641"/>
      <c r="K201" s="641"/>
    </row>
    <row r="202" spans="3:11" x14ac:dyDescent="0.2">
      <c r="C202" s="641"/>
      <c r="D202" s="641"/>
      <c r="E202" s="641"/>
      <c r="F202" s="641"/>
      <c r="G202" s="641"/>
      <c r="H202" s="641"/>
      <c r="I202" s="641"/>
      <c r="J202" s="641"/>
      <c r="K202" s="641"/>
    </row>
    <row r="203" spans="3:11" x14ac:dyDescent="0.2">
      <c r="C203" s="641"/>
      <c r="D203" s="641"/>
      <c r="E203" s="641"/>
      <c r="F203" s="641"/>
      <c r="G203" s="641"/>
      <c r="H203" s="641"/>
      <c r="I203" s="641"/>
      <c r="J203" s="641"/>
      <c r="K203" s="641"/>
    </row>
    <row r="204" spans="3:11" x14ac:dyDescent="0.2">
      <c r="C204" s="641"/>
      <c r="D204" s="641"/>
      <c r="E204" s="641"/>
      <c r="F204" s="641"/>
      <c r="G204" s="641"/>
      <c r="H204" s="641"/>
      <c r="I204" s="641"/>
      <c r="J204" s="641"/>
      <c r="K204" s="641"/>
    </row>
    <row r="205" spans="3:11" x14ac:dyDescent="0.2">
      <c r="C205" s="641"/>
      <c r="D205" s="641"/>
      <c r="E205" s="641"/>
      <c r="F205" s="641"/>
      <c r="G205" s="641"/>
      <c r="H205" s="641"/>
      <c r="I205" s="641"/>
      <c r="J205" s="641"/>
      <c r="K205" s="641"/>
    </row>
    <row r="206" spans="3:11" x14ac:dyDescent="0.2">
      <c r="C206" s="641"/>
      <c r="D206" s="641"/>
      <c r="E206" s="641"/>
      <c r="F206" s="641"/>
      <c r="G206" s="641"/>
      <c r="H206" s="641"/>
      <c r="I206" s="641"/>
      <c r="J206" s="641"/>
      <c r="K206" s="641"/>
    </row>
    <row r="207" spans="3:11" x14ac:dyDescent="0.2">
      <c r="C207" s="641"/>
      <c r="D207" s="641"/>
      <c r="E207" s="641"/>
      <c r="F207" s="641"/>
      <c r="G207" s="641"/>
      <c r="H207" s="641"/>
      <c r="I207" s="641"/>
      <c r="J207" s="641"/>
      <c r="K207" s="641"/>
    </row>
    <row r="208" spans="3:11" x14ac:dyDescent="0.2">
      <c r="C208" s="641"/>
      <c r="D208" s="641"/>
      <c r="E208" s="641"/>
      <c r="F208" s="641"/>
      <c r="G208" s="641"/>
      <c r="H208" s="641"/>
      <c r="I208" s="641"/>
      <c r="J208" s="641"/>
      <c r="K208" s="641"/>
    </row>
    <row r="209" spans="3:11" x14ac:dyDescent="0.2">
      <c r="C209" s="641"/>
      <c r="D209" s="641"/>
      <c r="E209" s="641"/>
      <c r="F209" s="641"/>
      <c r="G209" s="641"/>
      <c r="H209" s="641"/>
      <c r="I209" s="641"/>
      <c r="J209" s="641"/>
      <c r="K209" s="641"/>
    </row>
    <row r="210" spans="3:11" x14ac:dyDescent="0.2">
      <c r="C210" s="641"/>
      <c r="D210" s="641"/>
      <c r="E210" s="641"/>
      <c r="F210" s="641"/>
      <c r="G210" s="641"/>
      <c r="H210" s="641"/>
      <c r="I210" s="641"/>
      <c r="J210" s="641"/>
      <c r="K210" s="641"/>
    </row>
    <row r="211" spans="3:11" x14ac:dyDescent="0.2">
      <c r="C211" s="641"/>
      <c r="D211" s="641"/>
      <c r="E211" s="641"/>
      <c r="F211" s="641"/>
      <c r="G211" s="641"/>
      <c r="H211" s="641"/>
      <c r="I211" s="641"/>
      <c r="J211" s="641"/>
      <c r="K211" s="641"/>
    </row>
    <row r="212" spans="3:11" x14ac:dyDescent="0.2">
      <c r="C212" s="641"/>
      <c r="D212" s="641"/>
      <c r="E212" s="641"/>
      <c r="F212" s="641"/>
      <c r="G212" s="641"/>
      <c r="H212" s="641"/>
      <c r="I212" s="641"/>
      <c r="J212" s="641"/>
      <c r="K212" s="641"/>
    </row>
    <row r="213" spans="3:11" x14ac:dyDescent="0.2">
      <c r="C213" s="641"/>
      <c r="D213" s="641"/>
      <c r="E213" s="641"/>
      <c r="F213" s="641"/>
      <c r="G213" s="641"/>
      <c r="H213" s="641"/>
      <c r="I213" s="641"/>
      <c r="J213" s="641"/>
      <c r="K213" s="641"/>
    </row>
    <row r="214" spans="3:11" x14ac:dyDescent="0.2">
      <c r="C214" s="641"/>
      <c r="D214" s="641"/>
      <c r="E214" s="641"/>
      <c r="F214" s="641"/>
      <c r="G214" s="641"/>
      <c r="H214" s="641"/>
      <c r="I214" s="641"/>
      <c r="J214" s="641"/>
      <c r="K214" s="641"/>
    </row>
    <row r="215" spans="3:11" x14ac:dyDescent="0.2">
      <c r="C215" s="641"/>
      <c r="D215" s="641"/>
      <c r="E215" s="641"/>
      <c r="F215" s="641"/>
      <c r="G215" s="641"/>
      <c r="H215" s="641"/>
      <c r="I215" s="641"/>
      <c r="J215" s="641"/>
      <c r="K215" s="641"/>
    </row>
    <row r="216" spans="3:11" x14ac:dyDescent="0.2">
      <c r="C216" s="641"/>
      <c r="D216" s="641"/>
      <c r="E216" s="641"/>
      <c r="F216" s="641"/>
      <c r="G216" s="641"/>
      <c r="H216" s="641"/>
      <c r="I216" s="641"/>
      <c r="J216" s="641"/>
      <c r="K216" s="641"/>
    </row>
    <row r="217" spans="3:11" x14ac:dyDescent="0.2">
      <c r="C217" s="641"/>
      <c r="D217" s="641"/>
      <c r="E217" s="641"/>
      <c r="F217" s="641"/>
      <c r="G217" s="641"/>
      <c r="H217" s="641"/>
      <c r="I217" s="641"/>
      <c r="J217" s="641"/>
      <c r="K217" s="641"/>
    </row>
    <row r="218" spans="3:11" x14ac:dyDescent="0.2">
      <c r="C218" s="641"/>
      <c r="D218" s="641"/>
      <c r="E218" s="641"/>
      <c r="F218" s="641"/>
      <c r="G218" s="641"/>
      <c r="H218" s="641"/>
      <c r="I218" s="641"/>
      <c r="J218" s="641"/>
      <c r="K218" s="641"/>
    </row>
    <row r="219" spans="3:11" x14ac:dyDescent="0.2">
      <c r="C219" s="641"/>
      <c r="D219" s="641"/>
      <c r="E219" s="641"/>
      <c r="F219" s="641"/>
      <c r="G219" s="641"/>
      <c r="H219" s="641"/>
      <c r="I219" s="641"/>
      <c r="J219" s="641"/>
      <c r="K219" s="641"/>
    </row>
    <row r="220" spans="3:11" x14ac:dyDescent="0.2">
      <c r="C220" s="641"/>
      <c r="D220" s="641"/>
      <c r="E220" s="641"/>
      <c r="F220" s="641"/>
      <c r="G220" s="641"/>
      <c r="H220" s="641"/>
      <c r="I220" s="641"/>
      <c r="J220" s="641"/>
      <c r="K220" s="641"/>
    </row>
    <row r="221" spans="3:11" x14ac:dyDescent="0.2">
      <c r="C221" s="641"/>
      <c r="D221" s="641"/>
      <c r="E221" s="641"/>
      <c r="F221" s="641"/>
      <c r="G221" s="641"/>
      <c r="H221" s="641"/>
      <c r="I221" s="641"/>
      <c r="J221" s="641"/>
      <c r="K221" s="641"/>
    </row>
    <row r="222" spans="3:11" x14ac:dyDescent="0.2">
      <c r="C222" s="641"/>
      <c r="D222" s="641"/>
      <c r="E222" s="641"/>
      <c r="F222" s="641"/>
      <c r="G222" s="641"/>
      <c r="H222" s="641"/>
      <c r="I222" s="641"/>
      <c r="J222" s="641"/>
      <c r="K222" s="641"/>
    </row>
    <row r="223" spans="3:11" x14ac:dyDescent="0.2">
      <c r="C223" s="641"/>
      <c r="D223" s="641"/>
      <c r="E223" s="641"/>
      <c r="F223" s="641"/>
      <c r="G223" s="641"/>
      <c r="H223" s="641"/>
      <c r="I223" s="641"/>
      <c r="J223" s="641"/>
      <c r="K223" s="641"/>
    </row>
    <row r="224" spans="3:11" x14ac:dyDescent="0.2">
      <c r="C224" s="641"/>
      <c r="D224" s="641"/>
      <c r="E224" s="641"/>
      <c r="F224" s="641"/>
      <c r="G224" s="641"/>
      <c r="H224" s="641"/>
      <c r="I224" s="641"/>
      <c r="J224" s="641"/>
      <c r="K224" s="641"/>
    </row>
    <row r="225" spans="3:11" x14ac:dyDescent="0.2">
      <c r="C225" s="641"/>
      <c r="D225" s="641"/>
      <c r="E225" s="641"/>
      <c r="F225" s="641"/>
      <c r="G225" s="641"/>
      <c r="H225" s="641"/>
      <c r="I225" s="641"/>
      <c r="J225" s="641"/>
      <c r="K225" s="641"/>
    </row>
    <row r="226" spans="3:11" x14ac:dyDescent="0.2">
      <c r="C226" s="641"/>
      <c r="D226" s="641"/>
      <c r="E226" s="641"/>
      <c r="F226" s="641"/>
      <c r="G226" s="641"/>
      <c r="H226" s="641"/>
      <c r="I226" s="641"/>
      <c r="J226" s="641"/>
      <c r="K226" s="641"/>
    </row>
    <row r="227" spans="3:11" x14ac:dyDescent="0.2">
      <c r="C227" s="641"/>
      <c r="D227" s="641"/>
      <c r="E227" s="641"/>
      <c r="F227" s="641"/>
      <c r="G227" s="641"/>
      <c r="H227" s="641"/>
      <c r="I227" s="641"/>
      <c r="J227" s="641"/>
      <c r="K227" s="641"/>
    </row>
    <row r="228" spans="3:11" x14ac:dyDescent="0.2">
      <c r="C228" s="641"/>
      <c r="D228" s="641"/>
      <c r="E228" s="641"/>
      <c r="F228" s="641"/>
      <c r="G228" s="641"/>
      <c r="H228" s="641"/>
      <c r="I228" s="641"/>
      <c r="J228" s="641"/>
      <c r="K228" s="641"/>
    </row>
    <row r="229" spans="3:11" x14ac:dyDescent="0.2">
      <c r="C229" s="641"/>
      <c r="D229" s="641"/>
      <c r="E229" s="641"/>
      <c r="F229" s="641"/>
      <c r="G229" s="641"/>
      <c r="H229" s="641"/>
      <c r="I229" s="641"/>
      <c r="J229" s="641"/>
      <c r="K229" s="641"/>
    </row>
    <row r="230" spans="3:11" x14ac:dyDescent="0.2">
      <c r="C230" s="641"/>
      <c r="D230" s="641"/>
      <c r="E230" s="641"/>
      <c r="F230" s="641"/>
      <c r="G230" s="641"/>
      <c r="H230" s="641"/>
      <c r="I230" s="641"/>
      <c r="J230" s="641"/>
      <c r="K230" s="641"/>
    </row>
    <row r="231" spans="3:11" x14ac:dyDescent="0.2">
      <c r="C231" s="641"/>
      <c r="D231" s="641"/>
      <c r="E231" s="641"/>
      <c r="F231" s="641"/>
      <c r="G231" s="641"/>
      <c r="H231" s="641"/>
      <c r="I231" s="641"/>
      <c r="J231" s="641"/>
      <c r="K231" s="641"/>
    </row>
    <row r="232" spans="3:11" x14ac:dyDescent="0.2">
      <c r="C232" s="641"/>
      <c r="D232" s="641"/>
      <c r="E232" s="641"/>
      <c r="F232" s="641"/>
      <c r="G232" s="641"/>
      <c r="H232" s="641"/>
      <c r="I232" s="641"/>
      <c r="J232" s="641"/>
      <c r="K232" s="641"/>
    </row>
    <row r="233" spans="3:11" x14ac:dyDescent="0.2">
      <c r="C233" s="641"/>
      <c r="D233" s="641"/>
      <c r="E233" s="641"/>
      <c r="F233" s="641"/>
      <c r="G233" s="641"/>
      <c r="H233" s="641"/>
      <c r="I233" s="641"/>
      <c r="J233" s="641"/>
      <c r="K233" s="641"/>
    </row>
    <row r="234" spans="3:11" x14ac:dyDescent="0.2">
      <c r="C234" s="641"/>
      <c r="D234" s="641"/>
      <c r="E234" s="641"/>
      <c r="F234" s="641"/>
      <c r="G234" s="641"/>
      <c r="H234" s="641"/>
      <c r="I234" s="641"/>
      <c r="J234" s="641"/>
      <c r="K234" s="641"/>
    </row>
    <row r="235" spans="3:11" x14ac:dyDescent="0.2">
      <c r="C235" s="641"/>
      <c r="D235" s="641"/>
      <c r="E235" s="641"/>
      <c r="F235" s="641"/>
      <c r="G235" s="641"/>
      <c r="H235" s="641"/>
      <c r="I235" s="641"/>
      <c r="J235" s="641"/>
      <c r="K235" s="641"/>
    </row>
    <row r="236" spans="3:11" x14ac:dyDescent="0.2">
      <c r="C236" s="641"/>
      <c r="D236" s="641"/>
      <c r="E236" s="641"/>
      <c r="F236" s="641"/>
      <c r="G236" s="641"/>
      <c r="H236" s="641"/>
      <c r="I236" s="641"/>
      <c r="J236" s="641"/>
      <c r="K236" s="641"/>
    </row>
    <row r="237" spans="3:11" x14ac:dyDescent="0.2">
      <c r="C237" s="641"/>
      <c r="D237" s="641"/>
      <c r="E237" s="641"/>
      <c r="F237" s="641"/>
      <c r="G237" s="641"/>
      <c r="H237" s="641"/>
      <c r="I237" s="641"/>
      <c r="J237" s="641"/>
      <c r="K237" s="641"/>
    </row>
    <row r="238" spans="3:11" x14ac:dyDescent="0.2">
      <c r="C238" s="641"/>
      <c r="D238" s="641"/>
      <c r="E238" s="641"/>
      <c r="F238" s="641"/>
      <c r="G238" s="641"/>
      <c r="H238" s="641"/>
      <c r="I238" s="641"/>
      <c r="J238" s="641"/>
      <c r="K238" s="641"/>
    </row>
    <row r="239" spans="3:11" x14ac:dyDescent="0.2">
      <c r="C239" s="641"/>
      <c r="D239" s="641"/>
      <c r="E239" s="641"/>
      <c r="F239" s="641"/>
      <c r="G239" s="641"/>
      <c r="H239" s="641"/>
      <c r="I239" s="641"/>
      <c r="J239" s="641"/>
      <c r="K239" s="641"/>
    </row>
    <row r="240" spans="3:11" x14ac:dyDescent="0.2">
      <c r="C240" s="641"/>
      <c r="D240" s="641"/>
      <c r="E240" s="641"/>
      <c r="F240" s="641"/>
      <c r="G240" s="641"/>
      <c r="H240" s="641"/>
      <c r="I240" s="641"/>
      <c r="J240" s="641"/>
      <c r="K240" s="641"/>
    </row>
    <row r="241" spans="3:11" x14ac:dyDescent="0.2">
      <c r="C241" s="641"/>
      <c r="D241" s="641"/>
      <c r="E241" s="641"/>
      <c r="F241" s="641"/>
      <c r="G241" s="641"/>
      <c r="H241" s="641"/>
      <c r="I241" s="641"/>
      <c r="J241" s="641"/>
      <c r="K241" s="641"/>
    </row>
    <row r="242" spans="3:11" x14ac:dyDescent="0.2">
      <c r="C242" s="641"/>
      <c r="D242" s="641"/>
      <c r="E242" s="641"/>
      <c r="F242" s="641"/>
      <c r="G242" s="641"/>
      <c r="H242" s="641"/>
      <c r="I242" s="641"/>
      <c r="J242" s="641"/>
      <c r="K242" s="641"/>
    </row>
    <row r="243" spans="3:11" x14ac:dyDescent="0.2">
      <c r="C243" s="641"/>
      <c r="D243" s="641"/>
      <c r="E243" s="641"/>
      <c r="F243" s="641"/>
      <c r="G243" s="641"/>
      <c r="H243" s="641"/>
      <c r="I243" s="641"/>
      <c r="J243" s="641"/>
      <c r="K243" s="641"/>
    </row>
    <row r="244" spans="3:11" x14ac:dyDescent="0.2">
      <c r="C244" s="641"/>
      <c r="D244" s="641"/>
      <c r="E244" s="641"/>
      <c r="F244" s="641"/>
      <c r="G244" s="641"/>
      <c r="H244" s="641"/>
      <c r="I244" s="641"/>
      <c r="J244" s="641"/>
      <c r="K244" s="641"/>
    </row>
    <row r="245" spans="3:11" x14ac:dyDescent="0.2">
      <c r="C245" s="641"/>
      <c r="D245" s="641"/>
      <c r="E245" s="641"/>
      <c r="F245" s="641"/>
      <c r="G245" s="641"/>
      <c r="H245" s="641"/>
      <c r="I245" s="641"/>
      <c r="J245" s="641"/>
      <c r="K245" s="641"/>
    </row>
    <row r="246" spans="3:11" x14ac:dyDescent="0.2">
      <c r="C246" s="641"/>
      <c r="D246" s="641"/>
      <c r="E246" s="641"/>
      <c r="F246" s="641"/>
      <c r="G246" s="641"/>
      <c r="H246" s="641"/>
      <c r="I246" s="641"/>
      <c r="J246" s="641"/>
      <c r="K246" s="641"/>
    </row>
    <row r="247" spans="3:11" x14ac:dyDescent="0.2">
      <c r="C247" s="641"/>
      <c r="D247" s="641"/>
      <c r="E247" s="641"/>
      <c r="F247" s="641"/>
      <c r="G247" s="641"/>
      <c r="H247" s="641"/>
      <c r="I247" s="641"/>
      <c r="J247" s="641"/>
      <c r="K247" s="641"/>
    </row>
    <row r="248" spans="3:11" x14ac:dyDescent="0.2">
      <c r="C248" s="641"/>
      <c r="D248" s="641"/>
      <c r="E248" s="641"/>
      <c r="F248" s="641"/>
      <c r="G248" s="641"/>
      <c r="H248" s="641"/>
      <c r="I248" s="641"/>
      <c r="J248" s="641"/>
      <c r="K248" s="641"/>
    </row>
    <row r="249" spans="3:11" x14ac:dyDescent="0.2">
      <c r="C249" s="641"/>
      <c r="D249" s="641"/>
      <c r="E249" s="641"/>
      <c r="F249" s="641"/>
      <c r="G249" s="641"/>
      <c r="H249" s="641"/>
      <c r="I249" s="641"/>
      <c r="J249" s="641"/>
      <c r="K249" s="641"/>
    </row>
    <row r="250" spans="3:11" x14ac:dyDescent="0.2">
      <c r="C250" s="641"/>
      <c r="D250" s="641"/>
      <c r="E250" s="641"/>
      <c r="F250" s="641"/>
      <c r="G250" s="641"/>
      <c r="H250" s="641"/>
      <c r="I250" s="641"/>
      <c r="J250" s="641"/>
      <c r="K250" s="641"/>
    </row>
    <row r="251" spans="3:11" x14ac:dyDescent="0.2">
      <c r="C251" s="641"/>
      <c r="D251" s="641"/>
      <c r="E251" s="641"/>
      <c r="F251" s="641"/>
      <c r="G251" s="641"/>
      <c r="H251" s="641"/>
      <c r="I251" s="641"/>
      <c r="J251" s="641"/>
      <c r="K251" s="641"/>
    </row>
    <row r="252" spans="3:11" x14ac:dyDescent="0.2">
      <c r="C252" s="641"/>
      <c r="D252" s="641"/>
      <c r="E252" s="641"/>
      <c r="F252" s="641"/>
      <c r="G252" s="641"/>
      <c r="H252" s="641"/>
      <c r="I252" s="641"/>
      <c r="J252" s="641"/>
      <c r="K252" s="641"/>
    </row>
    <row r="253" spans="3:11" x14ac:dyDescent="0.2">
      <c r="C253" s="641"/>
      <c r="D253" s="641"/>
      <c r="E253" s="641"/>
      <c r="F253" s="641"/>
      <c r="G253" s="641"/>
      <c r="H253" s="641"/>
      <c r="I253" s="641"/>
      <c r="J253" s="641"/>
      <c r="K253" s="641"/>
    </row>
    <row r="254" spans="3:11" x14ac:dyDescent="0.2">
      <c r="C254" s="641"/>
      <c r="D254" s="641"/>
      <c r="E254" s="641"/>
      <c r="F254" s="641"/>
      <c r="G254" s="641"/>
      <c r="H254" s="641"/>
      <c r="I254" s="641"/>
      <c r="J254" s="641"/>
      <c r="K254" s="641"/>
    </row>
    <row r="255" spans="3:11" x14ac:dyDescent="0.2">
      <c r="C255" s="641"/>
      <c r="D255" s="641"/>
      <c r="E255" s="641"/>
      <c r="F255" s="641"/>
      <c r="G255" s="641"/>
      <c r="H255" s="641"/>
      <c r="I255" s="641"/>
      <c r="J255" s="641"/>
      <c r="K255" s="641"/>
    </row>
  </sheetData>
  <sheetProtection algorithmName="SHA-512" hashValue="V30Niaqh89BvKfOO42Ec8fGMLK0WZAx+asrEYRYFAT2uUhZ887PmFiD5StlxB8aThCxTEVqy/QhpMrKRyoMRcg==" saltValue="lACwRxJ/V3HB779fid1KTA==" spinCount="100000" sheet="1" objects="1" scenarios="1"/>
  <mergeCells count="40">
    <mergeCell ref="I131:L131"/>
    <mergeCell ref="C131:G131"/>
    <mergeCell ref="B119:K119"/>
    <mergeCell ref="B158:L159"/>
    <mergeCell ref="B140:L143"/>
    <mergeCell ref="B147:L152"/>
    <mergeCell ref="C134:G134"/>
    <mergeCell ref="C137:L137"/>
    <mergeCell ref="B1:M1"/>
    <mergeCell ref="C81:L82"/>
    <mergeCell ref="C84:L88"/>
    <mergeCell ref="C90:L97"/>
    <mergeCell ref="C99:L105"/>
    <mergeCell ref="C6:L13"/>
    <mergeCell ref="B61:F61"/>
    <mergeCell ref="C36:L40"/>
    <mergeCell ref="C27:L34"/>
    <mergeCell ref="C19:L25"/>
    <mergeCell ref="C15:L17"/>
    <mergeCell ref="C50:L56"/>
    <mergeCell ref="I169:L169"/>
    <mergeCell ref="B154:L154"/>
    <mergeCell ref="B156:L156"/>
    <mergeCell ref="B157:D157"/>
    <mergeCell ref="H157:L157"/>
    <mergeCell ref="E157:G157"/>
    <mergeCell ref="B169:G169"/>
    <mergeCell ref="B162:G162"/>
    <mergeCell ref="B165:G165"/>
    <mergeCell ref="C112:L115"/>
    <mergeCell ref="B2:G2"/>
    <mergeCell ref="B59:G59"/>
    <mergeCell ref="B117:G117"/>
    <mergeCell ref="C121:L128"/>
    <mergeCell ref="C42:L48"/>
    <mergeCell ref="C63:L66"/>
    <mergeCell ref="C68:L70"/>
    <mergeCell ref="C72:L75"/>
    <mergeCell ref="C77:L79"/>
    <mergeCell ref="C107:L110"/>
  </mergeCells>
  <phoneticPr fontId="4" type="noConversion"/>
  <hyperlinks>
    <hyperlink ref="B1" r:id="rId1" display="2024 QAP.pdf" xr:uid="{7D6FC438-6C2C-441F-B069-ED3649DB707F}"/>
    <hyperlink ref="B1:M1" r:id="rId2" display="2024 QAP (Qualified Allocation Plan)" xr:uid="{0C79B075-56D9-413C-9FF6-EDB2818E65B5}"/>
  </hyperlinks>
  <printOptions horizontalCentered="1"/>
  <pageMargins left="0.25" right="0.25" top="0.5" bottom="0.5" header="0.3" footer="0.3"/>
  <pageSetup orientation="portrait" r:id="rId3"/>
  <headerFooter alignWithMargins="0">
    <oddHeader>&amp;C&amp;"Arial,Bold"Low-Income Housing Tax Credit / Tax Exempt Bond Application</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Q57"/>
  <sheetViews>
    <sheetView showGridLines="0" zoomScale="92" zoomScaleNormal="92" workbookViewId="0"/>
  </sheetViews>
  <sheetFormatPr defaultColWidth="9" defaultRowHeight="12.75" x14ac:dyDescent="0.2"/>
  <cols>
    <col min="1" max="1" width="1.7109375" style="409" customWidth="1"/>
    <col min="2" max="2" width="5.140625" style="409" customWidth="1"/>
    <col min="3" max="3" width="37.28515625" style="409" customWidth="1"/>
    <col min="4" max="4" width="15.28515625" style="409" customWidth="1"/>
    <col min="5" max="5" width="14.42578125" style="409" bestFit="1" customWidth="1"/>
    <col min="6" max="6" width="15.85546875" style="409" customWidth="1"/>
    <col min="7" max="7" width="15.28515625" style="409" bestFit="1" customWidth="1"/>
    <col min="8" max="8" width="15.42578125" style="409" bestFit="1" customWidth="1"/>
    <col min="9" max="9" width="13.140625" style="492" customWidth="1"/>
    <col min="10" max="10" width="14.85546875" style="409" customWidth="1"/>
    <col min="11" max="16384" width="9" style="409"/>
  </cols>
  <sheetData>
    <row r="1" spans="1:17" s="398" customFormat="1" x14ac:dyDescent="0.2">
      <c r="A1" s="1025"/>
      <c r="B1" s="1050" t="s">
        <v>1502</v>
      </c>
      <c r="C1" s="1050"/>
      <c r="D1" s="1050"/>
      <c r="E1" s="1050"/>
      <c r="F1" s="1050"/>
      <c r="G1" s="1050"/>
      <c r="H1" s="1050"/>
      <c r="I1" s="1050"/>
      <c r="J1" s="1050"/>
      <c r="K1" s="1050"/>
      <c r="L1" s="1050"/>
      <c r="M1" s="1050"/>
      <c r="N1" s="408"/>
      <c r="O1" s="408"/>
      <c r="P1" s="408"/>
      <c r="Q1" s="408"/>
    </row>
    <row r="2" spans="1:17" ht="12.75" customHeight="1" thickBot="1" x14ac:dyDescent="0.25">
      <c r="B2" s="485">
        <f>'1'!J5</f>
        <v>0</v>
      </c>
      <c r="J2" s="734">
        <f>'1'!Q5</f>
        <v>0</v>
      </c>
    </row>
    <row r="3" spans="1:17" ht="18" x14ac:dyDescent="0.2">
      <c r="B3" s="735" t="s">
        <v>1448</v>
      </c>
      <c r="C3" s="736"/>
      <c r="D3" s="736"/>
      <c r="E3" s="736"/>
      <c r="F3" s="736"/>
      <c r="G3" s="736"/>
      <c r="H3" s="736"/>
      <c r="I3" s="736"/>
      <c r="J3" s="737"/>
    </row>
    <row r="4" spans="1:17" x14ac:dyDescent="0.2">
      <c r="B4" s="738" t="s">
        <v>207</v>
      </c>
      <c r="C4" s="739" t="s">
        <v>208</v>
      </c>
      <c r="D4" s="740" t="s">
        <v>209</v>
      </c>
      <c r="E4" s="740" t="s">
        <v>210</v>
      </c>
      <c r="F4" s="740" t="s">
        <v>211</v>
      </c>
      <c r="G4" s="740" t="s">
        <v>212</v>
      </c>
      <c r="H4" s="740" t="s">
        <v>213</v>
      </c>
      <c r="I4" s="741"/>
      <c r="J4" s="742" t="s">
        <v>214</v>
      </c>
    </row>
    <row r="5" spans="1:17" x14ac:dyDescent="0.2">
      <c r="B5" s="743"/>
      <c r="C5" s="744"/>
      <c r="D5" s="745"/>
      <c r="E5" s="1314" t="s">
        <v>1446</v>
      </c>
      <c r="F5" s="1315"/>
      <c r="G5" s="1315"/>
      <c r="H5" s="746" t="s">
        <v>1484</v>
      </c>
      <c r="I5" s="1316" t="s">
        <v>1469</v>
      </c>
      <c r="J5" s="1310" t="s">
        <v>1447</v>
      </c>
    </row>
    <row r="6" spans="1:17" x14ac:dyDescent="0.2">
      <c r="B6" s="747" t="s">
        <v>1471</v>
      </c>
      <c r="C6" s="1304" t="s">
        <v>1445</v>
      </c>
      <c r="D6" s="748" t="s">
        <v>1473</v>
      </c>
      <c r="E6" s="749" t="s">
        <v>1475</v>
      </c>
      <c r="F6" s="1314" t="s">
        <v>1470</v>
      </c>
      <c r="G6" s="1315"/>
      <c r="H6" s="748" t="s">
        <v>1481</v>
      </c>
      <c r="I6" s="1317"/>
      <c r="J6" s="1311"/>
    </row>
    <row r="7" spans="1:17" x14ac:dyDescent="0.2">
      <c r="B7" s="747" t="s">
        <v>1472</v>
      </c>
      <c r="C7" s="1304"/>
      <c r="D7" s="748" t="s">
        <v>1474</v>
      </c>
      <c r="E7" s="750" t="s">
        <v>1476</v>
      </c>
      <c r="F7" s="746" t="s">
        <v>1477</v>
      </c>
      <c r="G7" s="751" t="s">
        <v>1479</v>
      </c>
      <c r="H7" s="748" t="s">
        <v>1482</v>
      </c>
      <c r="I7" s="1317"/>
      <c r="J7" s="1311"/>
    </row>
    <row r="8" spans="1:17" x14ac:dyDescent="0.2">
      <c r="B8" s="752"/>
      <c r="C8" s="753"/>
      <c r="D8" s="754"/>
      <c r="E8" s="755"/>
      <c r="F8" s="756" t="s">
        <v>1478</v>
      </c>
      <c r="G8" s="757" t="s">
        <v>1480</v>
      </c>
      <c r="H8" s="756" t="s">
        <v>1483</v>
      </c>
      <c r="I8" s="1318"/>
      <c r="J8" s="1312"/>
    </row>
    <row r="9" spans="1:17" x14ac:dyDescent="0.2">
      <c r="B9" s="728" t="s">
        <v>1449</v>
      </c>
      <c r="C9" s="729" t="s">
        <v>237</v>
      </c>
      <c r="D9" s="1019">
        <v>0</v>
      </c>
      <c r="E9" s="1019">
        <v>0</v>
      </c>
      <c r="F9" s="1019">
        <v>0</v>
      </c>
      <c r="G9" s="1019">
        <v>0</v>
      </c>
      <c r="H9" s="1003">
        <f t="shared" ref="H9:H17" si="0">E9+F9+G9</f>
        <v>0</v>
      </c>
      <c r="I9" s="1041" t="e">
        <f t="shared" ref="I9:I18" si="1">H9/D9</f>
        <v>#DIV/0!</v>
      </c>
      <c r="J9" s="1005">
        <f t="shared" ref="J9:J17" si="2">D9-H9</f>
        <v>0</v>
      </c>
    </row>
    <row r="10" spans="1:17" x14ac:dyDescent="0.2">
      <c r="B10" s="728" t="s">
        <v>1450</v>
      </c>
      <c r="C10" s="729" t="s">
        <v>988</v>
      </c>
      <c r="D10" s="1019">
        <v>0</v>
      </c>
      <c r="E10" s="1019">
        <v>0</v>
      </c>
      <c r="F10" s="1019">
        <v>0</v>
      </c>
      <c r="G10" s="1019">
        <v>0</v>
      </c>
      <c r="H10" s="1003">
        <f t="shared" si="0"/>
        <v>0</v>
      </c>
      <c r="I10" s="1041" t="e">
        <f t="shared" si="1"/>
        <v>#DIV/0!</v>
      </c>
      <c r="J10" s="1005">
        <f t="shared" si="2"/>
        <v>0</v>
      </c>
    </row>
    <row r="11" spans="1:17" x14ac:dyDescent="0.2">
      <c r="B11" s="728" t="s">
        <v>1451</v>
      </c>
      <c r="C11" s="729" t="s">
        <v>981</v>
      </c>
      <c r="D11" s="1019">
        <v>0</v>
      </c>
      <c r="E11" s="1019">
        <v>0</v>
      </c>
      <c r="F11" s="1019">
        <v>0</v>
      </c>
      <c r="G11" s="1019">
        <v>0</v>
      </c>
      <c r="H11" s="1003">
        <f t="shared" si="0"/>
        <v>0</v>
      </c>
      <c r="I11" s="1041" t="e">
        <f t="shared" si="1"/>
        <v>#DIV/0!</v>
      </c>
      <c r="J11" s="1005">
        <f t="shared" si="2"/>
        <v>0</v>
      </c>
    </row>
    <row r="12" spans="1:17" x14ac:dyDescent="0.2">
      <c r="B12" s="728" t="s">
        <v>909</v>
      </c>
      <c r="C12" s="730" t="s">
        <v>356</v>
      </c>
      <c r="D12" s="1019">
        <v>0</v>
      </c>
      <c r="E12" s="1019">
        <v>0</v>
      </c>
      <c r="F12" s="1019">
        <v>0</v>
      </c>
      <c r="G12" s="1019">
        <v>0</v>
      </c>
      <c r="H12" s="1003">
        <f t="shared" si="0"/>
        <v>0</v>
      </c>
      <c r="I12" s="1041" t="e">
        <f t="shared" si="1"/>
        <v>#DIV/0!</v>
      </c>
      <c r="J12" s="1005">
        <f t="shared" si="2"/>
        <v>0</v>
      </c>
    </row>
    <row r="13" spans="1:17" x14ac:dyDescent="0.2">
      <c r="B13" s="728" t="s">
        <v>1452</v>
      </c>
      <c r="C13" s="730" t="s">
        <v>357</v>
      </c>
      <c r="D13" s="1019">
        <v>0</v>
      </c>
      <c r="E13" s="1019">
        <v>0</v>
      </c>
      <c r="F13" s="1019">
        <v>0</v>
      </c>
      <c r="G13" s="1019">
        <v>0</v>
      </c>
      <c r="H13" s="1003">
        <f t="shared" si="0"/>
        <v>0</v>
      </c>
      <c r="I13" s="1041" t="e">
        <f t="shared" si="1"/>
        <v>#DIV/0!</v>
      </c>
      <c r="J13" s="1005">
        <f t="shared" si="2"/>
        <v>0</v>
      </c>
    </row>
    <row r="14" spans="1:17" x14ac:dyDescent="0.2">
      <c r="B14" s="728" t="s">
        <v>1453</v>
      </c>
      <c r="C14" s="730" t="s">
        <v>363</v>
      </c>
      <c r="D14" s="1019">
        <v>0</v>
      </c>
      <c r="E14" s="1019">
        <v>0</v>
      </c>
      <c r="F14" s="1019">
        <v>0</v>
      </c>
      <c r="G14" s="1019">
        <v>0</v>
      </c>
      <c r="H14" s="1003">
        <f t="shared" si="0"/>
        <v>0</v>
      </c>
      <c r="I14" s="1041" t="e">
        <f t="shared" si="1"/>
        <v>#DIV/0!</v>
      </c>
      <c r="J14" s="1005">
        <f t="shared" si="2"/>
        <v>0</v>
      </c>
    </row>
    <row r="15" spans="1:17" x14ac:dyDescent="0.2">
      <c r="B15" s="728" t="s">
        <v>1454</v>
      </c>
      <c r="C15" s="730" t="s">
        <v>364</v>
      </c>
      <c r="D15" s="1019">
        <v>0</v>
      </c>
      <c r="E15" s="1019">
        <v>0</v>
      </c>
      <c r="F15" s="1019">
        <v>0</v>
      </c>
      <c r="G15" s="1019">
        <v>0</v>
      </c>
      <c r="H15" s="1003">
        <f t="shared" si="0"/>
        <v>0</v>
      </c>
      <c r="I15" s="1041" t="e">
        <f t="shared" si="1"/>
        <v>#DIV/0!</v>
      </c>
      <c r="J15" s="1005">
        <f t="shared" si="2"/>
        <v>0</v>
      </c>
    </row>
    <row r="16" spans="1:17" x14ac:dyDescent="0.2">
      <c r="B16" s="728" t="s">
        <v>1455</v>
      </c>
      <c r="C16" s="730" t="s">
        <v>358</v>
      </c>
      <c r="D16" s="1019">
        <v>0</v>
      </c>
      <c r="E16" s="1019">
        <v>0</v>
      </c>
      <c r="F16" s="1019">
        <v>0</v>
      </c>
      <c r="G16" s="1019">
        <v>0</v>
      </c>
      <c r="H16" s="1003">
        <f t="shared" si="0"/>
        <v>0</v>
      </c>
      <c r="I16" s="1041" t="e">
        <f t="shared" si="1"/>
        <v>#DIV/0!</v>
      </c>
      <c r="J16" s="1005">
        <f t="shared" si="2"/>
        <v>0</v>
      </c>
    </row>
    <row r="17" spans="2:10" x14ac:dyDescent="0.2">
      <c r="B17" s="728" t="s">
        <v>1456</v>
      </c>
      <c r="C17" s="730" t="s">
        <v>982</v>
      </c>
      <c r="D17" s="1019">
        <v>0</v>
      </c>
      <c r="E17" s="1019">
        <v>0</v>
      </c>
      <c r="F17" s="1019">
        <v>0</v>
      </c>
      <c r="G17" s="1019">
        <v>0</v>
      </c>
      <c r="H17" s="1003">
        <f t="shared" si="0"/>
        <v>0</v>
      </c>
      <c r="I17" s="1041" t="e">
        <f t="shared" si="1"/>
        <v>#DIV/0!</v>
      </c>
      <c r="J17" s="1005">
        <f t="shared" si="2"/>
        <v>0</v>
      </c>
    </row>
    <row r="18" spans="2:10" x14ac:dyDescent="0.2">
      <c r="B18" s="728" t="s">
        <v>1457</v>
      </c>
      <c r="C18" s="730" t="s">
        <v>983</v>
      </c>
      <c r="D18" s="1019">
        <v>0</v>
      </c>
      <c r="E18" s="1019">
        <v>0</v>
      </c>
      <c r="F18" s="1019">
        <v>0</v>
      </c>
      <c r="G18" s="1019">
        <v>0</v>
      </c>
      <c r="H18" s="1003">
        <f t="shared" ref="H18:H29" si="3">E18+F18+G18</f>
        <v>0</v>
      </c>
      <c r="I18" s="1041" t="e">
        <f t="shared" si="1"/>
        <v>#DIV/0!</v>
      </c>
      <c r="J18" s="1005">
        <f t="shared" ref="J18:J29" si="4">D18-H18</f>
        <v>0</v>
      </c>
    </row>
    <row r="19" spans="2:10" x14ac:dyDescent="0.2">
      <c r="B19" s="728" t="s">
        <v>1458</v>
      </c>
      <c r="C19" s="730" t="s">
        <v>984</v>
      </c>
      <c r="D19" s="1019">
        <v>0</v>
      </c>
      <c r="E19" s="1019">
        <v>0</v>
      </c>
      <c r="F19" s="1019">
        <v>0</v>
      </c>
      <c r="G19" s="1019">
        <v>0</v>
      </c>
      <c r="H19" s="1003">
        <f t="shared" si="3"/>
        <v>0</v>
      </c>
      <c r="I19" s="1041" t="e">
        <f t="shared" ref="I19:I29" si="5">H19/D19</f>
        <v>#DIV/0!</v>
      </c>
      <c r="J19" s="1005">
        <f t="shared" si="4"/>
        <v>0</v>
      </c>
    </row>
    <row r="20" spans="2:10" x14ac:dyDescent="0.2">
      <c r="B20" s="728" t="s">
        <v>916</v>
      </c>
      <c r="C20" s="730" t="s">
        <v>985</v>
      </c>
      <c r="D20" s="1019">
        <v>0</v>
      </c>
      <c r="E20" s="1019">
        <v>0</v>
      </c>
      <c r="F20" s="1019">
        <v>0</v>
      </c>
      <c r="G20" s="1019">
        <v>0</v>
      </c>
      <c r="H20" s="1003">
        <f t="shared" si="3"/>
        <v>0</v>
      </c>
      <c r="I20" s="1041" t="e">
        <f t="shared" si="5"/>
        <v>#DIV/0!</v>
      </c>
      <c r="J20" s="1005">
        <f t="shared" si="4"/>
        <v>0</v>
      </c>
    </row>
    <row r="21" spans="2:10" x14ac:dyDescent="0.2">
      <c r="B21" s="728" t="s">
        <v>1459</v>
      </c>
      <c r="C21" s="730" t="s">
        <v>986</v>
      </c>
      <c r="D21" s="1019">
        <v>0</v>
      </c>
      <c r="E21" s="1019">
        <v>0</v>
      </c>
      <c r="F21" s="1019">
        <v>0</v>
      </c>
      <c r="G21" s="1019">
        <v>0</v>
      </c>
      <c r="H21" s="1003">
        <f t="shared" si="3"/>
        <v>0</v>
      </c>
      <c r="I21" s="1041" t="e">
        <f t="shared" si="5"/>
        <v>#DIV/0!</v>
      </c>
      <c r="J21" s="1005">
        <f t="shared" si="4"/>
        <v>0</v>
      </c>
    </row>
    <row r="22" spans="2:10" x14ac:dyDescent="0.2">
      <c r="B22" s="728" t="s">
        <v>1460</v>
      </c>
      <c r="C22" s="730" t="s">
        <v>989</v>
      </c>
      <c r="D22" s="1019">
        <v>0</v>
      </c>
      <c r="E22" s="1019">
        <v>0</v>
      </c>
      <c r="F22" s="1019">
        <v>0</v>
      </c>
      <c r="G22" s="1019">
        <v>0</v>
      </c>
      <c r="H22" s="1003">
        <f t="shared" si="3"/>
        <v>0</v>
      </c>
      <c r="I22" s="1041" t="e">
        <f t="shared" si="5"/>
        <v>#DIV/0!</v>
      </c>
      <c r="J22" s="1005">
        <f t="shared" si="4"/>
        <v>0</v>
      </c>
    </row>
    <row r="23" spans="2:10" x14ac:dyDescent="0.2">
      <c r="B23" s="728" t="s">
        <v>1461</v>
      </c>
      <c r="C23" s="730" t="s">
        <v>990</v>
      </c>
      <c r="D23" s="1019">
        <v>0</v>
      </c>
      <c r="E23" s="1019">
        <v>0</v>
      </c>
      <c r="F23" s="1019">
        <v>0</v>
      </c>
      <c r="G23" s="1019">
        <v>0</v>
      </c>
      <c r="H23" s="1003">
        <f t="shared" si="3"/>
        <v>0</v>
      </c>
      <c r="I23" s="1041" t="e">
        <f t="shared" si="5"/>
        <v>#DIV/0!</v>
      </c>
      <c r="J23" s="1005">
        <f t="shared" si="4"/>
        <v>0</v>
      </c>
    </row>
    <row r="24" spans="2:10" x14ac:dyDescent="0.2">
      <c r="B24" s="728" t="s">
        <v>1462</v>
      </c>
      <c r="C24" s="730" t="s">
        <v>991</v>
      </c>
      <c r="D24" s="1019">
        <v>0</v>
      </c>
      <c r="E24" s="1019">
        <v>0</v>
      </c>
      <c r="F24" s="1019">
        <v>0</v>
      </c>
      <c r="G24" s="1019">
        <v>0</v>
      </c>
      <c r="H24" s="1003">
        <f t="shared" si="3"/>
        <v>0</v>
      </c>
      <c r="I24" s="1041" t="e">
        <f t="shared" si="5"/>
        <v>#DIV/0!</v>
      </c>
      <c r="J24" s="1005">
        <f t="shared" si="4"/>
        <v>0</v>
      </c>
    </row>
    <row r="25" spans="2:10" x14ac:dyDescent="0.2">
      <c r="B25" s="728" t="s">
        <v>1463</v>
      </c>
      <c r="C25" s="730" t="s">
        <v>361</v>
      </c>
      <c r="D25" s="1019">
        <v>0</v>
      </c>
      <c r="E25" s="1019">
        <v>0</v>
      </c>
      <c r="F25" s="1019">
        <v>0</v>
      </c>
      <c r="G25" s="1019">
        <v>0</v>
      </c>
      <c r="H25" s="1003">
        <f t="shared" si="3"/>
        <v>0</v>
      </c>
      <c r="I25" s="1041" t="e">
        <f t="shared" si="5"/>
        <v>#DIV/0!</v>
      </c>
      <c r="J25" s="1005">
        <f t="shared" si="4"/>
        <v>0</v>
      </c>
    </row>
    <row r="26" spans="2:10" x14ac:dyDescent="0.2">
      <c r="B26" s="728" t="s">
        <v>1464</v>
      </c>
      <c r="C26" s="730" t="s">
        <v>360</v>
      </c>
      <c r="D26" s="1019">
        <v>0</v>
      </c>
      <c r="E26" s="1019">
        <v>0</v>
      </c>
      <c r="F26" s="1019">
        <v>0</v>
      </c>
      <c r="G26" s="1019">
        <v>0</v>
      </c>
      <c r="H26" s="1003">
        <f t="shared" si="3"/>
        <v>0</v>
      </c>
      <c r="I26" s="1041" t="e">
        <f t="shared" si="5"/>
        <v>#DIV/0!</v>
      </c>
      <c r="J26" s="1005">
        <f t="shared" si="4"/>
        <v>0</v>
      </c>
    </row>
    <row r="27" spans="2:10" x14ac:dyDescent="0.2">
      <c r="B27" s="728" t="s">
        <v>1465</v>
      </c>
      <c r="C27" s="730" t="s">
        <v>362</v>
      </c>
      <c r="D27" s="1019">
        <v>0</v>
      </c>
      <c r="E27" s="1019">
        <v>0</v>
      </c>
      <c r="F27" s="1019">
        <v>0</v>
      </c>
      <c r="G27" s="1019">
        <v>0</v>
      </c>
      <c r="H27" s="1003">
        <f t="shared" si="3"/>
        <v>0</v>
      </c>
      <c r="I27" s="1041" t="e">
        <f t="shared" si="5"/>
        <v>#DIV/0!</v>
      </c>
      <c r="J27" s="1005">
        <f t="shared" si="4"/>
        <v>0</v>
      </c>
    </row>
    <row r="28" spans="2:10" x14ac:dyDescent="0.2">
      <c r="B28" s="728" t="s">
        <v>1466</v>
      </c>
      <c r="C28" s="730" t="s">
        <v>987</v>
      </c>
      <c r="D28" s="1019">
        <v>0</v>
      </c>
      <c r="E28" s="1019">
        <v>0</v>
      </c>
      <c r="F28" s="1019">
        <v>0</v>
      </c>
      <c r="G28" s="1019">
        <v>0</v>
      </c>
      <c r="H28" s="1003">
        <f t="shared" si="3"/>
        <v>0</v>
      </c>
      <c r="I28" s="1041" t="e">
        <f t="shared" si="5"/>
        <v>#DIV/0!</v>
      </c>
      <c r="J28" s="1005">
        <f t="shared" si="4"/>
        <v>0</v>
      </c>
    </row>
    <row r="29" spans="2:10" x14ac:dyDescent="0.2">
      <c r="B29" s="728" t="s">
        <v>1467</v>
      </c>
      <c r="C29" s="731" t="s">
        <v>365</v>
      </c>
      <c r="D29" s="1019">
        <v>0</v>
      </c>
      <c r="E29" s="1019">
        <v>0</v>
      </c>
      <c r="F29" s="1019">
        <v>0</v>
      </c>
      <c r="G29" s="1019">
        <v>0</v>
      </c>
      <c r="H29" s="1003">
        <f t="shared" si="3"/>
        <v>0</v>
      </c>
      <c r="I29" s="1041" t="e">
        <f t="shared" si="5"/>
        <v>#DIV/0!</v>
      </c>
      <c r="J29" s="1005">
        <f t="shared" si="4"/>
        <v>0</v>
      </c>
    </row>
    <row r="30" spans="2:10" x14ac:dyDescent="0.2">
      <c r="B30" s="728" t="s">
        <v>1468</v>
      </c>
      <c r="C30" s="731" t="s">
        <v>390</v>
      </c>
      <c r="D30" s="1019">
        <v>0</v>
      </c>
      <c r="E30" s="1019">
        <v>0</v>
      </c>
      <c r="F30" s="1019">
        <v>0</v>
      </c>
      <c r="G30" s="1019">
        <v>0</v>
      </c>
      <c r="H30" s="1003">
        <f t="shared" ref="H30:H31" si="6">E30+F30+G30</f>
        <v>0</v>
      </c>
      <c r="I30" s="1041" t="e">
        <f t="shared" ref="I30:I31" si="7">H30/D30</f>
        <v>#DIV/0!</v>
      </c>
      <c r="J30" s="1005">
        <f t="shared" ref="J30:J31" si="8">D30-H30</f>
        <v>0</v>
      </c>
    </row>
    <row r="31" spans="2:10" ht="13.5" thickBot="1" x14ac:dyDescent="0.25">
      <c r="B31" s="732" t="s">
        <v>915</v>
      </c>
      <c r="C31" s="733" t="s">
        <v>1389</v>
      </c>
      <c r="D31" s="1019">
        <v>0</v>
      </c>
      <c r="E31" s="1020">
        <v>0</v>
      </c>
      <c r="F31" s="1020">
        <v>0</v>
      </c>
      <c r="G31" s="1020">
        <v>0</v>
      </c>
      <c r="H31" s="1004">
        <f t="shared" si="6"/>
        <v>0</v>
      </c>
      <c r="I31" s="1042" t="e">
        <f t="shared" si="7"/>
        <v>#DIV/0!</v>
      </c>
      <c r="J31" s="1006">
        <f t="shared" si="8"/>
        <v>0</v>
      </c>
    </row>
    <row r="32" spans="2:10" ht="13.5" thickBot="1" x14ac:dyDescent="0.25">
      <c r="B32" s="722"/>
      <c r="C32" s="723" t="s">
        <v>331</v>
      </c>
      <c r="D32" s="1007">
        <f>SUM(D9:D31)</f>
        <v>0</v>
      </c>
      <c r="E32" s="1007">
        <f>SUM(E9:E31)</f>
        <v>0</v>
      </c>
      <c r="F32" s="1007">
        <f>SUM(F9:F31)</f>
        <v>0</v>
      </c>
      <c r="G32" s="1007">
        <f>SUM(G9:G31)</f>
        <v>0</v>
      </c>
      <c r="H32" s="1007">
        <f>E32+F32+G32</f>
        <v>0</v>
      </c>
      <c r="I32" s="1040" t="e">
        <f>H32/D32</f>
        <v>#DIV/0!</v>
      </c>
      <c r="J32" s="1007">
        <f>D32-H32</f>
        <v>0</v>
      </c>
    </row>
    <row r="33" spans="3:10" x14ac:dyDescent="0.2">
      <c r="I33" s="409"/>
    </row>
    <row r="34" spans="3:10" x14ac:dyDescent="0.2">
      <c r="C34" s="724" t="s">
        <v>332</v>
      </c>
      <c r="D34" s="1008">
        <f>'9'!C24</f>
        <v>0</v>
      </c>
      <c r="I34" s="409"/>
    </row>
    <row r="35" spans="3:10" x14ac:dyDescent="0.2">
      <c r="C35" s="724" t="s">
        <v>333</v>
      </c>
      <c r="D35" s="1008">
        <f>'9'!C25+'9'!C26</f>
        <v>0</v>
      </c>
      <c r="E35" s="477"/>
      <c r="F35" s="477"/>
      <c r="G35" s="477"/>
      <c r="H35" s="411"/>
      <c r="I35" s="409"/>
    </row>
    <row r="36" spans="3:10" x14ac:dyDescent="0.2">
      <c r="C36" s="492"/>
      <c r="E36" s="411"/>
      <c r="I36" s="409"/>
    </row>
    <row r="37" spans="3:10" x14ac:dyDescent="0.2">
      <c r="C37" s="555" t="s">
        <v>334</v>
      </c>
      <c r="D37" s="486">
        <f>D32+D34+D35</f>
        <v>0</v>
      </c>
      <c r="E37" s="411"/>
      <c r="I37" s="409"/>
    </row>
    <row r="38" spans="3:10" x14ac:dyDescent="0.2">
      <c r="C38" s="492"/>
      <c r="E38" s="411"/>
      <c r="I38" s="409"/>
    </row>
    <row r="39" spans="3:10" x14ac:dyDescent="0.2">
      <c r="C39" s="555" t="s">
        <v>335</v>
      </c>
      <c r="D39" s="486">
        <f>D37-D9</f>
        <v>0</v>
      </c>
      <c r="E39" s="411"/>
      <c r="I39" s="409"/>
    </row>
    <row r="40" spans="3:10" x14ac:dyDescent="0.2">
      <c r="E40" s="411"/>
      <c r="I40" s="409"/>
    </row>
    <row r="41" spans="3:10" ht="96" customHeight="1" x14ac:dyDescent="0.2">
      <c r="C41" s="1313" t="s">
        <v>1149</v>
      </c>
      <c r="D41" s="1313"/>
      <c r="E41" s="1313"/>
      <c r="F41" s="1313"/>
      <c r="G41" s="1313"/>
      <c r="H41" s="1313"/>
      <c r="I41" s="1313"/>
      <c r="J41" s="1313"/>
    </row>
    <row r="42" spans="3:10" x14ac:dyDescent="0.2">
      <c r="C42" s="492" t="s">
        <v>1147</v>
      </c>
      <c r="D42" s="725"/>
      <c r="E42" s="725"/>
      <c r="F42" s="725"/>
      <c r="G42" s="725"/>
      <c r="H42" s="725"/>
      <c r="I42" s="725"/>
    </row>
    <row r="43" spans="3:10" x14ac:dyDescent="0.2">
      <c r="C43" s="725"/>
      <c r="D43" s="725"/>
      <c r="E43" s="725"/>
      <c r="F43" s="725"/>
      <c r="G43" s="725"/>
      <c r="H43" s="725"/>
      <c r="I43" s="725"/>
    </row>
    <row r="44" spans="3:10" ht="12.75" customHeight="1" x14ac:dyDescent="0.2">
      <c r="C44" s="726" t="s">
        <v>337</v>
      </c>
      <c r="D44" s="727"/>
      <c r="E44" s="718"/>
      <c r="F44" s="493"/>
      <c r="G44" s="493"/>
      <c r="H44" s="716"/>
    </row>
    <row r="45" spans="3:10" ht="12.75" customHeight="1" x14ac:dyDescent="0.2">
      <c r="C45" s="1308"/>
      <c r="D45" s="1308"/>
      <c r="E45" s="1308"/>
      <c r="F45" s="1308"/>
      <c r="G45" s="1308"/>
      <c r="H45" s="1308"/>
      <c r="I45" s="1305" t="s">
        <v>1485</v>
      </c>
      <c r="J45" s="1305"/>
    </row>
    <row r="46" spans="3:10" ht="12.75" customHeight="1" thickBot="1" x14ac:dyDescent="0.25">
      <c r="C46" s="1309"/>
      <c r="D46" s="1309"/>
      <c r="E46" s="1309"/>
      <c r="F46" s="1309"/>
      <c r="G46" s="1309"/>
      <c r="H46" s="1309"/>
      <c r="I46" s="1305"/>
      <c r="J46" s="1305"/>
    </row>
    <row r="47" spans="3:10" ht="12.75" customHeight="1" x14ac:dyDescent="0.2">
      <c r="C47" s="716" t="s">
        <v>340</v>
      </c>
      <c r="D47" s="718"/>
      <c r="E47" s="718"/>
      <c r="F47" s="719"/>
      <c r="I47" s="1305"/>
      <c r="J47" s="1305"/>
    </row>
    <row r="48" spans="3:10" ht="12.75" customHeight="1" x14ac:dyDescent="0.2">
      <c r="C48" s="716"/>
      <c r="D48" s="718"/>
      <c r="E48" s="718"/>
      <c r="F48" s="719"/>
      <c r="G48" s="719"/>
      <c r="H48" s="720"/>
    </row>
    <row r="49" spans="3:9" ht="12.75" customHeight="1" x14ac:dyDescent="0.2">
      <c r="C49" s="1308"/>
      <c r="D49" s="1308"/>
      <c r="E49" s="1308"/>
      <c r="F49" s="721"/>
      <c r="G49" s="1301"/>
      <c r="H49" s="1302"/>
    </row>
    <row r="50" spans="3:9" ht="12.75" customHeight="1" thickBot="1" x14ac:dyDescent="0.25">
      <c r="C50" s="1309"/>
      <c r="D50" s="1309"/>
      <c r="E50" s="1309"/>
      <c r="F50" s="721"/>
      <c r="G50" s="1303"/>
      <c r="H50" s="1303"/>
    </row>
    <row r="51" spans="3:9" x14ac:dyDescent="0.2">
      <c r="C51" s="716" t="s">
        <v>1004</v>
      </c>
      <c r="D51" s="718"/>
      <c r="E51" s="718"/>
      <c r="F51" s="719"/>
      <c r="G51" s="719" t="s">
        <v>339</v>
      </c>
      <c r="H51" s="720"/>
    </row>
    <row r="52" spans="3:9" x14ac:dyDescent="0.2">
      <c r="C52" s="716"/>
    </row>
    <row r="53" spans="3:9" ht="12.75" customHeight="1" x14ac:dyDescent="0.2">
      <c r="C53" s="1306"/>
      <c r="D53" s="1306"/>
      <c r="E53" s="717" t="s">
        <v>174</v>
      </c>
      <c r="F53" s="1098"/>
      <c r="G53" s="1099"/>
      <c r="H53" s="1100"/>
    </row>
    <row r="54" spans="3:9" ht="13.5" customHeight="1" thickBot="1" x14ac:dyDescent="0.25">
      <c r="C54" s="1307"/>
      <c r="D54" s="1307"/>
      <c r="E54" s="717" t="s">
        <v>175</v>
      </c>
      <c r="F54" s="1098"/>
      <c r="G54" s="1099"/>
      <c r="H54" s="1100"/>
    </row>
    <row r="55" spans="3:9" x14ac:dyDescent="0.2">
      <c r="C55" s="716" t="s">
        <v>338</v>
      </c>
      <c r="E55" s="717" t="s">
        <v>173</v>
      </c>
      <c r="F55" s="1101"/>
      <c r="G55" s="1299"/>
      <c r="H55" s="1300"/>
    </row>
    <row r="56" spans="3:9" x14ac:dyDescent="0.2">
      <c r="C56" s="715"/>
      <c r="I56" s="504" t="s">
        <v>645</v>
      </c>
    </row>
    <row r="57" spans="3:9" x14ac:dyDescent="0.2">
      <c r="C57" s="527" t="str">
        <f>Guide!$C$30</f>
        <v>For year: 2024</v>
      </c>
    </row>
  </sheetData>
  <sheetProtection algorithmName="SHA-512" hashValue="2YHHBW7DjD9Z4sVQtuN/+EQSMCHvNugUaN4D+GRgSN2SVuL31GXagFqKRWlBAjMk37MffaM611mj/BgMOMLeHg==" saltValue="zlopQ8LQo5YILQB58wfSNg==" spinCount="100000" sheet="1" objects="1" scenarios="1"/>
  <mergeCells count="15">
    <mergeCell ref="B1:M1"/>
    <mergeCell ref="F55:H55"/>
    <mergeCell ref="G49:H50"/>
    <mergeCell ref="C6:C7"/>
    <mergeCell ref="I45:J47"/>
    <mergeCell ref="C53:D54"/>
    <mergeCell ref="C49:E50"/>
    <mergeCell ref="C45:H46"/>
    <mergeCell ref="J5:J8"/>
    <mergeCell ref="C41:J41"/>
    <mergeCell ref="E5:G5"/>
    <mergeCell ref="F6:G6"/>
    <mergeCell ref="I5:I8"/>
    <mergeCell ref="F53:H53"/>
    <mergeCell ref="F54:H54"/>
  </mergeCells>
  <phoneticPr fontId="4" type="noConversion"/>
  <hyperlinks>
    <hyperlink ref="B1" r:id="rId1" display="2024 QAP.pdf" xr:uid="{FB02DC4B-717E-443E-B678-3D78497E418C}"/>
    <hyperlink ref="B1:M1" r:id="rId2" display="2024 QAP (Qualified Allocation Plan)" xr:uid="{D10D913F-D7D0-4F04-B0DC-AE0F29DF48BB}"/>
  </hyperlinks>
  <printOptions horizontalCentered="1"/>
  <pageMargins left="0.28000000000000003" right="0.28000000000000003" top="0.65" bottom="0.35" header="0.31" footer="0.27"/>
  <pageSetup scale="56" fitToHeight="4" orientation="portrait" r:id="rId3"/>
  <headerFooter alignWithMargins="0">
    <oddHeader>&amp;C&amp;"Arial,Bold"Low-Income Housing Tax Credit / Tax Exempt Bond Application</oddHead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FE1C-264F-448F-BF5B-6F229579F058}">
  <sheetPr>
    <tabColor rgb="FFFF0000"/>
  </sheetPr>
  <dimension ref="A1:CP153"/>
  <sheetViews>
    <sheetView topLeftCell="A37" zoomScaleNormal="100" workbookViewId="0">
      <selection activeCell="C55" sqref="C55"/>
    </sheetView>
  </sheetViews>
  <sheetFormatPr defaultColWidth="9.140625" defaultRowHeight="12.75" x14ac:dyDescent="0.2"/>
  <cols>
    <col min="1" max="1" width="17.140625" style="367" customWidth="1"/>
    <col min="2" max="2" width="33.5703125" style="367" customWidth="1"/>
    <col min="3" max="3" width="34.140625" style="367" bestFit="1" customWidth="1"/>
    <col min="4" max="4" width="14.42578125" style="367" bestFit="1" customWidth="1"/>
    <col min="5" max="5" width="13.85546875" style="367" bestFit="1" customWidth="1"/>
    <col min="6" max="6" width="36.42578125" style="367" customWidth="1"/>
    <col min="7" max="7" width="15.28515625" style="367" bestFit="1" customWidth="1"/>
    <col min="8" max="8" width="26.85546875" style="367" bestFit="1" customWidth="1"/>
    <col min="9" max="9" width="15.140625" style="367" customWidth="1"/>
    <col min="10" max="10" width="20.28515625" style="367" customWidth="1"/>
    <col min="11" max="11" width="17.140625" style="367" customWidth="1"/>
    <col min="12" max="12" width="18.5703125" style="367" bestFit="1" customWidth="1"/>
    <col min="13" max="13" width="17.28515625" style="367" customWidth="1"/>
    <col min="14" max="14" width="18.28515625" style="367" bestFit="1" customWidth="1"/>
    <col min="15" max="18" width="16.7109375" style="367" customWidth="1"/>
    <col min="19" max="19" width="17.140625" style="367" customWidth="1"/>
    <col min="20" max="20" width="31.5703125" style="320" bestFit="1" customWidth="1"/>
    <col min="21" max="21" width="14" style="320" bestFit="1" customWidth="1"/>
    <col min="22" max="22" width="12.85546875" style="320" bestFit="1" customWidth="1"/>
    <col min="23" max="23" width="12.42578125" style="320" bestFit="1" customWidth="1"/>
    <col min="24" max="24" width="6.42578125" style="320" bestFit="1" customWidth="1"/>
    <col min="25" max="25" width="5.7109375" style="320" bestFit="1" customWidth="1"/>
    <col min="26" max="26" width="11.42578125" style="320" bestFit="1" customWidth="1"/>
    <col min="27" max="27" width="18.85546875" style="320" bestFit="1" customWidth="1"/>
    <col min="28" max="28" width="12.85546875" style="320" bestFit="1" customWidth="1"/>
    <col min="29" max="29" width="17.140625" style="367" customWidth="1"/>
    <col min="30" max="30" width="11" style="821" bestFit="1" customWidth="1"/>
    <col min="31" max="31" width="11.42578125" style="821" customWidth="1"/>
    <col min="32" max="34" width="9.140625" style="821" customWidth="1"/>
    <col min="35" max="35" width="15.7109375" style="821" bestFit="1" customWidth="1"/>
    <col min="36" max="36" width="10.85546875" style="367" bestFit="1" customWidth="1"/>
    <col min="37" max="37" width="14.7109375" style="367" bestFit="1" customWidth="1"/>
    <col min="38" max="38" width="14.5703125" style="367" bestFit="1" customWidth="1"/>
    <col min="39" max="39" width="9.140625" style="367" customWidth="1"/>
    <col min="40" max="40" width="11.140625" style="367" bestFit="1" customWidth="1"/>
    <col min="41" max="41" width="15.5703125" style="367" bestFit="1" customWidth="1"/>
    <col min="42" max="42" width="14.140625" style="367" bestFit="1" customWidth="1"/>
    <col min="43" max="43" width="9.140625" style="367" customWidth="1"/>
    <col min="44" max="44" width="10.42578125" style="367" customWidth="1"/>
    <col min="45" max="45" width="17.140625" style="367" customWidth="1"/>
    <col min="46" max="46" width="29.85546875" style="367" customWidth="1"/>
    <col min="47" max="47" width="11" style="367" bestFit="1" customWidth="1"/>
    <col min="48" max="48" width="8.140625" style="367" customWidth="1"/>
    <col min="49" max="49" width="27.85546875" style="367" bestFit="1" customWidth="1"/>
    <col min="50" max="50" width="13.85546875" style="367" bestFit="1" customWidth="1"/>
    <col min="51" max="51" width="17.140625" style="367" customWidth="1"/>
    <col min="52" max="52" width="37.5703125" style="367" bestFit="1" customWidth="1"/>
    <col min="53" max="53" width="20.7109375" style="367" customWidth="1"/>
    <col min="54" max="55" width="16.28515625" style="367" customWidth="1"/>
    <col min="56" max="56" width="17.140625" style="367" customWidth="1"/>
    <col min="57" max="57" width="7.7109375" style="367" bestFit="1" customWidth="1"/>
    <col min="58" max="58" width="20" style="367" bestFit="1" customWidth="1"/>
    <col min="59" max="59" width="18.140625" style="367" bestFit="1" customWidth="1"/>
    <col min="60" max="60" width="21.42578125" style="367" bestFit="1" customWidth="1"/>
    <col min="61" max="61" width="12.5703125" style="367" bestFit="1" customWidth="1"/>
    <col min="62" max="62" width="15.28515625" style="367" bestFit="1" customWidth="1"/>
    <col min="63" max="63" width="19.7109375" style="367" bestFit="1" customWidth="1"/>
    <col min="64" max="64" width="20" style="367" bestFit="1" customWidth="1"/>
    <col min="65" max="65" width="11.140625" style="367" bestFit="1" customWidth="1"/>
    <col min="66" max="66" width="17.140625" style="367" customWidth="1"/>
    <col min="67" max="67" width="19.28515625" style="367" customWidth="1"/>
    <col min="68" max="70" width="15" style="367" bestFit="1" customWidth="1"/>
    <col min="71" max="71" width="15" style="367" customWidth="1"/>
    <col min="72" max="72" width="13.85546875" style="367" bestFit="1" customWidth="1"/>
    <col min="73" max="73" width="3.28515625" style="367" bestFit="1" customWidth="1"/>
    <col min="74" max="74" width="7.7109375" style="367" bestFit="1" customWidth="1"/>
    <col min="75" max="75" width="8.42578125" style="367" bestFit="1" customWidth="1"/>
    <col min="76" max="76" width="7.140625" style="367" bestFit="1" customWidth="1"/>
    <col min="77" max="77" width="13.85546875" style="367" customWidth="1"/>
    <col min="78" max="78" width="13.85546875" style="367" bestFit="1" customWidth="1"/>
    <col min="79" max="79" width="17.140625" style="367" customWidth="1"/>
    <col min="80" max="80" width="10.28515625" style="367" bestFit="1" customWidth="1"/>
    <col min="81" max="81" width="34.42578125" style="367" bestFit="1" customWidth="1"/>
    <col min="82" max="82" width="28.42578125" style="367" bestFit="1" customWidth="1"/>
    <col min="83" max="83" width="12.5703125" style="367" bestFit="1" customWidth="1"/>
    <col min="84" max="84" width="21" style="367" bestFit="1" customWidth="1"/>
    <col min="85" max="85" width="19.7109375" style="367" bestFit="1" customWidth="1"/>
    <col min="86" max="86" width="26.85546875" style="367" bestFit="1" customWidth="1"/>
    <col min="87" max="87" width="11.85546875" style="367" bestFit="1" customWidth="1"/>
    <col min="88" max="88" width="13.140625" style="367" bestFit="1" customWidth="1"/>
    <col min="89" max="89" width="17.5703125" style="367" bestFit="1" customWidth="1"/>
    <col min="90" max="90" width="10.85546875" style="367" bestFit="1" customWidth="1"/>
    <col min="91" max="91" width="10" style="367" bestFit="1" customWidth="1"/>
    <col min="92" max="92" width="18.7109375" style="367" bestFit="1" customWidth="1"/>
    <col min="93" max="93" width="20.28515625" style="367" bestFit="1" customWidth="1"/>
    <col min="94" max="94" width="17.42578125" style="367" bestFit="1" customWidth="1"/>
    <col min="95" max="16384" width="9.140625" style="367"/>
  </cols>
  <sheetData>
    <row r="1" spans="1:94" ht="12.75" customHeight="1" thickBot="1" x14ac:dyDescent="0.25">
      <c r="A1" s="1319"/>
      <c r="B1" s="175" t="s">
        <v>1150</v>
      </c>
      <c r="C1" s="176"/>
      <c r="D1" s="177" t="s">
        <v>24</v>
      </c>
      <c r="E1" s="178">
        <f ca="1">NOW()</f>
        <v>45524.342089699072</v>
      </c>
      <c r="F1" s="758">
        <f>'1'!J5</f>
        <v>0</v>
      </c>
      <c r="G1" s="179"/>
      <c r="H1" s="179"/>
      <c r="I1" s="301" t="s">
        <v>1264</v>
      </c>
      <c r="J1" s="180" t="s">
        <v>1314</v>
      </c>
      <c r="K1" s="1319"/>
      <c r="L1" s="1320" t="s">
        <v>1395</v>
      </c>
      <c r="M1" s="1321"/>
      <c r="N1" s="1320" t="s">
        <v>1396</v>
      </c>
      <c r="O1" s="1322"/>
      <c r="P1" s="1322"/>
      <c r="Q1" s="1322"/>
      <c r="R1" s="1321"/>
      <c r="S1" s="1319"/>
      <c r="T1" s="1330" t="s">
        <v>1417</v>
      </c>
      <c r="U1" s="1331"/>
      <c r="V1" s="1331"/>
      <c r="W1" s="1331"/>
      <c r="X1" s="1331"/>
      <c r="Y1" s="1331"/>
      <c r="Z1" s="1331"/>
      <c r="AA1" s="1331"/>
      <c r="AB1" s="1331"/>
      <c r="AC1" s="1319"/>
      <c r="AD1" s="778" t="s">
        <v>1362</v>
      </c>
      <c r="AE1" s="779">
        <v>2024</v>
      </c>
      <c r="AF1" s="780" t="s">
        <v>1306</v>
      </c>
      <c r="AG1" s="367"/>
      <c r="AH1" s="367"/>
      <c r="AI1" s="367"/>
      <c r="AP1" s="320"/>
      <c r="AS1" s="1319"/>
      <c r="AT1" s="781" t="s">
        <v>185</v>
      </c>
      <c r="AU1" s="782"/>
      <c r="AV1" s="782"/>
      <c r="AW1" s="782"/>
      <c r="AX1" s="782"/>
      <c r="AY1" s="1319"/>
      <c r="AZ1" s="783" t="s">
        <v>238</v>
      </c>
      <c r="BA1" s="782"/>
      <c r="BB1" s="782"/>
      <c r="BC1" s="782"/>
      <c r="BD1" s="1319"/>
      <c r="BE1" s="313"/>
      <c r="BF1" s="182" t="s">
        <v>1231</v>
      </c>
      <c r="BG1" s="183">
        <v>1.02</v>
      </c>
      <c r="BH1" s="184" t="s">
        <v>1232</v>
      </c>
      <c r="BI1" s="183">
        <v>1.03</v>
      </c>
      <c r="BJ1" s="185"/>
      <c r="BK1" s="185"/>
      <c r="BL1" s="185"/>
      <c r="BM1" s="186"/>
      <c r="BN1" s="1319"/>
      <c r="BO1" s="784" t="s">
        <v>1327</v>
      </c>
      <c r="BP1" s="784"/>
      <c r="BQ1" s="784"/>
      <c r="BR1" s="784"/>
      <c r="BS1" s="784"/>
      <c r="BT1" s="784"/>
      <c r="BU1" s="784"/>
      <c r="BV1" s="784"/>
      <c r="BW1" s="784"/>
      <c r="BX1" s="785"/>
      <c r="BY1" s="785"/>
      <c r="BZ1" s="785"/>
      <c r="CA1" s="1319"/>
      <c r="CB1" s="786"/>
      <c r="CC1" s="787">
        <f>F1</f>
        <v>0</v>
      </c>
      <c r="CD1" s="788" t="str">
        <f>J1</f>
        <v>#####</v>
      </c>
      <c r="CE1" s="789"/>
      <c r="CF1" s="790" t="s">
        <v>26</v>
      </c>
      <c r="CG1" s="791"/>
      <c r="CH1" s="792"/>
      <c r="CI1" s="793" t="s">
        <v>1265</v>
      </c>
      <c r="CJ1" s="794" t="s">
        <v>1280</v>
      </c>
      <c r="CK1" s="795" t="str">
        <f>CF1</f>
        <v>New Construction</v>
      </c>
    </row>
    <row r="2" spans="1:94" ht="12.75" customHeight="1" thickBot="1" x14ac:dyDescent="0.25">
      <c r="A2" s="1319"/>
      <c r="B2" s="187"/>
      <c r="C2" s="188"/>
      <c r="D2" s="188"/>
      <c r="E2" s="189"/>
      <c r="F2" s="190"/>
      <c r="G2" s="191"/>
      <c r="H2" s="191"/>
      <c r="I2" s="302" t="s">
        <v>1301</v>
      </c>
      <c r="J2" s="192">
        <f>'1'!J7</f>
        <v>0</v>
      </c>
      <c r="K2" s="1319"/>
      <c r="L2" s="796" t="s">
        <v>1401</v>
      </c>
      <c r="M2" s="797">
        <f>U36</f>
        <v>13200</v>
      </c>
      <c r="N2" s="798"/>
      <c r="O2" s="799" t="s">
        <v>549</v>
      </c>
      <c r="P2" s="799" t="s">
        <v>1207</v>
      </c>
      <c r="Q2" s="799" t="s">
        <v>1402</v>
      </c>
      <c r="R2" s="799" t="s">
        <v>1403</v>
      </c>
      <c r="S2" s="1319"/>
      <c r="T2" s="777" t="s">
        <v>1418</v>
      </c>
      <c r="U2" s="777" t="s">
        <v>1419</v>
      </c>
      <c r="V2" s="274" t="s">
        <v>1420</v>
      </c>
      <c r="W2" s="1332" t="s">
        <v>1418</v>
      </c>
      <c r="X2" s="1332"/>
      <c r="Y2" s="1332"/>
      <c r="Z2" s="1332"/>
      <c r="AA2" s="1332"/>
      <c r="AB2" s="1332"/>
      <c r="AC2" s="1319"/>
      <c r="AD2" s="800" t="s">
        <v>39</v>
      </c>
      <c r="AE2" s="801">
        <f>'1'!M31</f>
        <v>0</v>
      </c>
      <c r="AF2" s="186"/>
      <c r="AG2" s="313"/>
      <c r="AH2" s="367"/>
      <c r="AI2" s="367"/>
      <c r="AP2" s="320"/>
      <c r="AQ2" s="802" t="s">
        <v>1261</v>
      </c>
      <c r="AR2" s="802" t="s">
        <v>1374</v>
      </c>
      <c r="AS2" s="1319"/>
      <c r="AT2" s="1323" t="s">
        <v>186</v>
      </c>
      <c r="AU2" s="1324"/>
      <c r="AV2" s="1324"/>
      <c r="AW2" s="1324"/>
      <c r="AX2" s="1325"/>
      <c r="AY2" s="1319"/>
      <c r="AZ2" s="1326"/>
      <c r="BA2" s="1328" t="s">
        <v>704</v>
      </c>
      <c r="BB2" s="1329" t="s">
        <v>1414</v>
      </c>
      <c r="BC2" s="1329" t="s">
        <v>1415</v>
      </c>
      <c r="BD2" s="1319"/>
      <c r="BE2" s="193" t="s">
        <v>1229</v>
      </c>
      <c r="BF2" s="193" t="s">
        <v>1233</v>
      </c>
      <c r="BG2" s="194" t="s">
        <v>191</v>
      </c>
      <c r="BH2" s="193" t="s">
        <v>1230</v>
      </c>
      <c r="BI2" s="195" t="s">
        <v>1365</v>
      </c>
      <c r="BJ2" s="196" t="s">
        <v>1258</v>
      </c>
      <c r="BK2" s="196" t="s">
        <v>1364</v>
      </c>
      <c r="BL2" s="196" t="s">
        <v>1259</v>
      </c>
      <c r="BM2" s="186"/>
      <c r="BN2" s="1319"/>
      <c r="BP2" s="803" t="s">
        <v>1328</v>
      </c>
      <c r="BQ2" s="804" t="s">
        <v>1329</v>
      </c>
      <c r="BY2" s="802" t="s">
        <v>1330</v>
      </c>
      <c r="BZ2" s="242"/>
      <c r="CA2" s="1319"/>
      <c r="CB2" s="805"/>
      <c r="CC2" s="806" t="s">
        <v>1300</v>
      </c>
      <c r="CD2" s="807">
        <v>2021</v>
      </c>
      <c r="CE2" s="808"/>
      <c r="CF2" s="808"/>
      <c r="CG2" s="809"/>
      <c r="CH2" s="810"/>
      <c r="CI2" s="806" t="s">
        <v>1266</v>
      </c>
      <c r="CJ2" s="811" t="s">
        <v>1281</v>
      </c>
      <c r="CK2" s="197" t="s">
        <v>1305</v>
      </c>
    </row>
    <row r="3" spans="1:94" ht="12.75" customHeight="1" x14ac:dyDescent="0.2">
      <c r="B3" s="198" t="s">
        <v>1505</v>
      </c>
      <c r="C3" s="203"/>
      <c r="D3" s="303" t="e">
        <f>ROUND(AX38/V20,2)</f>
        <v>#DIV/0!</v>
      </c>
      <c r="E3" s="304" t="e">
        <f>(IF(AND(D3&gt;=1.15,D3&lt;=1.45),"OK",((IF(AND(D3&gt;1.45,D5&lt;=900),"OK","Problem !")))))</f>
        <v>#DIV/0!</v>
      </c>
      <c r="F3" s="305" t="s">
        <v>1153</v>
      </c>
      <c r="G3" s="306"/>
      <c r="H3" s="307"/>
      <c r="I3" s="308"/>
      <c r="J3" s="309"/>
      <c r="L3" s="812" t="s">
        <v>1241</v>
      </c>
      <c r="M3" s="813">
        <f>U20</f>
        <v>0</v>
      </c>
      <c r="N3" s="258" t="s">
        <v>1401</v>
      </c>
      <c r="O3" s="775">
        <f>IF('1'!$G$11="X",BA105,0)</f>
        <v>0</v>
      </c>
      <c r="P3" s="775">
        <f>IF('1'!G13="X",BA105,0)</f>
        <v>0</v>
      </c>
      <c r="Q3" s="1333">
        <f>IF('1'!G15="X",BA105,0)</f>
        <v>0</v>
      </c>
      <c r="R3" s="1334"/>
      <c r="T3" s="814" t="s">
        <v>1088</v>
      </c>
      <c r="U3" s="272">
        <f>'8'!C11</f>
        <v>0</v>
      </c>
      <c r="V3" s="283" t="str">
        <f>IF('8'!D11="","",'8'!D11)</f>
        <v/>
      </c>
      <c r="W3" s="1335" t="str">
        <f>IF('8'!E11="","",'8'!E11)</f>
        <v/>
      </c>
      <c r="X3" s="1335"/>
      <c r="Y3" s="1335"/>
      <c r="Z3" s="1335"/>
      <c r="AA3" s="1335"/>
      <c r="AB3" s="1335"/>
      <c r="AD3" s="271" t="s">
        <v>1307</v>
      </c>
      <c r="AE3" s="199" t="s">
        <v>1308</v>
      </c>
      <c r="AF3" s="200">
        <v>0.2</v>
      </c>
      <c r="AG3" s="200">
        <v>0.3</v>
      </c>
      <c r="AH3" s="201">
        <v>0.4</v>
      </c>
      <c r="AI3" s="200">
        <v>0.5</v>
      </c>
      <c r="AJ3" s="200">
        <v>0.6</v>
      </c>
      <c r="AK3" s="200">
        <v>0.7</v>
      </c>
      <c r="AL3" s="200">
        <v>0.8</v>
      </c>
      <c r="AN3" s="815">
        <v>0</v>
      </c>
      <c r="AO3" s="816">
        <f>SUMIFS(AG$12:AG$31,AH$12:AH$31,AN3)</f>
        <v>0</v>
      </c>
      <c r="AP3" s="817">
        <f>SUMIFS(AJ$12:AJ$31,AH$12:AH$31,AN3)</f>
        <v>0</v>
      </c>
      <c r="AQ3" s="818">
        <v>500</v>
      </c>
      <c r="AR3" s="818">
        <v>525</v>
      </c>
      <c r="AT3" s="819" t="s">
        <v>471</v>
      </c>
      <c r="AU3" s="820"/>
      <c r="AV3" s="821"/>
      <c r="AW3" s="820"/>
      <c r="AX3" s="822">
        <f>'7'!G7</f>
        <v>0</v>
      </c>
      <c r="AZ3" s="1327"/>
      <c r="BA3" s="1328"/>
      <c r="BB3" s="1329"/>
      <c r="BC3" s="1329"/>
      <c r="BE3" s="202">
        <v>1</v>
      </c>
      <c r="BF3" s="203">
        <f>AX8</f>
        <v>0</v>
      </c>
      <c r="BG3" s="203">
        <f>AX32+AX36</f>
        <v>0</v>
      </c>
      <c r="BH3" s="203">
        <f t="shared" ref="BH3:BH22" si="0">BF3-BG3</f>
        <v>0</v>
      </c>
      <c r="BI3" s="203">
        <f t="shared" ref="BI3:BI22" si="1">$V$20</f>
        <v>0</v>
      </c>
      <c r="BJ3" s="203" t="e">
        <f t="shared" ref="BJ3:BJ22" si="2">ROUND(BH3/BI3,2)</f>
        <v>#DIV/0!</v>
      </c>
      <c r="BK3" s="203">
        <f t="shared" ref="BK3:BK22" si="3">BH3-BI3</f>
        <v>0</v>
      </c>
      <c r="BL3" s="204">
        <f t="shared" ref="BL3:BL22" si="4">IF(BK3&gt;0,0,BK3)</f>
        <v>0</v>
      </c>
      <c r="BM3" s="205" t="e">
        <f t="shared" ref="BM3:BM22" si="5">IF(BJ3&gt;=1, "OK", "PROBLEM")</f>
        <v>#DIV/0!</v>
      </c>
      <c r="BO3" s="823" t="s">
        <v>1331</v>
      </c>
      <c r="BP3" s="824">
        <f>U36</f>
        <v>13200</v>
      </c>
      <c r="BQ3" s="825">
        <f>BP3</f>
        <v>13200</v>
      </c>
      <c r="BY3" s="802" t="s">
        <v>1356</v>
      </c>
      <c r="BZ3" s="242"/>
      <c r="CB3" s="805"/>
      <c r="CC3" s="806" t="s">
        <v>1299</v>
      </c>
      <c r="CD3" s="826"/>
      <c r="CE3" s="808"/>
      <c r="CF3" s="808"/>
      <c r="CG3" s="808"/>
      <c r="CH3" s="827"/>
      <c r="CI3" s="806" t="s">
        <v>1267</v>
      </c>
      <c r="CJ3" s="828" t="e">
        <f>$M$18/$M$5/10/$M$8</f>
        <v>#DIV/0!</v>
      </c>
      <c r="CK3" s="163" t="e">
        <f>M14</f>
        <v>#DIV/0!</v>
      </c>
    </row>
    <row r="4" spans="1:94" ht="12.75" customHeight="1" x14ac:dyDescent="0.2">
      <c r="B4" s="222" t="s">
        <v>1378</v>
      </c>
      <c r="C4" s="314"/>
      <c r="D4" s="322" t="s">
        <v>1257</v>
      </c>
      <c r="E4" s="323" t="e">
        <f>IF(AND(BM3="OK", BM4="OK",BM5="OK",BM6="OK",BM7="OK",BM8="OK",BM9="OK",BM10="OK",BM11="OK",BM12="OK",BM13="OK",BM14="OK",BM15="OK",BM16="OK",BM17="OK",BM18="OK",BM19="OK",BM20="OK",BM21="OK",BM22="OK"),"OK","Alert!")</f>
        <v>#DIV/0!</v>
      </c>
      <c r="F4" s="312"/>
      <c r="G4" s="313"/>
      <c r="H4" s="313"/>
      <c r="I4" s="314"/>
      <c r="J4" s="324"/>
      <c r="L4" s="812" t="s">
        <v>1398</v>
      </c>
      <c r="M4" s="813">
        <f>M2-M3</f>
        <v>13200</v>
      </c>
      <c r="N4" s="258" t="s">
        <v>1404</v>
      </c>
      <c r="O4" s="775">
        <f>IF('1'!$G$11="X",BA109,0)</f>
        <v>0</v>
      </c>
      <c r="P4" s="775">
        <f>IF('1'!$G$13="X",BA109,0)</f>
        <v>0</v>
      </c>
      <c r="Q4" s="1336">
        <f>IF('1'!G15="X",BA109,0)</f>
        <v>0</v>
      </c>
      <c r="R4" s="1337"/>
      <c r="T4" s="814" t="s">
        <v>1089</v>
      </c>
      <c r="U4" s="272">
        <f>'8'!C12</f>
        <v>0</v>
      </c>
      <c r="V4" s="283" t="str">
        <f>IF('8'!D12="","",'8'!D12)</f>
        <v/>
      </c>
      <c r="W4" s="1335" t="str">
        <f>IF('8'!E12="","",'8'!E12)</f>
        <v/>
      </c>
      <c r="X4" s="1335"/>
      <c r="Y4" s="1335"/>
      <c r="Z4" s="1335"/>
      <c r="AA4" s="1335"/>
      <c r="AB4" s="1335"/>
      <c r="AD4" s="207">
        <v>0</v>
      </c>
      <c r="AE4" s="208" t="e">
        <f>VLOOKUP($AE$2&amp;$AE$1&amp;$AD4&amp;AE$3&amp;"Max",[1]AllMaxRents!$A$1:$G$65536,6,FALSE)</f>
        <v>#N/A</v>
      </c>
      <c r="AF4" s="209" t="e">
        <f>VLOOKUP($AE$2&amp;$AE$1&amp;$AD4&amp;AF$3&amp;"Max",[1]AllMaxRents!$A$1:$G$65536,6,FALSE)</f>
        <v>#N/A</v>
      </c>
      <c r="AG4" s="209" t="e">
        <f>VLOOKUP($AE$2&amp;$AE$1&amp;$AD4&amp;AG$3&amp;"Max",[1]AllMaxRents!$A$1:$G$65536,6,FALSE)</f>
        <v>#N/A</v>
      </c>
      <c r="AH4" s="208" t="e">
        <f>VLOOKUP($AE$2&amp;$AE$1&amp;$AD4&amp;AH$3&amp;"Max",[1]AllMaxRents!$A$1:$G$65536,6,FALSE)</f>
        <v>#N/A</v>
      </c>
      <c r="AI4" s="208" t="e">
        <f>IF('3'!$H$8="Y",VLOOKUP($AE$1&amp;$AD4&amp;AI$3&amp;"NNM",[1]AllMaxRents!$A$1:$G$65536,6,FALSE),VLOOKUP($AE$2&amp;$AE$1&amp;$AD4&amp;AI$3&amp;"Max",[1]AllMaxRents!$A$1:$G$65536,6,FALSE))</f>
        <v>#N/A</v>
      </c>
      <c r="AJ4" s="208" t="e">
        <f>IF('3'!$H$8="Y",VLOOKUP($AE$1&amp;$AD4&amp;AJ$3&amp;"NNM",[1]AllMaxRents!$A$1:$G$65536,6,FALSE),VLOOKUP($AE$2&amp;$AE$1&amp;$AD4&amp;AJ$3&amp;"Max",[1]AllMaxRents!$A$1:$G$65536,6,FALSE))</f>
        <v>#N/A</v>
      </c>
      <c r="AK4" s="208" t="e">
        <f>VLOOKUP($AE$2&amp;$AE$1&amp;$AD4&amp;AK$3&amp;"Max",[1]AllMaxRents!$A$1:$G$65536,6,FALSE)</f>
        <v>#N/A</v>
      </c>
      <c r="AL4" s="208" t="e">
        <f>VLOOKUP($AE$2&amp;$AE$1&amp;$AD4&amp;AL$3&amp;"Max",[1]AllMaxRents!$A$1:$G$65536,6,FALSE)</f>
        <v>#N/A</v>
      </c>
      <c r="AN4" s="829">
        <v>1</v>
      </c>
      <c r="AO4" s="816">
        <f>SUMIFS(AG$12:AG$31,AH$12:AH$31,AN4)</f>
        <v>0</v>
      </c>
      <c r="AP4" s="817">
        <f>SUMIFS(AJ$12:AJ$31,AH$12:AH$31,AN4)</f>
        <v>0</v>
      </c>
      <c r="AQ4" s="830">
        <v>750</v>
      </c>
      <c r="AR4" s="818">
        <v>840</v>
      </c>
      <c r="AT4" s="820" t="s">
        <v>187</v>
      </c>
      <c r="AU4" s="820"/>
      <c r="AV4" s="821"/>
      <c r="AW4" s="820"/>
      <c r="AX4" s="831">
        <f>'7'!G8</f>
        <v>0</v>
      </c>
      <c r="AZ4" s="832" t="s">
        <v>27</v>
      </c>
      <c r="BA4" s="833"/>
      <c r="BB4" s="834"/>
      <c r="BC4" s="835"/>
      <c r="BE4" s="210">
        <v>2</v>
      </c>
      <c r="BF4" s="185">
        <f t="shared" ref="BF4:BF22" si="6">BF3*102%</f>
        <v>0</v>
      </c>
      <c r="BG4" s="185">
        <f>(BG3-$AX$36)*UWWB!$BI$1+$AX$36</f>
        <v>0</v>
      </c>
      <c r="BH4" s="185">
        <f t="shared" si="0"/>
        <v>0</v>
      </c>
      <c r="BI4" s="185">
        <f t="shared" si="1"/>
        <v>0</v>
      </c>
      <c r="BJ4" s="185" t="e">
        <f>ROUND(BH4/BI4,2)</f>
        <v>#DIV/0!</v>
      </c>
      <c r="BK4" s="185">
        <f t="shared" si="3"/>
        <v>0</v>
      </c>
      <c r="BL4" s="211">
        <f t="shared" si="4"/>
        <v>0</v>
      </c>
      <c r="BM4" s="212" t="e">
        <f t="shared" si="5"/>
        <v>#DIV/0!</v>
      </c>
      <c r="BO4" s="823" t="s">
        <v>1241</v>
      </c>
      <c r="BP4" s="824">
        <f>U20</f>
        <v>0</v>
      </c>
      <c r="BQ4" s="825">
        <f>BP4+U8</f>
        <v>0</v>
      </c>
      <c r="BR4" s="836"/>
      <c r="BX4" s="823"/>
      <c r="BY4" s="802" t="s">
        <v>1357</v>
      </c>
      <c r="BZ4" s="802" t="s">
        <v>336</v>
      </c>
      <c r="CB4" s="805"/>
      <c r="CC4" s="806" t="s">
        <v>1298</v>
      </c>
      <c r="CD4" s="837">
        <f>IF('13'!F56="",'13'!J56,'13'!F56)</f>
        <v>0</v>
      </c>
      <c r="CE4" s="808"/>
      <c r="CF4" s="837"/>
      <c r="CG4" s="837"/>
      <c r="CH4" s="808"/>
      <c r="CI4" s="810"/>
      <c r="CJ4" s="838"/>
      <c r="CK4" s="213" t="e">
        <f>IF(CH27=CK3,"OK","Not Equal")</f>
        <v>#DIV/0!</v>
      </c>
    </row>
    <row r="5" spans="1:94" ht="12.75" customHeight="1" x14ac:dyDescent="0.2">
      <c r="B5" s="206" t="s">
        <v>1506</v>
      </c>
      <c r="C5" s="185"/>
      <c r="D5" s="310" t="e">
        <f>(AX38-V20)/D24</f>
        <v>#DIV/0!</v>
      </c>
      <c r="E5" s="311" t="e">
        <f>IF(D5&lt;=900,"OK",((IF(AND(D5&gt;900,D3&lt;=1.45),"OK","Problem !"))))</f>
        <v>#DIV/0!</v>
      </c>
      <c r="F5" s="312" t="s">
        <v>1156</v>
      </c>
      <c r="G5" s="313"/>
      <c r="H5" s="314"/>
      <c r="I5" s="315"/>
      <c r="J5" s="316"/>
      <c r="L5" s="812" t="s">
        <v>1246</v>
      </c>
      <c r="M5" s="839">
        <v>0.99990000000000001</v>
      </c>
      <c r="N5" s="258" t="s">
        <v>1235</v>
      </c>
      <c r="O5" s="775">
        <f>O3-O4</f>
        <v>0</v>
      </c>
      <c r="P5" s="775">
        <f t="shared" ref="P5" si="7">P3-P4</f>
        <v>0</v>
      </c>
      <c r="Q5" s="775">
        <f>IF('1'!$G$15="X",UWWB!BB105,0)</f>
        <v>0</v>
      </c>
      <c r="R5" s="775">
        <f>IF('1'!$G$15="X",UWWB!BC105,0)</f>
        <v>0</v>
      </c>
      <c r="T5" s="814" t="s">
        <v>218</v>
      </c>
      <c r="U5" s="272">
        <f>'8'!C13</f>
        <v>0</v>
      </c>
      <c r="V5" s="283" t="str">
        <f>IF('8'!D13="","",'8'!D13)</f>
        <v/>
      </c>
      <c r="W5" s="1335" t="str">
        <f>IF('8'!E13="","",'8'!E13)</f>
        <v/>
      </c>
      <c r="X5" s="1335"/>
      <c r="Y5" s="1335"/>
      <c r="Z5" s="1335"/>
      <c r="AA5" s="1335"/>
      <c r="AB5" s="1335"/>
      <c r="AD5" s="207">
        <v>1</v>
      </c>
      <c r="AE5" s="208" t="e">
        <f>VLOOKUP($AE$2&amp;$AE$1&amp;$AD5&amp;AE$3&amp;"Max",[1]AllMaxRents!$A$1:$G$65536,6,FALSE)</f>
        <v>#N/A</v>
      </c>
      <c r="AF5" s="208" t="e">
        <f>VLOOKUP($AE$2&amp;$AE$1&amp;$AD5&amp;AF$3&amp;"Max",[1]AllMaxRents!$A$1:$G$65536,6,FALSE)</f>
        <v>#N/A</v>
      </c>
      <c r="AG5" s="208" t="e">
        <f>VLOOKUP($AE$2&amp;$AE$1&amp;$AD5&amp;AG$3&amp;"Max",[1]AllMaxRents!$A$1:$G$65536,6,FALSE)</f>
        <v>#N/A</v>
      </c>
      <c r="AH5" s="208" t="e">
        <f>VLOOKUP($AE$2&amp;$AE$1&amp;$AD5&amp;AH$3&amp;"Max",[1]AllMaxRents!$A$1:$G$65536,6,FALSE)</f>
        <v>#N/A</v>
      </c>
      <c r="AI5" s="208" t="e">
        <f>IF('3'!$H$8="Y",VLOOKUP($AE$1&amp;$AD5&amp;AI$3&amp;"NNM",[1]AllMaxRents!$A$1:$G$65536,6,FALSE),VLOOKUP($AE$2&amp;$AE$1&amp;$AD5&amp;AI$3&amp;"Max",[1]AllMaxRents!$A$1:$G$65536,6,FALSE))</f>
        <v>#N/A</v>
      </c>
      <c r="AJ5" s="208" t="e">
        <f>IF('3'!$H$8="Y",VLOOKUP($AE$1&amp;$AD5&amp;AJ$3&amp;"NNM",[1]AllMaxRents!$A$1:$G$65536,6,FALSE),VLOOKUP($AE$2&amp;$AE$1&amp;$AD5&amp;AJ$3&amp;"Max",[1]AllMaxRents!$A$1:$G$65536,6,FALSE))</f>
        <v>#N/A</v>
      </c>
      <c r="AK5" s="208" t="e">
        <f>VLOOKUP($AE$2&amp;$AE$1&amp;$AD5&amp;AK$3&amp;"Max",[1]AllMaxRents!$A$1:$G$65536,6,FALSE)</f>
        <v>#N/A</v>
      </c>
      <c r="AL5" s="208" t="e">
        <f>VLOOKUP($AE$2&amp;$AE$1&amp;$AD5&amp;AL$3&amp;"Max",[1]AllMaxRents!$A$1:$G$65536,6,FALSE)</f>
        <v>#N/A</v>
      </c>
      <c r="AN5" s="815">
        <v>2</v>
      </c>
      <c r="AO5" s="816">
        <f>SUMIFS(AG$12:AG$31,AH$12:AH$31,AN5)</f>
        <v>0</v>
      </c>
      <c r="AP5" s="817">
        <f>SUMIFS(AJ$12:AJ$31,AH$12:AH$31,AN5)</f>
        <v>0</v>
      </c>
      <c r="AQ5" s="830">
        <v>850</v>
      </c>
      <c r="AR5" s="818">
        <v>1100</v>
      </c>
      <c r="AT5" s="819" t="s">
        <v>256</v>
      </c>
      <c r="AU5" s="820"/>
      <c r="AV5" s="821"/>
      <c r="AW5" s="820"/>
      <c r="AX5" s="831">
        <f>SUM(AX3:AX4)</f>
        <v>0</v>
      </c>
      <c r="AZ5" s="840" t="s">
        <v>428</v>
      </c>
      <c r="BA5" s="1021">
        <f>'9'!C7</f>
        <v>0</v>
      </c>
      <c r="BB5" s="841"/>
      <c r="BC5" s="842"/>
      <c r="BE5" s="210">
        <v>3</v>
      </c>
      <c r="BF5" s="185">
        <f t="shared" si="6"/>
        <v>0</v>
      </c>
      <c r="BG5" s="185">
        <f>(BG4-$AX$36)*UWWB!$BI$1+$AX$36</f>
        <v>0</v>
      </c>
      <c r="BH5" s="185">
        <f t="shared" si="0"/>
        <v>0</v>
      </c>
      <c r="BI5" s="185">
        <f t="shared" si="1"/>
        <v>0</v>
      </c>
      <c r="BJ5" s="185" t="e">
        <f t="shared" si="2"/>
        <v>#DIV/0!</v>
      </c>
      <c r="BK5" s="185">
        <f t="shared" si="3"/>
        <v>0</v>
      </c>
      <c r="BL5" s="211">
        <f>IF(BK5&gt;0,0,BK5)</f>
        <v>0</v>
      </c>
      <c r="BM5" s="212" t="e">
        <f>IF(BJ5&gt;=1, "OK", "PROBLEM")</f>
        <v>#DIV/0!</v>
      </c>
      <c r="BO5" s="823" t="s">
        <v>1332</v>
      </c>
      <c r="BP5" s="824">
        <f>BP3-BP4</f>
        <v>13200</v>
      </c>
      <c r="BQ5" s="825">
        <f>BQ3-BQ4</f>
        <v>13200</v>
      </c>
      <c r="BR5" s="836">
        <f>BP5</f>
        <v>13200</v>
      </c>
      <c r="CB5" s="805"/>
      <c r="CC5" s="806" t="s">
        <v>1297</v>
      </c>
      <c r="CD5" s="807" t="s">
        <v>1282</v>
      </c>
      <c r="CE5" s="808"/>
      <c r="CF5" s="843"/>
      <c r="CG5" s="844"/>
      <c r="CH5" s="845" t="str">
        <f>IF('1'!$B$11="X","9%",IF('1'!$B$13="X","4%",IF('1'!$B$15="X","4%","")))</f>
        <v/>
      </c>
      <c r="CI5" s="808"/>
      <c r="CJ5" s="846"/>
      <c r="CK5" s="214" t="e">
        <f>M10</f>
        <v>#DIV/0!</v>
      </c>
      <c r="CM5" s="320"/>
      <c r="CO5" s="821"/>
      <c r="CP5" s="821"/>
    </row>
    <row r="6" spans="1:94" ht="12.75" customHeight="1" x14ac:dyDescent="0.2">
      <c r="B6" s="206" t="s">
        <v>1504</v>
      </c>
      <c r="C6" s="317"/>
      <c r="D6" s="318" t="e">
        <f>(AX32-AX27-AX26-AU12)/D24</f>
        <v>#DIV/0!</v>
      </c>
      <c r="E6" s="311" t="e">
        <f>IF(AND(D6&gt;=3500,D6&lt;=5000),"OK","Problem!")</f>
        <v>#DIV/0!</v>
      </c>
      <c r="F6" s="319" t="s">
        <v>1159</v>
      </c>
      <c r="G6" s="313"/>
      <c r="H6" s="313"/>
      <c r="I6" s="313"/>
      <c r="J6" s="316"/>
      <c r="L6" s="812" t="s">
        <v>1399</v>
      </c>
      <c r="M6" s="813">
        <f>M4/M5</f>
        <v>13201.320132013201</v>
      </c>
      <c r="N6" s="258" t="s">
        <v>1236</v>
      </c>
      <c r="O6" s="847">
        <f>$D$26</f>
        <v>0</v>
      </c>
      <c r="P6" s="847">
        <f>$D$26</f>
        <v>0</v>
      </c>
      <c r="Q6" s="847">
        <f>$D$26</f>
        <v>0</v>
      </c>
      <c r="R6" s="848">
        <f>$D$26</f>
        <v>0</v>
      </c>
      <c r="T6" s="814" t="s">
        <v>1421</v>
      </c>
      <c r="U6" s="272">
        <f>'8'!C14</f>
        <v>0</v>
      </c>
      <c r="V6" s="283" t="str">
        <f>IF('8'!D14="","",'8'!D14)</f>
        <v/>
      </c>
      <c r="W6" s="1335" t="str">
        <f>IF('8'!E14="","",'8'!E14)</f>
        <v/>
      </c>
      <c r="X6" s="1335"/>
      <c r="Y6" s="1335"/>
      <c r="Z6" s="1335"/>
      <c r="AA6" s="1335"/>
      <c r="AB6" s="1335"/>
      <c r="AD6" s="207">
        <v>2</v>
      </c>
      <c r="AE6" s="208" t="e">
        <f>VLOOKUP($AE$2&amp;$AE$1&amp;$AD6&amp;AE$3&amp;"Max",[1]AllMaxRents!$A$1:$G$65536,6,FALSE)</f>
        <v>#N/A</v>
      </c>
      <c r="AF6" s="208" t="e">
        <f>VLOOKUP($AE$2&amp;$AE$1&amp;$AD6&amp;AF$3&amp;"Max",[1]AllMaxRents!$A$1:$G$65536,6,FALSE)</f>
        <v>#N/A</v>
      </c>
      <c r="AG6" s="208" t="e">
        <f>VLOOKUP($AE$2&amp;$AE$1&amp;$AD6&amp;AG$3&amp;"Max",[1]AllMaxRents!$A$1:$G$65536,6,FALSE)</f>
        <v>#N/A</v>
      </c>
      <c r="AH6" s="208" t="e">
        <f>VLOOKUP($AE$2&amp;$AE$1&amp;$AD6&amp;AH$3&amp;"Max",[1]AllMaxRents!$A$1:$G$65536,6,FALSE)</f>
        <v>#N/A</v>
      </c>
      <c r="AI6" s="208" t="e">
        <f>IF('3'!$H$8="Y",VLOOKUP($AE$1&amp;$AD6&amp;AI$3&amp;"NNM",[1]AllMaxRents!$A$1:$G$65536,6,FALSE),VLOOKUP($AE$2&amp;$AE$1&amp;$AD6&amp;AI$3&amp;"Max",[1]AllMaxRents!$A$1:$G$65536,6,FALSE))</f>
        <v>#N/A</v>
      </c>
      <c r="AJ6" s="208" t="e">
        <f>IF('3'!$H$8="Y",VLOOKUP($AE$1&amp;$AD6&amp;AJ$3&amp;"NNM",[1]AllMaxRents!$A$1:$G$65536,6,FALSE),VLOOKUP($AE$2&amp;$AE$1&amp;$AD6&amp;AJ$3&amp;"Max",[1]AllMaxRents!$A$1:$G$65536,6,FALSE))</f>
        <v>#N/A</v>
      </c>
      <c r="AK6" s="208" t="e">
        <f>VLOOKUP($AE$2&amp;$AE$1&amp;$AD6&amp;AK$3&amp;"Max",[1]AllMaxRents!$A$1:$G$65536,6,FALSE)</f>
        <v>#N/A</v>
      </c>
      <c r="AL6" s="208" t="e">
        <f>VLOOKUP($AE$2&amp;$AE$1&amp;$AD6&amp;AL$3&amp;"Max",[1]AllMaxRents!$A$1:$G$65536,6,FALSE)</f>
        <v>#N/A</v>
      </c>
      <c r="AN6" s="815">
        <v>3</v>
      </c>
      <c r="AO6" s="816">
        <f>SUMIFS(AG$12:AG$31,AH$12:AH$31,AN6)</f>
        <v>0</v>
      </c>
      <c r="AP6" s="817">
        <f>SUMIFS(AJ$12:AJ$31,AH$12:AH$31,AN6)</f>
        <v>0</v>
      </c>
      <c r="AQ6" s="830">
        <v>1100</v>
      </c>
      <c r="AR6" s="818">
        <v>1265</v>
      </c>
      <c r="AT6" s="820" t="s">
        <v>176</v>
      </c>
      <c r="AU6" s="820"/>
      <c r="AV6" s="821"/>
      <c r="AW6" s="820"/>
      <c r="AX6" s="831">
        <f>'7'!G10</f>
        <v>0</v>
      </c>
      <c r="AZ6" s="840" t="s">
        <v>664</v>
      </c>
      <c r="BA6" s="1021">
        <f>'9'!C8</f>
        <v>0</v>
      </c>
      <c r="BB6" s="1022">
        <f>'9'!D8</f>
        <v>0</v>
      </c>
      <c r="BC6" s="849"/>
      <c r="BE6" s="210">
        <v>4</v>
      </c>
      <c r="BF6" s="185">
        <f t="shared" si="6"/>
        <v>0</v>
      </c>
      <c r="BG6" s="185">
        <f>(BG5-$AX$36)*UWWB!$BI$1+$AX$36</f>
        <v>0</v>
      </c>
      <c r="BH6" s="185">
        <f t="shared" si="0"/>
        <v>0</v>
      </c>
      <c r="BI6" s="185">
        <f t="shared" si="1"/>
        <v>0</v>
      </c>
      <c r="BJ6" s="185" t="e">
        <f t="shared" si="2"/>
        <v>#DIV/0!</v>
      </c>
      <c r="BK6" s="185">
        <f>BH6-BI6</f>
        <v>0</v>
      </c>
      <c r="BL6" s="211">
        <f t="shared" si="4"/>
        <v>0</v>
      </c>
      <c r="BM6" s="212" t="e">
        <f t="shared" si="5"/>
        <v>#DIV/0!</v>
      </c>
      <c r="BO6" s="823" t="s">
        <v>1243</v>
      </c>
      <c r="BP6" s="836" t="e">
        <f>BR6</f>
        <v>#DIV/0!</v>
      </c>
      <c r="BQ6" s="850" t="e">
        <f>BR6</f>
        <v>#DIV/0!</v>
      </c>
      <c r="BR6" s="836" t="e">
        <f>BT6*BU6*BV6*BW6</f>
        <v>#DIV/0!</v>
      </c>
      <c r="BS6" s="851" t="s">
        <v>1333</v>
      </c>
      <c r="BT6" s="852" t="e">
        <f>ROUND(M14,0)</f>
        <v>#DIV/0!</v>
      </c>
      <c r="BU6" s="367">
        <v>10</v>
      </c>
      <c r="BV6" s="853">
        <f>M8</f>
        <v>0</v>
      </c>
      <c r="BW6" s="854">
        <f>M5</f>
        <v>0.99990000000000001</v>
      </c>
      <c r="BX6" s="823" t="s">
        <v>1333</v>
      </c>
      <c r="BY6" s="855">
        <f>'11'!N6</f>
        <v>0</v>
      </c>
      <c r="BZ6" s="856" t="e">
        <f>BT6-BY6</f>
        <v>#DIV/0!</v>
      </c>
      <c r="CB6" s="215" t="s">
        <v>1268</v>
      </c>
      <c r="CC6" s="215" t="s">
        <v>281</v>
      </c>
      <c r="CD6" s="215" t="s">
        <v>1237</v>
      </c>
      <c r="CE6" s="215" t="s">
        <v>1366</v>
      </c>
      <c r="CF6" s="215" t="s">
        <v>1367</v>
      </c>
      <c r="CG6" s="216" t="s">
        <v>1296</v>
      </c>
      <c r="CH6" s="215" t="s">
        <v>1368</v>
      </c>
      <c r="CI6" s="215" t="s">
        <v>1269</v>
      </c>
      <c r="CJ6" s="215" t="s">
        <v>1270</v>
      </c>
      <c r="CK6" s="217" t="s">
        <v>1271</v>
      </c>
      <c r="CL6" s="218" t="s">
        <v>1272</v>
      </c>
      <c r="CM6" s="219" t="s">
        <v>1271</v>
      </c>
      <c r="CN6" s="217" t="s">
        <v>1277</v>
      </c>
      <c r="CO6" s="217" t="s">
        <v>1278</v>
      </c>
      <c r="CP6" s="217" t="s">
        <v>1279</v>
      </c>
    </row>
    <row r="7" spans="1:94" ht="12.75" customHeight="1" x14ac:dyDescent="0.2">
      <c r="B7" s="206" t="s">
        <v>1503</v>
      </c>
      <c r="C7" s="317"/>
      <c r="D7" s="318" t="e">
        <f>ROUND(AX8/SUM(AX32+AX36),2)</f>
        <v>#DIV/0!</v>
      </c>
      <c r="E7" s="311" t="e">
        <f>IF(V20=0,(IF(AND(D7&gt;=1.1,D5&lt;=900),"OK","Problem!")),"OK")</f>
        <v>#DIV/0!</v>
      </c>
      <c r="F7" s="312" t="s">
        <v>1162</v>
      </c>
      <c r="G7" s="313"/>
      <c r="H7" s="313"/>
      <c r="I7" s="320"/>
      <c r="J7" s="321"/>
      <c r="L7" s="812" t="s">
        <v>1400</v>
      </c>
      <c r="M7" s="813">
        <f>M6/10</f>
        <v>1320.1320132013202</v>
      </c>
      <c r="N7" s="258" t="s">
        <v>1253</v>
      </c>
      <c r="O7" s="847">
        <f>$D$25</f>
        <v>1</v>
      </c>
      <c r="P7" s="847">
        <f>$D$25</f>
        <v>1</v>
      </c>
      <c r="Q7" s="847">
        <v>1</v>
      </c>
      <c r="R7" s="848">
        <f>$D$25</f>
        <v>1</v>
      </c>
      <c r="T7" s="814" t="s">
        <v>1422</v>
      </c>
      <c r="U7" s="273">
        <f>'8'!C15</f>
        <v>0</v>
      </c>
      <c r="V7" s="283" t="str">
        <f>IF('8'!D15="","",'8'!D15)</f>
        <v/>
      </c>
      <c r="W7" s="1335" t="str">
        <f>IF('8'!E15="","",'8'!E15)</f>
        <v/>
      </c>
      <c r="X7" s="1335"/>
      <c r="Y7" s="1335"/>
      <c r="Z7" s="1335"/>
      <c r="AA7" s="1335"/>
      <c r="AB7" s="1335"/>
      <c r="AD7" s="207">
        <v>3</v>
      </c>
      <c r="AE7" s="208" t="e">
        <f>VLOOKUP($AE$2&amp;$AE$1&amp;$AD7&amp;AE$3&amp;"Max",[1]AllMaxRents!$A$1:$G$65536,6,FALSE)</f>
        <v>#N/A</v>
      </c>
      <c r="AF7" s="208" t="e">
        <f>VLOOKUP($AE$2&amp;$AE$1&amp;$AD7&amp;AF$3&amp;"Max",[1]AllMaxRents!$A$1:$G$65536,6,FALSE)</f>
        <v>#N/A</v>
      </c>
      <c r="AG7" s="208" t="e">
        <f>VLOOKUP($AE$2&amp;$AE$1&amp;$AD7&amp;AG$3&amp;"Max",[1]AllMaxRents!$A$1:$G$65536,6,FALSE)</f>
        <v>#N/A</v>
      </c>
      <c r="AH7" s="208" t="e">
        <f>VLOOKUP($AE$2&amp;$AE$1&amp;$AD7&amp;AH$3&amp;"Max",[1]AllMaxRents!$A$1:$G$65536,6,FALSE)</f>
        <v>#N/A</v>
      </c>
      <c r="AI7" s="208" t="e">
        <f>IF('3'!$H$8="Y",VLOOKUP($AE$1&amp;$AD7&amp;AI$3&amp;"NNM",[1]AllMaxRents!$A$1:$G$65536,6,FALSE),VLOOKUP($AE$2&amp;$AE$1&amp;$AD7&amp;AI$3&amp;"Max",[1]AllMaxRents!$A$1:$G$65536,6,FALSE))</f>
        <v>#N/A</v>
      </c>
      <c r="AJ7" s="208" t="e">
        <f>IF('3'!$H$8="Y",VLOOKUP($AE$1&amp;$AD7&amp;AJ$3&amp;"NNM",[1]AllMaxRents!$A$1:$G$65536,6,FALSE),VLOOKUP($AE$2&amp;$AE$1&amp;$AD7&amp;AJ$3&amp;"Max",[1]AllMaxRents!$A$1:$G$65536,6,FALSE))</f>
        <v>#N/A</v>
      </c>
      <c r="AK7" s="208" t="e">
        <f>VLOOKUP($AE$2&amp;$AE$1&amp;$AD7&amp;AK$3&amp;"Max",[1]AllMaxRents!$A$1:$G$65536,6,FALSE)</f>
        <v>#N/A</v>
      </c>
      <c r="AL7" s="208" t="e">
        <f>VLOOKUP($AE$2&amp;$AE$1&amp;$AD7&amp;AL$3&amp;"Max",[1]AllMaxRents!$A$1:$G$65536,6,FALSE)</f>
        <v>#N/A</v>
      </c>
      <c r="AN7" s="815">
        <v>4</v>
      </c>
      <c r="AO7" s="816">
        <f>SUMIFS(AG$12:AG$31,AH$12:AH$31,AN7)</f>
        <v>0</v>
      </c>
      <c r="AP7" s="817">
        <f>SUMIFS(AJ$12:AJ$31,AH$12:AH$31,AN7)</f>
        <v>0</v>
      </c>
      <c r="AQ7" s="830">
        <v>1250</v>
      </c>
      <c r="AR7" s="818">
        <v>1350</v>
      </c>
      <c r="AT7" s="857" t="s">
        <v>1363</v>
      </c>
      <c r="AU7" s="858">
        <f>'7'!C12</f>
        <v>0</v>
      </c>
      <c r="AV7" s="821"/>
      <c r="AW7" s="859" t="s">
        <v>188</v>
      </c>
      <c r="AX7" s="831">
        <f>SUM(AX5:AX6)*AU7*-1</f>
        <v>0</v>
      </c>
      <c r="AZ7" s="860" t="str">
        <f>'9'!B9</f>
        <v>Other (Specify)</v>
      </c>
      <c r="BA7" s="1021">
        <f>'9'!C9</f>
        <v>0</v>
      </c>
      <c r="BB7" s="1022">
        <f>'9'!D9</f>
        <v>0</v>
      </c>
      <c r="BC7" s="1022">
        <f>'9'!E9</f>
        <v>0</v>
      </c>
      <c r="BE7" s="210">
        <v>5</v>
      </c>
      <c r="BF7" s="185">
        <f t="shared" si="6"/>
        <v>0</v>
      </c>
      <c r="BG7" s="185">
        <f>(BG6-$AX$36)*UWWB!$BI$1+$AX$36</f>
        <v>0</v>
      </c>
      <c r="BH7" s="185">
        <f t="shared" si="0"/>
        <v>0</v>
      </c>
      <c r="BI7" s="185">
        <f t="shared" si="1"/>
        <v>0</v>
      </c>
      <c r="BJ7" s="185" t="e">
        <f t="shared" si="2"/>
        <v>#DIV/0!</v>
      </c>
      <c r="BK7" s="185">
        <f t="shared" si="3"/>
        <v>0</v>
      </c>
      <c r="BL7" s="211">
        <f t="shared" si="4"/>
        <v>0</v>
      </c>
      <c r="BM7" s="212" t="e">
        <f t="shared" si="5"/>
        <v>#DIV/0!</v>
      </c>
      <c r="BO7" s="823" t="s">
        <v>1334</v>
      </c>
      <c r="BP7" s="856" t="e">
        <f>BP5-BP6</f>
        <v>#DIV/0!</v>
      </c>
      <c r="BQ7" s="850" t="e">
        <f>BQ5-BQ6</f>
        <v>#DIV/0!</v>
      </c>
      <c r="BR7" s="836" t="e">
        <f>BP7</f>
        <v>#DIV/0!</v>
      </c>
      <c r="BS7" s="823" t="s">
        <v>1335</v>
      </c>
      <c r="BT7" s="861" t="str">
        <f>M23</f>
        <v>N/A</v>
      </c>
      <c r="BU7" s="367">
        <v>10</v>
      </c>
      <c r="BV7" s="853">
        <f>$M$21</f>
        <v>0</v>
      </c>
      <c r="BW7" s="862">
        <f>$M$22</f>
        <v>0.99990000000000001</v>
      </c>
      <c r="CB7" s="863" t="str">
        <f>IF('13'!C12="","",'13'!C12)</f>
        <v/>
      </c>
      <c r="CC7" s="864" t="str">
        <f>IF('13'!D12="","",'13'!D12)</f>
        <v/>
      </c>
      <c r="CD7" s="865"/>
      <c r="CE7" s="221" t="str">
        <f t="shared" ref="CE7:CE26" si="8">IF(CB7="","",CD7/$CD$27)</f>
        <v/>
      </c>
      <c r="CF7" s="866" t="str">
        <f t="shared" ref="CF7:CF26" si="9">IF(CB7="","",$CH$5)</f>
        <v/>
      </c>
      <c r="CG7" s="867" t="str">
        <f t="shared" ref="CG7:CG26" si="10">IF(CB7="","",ROUND(CH7/CF7,0))</f>
        <v/>
      </c>
      <c r="CH7" s="868" t="str">
        <f t="shared" ref="CH7:CH26" si="11">IF(CB7="","",ROUND(IF(CK7&lt;=CL7,CK7,"Error"),0))</f>
        <v/>
      </c>
      <c r="CI7" s="869" t="str">
        <f>IF(CB7="","",'13'!B12)</f>
        <v/>
      </c>
      <c r="CJ7" s="870"/>
      <c r="CK7" s="220" t="str">
        <f t="shared" ref="CK7:CK26" si="12">IF(CB7="","",CM7-CO7+CP7)</f>
        <v/>
      </c>
      <c r="CL7" s="221" t="str">
        <f t="shared" ref="CL7:CL26" si="13">IF(CB7="","",ROUND(SUM(CD7*CF7),2))</f>
        <v/>
      </c>
      <c r="CM7" s="164" t="str">
        <f t="shared" ref="CM7:CM26" si="14">IF(CB7="","",ROUND(SUM(CE7*$CK$3),2))</f>
        <v/>
      </c>
      <c r="CN7" s="164" t="str">
        <f t="shared" ref="CN7:CN26" si="15">IF(CB7="","",IF(CM7&lt;CL7,CM7,0))</f>
        <v/>
      </c>
      <c r="CO7" s="164" t="str">
        <f t="shared" ref="CO7:CO26" si="16">IF(CB7="","",IF(CM7&gt;CL7,CM7-CL7,0))</f>
        <v/>
      </c>
      <c r="CP7" s="165" t="str">
        <f t="shared" ref="CP7:CP26" si="17">IF(CB7="","",ROUND(IF(CO7=0,$CO$27*($CN7/$CN$27),0),2))</f>
        <v/>
      </c>
    </row>
    <row r="8" spans="1:94" ht="12.75" customHeight="1" x14ac:dyDescent="0.2">
      <c r="B8" s="206" t="s">
        <v>1498</v>
      </c>
      <c r="C8" s="314"/>
      <c r="D8" s="1002">
        <f>BA14+BA16+BA17+BA18+BA19+BA20+BA21</f>
        <v>0</v>
      </c>
      <c r="E8" s="323" t="s">
        <v>552</v>
      </c>
      <c r="F8" s="312"/>
      <c r="G8" s="313"/>
      <c r="H8" s="313"/>
      <c r="I8" s="314"/>
      <c r="J8" s="324"/>
      <c r="L8" s="812" t="s">
        <v>1240</v>
      </c>
      <c r="M8" s="871">
        <f>'11'!N7</f>
        <v>0</v>
      </c>
      <c r="N8" s="258" t="s">
        <v>693</v>
      </c>
      <c r="O8" s="775">
        <f>O5*O6*O7</f>
        <v>0</v>
      </c>
      <c r="P8" s="775">
        <f t="shared" ref="P8:R8" si="18">P5*P6*P7</f>
        <v>0</v>
      </c>
      <c r="Q8" s="775">
        <f t="shared" si="18"/>
        <v>0</v>
      </c>
      <c r="R8" s="776">
        <f t="shared" si="18"/>
        <v>0</v>
      </c>
      <c r="T8" s="872" t="s">
        <v>1423</v>
      </c>
      <c r="U8" s="272">
        <f>'8'!C16</f>
        <v>0</v>
      </c>
      <c r="V8" s="282"/>
      <c r="W8" s="275"/>
      <c r="X8" s="276"/>
      <c r="Y8" s="277"/>
      <c r="Z8" s="278"/>
      <c r="AA8" s="278"/>
      <c r="AB8" s="278"/>
      <c r="AD8" s="207">
        <v>4</v>
      </c>
      <c r="AE8" s="208" t="e">
        <f>VLOOKUP($AE$2&amp;$AE$1&amp;$AD8&amp;AE$3&amp;"Max",[1]AllMaxRents!$A$1:$G$65536,6,FALSE)</f>
        <v>#N/A</v>
      </c>
      <c r="AF8" s="208" t="e">
        <f>VLOOKUP($AE$2&amp;$AE$1&amp;$AD8&amp;AF$3&amp;"Max",[1]AllMaxRents!$A$1:$G$65536,6,FALSE)</f>
        <v>#N/A</v>
      </c>
      <c r="AG8" s="208" t="e">
        <f>VLOOKUP($AE$2&amp;$AE$1&amp;$AD8&amp;AG$3&amp;"Max",[1]AllMaxRents!$A$1:$G$65536,6,FALSE)</f>
        <v>#N/A</v>
      </c>
      <c r="AH8" s="208" t="e">
        <f>VLOOKUP($AE$2&amp;$AE$1&amp;$AD8&amp;AH$3&amp;"Max",[1]AllMaxRents!$A$1:$G$65536,6,FALSE)</f>
        <v>#N/A</v>
      </c>
      <c r="AI8" s="208" t="e">
        <f>IF('3'!$H$8="Y",VLOOKUP($AE$1&amp;$AD8&amp;AI$3&amp;"NNM",[1]AllMaxRents!$A$1:$G$65536,6,FALSE),VLOOKUP($AE$2&amp;$AE$1&amp;$AD8&amp;AI$3&amp;"Max",[1]AllMaxRents!$A$1:$G$65536,6,FALSE))</f>
        <v>#N/A</v>
      </c>
      <c r="AJ8" s="208" t="e">
        <f>IF('3'!$H$8="Y",VLOOKUP($AE$1&amp;$AD8&amp;AJ$3&amp;"NNM",[1]AllMaxRents!$A$1:$G$65536,6,FALSE),VLOOKUP($AE$2&amp;$AE$1&amp;$AD8&amp;AJ$3&amp;"Max",[1]AllMaxRents!$A$1:$G$65536,6,FALSE))</f>
        <v>#N/A</v>
      </c>
      <c r="AK8" s="208" t="e">
        <f>VLOOKUP($AE$2&amp;$AE$1&amp;$AD8&amp;AK$3&amp;"Max",[1]AllMaxRents!$A$1:$G$65536,6,FALSE)</f>
        <v>#N/A</v>
      </c>
      <c r="AL8" s="208" t="e">
        <f>VLOOKUP($AE$2&amp;$AE$1&amp;$AD8&amp;AL$3&amp;"Max",[1]AllMaxRents!$A$1:$G$65536,6,FALSE)</f>
        <v>#N/A</v>
      </c>
      <c r="AN8" s="873" t="s">
        <v>1309</v>
      </c>
      <c r="AO8" s="874">
        <f>SUM(AO3:AO7)</f>
        <v>0</v>
      </c>
      <c r="AP8" s="875">
        <f>SUM(AP3:AP7)</f>
        <v>0</v>
      </c>
      <c r="AQ8" s="876"/>
      <c r="AT8" s="820"/>
      <c r="AU8" s="820"/>
      <c r="AV8" s="821"/>
      <c r="AW8" s="859" t="s">
        <v>189</v>
      </c>
      <c r="AX8" s="831">
        <f>SUM(AX5:AX7)</f>
        <v>0</v>
      </c>
      <c r="AZ8" s="840"/>
      <c r="BA8" s="877">
        <f>SUM(BA5:BA6)</f>
        <v>0</v>
      </c>
      <c r="BB8" s="878">
        <f>SUM(BB6:BB7)</f>
        <v>0</v>
      </c>
      <c r="BC8" s="878">
        <f>BC7</f>
        <v>0</v>
      </c>
      <c r="BE8" s="210">
        <v>6</v>
      </c>
      <c r="BF8" s="185">
        <f t="shared" si="6"/>
        <v>0</v>
      </c>
      <c r="BG8" s="185">
        <f>(BG7-$AX$36)*UWWB!$BI$1+$AX$36</f>
        <v>0</v>
      </c>
      <c r="BH8" s="185">
        <f t="shared" si="0"/>
        <v>0</v>
      </c>
      <c r="BI8" s="185">
        <f t="shared" si="1"/>
        <v>0</v>
      </c>
      <c r="BJ8" s="185" t="e">
        <f t="shared" si="2"/>
        <v>#DIV/0!</v>
      </c>
      <c r="BK8" s="185">
        <f t="shared" si="3"/>
        <v>0</v>
      </c>
      <c r="BL8" s="211">
        <f t="shared" si="4"/>
        <v>0</v>
      </c>
      <c r="BM8" s="212" t="e">
        <f t="shared" si="5"/>
        <v>#DIV/0!</v>
      </c>
      <c r="BO8" s="823" t="s">
        <v>1336</v>
      </c>
      <c r="BP8" s="856" t="e">
        <f>BR8</f>
        <v>#DIV/0!</v>
      </c>
      <c r="BQ8" s="850" t="e">
        <f>BR8</f>
        <v>#DIV/0!</v>
      </c>
      <c r="BR8" s="836" t="e">
        <f>BT8*BU8*BV8*BW8</f>
        <v>#DIV/0!</v>
      </c>
      <c r="BS8" s="823" t="s">
        <v>1337</v>
      </c>
      <c r="BT8" s="879" t="e">
        <f>BT6</f>
        <v>#DIV/0!</v>
      </c>
      <c r="BU8" s="367">
        <v>10</v>
      </c>
      <c r="BV8" s="853">
        <f t="shared" ref="BV8:BV9" si="19">$M$21</f>
        <v>0</v>
      </c>
      <c r="BW8" s="862">
        <f t="shared" ref="BW8:BW9" si="20">$M$22</f>
        <v>0.99990000000000001</v>
      </c>
      <c r="CB8" s="863" t="str">
        <f>IF('13'!C13="","",'13'!C13)</f>
        <v/>
      </c>
      <c r="CC8" s="864" t="str">
        <f>IF('13'!D13="","",'13'!D13)</f>
        <v/>
      </c>
      <c r="CD8" s="865"/>
      <c r="CE8" s="221" t="str">
        <f t="shared" si="8"/>
        <v/>
      </c>
      <c r="CF8" s="866" t="str">
        <f t="shared" si="9"/>
        <v/>
      </c>
      <c r="CG8" s="867" t="str">
        <f t="shared" si="10"/>
        <v/>
      </c>
      <c r="CH8" s="868" t="str">
        <f t="shared" si="11"/>
        <v/>
      </c>
      <c r="CI8" s="869" t="str">
        <f>IF(CB8="","",'13'!B13)</f>
        <v/>
      </c>
      <c r="CJ8" s="870"/>
      <c r="CK8" s="220" t="str">
        <f t="shared" si="12"/>
        <v/>
      </c>
      <c r="CL8" s="221" t="str">
        <f t="shared" si="13"/>
        <v/>
      </c>
      <c r="CM8" s="164" t="str">
        <f t="shared" si="14"/>
        <v/>
      </c>
      <c r="CN8" s="164" t="str">
        <f t="shared" si="15"/>
        <v/>
      </c>
      <c r="CO8" s="164" t="str">
        <f t="shared" si="16"/>
        <v/>
      </c>
      <c r="CP8" s="165" t="str">
        <f t="shared" si="17"/>
        <v/>
      </c>
    </row>
    <row r="9" spans="1:94" ht="12.75" customHeight="1" x14ac:dyDescent="0.2">
      <c r="B9" s="206" t="s">
        <v>1286</v>
      </c>
      <c r="C9" s="232"/>
      <c r="D9" s="325" t="e">
        <f>ROUND(BA22/(BA14+BA16+BA17+BA18+BA19+BA20+BA21),4)</f>
        <v>#DIV/0!</v>
      </c>
      <c r="E9" s="326" t="e">
        <f>IF(D9&lt;=6%,"OK","Over Limit!")</f>
        <v>#DIV/0!</v>
      </c>
      <c r="F9" s="312" t="s">
        <v>1167</v>
      </c>
      <c r="G9" s="313"/>
      <c r="H9" s="327"/>
      <c r="I9" s="328"/>
      <c r="J9" s="329"/>
      <c r="L9" s="259" t="s">
        <v>1243</v>
      </c>
      <c r="M9" s="392">
        <f>M6</f>
        <v>13201.320132013201</v>
      </c>
      <c r="N9" s="258" t="s">
        <v>1405</v>
      </c>
      <c r="O9" s="847">
        <f>IF('1'!$B$11="X",9%,4%)</f>
        <v>0.04</v>
      </c>
      <c r="P9" s="847">
        <f>IF('1'!$B$11="X",9%,4%)</f>
        <v>0.04</v>
      </c>
      <c r="Q9" s="847">
        <v>0.04</v>
      </c>
      <c r="R9" s="847">
        <f>IF('1'!$B$11="X",9%,4%)</f>
        <v>0.04</v>
      </c>
      <c r="T9" s="872" t="s">
        <v>1424</v>
      </c>
      <c r="U9" s="272">
        <f>'8'!C17</f>
        <v>0</v>
      </c>
      <c r="V9" s="282"/>
      <c r="W9" s="1335" t="str">
        <f>IF('8'!E17="","",'8'!E17)</f>
        <v/>
      </c>
      <c r="X9" s="1335"/>
      <c r="Y9" s="1335"/>
      <c r="Z9" s="1335"/>
      <c r="AA9" s="1335"/>
      <c r="AB9" s="1335"/>
      <c r="AD9" s="367"/>
      <c r="AE9" s="367"/>
      <c r="AF9" s="367"/>
      <c r="AG9" s="367"/>
      <c r="AH9" s="367"/>
      <c r="AI9" s="367"/>
      <c r="AT9" s="1340" t="s">
        <v>190</v>
      </c>
      <c r="AU9" s="1340"/>
      <c r="AV9" s="821"/>
      <c r="AW9" s="880" t="s">
        <v>193</v>
      </c>
      <c r="AX9" s="880"/>
      <c r="AZ9" s="832" t="s">
        <v>237</v>
      </c>
      <c r="BA9" s="881"/>
      <c r="BB9" s="882"/>
      <c r="BC9" s="883"/>
      <c r="BE9" s="210">
        <v>7</v>
      </c>
      <c r="BF9" s="185">
        <f t="shared" si="6"/>
        <v>0</v>
      </c>
      <c r="BG9" s="185">
        <f>(BG8-$AX$36)*UWWB!$BI$1+$AX$36</f>
        <v>0</v>
      </c>
      <c r="BH9" s="185">
        <f t="shared" si="0"/>
        <v>0</v>
      </c>
      <c r="BI9" s="185">
        <f t="shared" si="1"/>
        <v>0</v>
      </c>
      <c r="BJ9" s="185" t="e">
        <f t="shared" si="2"/>
        <v>#DIV/0!</v>
      </c>
      <c r="BK9" s="185">
        <f t="shared" si="3"/>
        <v>0</v>
      </c>
      <c r="BL9" s="211">
        <f t="shared" si="4"/>
        <v>0</v>
      </c>
      <c r="BM9" s="212" t="e">
        <f t="shared" si="5"/>
        <v>#DIV/0!</v>
      </c>
      <c r="BO9" s="823" t="s">
        <v>1338</v>
      </c>
      <c r="BP9" s="856" t="e">
        <f>BR9</f>
        <v>#DIV/0!</v>
      </c>
      <c r="BQ9" s="850" t="e">
        <f>BR9</f>
        <v>#DIV/0!</v>
      </c>
      <c r="BR9" s="836" t="e">
        <f>BT9*BU9*BV9*BW9</f>
        <v>#DIV/0!</v>
      </c>
      <c r="BS9" s="884" t="s">
        <v>1339</v>
      </c>
      <c r="BT9" s="885" t="e">
        <f>ROUND(MIN(BT7:BT8),0)</f>
        <v>#DIV/0!</v>
      </c>
      <c r="BU9" s="367">
        <v>10</v>
      </c>
      <c r="BV9" s="853">
        <f t="shared" si="19"/>
        <v>0</v>
      </c>
      <c r="BW9" s="862">
        <f t="shared" si="20"/>
        <v>0.99990000000000001</v>
      </c>
      <c r="BX9" s="823" t="s">
        <v>1340</v>
      </c>
      <c r="BY9" s="855">
        <f>'11'!N9</f>
        <v>0</v>
      </c>
      <c r="BZ9" s="856" t="e">
        <f>BT9-BY9</f>
        <v>#DIV/0!</v>
      </c>
      <c r="CB9" s="863" t="str">
        <f>IF('13'!C14="","",'13'!C14)</f>
        <v/>
      </c>
      <c r="CC9" s="864" t="str">
        <f>IF('13'!D14="","",'13'!D14)</f>
        <v/>
      </c>
      <c r="CD9" s="865"/>
      <c r="CE9" s="221" t="str">
        <f t="shared" si="8"/>
        <v/>
      </c>
      <c r="CF9" s="866" t="str">
        <f t="shared" si="9"/>
        <v/>
      </c>
      <c r="CG9" s="867" t="str">
        <f t="shared" si="10"/>
        <v/>
      </c>
      <c r="CH9" s="868" t="str">
        <f t="shared" si="11"/>
        <v/>
      </c>
      <c r="CI9" s="869" t="str">
        <f>IF(CB9="","",'13'!B14)</f>
        <v/>
      </c>
      <c r="CJ9" s="870"/>
      <c r="CK9" s="220" t="str">
        <f t="shared" si="12"/>
        <v/>
      </c>
      <c r="CL9" s="221" t="str">
        <f t="shared" si="13"/>
        <v/>
      </c>
      <c r="CM9" s="164" t="str">
        <f t="shared" si="14"/>
        <v/>
      </c>
      <c r="CN9" s="164" t="str">
        <f t="shared" si="15"/>
        <v/>
      </c>
      <c r="CO9" s="164" t="str">
        <f t="shared" si="16"/>
        <v/>
      </c>
      <c r="CP9" s="165" t="str">
        <f t="shared" si="17"/>
        <v/>
      </c>
    </row>
    <row r="10" spans="1:94" ht="12.75" customHeight="1" thickBot="1" x14ac:dyDescent="0.25">
      <c r="B10" s="206" t="s">
        <v>1291</v>
      </c>
      <c r="C10" s="232"/>
      <c r="D10" s="325" t="e">
        <f>ROUND((BA23+BA24)/(BA14+BA16+BA17+BA18+BA19+BA20+BA21),4)</f>
        <v>#DIV/0!</v>
      </c>
      <c r="E10" s="326" t="e">
        <f>IF(D10&lt;=8%,"OK","Over Limit!")</f>
        <v>#DIV/0!</v>
      </c>
      <c r="F10" s="312" t="s">
        <v>1170</v>
      </c>
      <c r="G10" s="313"/>
      <c r="H10" s="327"/>
      <c r="I10" s="330"/>
      <c r="J10" s="329"/>
      <c r="L10" s="260" t="s">
        <v>1245</v>
      </c>
      <c r="M10" s="886" t="e">
        <f>M7/M8</f>
        <v>#DIV/0!</v>
      </c>
      <c r="N10" s="258" t="s">
        <v>1238</v>
      </c>
      <c r="O10" s="775">
        <f>O8*O9*10</f>
        <v>0</v>
      </c>
      <c r="P10" s="775">
        <f t="shared" ref="P10:R10" si="21">P8*P9*10</f>
        <v>0</v>
      </c>
      <c r="Q10" s="775">
        <f t="shared" si="21"/>
        <v>0</v>
      </c>
      <c r="R10" s="776">
        <f t="shared" si="21"/>
        <v>0</v>
      </c>
      <c r="T10" s="872" t="s">
        <v>1390</v>
      </c>
      <c r="U10" s="272">
        <f>'8'!C18</f>
        <v>0</v>
      </c>
      <c r="V10" s="282"/>
      <c r="W10" s="1335" t="str">
        <f>IF('8'!E18="","",'8'!E18)</f>
        <v/>
      </c>
      <c r="X10" s="1335"/>
      <c r="Y10" s="1335"/>
      <c r="Z10" s="1335"/>
      <c r="AA10" s="1335"/>
      <c r="AB10" s="1335"/>
      <c r="AD10" s="313"/>
      <c r="AE10" s="367"/>
      <c r="AF10" s="367"/>
      <c r="AG10" s="367"/>
      <c r="AH10" s="367"/>
      <c r="AI10" s="367"/>
      <c r="AT10" s="887" t="s">
        <v>181</v>
      </c>
      <c r="AU10" s="888">
        <f>'7'!C16</f>
        <v>0</v>
      </c>
      <c r="AV10" s="821"/>
      <c r="AW10" s="887" t="s">
        <v>179</v>
      </c>
      <c r="AX10" s="888">
        <f>'7'!G16</f>
        <v>0</v>
      </c>
      <c r="AZ10" s="840" t="s">
        <v>666</v>
      </c>
      <c r="BA10" s="1021">
        <f>'9'!C12</f>
        <v>0</v>
      </c>
      <c r="BB10" s="1022">
        <f>'9'!D12</f>
        <v>0</v>
      </c>
      <c r="BC10" s="1022">
        <f>'9'!E12</f>
        <v>0</v>
      </c>
      <c r="BE10" s="210">
        <v>8</v>
      </c>
      <c r="BF10" s="185">
        <f t="shared" si="6"/>
        <v>0</v>
      </c>
      <c r="BG10" s="185">
        <f>(BG9-$AX$36)*UWWB!$BI$1+$AX$36</f>
        <v>0</v>
      </c>
      <c r="BH10" s="185">
        <f t="shared" si="0"/>
        <v>0</v>
      </c>
      <c r="BI10" s="185">
        <f t="shared" si="1"/>
        <v>0</v>
      </c>
      <c r="BJ10" s="185" t="e">
        <f t="shared" si="2"/>
        <v>#DIV/0!</v>
      </c>
      <c r="BK10" s="185">
        <f t="shared" si="3"/>
        <v>0</v>
      </c>
      <c r="BL10" s="211">
        <f t="shared" si="4"/>
        <v>0</v>
      </c>
      <c r="BM10" s="212" t="e">
        <f t="shared" si="5"/>
        <v>#DIV/0!</v>
      </c>
      <c r="BO10" s="823" t="s">
        <v>1341</v>
      </c>
      <c r="BP10" s="856" t="e">
        <f>BP7-BP9</f>
        <v>#DIV/0!</v>
      </c>
      <c r="BQ10" s="850" t="e">
        <f>BQ7-BQ9</f>
        <v>#DIV/0!</v>
      </c>
      <c r="BR10" s="889"/>
      <c r="BT10" s="890"/>
      <c r="BV10" s="853"/>
      <c r="BW10" s="891"/>
      <c r="CB10" s="863" t="str">
        <f>IF('13'!C15="","",'13'!C15)</f>
        <v/>
      </c>
      <c r="CC10" s="864" t="str">
        <f>IF('13'!D15="","",'13'!D15)</f>
        <v/>
      </c>
      <c r="CD10" s="865"/>
      <c r="CE10" s="221" t="str">
        <f t="shared" si="8"/>
        <v/>
      </c>
      <c r="CF10" s="866" t="str">
        <f t="shared" si="9"/>
        <v/>
      </c>
      <c r="CG10" s="867" t="str">
        <f t="shared" si="10"/>
        <v/>
      </c>
      <c r="CH10" s="868" t="str">
        <f t="shared" si="11"/>
        <v/>
      </c>
      <c r="CI10" s="869" t="str">
        <f>IF(CB10="","",'13'!B15)</f>
        <v/>
      </c>
      <c r="CJ10" s="870"/>
      <c r="CK10" s="220" t="str">
        <f t="shared" si="12"/>
        <v/>
      </c>
      <c r="CL10" s="221" t="str">
        <f t="shared" si="13"/>
        <v/>
      </c>
      <c r="CM10" s="164" t="str">
        <f t="shared" si="14"/>
        <v/>
      </c>
      <c r="CN10" s="164" t="str">
        <f t="shared" si="15"/>
        <v/>
      </c>
      <c r="CO10" s="164" t="str">
        <f t="shared" si="16"/>
        <v/>
      </c>
      <c r="CP10" s="165" t="str">
        <f t="shared" si="17"/>
        <v/>
      </c>
    </row>
    <row r="11" spans="1:94" ht="12.75" customHeight="1" x14ac:dyDescent="0.2">
      <c r="B11" s="206" t="s">
        <v>1292</v>
      </c>
      <c r="C11" s="315" t="str">
        <f>IF('1'!G11="X","New Construction",IF('1'!G13="X","Rehabilitation",IF('1'!G15="X","Acq/Rehabilitation",IF('1'!G17="X","Adaptive Reuse",""))))</f>
        <v/>
      </c>
      <c r="D11" s="325" t="e">
        <f>ROUND(BA19/(BA14+BA16+BA17+BA18+BA19+BA20+BA21),4)</f>
        <v>#DIV/0!</v>
      </c>
      <c r="E11" s="326" t="e">
        <f>IF(AND(C11="New Construction",D11&lt;=5%),"OK",IF(OR(C11="Rehabilitation",C11="Acq/Rehabilitation",C11="Adaptive Reuse")*AND(D11&lt;=10%),"OK","Alert!"))</f>
        <v>#DIV/0!</v>
      </c>
      <c r="F11" s="222" t="s">
        <v>1247</v>
      </c>
      <c r="G11" s="313"/>
      <c r="H11" s="327"/>
      <c r="I11" s="327"/>
      <c r="J11" s="329"/>
      <c r="L11" s="892" t="s">
        <v>1406</v>
      </c>
      <c r="M11" s="774">
        <v>2500000</v>
      </c>
      <c r="N11" s="258" t="s">
        <v>1240</v>
      </c>
      <c r="O11" s="254">
        <f>$M$8</f>
        <v>0</v>
      </c>
      <c r="P11" s="254">
        <f t="shared" ref="P11:R11" si="22">$M$8</f>
        <v>0</v>
      </c>
      <c r="Q11" s="254">
        <f t="shared" si="22"/>
        <v>0</v>
      </c>
      <c r="R11" s="261">
        <f t="shared" si="22"/>
        <v>0</v>
      </c>
      <c r="T11" s="872" t="s">
        <v>1390</v>
      </c>
      <c r="U11" s="272">
        <f>'8'!C19</f>
        <v>0</v>
      </c>
      <c r="V11" s="282"/>
      <c r="W11" s="1335" t="str">
        <f>IF('8'!E19="","",'8'!E19)</f>
        <v/>
      </c>
      <c r="X11" s="1335"/>
      <c r="Y11" s="1335"/>
      <c r="Z11" s="1335"/>
      <c r="AA11" s="1335"/>
      <c r="AB11" s="1335"/>
      <c r="AD11" s="893"/>
      <c r="AE11" s="223" t="s">
        <v>202</v>
      </c>
      <c r="AF11" s="223" t="s">
        <v>1312</v>
      </c>
      <c r="AG11" s="223" t="s">
        <v>103</v>
      </c>
      <c r="AH11" s="223" t="s">
        <v>1313</v>
      </c>
      <c r="AI11" s="223" t="s">
        <v>629</v>
      </c>
      <c r="AJ11" s="223" t="s">
        <v>1361</v>
      </c>
      <c r="AK11" s="223" t="s">
        <v>1375</v>
      </c>
      <c r="AL11" s="223" t="s">
        <v>1360</v>
      </c>
      <c r="AM11" s="223" t="s">
        <v>1371</v>
      </c>
      <c r="AN11" s="223" t="s">
        <v>726</v>
      </c>
      <c r="AO11" s="223" t="s">
        <v>1358</v>
      </c>
      <c r="AP11" s="223" t="s">
        <v>1359</v>
      </c>
      <c r="AQ11" s="223" t="s">
        <v>738</v>
      </c>
      <c r="AR11" s="223" t="s">
        <v>739</v>
      </c>
      <c r="AT11" s="887" t="s">
        <v>741</v>
      </c>
      <c r="AU11" s="888">
        <f>'7'!C17</f>
        <v>0</v>
      </c>
      <c r="AV11" s="821"/>
      <c r="AW11" s="887" t="s">
        <v>755</v>
      </c>
      <c r="AX11" s="888">
        <f>'7'!G17</f>
        <v>0</v>
      </c>
      <c r="AZ11" s="840" t="s">
        <v>1383</v>
      </c>
      <c r="BA11" s="1021">
        <f>'9'!C13</f>
        <v>0</v>
      </c>
      <c r="BB11" s="1022">
        <f>'9'!D13</f>
        <v>0</v>
      </c>
      <c r="BC11" s="1022">
        <f>'9'!E13</f>
        <v>0</v>
      </c>
      <c r="BE11" s="210">
        <v>9</v>
      </c>
      <c r="BF11" s="185">
        <f t="shared" si="6"/>
        <v>0</v>
      </c>
      <c r="BG11" s="185">
        <f>(BG10-$AX$36)*UWWB!$BI$1+$AX$36</f>
        <v>0</v>
      </c>
      <c r="BH11" s="185">
        <f t="shared" si="0"/>
        <v>0</v>
      </c>
      <c r="BI11" s="185">
        <f t="shared" si="1"/>
        <v>0</v>
      </c>
      <c r="BJ11" s="185" t="e">
        <f t="shared" si="2"/>
        <v>#DIV/0!</v>
      </c>
      <c r="BK11" s="185">
        <f t="shared" si="3"/>
        <v>0</v>
      </c>
      <c r="BL11" s="211">
        <f t="shared" si="4"/>
        <v>0</v>
      </c>
      <c r="BM11" s="212" t="e">
        <f t="shared" si="5"/>
        <v>#DIV/0!</v>
      </c>
      <c r="BO11" s="784" t="s">
        <v>1342</v>
      </c>
      <c r="BP11" s="894"/>
      <c r="BQ11" s="785"/>
      <c r="BR11" s="785"/>
      <c r="BS11" s="785"/>
      <c r="BT11" s="785"/>
      <c r="BU11" s="785"/>
      <c r="BV11" s="785"/>
      <c r="BW11" s="785"/>
      <c r="BX11" s="785"/>
      <c r="BY11" s="785"/>
      <c r="BZ11" s="785"/>
      <c r="CB11" s="863" t="str">
        <f>IF('13'!C16="","",'13'!C16)</f>
        <v/>
      </c>
      <c r="CC11" s="864" t="str">
        <f>IF('13'!D16="","",'13'!D16)</f>
        <v/>
      </c>
      <c r="CD11" s="865"/>
      <c r="CE11" s="221" t="str">
        <f t="shared" si="8"/>
        <v/>
      </c>
      <c r="CF11" s="866" t="str">
        <f t="shared" si="9"/>
        <v/>
      </c>
      <c r="CG11" s="867" t="str">
        <f t="shared" si="10"/>
        <v/>
      </c>
      <c r="CH11" s="868" t="str">
        <f t="shared" si="11"/>
        <v/>
      </c>
      <c r="CI11" s="869" t="str">
        <f>IF(CB11="","",'13'!B16)</f>
        <v/>
      </c>
      <c r="CJ11" s="870"/>
      <c r="CK11" s="220" t="str">
        <f t="shared" si="12"/>
        <v/>
      </c>
      <c r="CL11" s="221" t="str">
        <f t="shared" si="13"/>
        <v/>
      </c>
      <c r="CM11" s="164" t="str">
        <f t="shared" si="14"/>
        <v/>
      </c>
      <c r="CN11" s="164" t="str">
        <f t="shared" si="15"/>
        <v/>
      </c>
      <c r="CO11" s="164" t="str">
        <f t="shared" si="16"/>
        <v/>
      </c>
      <c r="CP11" s="165" t="str">
        <f t="shared" si="17"/>
        <v/>
      </c>
    </row>
    <row r="12" spans="1:94" ht="12.75" customHeight="1" x14ac:dyDescent="0.2">
      <c r="B12" s="206" t="s">
        <v>1496</v>
      </c>
      <c r="C12" s="315"/>
      <c r="D12" s="1001">
        <f>BA8+BA14+BA16+BA17+BA18+BA19+BA20+BA21</f>
        <v>0</v>
      </c>
      <c r="E12" s="326" t="s">
        <v>552</v>
      </c>
      <c r="F12" s="222"/>
      <c r="G12" s="313"/>
      <c r="H12" s="327"/>
      <c r="I12" s="327"/>
      <c r="J12" s="329"/>
      <c r="L12" s="895" t="s">
        <v>1397</v>
      </c>
      <c r="M12" s="776" t="str">
        <f>IF('1'!G11="X",O14,IF('1'!G13="X",P14,IF('1'!G15="X",Q14+R14,"Problem!")))</f>
        <v>Problem!</v>
      </c>
      <c r="N12" s="258" t="s">
        <v>1246</v>
      </c>
      <c r="O12" s="254">
        <f>$M$5</f>
        <v>0.99990000000000001</v>
      </c>
      <c r="P12" s="254">
        <f t="shared" ref="P12:R12" si="23">$M$5</f>
        <v>0.99990000000000001</v>
      </c>
      <c r="Q12" s="254">
        <f t="shared" si="23"/>
        <v>0.99990000000000001</v>
      </c>
      <c r="R12" s="261">
        <f t="shared" si="23"/>
        <v>0.99990000000000001</v>
      </c>
      <c r="T12" s="896" t="s">
        <v>1433</v>
      </c>
      <c r="U12" s="897">
        <f>SUM(U3:U11)</f>
        <v>0</v>
      </c>
      <c r="V12" s="898"/>
      <c r="W12" s="899"/>
      <c r="X12" s="899"/>
      <c r="Y12" s="900"/>
      <c r="Z12" s="900"/>
      <c r="AA12" s="900"/>
      <c r="AB12" s="900"/>
      <c r="AD12" s="901">
        <v>1</v>
      </c>
      <c r="AE12" s="166" t="str">
        <f>IF('6'!B28="","",'6'!B28)</f>
        <v/>
      </c>
      <c r="AF12" s="167" t="str">
        <f>IF(AE12="","",IF('6'!B28="","",'6'!L28)/100)</f>
        <v/>
      </c>
      <c r="AG12" s="166" t="str">
        <f>IF('6'!D28="","",'6'!D28)</f>
        <v/>
      </c>
      <c r="AH12" s="166" t="str">
        <f>IF('6'!E28="","",'6'!E28)</f>
        <v/>
      </c>
      <c r="AI12" s="168" t="str">
        <f>IF('6'!G28="","",'6'!G28)</f>
        <v/>
      </c>
      <c r="AJ12" s="208" t="str">
        <f t="shared" ref="AJ12:AJ31" si="24">IF(AE12="","",AG12*AI12)</f>
        <v/>
      </c>
      <c r="AK12" s="225" t="str">
        <f>IF(AE12="","",IF(AND('4'!$B$38="X", AH12=2, AI12&gt;=850, AI12&lt;=1224), "Good",IF(AND('4'!$B$38="X",AH12=3, AI12&gt;=1100, AI12&lt;=1512), "Good",IF(AND(AI12&gt;=VLOOKUP(AH12, $AN$3:$AR$7, 4, FALSE), AI12&lt;=VLOOKUP(AH12, $AN$3:$AR$7, 5, FALSE)), "Good", "Bad"))))</f>
        <v/>
      </c>
      <c r="AL12" s="168" t="str">
        <f>IF('6'!H28="","",'6'!H28)</f>
        <v/>
      </c>
      <c r="AM12" s="166" t="str">
        <f>IF(AH12=0,'4'!$I$76,IF(AH12=1,'4'!$J$76,IF(AH12=2,'4'!$K$76,IF(AH12=3,'4'!$L$76,IF(AH12=4,'4'!$M$76,IF(AH12=5,'4'!$O$76,""))))))</f>
        <v/>
      </c>
      <c r="AN12" s="169" t="str">
        <f>IF(AE12="","",AL12+AM12)</f>
        <v/>
      </c>
      <c r="AO12" s="168" t="str">
        <f>IF(AE12="","",IF('3'!$H$8="N",VLOOKUP($AE$2&amp;$AE$1&amp;AH12&amp;AF12&amp;"Max",[1]AllMaxRents!$A$1:$G$65536,6,FALSE),VLOOKUP($AE$1&amp;AH12&amp;AF12&amp;"NNM",[1]AllMaxRents!$A$1:$G$65536,6,FALSE)))</f>
        <v/>
      </c>
      <c r="AP12" s="208" t="str">
        <f>IF(AE12="","",AO12-AM12)</f>
        <v/>
      </c>
      <c r="AQ12" s="226" t="str">
        <f>IF(AE12="","",IF(AE12="LI",AG12*AL12,""))</f>
        <v/>
      </c>
      <c r="AR12" s="226" t="str">
        <f t="shared" ref="AR12:AR31" si="25">IF(AE12="","",IF(AE12="MR",AG12*AL12,""))</f>
        <v/>
      </c>
      <c r="AT12" s="887" t="s">
        <v>745</v>
      </c>
      <c r="AU12" s="888">
        <f>'7'!C18</f>
        <v>0</v>
      </c>
      <c r="AV12" s="1026" t="e">
        <f>AU12/$D$24</f>
        <v>#DIV/0!</v>
      </c>
      <c r="AW12" s="902" t="s">
        <v>95</v>
      </c>
      <c r="AX12" s="888">
        <f>'7'!G18</f>
        <v>0</v>
      </c>
      <c r="AZ12" s="840" t="s">
        <v>429</v>
      </c>
      <c r="BA12" s="1021">
        <f>'9'!C14</f>
        <v>0</v>
      </c>
      <c r="BB12" s="1022">
        <f>'9'!D14</f>
        <v>0</v>
      </c>
      <c r="BC12" s="1022">
        <f>'9'!E14</f>
        <v>0</v>
      </c>
      <c r="BE12" s="210">
        <v>10</v>
      </c>
      <c r="BF12" s="185">
        <f t="shared" si="6"/>
        <v>0</v>
      </c>
      <c r="BG12" s="185">
        <f>(BG11-$AX$36)*UWWB!$BI$1+$AX$36</f>
        <v>0</v>
      </c>
      <c r="BH12" s="185">
        <f t="shared" si="0"/>
        <v>0</v>
      </c>
      <c r="BI12" s="185">
        <f t="shared" si="1"/>
        <v>0</v>
      </c>
      <c r="BJ12" s="185" t="e">
        <f t="shared" si="2"/>
        <v>#DIV/0!</v>
      </c>
      <c r="BK12" s="185">
        <f t="shared" si="3"/>
        <v>0</v>
      </c>
      <c r="BL12" s="211">
        <f t="shared" si="4"/>
        <v>0</v>
      </c>
      <c r="BM12" s="212" t="e">
        <f t="shared" si="5"/>
        <v>#DIV/0!</v>
      </c>
      <c r="BO12" s="823" t="s">
        <v>1331</v>
      </c>
      <c r="BP12" s="836">
        <f>BP3</f>
        <v>13200</v>
      </c>
      <c r="CB12" s="863" t="str">
        <f>IF('13'!C17="","",'13'!C17)</f>
        <v/>
      </c>
      <c r="CC12" s="864" t="str">
        <f>IF('13'!D17="","",'13'!D17)</f>
        <v/>
      </c>
      <c r="CD12" s="865"/>
      <c r="CE12" s="221" t="str">
        <f t="shared" si="8"/>
        <v/>
      </c>
      <c r="CF12" s="866" t="str">
        <f t="shared" si="9"/>
        <v/>
      </c>
      <c r="CG12" s="867" t="str">
        <f t="shared" si="10"/>
        <v/>
      </c>
      <c r="CH12" s="868" t="str">
        <f t="shared" si="11"/>
        <v/>
      </c>
      <c r="CI12" s="869" t="str">
        <f>IF(CB12="","",'13'!B17)</f>
        <v/>
      </c>
      <c r="CJ12" s="870"/>
      <c r="CK12" s="220" t="str">
        <f t="shared" si="12"/>
        <v/>
      </c>
      <c r="CL12" s="221" t="str">
        <f t="shared" si="13"/>
        <v/>
      </c>
      <c r="CM12" s="164" t="str">
        <f t="shared" si="14"/>
        <v/>
      </c>
      <c r="CN12" s="164" t="str">
        <f t="shared" si="15"/>
        <v/>
      </c>
      <c r="CO12" s="164" t="str">
        <f t="shared" si="16"/>
        <v/>
      </c>
      <c r="CP12" s="165" t="str">
        <f t="shared" si="17"/>
        <v/>
      </c>
    </row>
    <row r="13" spans="1:94" ht="12.75" customHeight="1" thickBot="1" x14ac:dyDescent="0.25">
      <c r="B13" s="206" t="s">
        <v>1249</v>
      </c>
      <c r="C13" s="232"/>
      <c r="D13" s="325">
        <f>ROUND((BA8+BA14+BA16+BA17+BA18+BA19+BA20+BA21)/(BA105),4)</f>
        <v>0</v>
      </c>
      <c r="E13" s="326" t="str">
        <f>IF(D13&gt;=65%,"OK","Problem!")</f>
        <v>Problem!</v>
      </c>
      <c r="F13" s="312" t="s">
        <v>1175</v>
      </c>
      <c r="G13" s="313"/>
      <c r="H13" s="327"/>
      <c r="I13" s="313"/>
      <c r="J13" s="329"/>
      <c r="L13" s="895" t="s">
        <v>1394</v>
      </c>
      <c r="M13" s="776" t="e">
        <f>M10</f>
        <v>#DIV/0!</v>
      </c>
      <c r="N13" s="259" t="s">
        <v>1243</v>
      </c>
      <c r="O13" s="392">
        <f>O14*10*O11*O12</f>
        <v>0</v>
      </c>
      <c r="P13" s="392">
        <f>P14*10*P11*P12</f>
        <v>0</v>
      </c>
      <c r="Q13" s="392">
        <f>Q14*10*Q11*Q12</f>
        <v>0</v>
      </c>
      <c r="R13" s="392">
        <f>R14*10*R11*R12</f>
        <v>0</v>
      </c>
      <c r="AD13" s="901">
        <v>2</v>
      </c>
      <c r="AE13" s="166" t="str">
        <f>IF('6'!B29="","",'6'!B29)</f>
        <v/>
      </c>
      <c r="AF13" s="167" t="str">
        <f>IF(AE13="","",IF('6'!B29="","",'6'!L29)/100)</f>
        <v/>
      </c>
      <c r="AG13" s="166" t="str">
        <f>IF('6'!D29="","",'6'!D29)</f>
        <v/>
      </c>
      <c r="AH13" s="166" t="str">
        <f>IF('6'!E29="","",'6'!E29)</f>
        <v/>
      </c>
      <c r="AI13" s="168" t="str">
        <f>IF('6'!G29="","",'6'!G29)</f>
        <v/>
      </c>
      <c r="AJ13" s="208" t="str">
        <f t="shared" si="24"/>
        <v/>
      </c>
      <c r="AK13" s="225" t="str">
        <f>IF(AE13="","",IF(AND('4'!$B$38="X", AH13=2, AI13&gt;=850, AI13&lt;=1224), "Good",IF(AND('4'!$B$38="X",AH13=3, AI13&gt;=1100, AI13&lt;=1512), "Good",IF(AND(AI13&gt;=VLOOKUP(AH13, $AN$3:$AR$7, 4, FALSE), AI13&lt;=VLOOKUP(AH13, $AN$3:$AR$7, 5, FALSE)), "Good", "Bad"))))</f>
        <v/>
      </c>
      <c r="AL13" s="168" t="str">
        <f>IF('6'!H29="","",'6'!H29)</f>
        <v/>
      </c>
      <c r="AM13" s="166" t="str">
        <f>IF(AH13=0,'4'!$I$76,IF(AH13=1,'4'!$J$76,IF(AH13=2,'4'!$K$76,IF(AH13=3,'4'!$L$76,IF(AH13=4,'4'!$M$76,IF(AH13=5,'4'!$O$76,""))))))</f>
        <v/>
      </c>
      <c r="AN13" s="169" t="str">
        <f t="shared" ref="AN13:AN31" si="26">IF(AE13="","",AL13+AM13)</f>
        <v/>
      </c>
      <c r="AO13" s="168" t="str">
        <f>IF(AE13="","",IF('3'!$H$8="N",VLOOKUP($AE$2&amp;$AE$1&amp;AH13&amp;AF13&amp;"Max",[1]AllMaxRents!$A$1:$G$65536,6,FALSE),VLOOKUP($AE$1&amp;AH13&amp;AF13&amp;"NNM",[1]AllMaxRents!$A$1:$G$65536,6,FALSE)))</f>
        <v/>
      </c>
      <c r="AP13" s="208" t="str">
        <f t="shared" ref="AP13:AP31" si="27">IF(AE13="","",AO13-AM13)</f>
        <v/>
      </c>
      <c r="AQ13" s="226" t="str">
        <f t="shared" ref="AQ13:AQ31" si="28">IF(AE13="","",IF(AE13="LI",AG13*AL13,""))</f>
        <v/>
      </c>
      <c r="AR13" s="226" t="str">
        <f t="shared" si="25"/>
        <v/>
      </c>
      <c r="AT13" s="887" t="s">
        <v>742</v>
      </c>
      <c r="AU13" s="888">
        <f>'7'!C19</f>
        <v>0</v>
      </c>
      <c r="AV13" s="821"/>
      <c r="AW13" s="902" t="s">
        <v>753</v>
      </c>
      <c r="AX13" s="888">
        <f>'7'!G19</f>
        <v>0</v>
      </c>
      <c r="AZ13" s="840" t="s">
        <v>762</v>
      </c>
      <c r="BA13" s="1021">
        <f>'9'!C15</f>
        <v>0</v>
      </c>
      <c r="BB13" s="1022">
        <f>'9'!D15</f>
        <v>0</v>
      </c>
      <c r="BC13" s="1022">
        <f>'9'!E15</f>
        <v>0</v>
      </c>
      <c r="BE13" s="210">
        <v>11</v>
      </c>
      <c r="BF13" s="185">
        <f t="shared" si="6"/>
        <v>0</v>
      </c>
      <c r="BG13" s="185">
        <f>(BG12-$AX$36)*UWWB!$BI$1+$AX$36</f>
        <v>0</v>
      </c>
      <c r="BH13" s="185">
        <f t="shared" si="0"/>
        <v>0</v>
      </c>
      <c r="BI13" s="185">
        <f t="shared" si="1"/>
        <v>0</v>
      </c>
      <c r="BJ13" s="185" t="e">
        <f t="shared" si="2"/>
        <v>#DIV/0!</v>
      </c>
      <c r="BK13" s="185">
        <f t="shared" si="3"/>
        <v>0</v>
      </c>
      <c r="BL13" s="211">
        <f t="shared" si="4"/>
        <v>0</v>
      </c>
      <c r="BM13" s="212" t="e">
        <f t="shared" si="5"/>
        <v>#DIV/0!</v>
      </c>
      <c r="BO13" s="823" t="s">
        <v>1243</v>
      </c>
      <c r="BP13" s="836" t="e">
        <f>BP6</f>
        <v>#DIV/0!</v>
      </c>
      <c r="CB13" s="863" t="str">
        <f>IF('13'!C18="","",'13'!C18)</f>
        <v/>
      </c>
      <c r="CC13" s="864" t="str">
        <f>IF('13'!D18="","",'13'!D18)</f>
        <v/>
      </c>
      <c r="CD13" s="865"/>
      <c r="CE13" s="221" t="str">
        <f t="shared" si="8"/>
        <v/>
      </c>
      <c r="CF13" s="866" t="str">
        <f t="shared" si="9"/>
        <v/>
      </c>
      <c r="CG13" s="867" t="str">
        <f t="shared" si="10"/>
        <v/>
      </c>
      <c r="CH13" s="868" t="str">
        <f t="shared" si="11"/>
        <v/>
      </c>
      <c r="CI13" s="869" t="str">
        <f>IF(CB13="","",'13'!B18)</f>
        <v/>
      </c>
      <c r="CJ13" s="870"/>
      <c r="CK13" s="220" t="str">
        <f t="shared" si="12"/>
        <v/>
      </c>
      <c r="CL13" s="221" t="str">
        <f t="shared" si="13"/>
        <v/>
      </c>
      <c r="CM13" s="164" t="str">
        <f t="shared" si="14"/>
        <v/>
      </c>
      <c r="CN13" s="164" t="str">
        <f t="shared" si="15"/>
        <v/>
      </c>
      <c r="CO13" s="164" t="str">
        <f t="shared" si="16"/>
        <v/>
      </c>
      <c r="CP13" s="165" t="str">
        <f t="shared" si="17"/>
        <v/>
      </c>
    </row>
    <row r="14" spans="1:94" ht="12.75" customHeight="1" thickBot="1" x14ac:dyDescent="0.25">
      <c r="B14" s="206" t="s">
        <v>1288</v>
      </c>
      <c r="C14" s="315" t="str">
        <f>_xlfn.IFNA(VLOOKUP('1'!$M$31,UWWB!L25:L40,1,0),"Not Found")</f>
        <v>Not Found</v>
      </c>
      <c r="D14" s="331" t="str">
        <f>IF(C14="Not Found","",M8)</f>
        <v/>
      </c>
      <c r="E14" s="332" t="str">
        <f>IF(D14="","OK",IF(D14&gt;=0.8,"OK","Problem!"))</f>
        <v>OK</v>
      </c>
      <c r="F14" s="319" t="s">
        <v>1372</v>
      </c>
      <c r="G14" s="313"/>
      <c r="H14" s="327"/>
      <c r="I14" s="313"/>
      <c r="J14" s="316"/>
      <c r="L14" s="903" t="s">
        <v>1407</v>
      </c>
      <c r="M14" s="904" t="e">
        <f>MIN(M11,M12,M13)</f>
        <v>#DIV/0!</v>
      </c>
      <c r="N14" s="260" t="s">
        <v>1245</v>
      </c>
      <c r="O14" s="393">
        <f>O10/10</f>
        <v>0</v>
      </c>
      <c r="P14" s="393">
        <f>P10/10</f>
        <v>0</v>
      </c>
      <c r="Q14" s="393">
        <f>Q10/10</f>
        <v>0</v>
      </c>
      <c r="R14" s="393">
        <f>R10/10</f>
        <v>0</v>
      </c>
      <c r="T14" s="1330" t="s">
        <v>1425</v>
      </c>
      <c r="U14" s="1331"/>
      <c r="V14" s="1331"/>
      <c r="W14" s="1331"/>
      <c r="X14" s="1331"/>
      <c r="Y14" s="1331"/>
      <c r="Z14" s="1331"/>
      <c r="AA14" s="1331"/>
      <c r="AB14" s="905"/>
      <c r="AD14" s="901">
        <v>3</v>
      </c>
      <c r="AE14" s="166" t="str">
        <f>IF('6'!B30="","",'6'!B30)</f>
        <v/>
      </c>
      <c r="AF14" s="167" t="str">
        <f>IF(AE14="","",IF('6'!B30="","",'6'!L30)/100)</f>
        <v/>
      </c>
      <c r="AG14" s="166" t="str">
        <f>IF('6'!D30="","",'6'!D30)</f>
        <v/>
      </c>
      <c r="AH14" s="166" t="str">
        <f>IF('6'!E30="","",'6'!E30)</f>
        <v/>
      </c>
      <c r="AI14" s="168" t="str">
        <f>IF('6'!G30="","",'6'!G30)</f>
        <v/>
      </c>
      <c r="AJ14" s="208" t="str">
        <f t="shared" si="24"/>
        <v/>
      </c>
      <c r="AK14" s="225" t="str">
        <f>IF(AE14="","",IF(AND('4'!$B$38="X", AH14=2, AI14&gt;=850, AI14&lt;=1224), "Good",IF(AND('4'!$B$38="X",AH14=3, AI14&gt;=1100, AI14&lt;=1512), "Good",IF(AND(AI14&gt;=VLOOKUP(AH14, $AN$3:$AR$7, 4, FALSE), AI14&lt;=VLOOKUP(AH14, $AN$3:$AR$7, 5, FALSE)), "Good", "Bad"))))</f>
        <v/>
      </c>
      <c r="AL14" s="168" t="str">
        <f>IF('6'!H30="","",'6'!H30)</f>
        <v/>
      </c>
      <c r="AM14" s="166" t="str">
        <f>IF(AH14=0,'4'!$I$76,IF(AH14=1,'4'!$J$76,IF(AH14=2,'4'!$K$76,IF(AH14=3,'4'!$L$76,IF(AH14=4,'4'!$M$76,IF(AH14=5,'4'!$O$76,""))))))</f>
        <v/>
      </c>
      <c r="AN14" s="169" t="str">
        <f t="shared" si="26"/>
        <v/>
      </c>
      <c r="AO14" s="168" t="str">
        <f>IF(AE14="","",IF('3'!$H$8="N",VLOOKUP($AE$2&amp;$AE$1&amp;AH14&amp;AF14&amp;"Max",[1]AllMaxRents!$A$1:$G$65536,6,FALSE),VLOOKUP($AE$1&amp;AH14&amp;AF14&amp;"NNM",[1]AllMaxRents!$A$1:$G$65536,6,FALSE)))</f>
        <v/>
      </c>
      <c r="AP14" s="208" t="str">
        <f t="shared" si="27"/>
        <v/>
      </c>
      <c r="AQ14" s="226" t="str">
        <f t="shared" si="28"/>
        <v/>
      </c>
      <c r="AR14" s="226" t="str">
        <f t="shared" si="25"/>
        <v/>
      </c>
      <c r="AT14" s="906" t="s">
        <v>748</v>
      </c>
      <c r="AU14" s="888">
        <f>'7'!C20</f>
        <v>0</v>
      </c>
      <c r="AV14" s="821"/>
      <c r="AW14" s="902" t="s">
        <v>473</v>
      </c>
      <c r="AX14" s="888">
        <f>'7'!G20</f>
        <v>0</v>
      </c>
      <c r="AZ14" s="840"/>
      <c r="BA14" s="878">
        <f>SUM(BA10:BA13)</f>
        <v>0</v>
      </c>
      <c r="BB14" s="877">
        <f>SUM(BB10:BB13)</f>
        <v>0</v>
      </c>
      <c r="BC14" s="877">
        <f>SUM(BC10:BC13)</f>
        <v>0</v>
      </c>
      <c r="BE14" s="210">
        <v>12</v>
      </c>
      <c r="BF14" s="185">
        <f t="shared" si="6"/>
        <v>0</v>
      </c>
      <c r="BG14" s="185">
        <f>(BG13-$AX$36)*UWWB!$BI$1+$AX$36</f>
        <v>0</v>
      </c>
      <c r="BH14" s="185">
        <f t="shared" si="0"/>
        <v>0</v>
      </c>
      <c r="BI14" s="185">
        <f t="shared" si="1"/>
        <v>0</v>
      </c>
      <c r="BJ14" s="185" t="e">
        <f t="shared" si="2"/>
        <v>#DIV/0!</v>
      </c>
      <c r="BK14" s="185">
        <f t="shared" si="3"/>
        <v>0</v>
      </c>
      <c r="BL14" s="211">
        <f t="shared" si="4"/>
        <v>0</v>
      </c>
      <c r="BM14" s="212" t="e">
        <f t="shared" si="5"/>
        <v>#DIV/0!</v>
      </c>
      <c r="BO14" s="823" t="s">
        <v>1343</v>
      </c>
      <c r="BP14" s="836" t="e">
        <f>BP9</f>
        <v>#DIV/0!</v>
      </c>
      <c r="CB14" s="863" t="str">
        <f>IF('13'!C19="","",'13'!C19)</f>
        <v/>
      </c>
      <c r="CC14" s="864" t="str">
        <f>IF('13'!D19="","",'13'!D19)</f>
        <v/>
      </c>
      <c r="CD14" s="865"/>
      <c r="CE14" s="221" t="str">
        <f t="shared" si="8"/>
        <v/>
      </c>
      <c r="CF14" s="866" t="str">
        <f t="shared" si="9"/>
        <v/>
      </c>
      <c r="CG14" s="867" t="str">
        <f t="shared" si="10"/>
        <v/>
      </c>
      <c r="CH14" s="868" t="str">
        <f t="shared" si="11"/>
        <v/>
      </c>
      <c r="CI14" s="869" t="str">
        <f>IF(CB14="","",'13'!B19)</f>
        <v/>
      </c>
      <c r="CJ14" s="870"/>
      <c r="CK14" s="220" t="str">
        <f t="shared" si="12"/>
        <v/>
      </c>
      <c r="CL14" s="221" t="str">
        <f t="shared" si="13"/>
        <v/>
      </c>
      <c r="CM14" s="164" t="str">
        <f t="shared" si="14"/>
        <v/>
      </c>
      <c r="CN14" s="164" t="str">
        <f t="shared" si="15"/>
        <v/>
      </c>
      <c r="CO14" s="164" t="str">
        <f t="shared" si="16"/>
        <v/>
      </c>
      <c r="CP14" s="165" t="str">
        <f t="shared" si="17"/>
        <v/>
      </c>
    </row>
    <row r="15" spans="1:94" ht="12.75" customHeight="1" thickBot="1" x14ac:dyDescent="0.25">
      <c r="B15" s="206" t="s">
        <v>1289</v>
      </c>
      <c r="C15" s="315" t="str">
        <f>_xlfn.IFNA(VLOOKUP('1'!$M$31,UWWB!M25:M64,1,0),"Not Found")</f>
        <v>Not Found</v>
      </c>
      <c r="D15" s="331" t="str">
        <f>IF(C15="Not Found","",M8)</f>
        <v/>
      </c>
      <c r="E15" s="332" t="str">
        <f>IF(D15="","OK",IF(D15&gt;=0.8,"OK","Problem!"))</f>
        <v>OK</v>
      </c>
      <c r="F15" s="319" t="s">
        <v>1372</v>
      </c>
      <c r="G15" s="313"/>
      <c r="H15" s="327"/>
      <c r="I15" s="313"/>
      <c r="J15" s="316"/>
      <c r="L15" s="1338" t="s">
        <v>1239</v>
      </c>
      <c r="M15" s="1339"/>
      <c r="N15" s="255"/>
      <c r="O15" s="907"/>
      <c r="P15" s="907"/>
      <c r="Q15" s="907"/>
      <c r="R15" s="907"/>
      <c r="T15" s="777" t="s">
        <v>1426</v>
      </c>
      <c r="U15" s="777" t="s">
        <v>1419</v>
      </c>
      <c r="V15" s="777" t="s">
        <v>1365</v>
      </c>
      <c r="W15" s="777" t="s">
        <v>204</v>
      </c>
      <c r="X15" s="777" t="s">
        <v>1427</v>
      </c>
      <c r="Y15" s="777" t="s">
        <v>1370</v>
      </c>
      <c r="Z15" s="279" t="s">
        <v>1369</v>
      </c>
      <c r="AA15" s="279" t="s">
        <v>202</v>
      </c>
      <c r="AB15" s="223" t="s">
        <v>1430</v>
      </c>
      <c r="AD15" s="901">
        <v>4</v>
      </c>
      <c r="AE15" s="166" t="str">
        <f>IF('6'!B31="","",'6'!B31)</f>
        <v/>
      </c>
      <c r="AF15" s="167" t="str">
        <f>IF(AE15="","",IF('6'!B31="","",'6'!L31)/100)</f>
        <v/>
      </c>
      <c r="AG15" s="166" t="str">
        <f>IF('6'!D31="","",'6'!D31)</f>
        <v/>
      </c>
      <c r="AH15" s="166" t="str">
        <f>IF('6'!E31="","",'6'!E31)</f>
        <v/>
      </c>
      <c r="AI15" s="168" t="str">
        <f>IF('6'!G31="","",'6'!G31)</f>
        <v/>
      </c>
      <c r="AJ15" s="208" t="str">
        <f t="shared" si="24"/>
        <v/>
      </c>
      <c r="AK15" s="225" t="str">
        <f>IF(AE15="","",IF(AND('4'!$B$38="X", AH15=2, AI15&gt;=850, AI15&lt;=1224), "Good",IF(AND('4'!$B$38="X",AH15=3, AI15&gt;=1100, AI15&lt;=1512), "Good",IF(AND(AI15&gt;=VLOOKUP(AH15, $AN$3:$AR$7, 4, FALSE), AI15&lt;=VLOOKUP(AH15, $AN$3:$AR$7, 5, FALSE)), "Good", "Bad"))))</f>
        <v/>
      </c>
      <c r="AL15" s="168" t="str">
        <f>IF('6'!H31="","",'6'!H31)</f>
        <v/>
      </c>
      <c r="AM15" s="166" t="str">
        <f>IF(AH15=0,'4'!$I$76,IF(AH15=1,'4'!$J$76,IF(AH15=2,'4'!$K$76,IF(AH15=3,'4'!$L$76,IF(AH15=4,'4'!$M$76,IF(AH15=5,'4'!$O$76,""))))))</f>
        <v/>
      </c>
      <c r="AN15" s="169" t="str">
        <f t="shared" si="26"/>
        <v/>
      </c>
      <c r="AO15" s="168" t="str">
        <f>IF(AE15="","",IF('3'!$H$8="N",VLOOKUP($AE$2&amp;$AE$1&amp;AH15&amp;AF15&amp;"Max",[1]AllMaxRents!$A$1:$G$65536,6,FALSE),VLOOKUP($AE$1&amp;AH15&amp;AF15&amp;"NNM",[1]AllMaxRents!$A$1:$G$65536,6,FALSE)))</f>
        <v/>
      </c>
      <c r="AP15" s="208" t="str">
        <f t="shared" si="27"/>
        <v/>
      </c>
      <c r="AQ15" s="226" t="str">
        <f t="shared" si="28"/>
        <v/>
      </c>
      <c r="AR15" s="226" t="str">
        <f t="shared" si="25"/>
        <v/>
      </c>
      <c r="AT15" s="887" t="s">
        <v>743</v>
      </c>
      <c r="AU15" s="888">
        <f>'7'!C21</f>
        <v>0</v>
      </c>
      <c r="AV15" s="821"/>
      <c r="AW15" s="902" t="s">
        <v>756</v>
      </c>
      <c r="AX15" s="888">
        <f>'7'!G21</f>
        <v>0</v>
      </c>
      <c r="AZ15" s="832" t="s">
        <v>239</v>
      </c>
      <c r="BA15" s="881"/>
      <c r="BB15" s="881"/>
      <c r="BC15" s="908"/>
      <c r="BE15" s="210">
        <v>13</v>
      </c>
      <c r="BF15" s="185">
        <f t="shared" si="6"/>
        <v>0</v>
      </c>
      <c r="BG15" s="185">
        <f>(BG14-$AX$36)*UWWB!$BI$1+$AX$36</f>
        <v>0</v>
      </c>
      <c r="BH15" s="185">
        <f t="shared" si="0"/>
        <v>0</v>
      </c>
      <c r="BI15" s="185">
        <f t="shared" si="1"/>
        <v>0</v>
      </c>
      <c r="BJ15" s="185" t="e">
        <f t="shared" si="2"/>
        <v>#DIV/0!</v>
      </c>
      <c r="BK15" s="185">
        <f t="shared" si="3"/>
        <v>0</v>
      </c>
      <c r="BL15" s="211">
        <f t="shared" si="4"/>
        <v>0</v>
      </c>
      <c r="BM15" s="212" t="e">
        <f t="shared" si="5"/>
        <v>#DIV/0!</v>
      </c>
      <c r="BO15" s="823" t="s">
        <v>1344</v>
      </c>
      <c r="BP15" s="836" t="e">
        <f>BP13+BP14</f>
        <v>#DIV/0!</v>
      </c>
      <c r="CB15" s="863" t="str">
        <f>IF('13'!C20="","",'13'!C20)</f>
        <v/>
      </c>
      <c r="CC15" s="864" t="str">
        <f>IF('13'!D20="","",'13'!D20)</f>
        <v/>
      </c>
      <c r="CD15" s="865"/>
      <c r="CE15" s="221" t="str">
        <f t="shared" si="8"/>
        <v/>
      </c>
      <c r="CF15" s="866" t="str">
        <f t="shared" si="9"/>
        <v/>
      </c>
      <c r="CG15" s="867" t="str">
        <f t="shared" si="10"/>
        <v/>
      </c>
      <c r="CH15" s="868" t="str">
        <f t="shared" si="11"/>
        <v/>
      </c>
      <c r="CI15" s="869" t="str">
        <f>IF(CB15="","",'13'!B20)</f>
        <v/>
      </c>
      <c r="CJ15" s="870"/>
      <c r="CK15" s="220" t="str">
        <f t="shared" si="12"/>
        <v/>
      </c>
      <c r="CL15" s="221" t="str">
        <f t="shared" si="13"/>
        <v/>
      </c>
      <c r="CM15" s="164" t="str">
        <f t="shared" si="14"/>
        <v/>
      </c>
      <c r="CN15" s="164" t="str">
        <f t="shared" si="15"/>
        <v/>
      </c>
      <c r="CO15" s="164" t="str">
        <f t="shared" si="16"/>
        <v/>
      </c>
      <c r="CP15" s="165" t="str">
        <f t="shared" si="17"/>
        <v/>
      </c>
    </row>
    <row r="16" spans="1:94" ht="12.75" customHeight="1" thickBot="1" x14ac:dyDescent="0.25">
      <c r="B16" s="206" t="s">
        <v>1290</v>
      </c>
      <c r="C16" s="314"/>
      <c r="D16" s="325">
        <f>M21</f>
        <v>0</v>
      </c>
      <c r="E16" s="332" t="str">
        <f>IF('1'!B17="X",IF(D16&gt;=0.45,"OK","Problem!"),"OK")</f>
        <v>OK</v>
      </c>
      <c r="F16" s="319" t="s">
        <v>1373</v>
      </c>
      <c r="G16" s="313"/>
      <c r="H16" s="313"/>
      <c r="I16" s="313"/>
      <c r="J16" s="316"/>
      <c r="L16" s="262" t="s">
        <v>1234</v>
      </c>
      <c r="M16" s="263">
        <f>IF('1'!B17="X",M2,0)</f>
        <v>0</v>
      </c>
      <c r="N16" s="255"/>
      <c r="O16" s="907"/>
      <c r="P16" s="907"/>
      <c r="Q16" s="907"/>
      <c r="R16" s="907"/>
      <c r="T16" s="909" t="str">
        <f>IF('8'!B24="","",'8'!B24)</f>
        <v/>
      </c>
      <c r="U16" s="910" t="str">
        <f>IF('8'!C24="","",'8'!C24)</f>
        <v/>
      </c>
      <c r="V16" s="910" t="str">
        <f>IF('8'!D24="","",'8'!D24)</f>
        <v/>
      </c>
      <c r="W16" s="911" t="str">
        <f>IF('8'!E24="","",'8'!E24)</f>
        <v/>
      </c>
      <c r="X16" s="909" t="str">
        <f>IF('8'!F24="","",'8'!F24)</f>
        <v/>
      </c>
      <c r="Y16" s="909" t="str">
        <f>IF('8'!G24="","",'8'!G24)</f>
        <v/>
      </c>
      <c r="Z16" s="225" t="str">
        <f>IF('8'!H24="","",'8'!H24)</f>
        <v/>
      </c>
      <c r="AA16" s="225" t="str">
        <f>IF('8'!I24="","",'8'!I24)</f>
        <v/>
      </c>
      <c r="AB16" s="225">
        <f>IF('8'!J24="","",'8'!J24)</f>
        <v>1</v>
      </c>
      <c r="AD16" s="901">
        <v>5</v>
      </c>
      <c r="AE16" s="166" t="str">
        <f>IF('6'!B32="","",'6'!B32)</f>
        <v/>
      </c>
      <c r="AF16" s="167" t="str">
        <f>IF(AE16="","",IF('6'!B32="","",'6'!L32)/100)</f>
        <v/>
      </c>
      <c r="AG16" s="166" t="str">
        <f>IF('6'!D32="","",'6'!D32)</f>
        <v/>
      </c>
      <c r="AH16" s="166" t="str">
        <f>IF('6'!E32="","",'6'!E32)</f>
        <v/>
      </c>
      <c r="AI16" s="168" t="str">
        <f>IF('6'!G32="","",'6'!G32)</f>
        <v/>
      </c>
      <c r="AJ16" s="208" t="str">
        <f t="shared" si="24"/>
        <v/>
      </c>
      <c r="AK16" s="225" t="str">
        <f>IF(AE16="","",IF(AND('4'!$B$38="X", AH16=2, AI16&gt;=850, AI16&lt;=1224), "Good",IF(AND('4'!$B$38="X",AH16=3, AI16&gt;=1100, AI16&lt;=1512), "Good",IF(AND(AI16&gt;=VLOOKUP(AH16, $AN$3:$AR$7, 4, FALSE), AI16&lt;=VLOOKUP(AH16, $AN$3:$AR$7, 5, FALSE)), "Good", "Bad"))))</f>
        <v/>
      </c>
      <c r="AL16" s="168" t="str">
        <f>IF('6'!H32="","",'6'!H32)</f>
        <v/>
      </c>
      <c r="AM16" s="166" t="str">
        <f>IF(AH16=0,'4'!$I$76,IF(AH16=1,'4'!$J$76,IF(AH16=2,'4'!$K$76,IF(AH16=3,'4'!$L$76,IF(AH16=4,'4'!$M$76,IF(AH16=5,'4'!$O$76,""))))))</f>
        <v/>
      </c>
      <c r="AN16" s="169" t="str">
        <f t="shared" si="26"/>
        <v/>
      </c>
      <c r="AO16" s="168" t="str">
        <f>IF(AE16="","",IF('3'!$H$8="N",VLOOKUP($AE$2&amp;$AE$1&amp;AH16&amp;AF16&amp;"Max",[1]AllMaxRents!$A$1:$G$65536,6,FALSE),VLOOKUP($AE$1&amp;AH16&amp;AF16&amp;"NNM",[1]AllMaxRents!$A$1:$G$65536,6,FALSE)))</f>
        <v/>
      </c>
      <c r="AP16" s="208" t="str">
        <f t="shared" si="27"/>
        <v/>
      </c>
      <c r="AQ16" s="226" t="str">
        <f t="shared" si="28"/>
        <v/>
      </c>
      <c r="AR16" s="226" t="str">
        <f t="shared" si="25"/>
        <v/>
      </c>
      <c r="AT16" s="887" t="s">
        <v>744</v>
      </c>
      <c r="AU16" s="888">
        <f>'7'!C22</f>
        <v>0</v>
      </c>
      <c r="AV16" s="821"/>
      <c r="AW16" s="902" t="s">
        <v>754</v>
      </c>
      <c r="AX16" s="888">
        <f>'7'!G22</f>
        <v>0</v>
      </c>
      <c r="AZ16" s="840" t="s">
        <v>26</v>
      </c>
      <c r="BA16" s="1000">
        <f>'9'!C18</f>
        <v>0</v>
      </c>
      <c r="BB16" s="1022">
        <f>'9'!D18</f>
        <v>0</v>
      </c>
      <c r="BC16" s="1022">
        <f>'9'!E18</f>
        <v>0</v>
      </c>
      <c r="BE16" s="210">
        <v>14</v>
      </c>
      <c r="BF16" s="185">
        <f t="shared" si="6"/>
        <v>0</v>
      </c>
      <c r="BG16" s="185">
        <f>(BG15-$AX$36)*UWWB!$BI$1+$AX$36</f>
        <v>0</v>
      </c>
      <c r="BH16" s="185">
        <f t="shared" si="0"/>
        <v>0</v>
      </c>
      <c r="BI16" s="185">
        <f t="shared" si="1"/>
        <v>0</v>
      </c>
      <c r="BJ16" s="185" t="e">
        <f t="shared" si="2"/>
        <v>#DIV/0!</v>
      </c>
      <c r="BK16" s="185">
        <f t="shared" si="3"/>
        <v>0</v>
      </c>
      <c r="BL16" s="211">
        <f t="shared" si="4"/>
        <v>0</v>
      </c>
      <c r="BM16" s="212" t="e">
        <f t="shared" si="5"/>
        <v>#DIV/0!</v>
      </c>
      <c r="BP16" s="836">
        <f>BP3</f>
        <v>13200</v>
      </c>
      <c r="BR16" s="856" t="e">
        <f>BP6+BP7</f>
        <v>#DIV/0!</v>
      </c>
      <c r="BT16" s="912" t="e">
        <f>BR16/BU6/BV6/BW6</f>
        <v>#DIV/0!</v>
      </c>
      <c r="CB16" s="863" t="str">
        <f>IF('13'!C21="","",'13'!C21)</f>
        <v/>
      </c>
      <c r="CC16" s="864" t="str">
        <f>IF('13'!D21="","",'13'!D21)</f>
        <v/>
      </c>
      <c r="CD16" s="865"/>
      <c r="CE16" s="221" t="str">
        <f t="shared" si="8"/>
        <v/>
      </c>
      <c r="CF16" s="866" t="str">
        <f t="shared" si="9"/>
        <v/>
      </c>
      <c r="CG16" s="867" t="str">
        <f t="shared" si="10"/>
        <v/>
      </c>
      <c r="CH16" s="868" t="str">
        <f t="shared" si="11"/>
        <v/>
      </c>
      <c r="CI16" s="869" t="str">
        <f>IF(CB16="","",'13'!B21)</f>
        <v/>
      </c>
      <c r="CJ16" s="870"/>
      <c r="CK16" s="220" t="str">
        <f t="shared" si="12"/>
        <v/>
      </c>
      <c r="CL16" s="221" t="str">
        <f t="shared" si="13"/>
        <v/>
      </c>
      <c r="CM16" s="164" t="str">
        <f t="shared" si="14"/>
        <v/>
      </c>
      <c r="CN16" s="164" t="str">
        <f t="shared" si="15"/>
        <v/>
      </c>
      <c r="CO16" s="164" t="str">
        <f t="shared" si="16"/>
        <v/>
      </c>
      <c r="CP16" s="165" t="str">
        <f t="shared" si="17"/>
        <v/>
      </c>
    </row>
    <row r="17" spans="2:94" ht="12.75" customHeight="1" x14ac:dyDescent="0.2">
      <c r="B17" s="206" t="s">
        <v>1287</v>
      </c>
      <c r="C17" s="227" t="str">
        <f>IF('1'!G11="X","New Construction",IF('1'!G13="X","Rehabilitation",IF('1'!G17="X","Acq/Rehabilitation",IF('1'!G19="X","Adaptive Reuse",""))))</f>
        <v/>
      </c>
      <c r="D17" s="334">
        <f>BA99</f>
        <v>0</v>
      </c>
      <c r="E17" s="323" t="str">
        <f>IF(D17=0,"OK",IF(D17&lt;=G18,"OK","Problem!"))</f>
        <v>OK</v>
      </c>
      <c r="F17" s="319" t="s">
        <v>1186</v>
      </c>
      <c r="G17" s="228" t="s">
        <v>1261</v>
      </c>
      <c r="H17" s="229" t="s">
        <v>1187</v>
      </c>
      <c r="I17" s="230" t="s">
        <v>1188</v>
      </c>
      <c r="J17" s="231" t="s">
        <v>1189</v>
      </c>
      <c r="L17" s="258" t="s">
        <v>1241</v>
      </c>
      <c r="M17" s="264">
        <f>IF('1'!B17="X",M3,0)</f>
        <v>0</v>
      </c>
      <c r="N17" s="255"/>
      <c r="O17" s="907"/>
      <c r="P17" s="907"/>
      <c r="Q17" s="907"/>
      <c r="R17" s="907"/>
      <c r="T17" s="909" t="str">
        <f>IF('8'!B25="","",'8'!B25)</f>
        <v/>
      </c>
      <c r="U17" s="910" t="str">
        <f>IF('8'!C25="","",'8'!C25)</f>
        <v/>
      </c>
      <c r="V17" s="910" t="str">
        <f>IF('8'!D25="","",'8'!D25)</f>
        <v/>
      </c>
      <c r="W17" s="911" t="str">
        <f>IF('8'!E25="","",'8'!E25)</f>
        <v/>
      </c>
      <c r="X17" s="909" t="str">
        <f>IF('8'!F25="","",'8'!F25)</f>
        <v/>
      </c>
      <c r="Y17" s="909" t="str">
        <f>IF('8'!G25="","",'8'!G25)</f>
        <v/>
      </c>
      <c r="Z17" s="225" t="str">
        <f>IF('8'!H25="","",'8'!H25)</f>
        <v/>
      </c>
      <c r="AA17" s="225" t="str">
        <f>IF('8'!I25="","",'8'!I25)</f>
        <v/>
      </c>
      <c r="AB17" s="225">
        <f>IF('8'!J25="","",'8'!J25)</f>
        <v>2</v>
      </c>
      <c r="AD17" s="901">
        <v>6</v>
      </c>
      <c r="AE17" s="166" t="str">
        <f>IF('6'!B33="","",'6'!B33)</f>
        <v/>
      </c>
      <c r="AF17" s="167" t="str">
        <f>IF(AE17="","",IF('6'!B33="","",'6'!L33)/100)</f>
        <v/>
      </c>
      <c r="AG17" s="166" t="str">
        <f>IF('6'!D33="","",'6'!D33)</f>
        <v/>
      </c>
      <c r="AH17" s="166" t="str">
        <f>IF('6'!E33="","",'6'!E33)</f>
        <v/>
      </c>
      <c r="AI17" s="168" t="str">
        <f>IF('6'!G33="","",'6'!G33)</f>
        <v/>
      </c>
      <c r="AJ17" s="208" t="str">
        <f t="shared" si="24"/>
        <v/>
      </c>
      <c r="AK17" s="225" t="str">
        <f>IF(AE17="","",IF(AND('4'!$B$38="X", AH17=2, AI17&gt;=850, AI17&lt;=1224), "Good",IF(AND('4'!$B$38="X",AH17=3, AI17&gt;=1100, AI17&lt;=1512), "Good",IF(AND(AI17&gt;=VLOOKUP(AH17, $AN$3:$AR$7, 4, FALSE), AI17&lt;=VLOOKUP(AH17, $AN$3:$AR$7, 5, FALSE)), "Good", "Bad"))))</f>
        <v/>
      </c>
      <c r="AL17" s="168" t="str">
        <f>IF('6'!H33="","",'6'!H33)</f>
        <v/>
      </c>
      <c r="AM17" s="166" t="str">
        <f>IF(AH17=0,'4'!$I$76,IF(AH17=1,'4'!$J$76,IF(AH17=2,'4'!$K$76,IF(AH17=3,'4'!$L$76,IF(AH17=4,'4'!$M$76,IF(AH17=5,'4'!$O$76,""))))))</f>
        <v/>
      </c>
      <c r="AN17" s="169" t="str">
        <f t="shared" si="26"/>
        <v/>
      </c>
      <c r="AO17" s="168" t="str">
        <f>IF(AE17="","",IF('3'!$H$8="N",VLOOKUP($AE$2&amp;$AE$1&amp;AH17&amp;AF17&amp;"Max",[1]AllMaxRents!$A$1:$G$65536,6,FALSE),VLOOKUP($AE$1&amp;AH17&amp;AF17&amp;"NNM",[1]AllMaxRents!$A$1:$G$65536,6,FALSE)))</f>
        <v/>
      </c>
      <c r="AP17" s="208" t="str">
        <f t="shared" si="27"/>
        <v/>
      </c>
      <c r="AQ17" s="226" t="str">
        <f t="shared" si="28"/>
        <v/>
      </c>
      <c r="AR17" s="226" t="str">
        <f t="shared" si="25"/>
        <v/>
      </c>
      <c r="AT17" s="887" t="s">
        <v>747</v>
      </c>
      <c r="AU17" s="888">
        <f>'7'!C23</f>
        <v>0</v>
      </c>
      <c r="AV17" s="821"/>
      <c r="AW17" s="913" t="s">
        <v>177</v>
      </c>
      <c r="AX17" s="888">
        <f>'7'!G23</f>
        <v>0</v>
      </c>
      <c r="AZ17" s="840" t="s">
        <v>28</v>
      </c>
      <c r="BA17" s="1000">
        <f>'9'!C19</f>
        <v>0</v>
      </c>
      <c r="BB17" s="1022">
        <f>'9'!D19</f>
        <v>0</v>
      </c>
      <c r="BC17" s="1022">
        <f>'9'!E19</f>
        <v>0</v>
      </c>
      <c r="BE17" s="210">
        <v>15</v>
      </c>
      <c r="BF17" s="185">
        <f t="shared" si="6"/>
        <v>0</v>
      </c>
      <c r="BG17" s="185">
        <f>(BG16-$AX$36)*UWWB!$BI$1+$AX$36</f>
        <v>0</v>
      </c>
      <c r="BH17" s="185">
        <f t="shared" si="0"/>
        <v>0</v>
      </c>
      <c r="BI17" s="185">
        <f t="shared" si="1"/>
        <v>0</v>
      </c>
      <c r="BJ17" s="185" t="e">
        <f t="shared" si="2"/>
        <v>#DIV/0!</v>
      </c>
      <c r="BK17" s="185">
        <f t="shared" si="3"/>
        <v>0</v>
      </c>
      <c r="BL17" s="211">
        <f t="shared" si="4"/>
        <v>0</v>
      </c>
      <c r="BM17" s="212" t="e">
        <f t="shared" si="5"/>
        <v>#DIV/0!</v>
      </c>
      <c r="BO17" s="914" t="s">
        <v>1345</v>
      </c>
      <c r="BP17" s="915" t="e">
        <f>ROUND(BP15/BP16,4)</f>
        <v>#DIV/0!</v>
      </c>
      <c r="BQ17" s="367" t="e">
        <f>IF(BP17&gt;BP24,"review funding of market rate units","OK")</f>
        <v>#DIV/0!</v>
      </c>
      <c r="CB17" s="863" t="str">
        <f>IF('13'!C22="","",'13'!C22)</f>
        <v/>
      </c>
      <c r="CC17" s="864" t="str">
        <f>IF('13'!D22="","",'13'!D22)</f>
        <v/>
      </c>
      <c r="CD17" s="865"/>
      <c r="CE17" s="221" t="str">
        <f t="shared" si="8"/>
        <v/>
      </c>
      <c r="CF17" s="866" t="str">
        <f t="shared" si="9"/>
        <v/>
      </c>
      <c r="CG17" s="867" t="str">
        <f t="shared" si="10"/>
        <v/>
      </c>
      <c r="CH17" s="868" t="str">
        <f t="shared" si="11"/>
        <v/>
      </c>
      <c r="CI17" s="869" t="str">
        <f>IF(CB17="","",'13'!B22)</f>
        <v/>
      </c>
      <c r="CJ17" s="870"/>
      <c r="CK17" s="220" t="str">
        <f t="shared" si="12"/>
        <v/>
      </c>
      <c r="CL17" s="221" t="str">
        <f t="shared" si="13"/>
        <v/>
      </c>
      <c r="CM17" s="164" t="str">
        <f t="shared" si="14"/>
        <v/>
      </c>
      <c r="CN17" s="164" t="str">
        <f t="shared" si="15"/>
        <v/>
      </c>
      <c r="CO17" s="164" t="str">
        <f t="shared" si="16"/>
        <v/>
      </c>
      <c r="CP17" s="165" t="str">
        <f t="shared" si="17"/>
        <v/>
      </c>
    </row>
    <row r="18" spans="2:94" ht="12.75" customHeight="1" thickBot="1" x14ac:dyDescent="0.25">
      <c r="B18" s="333"/>
      <c r="C18" s="232"/>
      <c r="D18" s="335">
        <f>U8</f>
        <v>0</v>
      </c>
      <c r="E18" s="326" t="s">
        <v>552</v>
      </c>
      <c r="F18" s="319" t="s">
        <v>1260</v>
      </c>
      <c r="G18" s="994">
        <f>MIN(H18:J18)</f>
        <v>0</v>
      </c>
      <c r="H18" s="995">
        <f>D24*30000</f>
        <v>0</v>
      </c>
      <c r="I18" s="996">
        <v>5000000</v>
      </c>
      <c r="J18" s="997">
        <f>(BA105-BA5-BA99-BA103)*15%</f>
        <v>1980</v>
      </c>
      <c r="L18" s="258" t="s">
        <v>1242</v>
      </c>
      <c r="M18" s="265">
        <f>M16-M17</f>
        <v>0</v>
      </c>
      <c r="N18" s="257"/>
      <c r="O18" s="907"/>
      <c r="P18" s="907"/>
      <c r="Q18" s="907"/>
      <c r="R18" s="907"/>
      <c r="T18" s="909" t="str">
        <f>IF('8'!B26="","",'8'!B26)</f>
        <v/>
      </c>
      <c r="U18" s="910" t="str">
        <f>IF('8'!C26="","",'8'!C26)</f>
        <v/>
      </c>
      <c r="V18" s="910" t="str">
        <f>IF('8'!D26="","",'8'!D26)</f>
        <v/>
      </c>
      <c r="W18" s="911" t="str">
        <f>IF('8'!E26="","",'8'!E26)</f>
        <v/>
      </c>
      <c r="X18" s="909" t="str">
        <f>IF('8'!F26="","",'8'!F26)</f>
        <v/>
      </c>
      <c r="Y18" s="909" t="str">
        <f>IF('8'!G26="","",'8'!G26)</f>
        <v/>
      </c>
      <c r="Z18" s="225" t="str">
        <f>IF('8'!H26="","",'8'!H26)</f>
        <v/>
      </c>
      <c r="AA18" s="225" t="str">
        <f>IF('8'!I26="","",'8'!I26)</f>
        <v/>
      </c>
      <c r="AB18" s="225">
        <f>IF('8'!J26="","",'8'!J26)</f>
        <v>3</v>
      </c>
      <c r="AD18" s="901">
        <v>7</v>
      </c>
      <c r="AE18" s="166" t="str">
        <f>IF('6'!B34="","",'6'!B34)</f>
        <v/>
      </c>
      <c r="AF18" s="167" t="str">
        <f>IF(AE18="","",IF('6'!B34="","",'6'!L34)/100)</f>
        <v/>
      </c>
      <c r="AG18" s="166" t="str">
        <f>IF('6'!D34="","",'6'!D34)</f>
        <v/>
      </c>
      <c r="AH18" s="166" t="str">
        <f>IF('6'!E34="","",'6'!E34)</f>
        <v/>
      </c>
      <c r="AI18" s="168" t="str">
        <f>IF('6'!G34="","",'6'!G34)</f>
        <v/>
      </c>
      <c r="AJ18" s="208" t="str">
        <f t="shared" si="24"/>
        <v/>
      </c>
      <c r="AK18" s="225" t="str">
        <f>IF(AE18="","",IF(AND('4'!$B$38="X", AH18=2, AI18&gt;=850, AI18&lt;=1224), "Good",IF(AND('4'!$B$38="X",AH18=3, AI18&gt;=1100, AI18&lt;=1512), "Good",IF(AND(AI18&gt;=VLOOKUP(AH18, $AN$3:$AR$7, 4, FALSE), AI18&lt;=VLOOKUP(AH18, $AN$3:$AR$7, 5, FALSE)), "Good", "Bad"))))</f>
        <v/>
      </c>
      <c r="AL18" s="168" t="str">
        <f>IF('6'!H34="","",'6'!H34)</f>
        <v/>
      </c>
      <c r="AM18" s="166" t="str">
        <f>IF(AH18=0,'4'!$I$76,IF(AH18=1,'4'!$J$76,IF(AH18=2,'4'!$K$76,IF(AH18=3,'4'!$L$76,IF(AH18=4,'4'!$M$76,IF(AH18=5,'4'!$O$76,""))))))</f>
        <v/>
      </c>
      <c r="AN18" s="169" t="str">
        <f t="shared" si="26"/>
        <v/>
      </c>
      <c r="AO18" s="168" t="str">
        <f>IF(AE18="","",IF('3'!$H$8="N",VLOOKUP($AE$2&amp;$AE$1&amp;AH18&amp;AF18&amp;"Max",[1]AllMaxRents!$A$1:$G$65536,6,FALSE),VLOOKUP($AE$1&amp;AH18&amp;AF18&amp;"NNM",[1]AllMaxRents!$A$1:$G$65536,6,FALSE)))</f>
        <v/>
      </c>
      <c r="AP18" s="208" t="str">
        <f t="shared" si="27"/>
        <v/>
      </c>
      <c r="AQ18" s="226" t="str">
        <f t="shared" si="28"/>
        <v/>
      </c>
      <c r="AR18" s="226" t="str">
        <f t="shared" si="25"/>
        <v/>
      </c>
      <c r="AT18" s="887" t="s">
        <v>84</v>
      </c>
      <c r="AU18" s="888">
        <f>'7'!C24</f>
        <v>0</v>
      </c>
      <c r="AV18" s="821"/>
      <c r="AW18" s="913" t="s">
        <v>871</v>
      </c>
      <c r="AX18" s="888">
        <f>'7'!G24</f>
        <v>0</v>
      </c>
      <c r="AZ18" s="840" t="s">
        <v>763</v>
      </c>
      <c r="BA18" s="1021">
        <f>'9'!C20</f>
        <v>0</v>
      </c>
      <c r="BB18" s="1022">
        <f>'9'!D20</f>
        <v>0</v>
      </c>
      <c r="BC18" s="1022">
        <f>'9'!E20</f>
        <v>0</v>
      </c>
      <c r="BE18" s="210">
        <v>16</v>
      </c>
      <c r="BF18" s="185">
        <f t="shared" si="6"/>
        <v>0</v>
      </c>
      <c r="BG18" s="185">
        <f>(BG17-$AX$36)*UWWB!$BI$1+$AX$36</f>
        <v>0</v>
      </c>
      <c r="BH18" s="185">
        <f t="shared" si="0"/>
        <v>0</v>
      </c>
      <c r="BI18" s="185">
        <f t="shared" si="1"/>
        <v>0</v>
      </c>
      <c r="BJ18" s="185" t="e">
        <f t="shared" si="2"/>
        <v>#DIV/0!</v>
      </c>
      <c r="BK18" s="185">
        <f t="shared" si="3"/>
        <v>0</v>
      </c>
      <c r="BL18" s="211">
        <f t="shared" si="4"/>
        <v>0</v>
      </c>
      <c r="BM18" s="212" t="e">
        <f t="shared" si="5"/>
        <v>#DIV/0!</v>
      </c>
      <c r="BO18" s="823" t="s">
        <v>1346</v>
      </c>
      <c r="BP18" s="916">
        <f>G29</f>
        <v>0</v>
      </c>
      <c r="BQ18" s="313"/>
      <c r="CB18" s="863" t="str">
        <f>IF('13'!C23="","",'13'!C23)</f>
        <v/>
      </c>
      <c r="CC18" s="864" t="str">
        <f>IF('13'!D23="","",'13'!D23)</f>
        <v/>
      </c>
      <c r="CD18" s="865"/>
      <c r="CE18" s="221" t="str">
        <f t="shared" si="8"/>
        <v/>
      </c>
      <c r="CF18" s="866" t="str">
        <f t="shared" si="9"/>
        <v/>
      </c>
      <c r="CG18" s="867" t="str">
        <f t="shared" si="10"/>
        <v/>
      </c>
      <c r="CH18" s="868" t="str">
        <f t="shared" si="11"/>
        <v/>
      </c>
      <c r="CI18" s="869" t="str">
        <f>IF(CB18="","",'13'!B23)</f>
        <v/>
      </c>
      <c r="CJ18" s="870"/>
      <c r="CK18" s="220" t="str">
        <f t="shared" si="12"/>
        <v/>
      </c>
      <c r="CL18" s="221" t="str">
        <f t="shared" si="13"/>
        <v/>
      </c>
      <c r="CM18" s="164" t="str">
        <f t="shared" si="14"/>
        <v/>
      </c>
      <c r="CN18" s="164" t="str">
        <f t="shared" si="15"/>
        <v/>
      </c>
      <c r="CO18" s="164" t="str">
        <f t="shared" si="16"/>
        <v/>
      </c>
      <c r="CP18" s="165" t="str">
        <f t="shared" si="17"/>
        <v/>
      </c>
    </row>
    <row r="19" spans="2:94" ht="12.75" customHeight="1" x14ac:dyDescent="0.2">
      <c r="B19" s="222"/>
      <c r="C19" s="227" t="s">
        <v>1250</v>
      </c>
      <c r="D19" s="336" t="e">
        <f>D18/D17</f>
        <v>#DIV/0!</v>
      </c>
      <c r="E19" s="326" t="e">
        <f>IF(D19&lt;=50%,"OK","Over Limit!!")</f>
        <v>#DIV/0!</v>
      </c>
      <c r="F19" s="337" t="s">
        <v>1202</v>
      </c>
      <c r="G19" s="315" t="s">
        <v>1261</v>
      </c>
      <c r="H19" s="314" t="s">
        <v>1374</v>
      </c>
      <c r="I19" s="313"/>
      <c r="J19" s="316"/>
      <c r="L19" s="258" t="s">
        <v>1243</v>
      </c>
      <c r="M19" s="265">
        <f>IF('1'!B17="X",BR6,0)</f>
        <v>0</v>
      </c>
      <c r="N19" s="257"/>
      <c r="O19" s="907"/>
      <c r="P19" s="907"/>
      <c r="Q19" s="907"/>
      <c r="R19" s="907"/>
      <c r="T19" s="909" t="str">
        <f>IF('8'!B27="","",'8'!B27)</f>
        <v/>
      </c>
      <c r="U19" s="910" t="str">
        <f>IF('8'!C27="","",'8'!C27)</f>
        <v/>
      </c>
      <c r="V19" s="910" t="str">
        <f>IF('8'!D27="","",'8'!D27)</f>
        <v/>
      </c>
      <c r="W19" s="911" t="str">
        <f>IF('8'!E27="","",'8'!E27)</f>
        <v/>
      </c>
      <c r="X19" s="909" t="str">
        <f>IF('8'!F27="","",'8'!F27)</f>
        <v/>
      </c>
      <c r="Y19" s="909" t="str">
        <f>IF('8'!G27="","",'8'!G27)</f>
        <v/>
      </c>
      <c r="Z19" s="225" t="str">
        <f>IF('8'!H27="","",'8'!H27)</f>
        <v/>
      </c>
      <c r="AA19" s="225" t="str">
        <f>IF('8'!I27="","",'8'!I27)</f>
        <v/>
      </c>
      <c r="AB19" s="225">
        <f>IF('8'!J27="","",'8'!J27)</f>
        <v>4</v>
      </c>
      <c r="AD19" s="901">
        <v>8</v>
      </c>
      <c r="AE19" s="166" t="str">
        <f>IF('6'!B35="","",'6'!B35)</f>
        <v/>
      </c>
      <c r="AF19" s="167" t="str">
        <f>IF(AE19="","",IF('6'!B35="","",'6'!L35)/100)</f>
        <v/>
      </c>
      <c r="AG19" s="166" t="str">
        <f>IF('6'!D35="","",'6'!D35)</f>
        <v/>
      </c>
      <c r="AH19" s="166" t="str">
        <f>IF('6'!E35="","",'6'!E35)</f>
        <v/>
      </c>
      <c r="AI19" s="168" t="str">
        <f>IF('6'!G35="","",'6'!G35)</f>
        <v/>
      </c>
      <c r="AJ19" s="208" t="str">
        <f t="shared" si="24"/>
        <v/>
      </c>
      <c r="AK19" s="225" t="str">
        <f>IF(AE19="","",IF(AND('4'!$B$38="X", AH19=2, AI19&gt;=850, AI19&lt;=1224), "Good",IF(AND('4'!$B$38="X",AH19=3, AI19&gt;=1100, AI19&lt;=1512), "Good",IF(AND(AI19&gt;=VLOOKUP(AH19, $AN$3:$AR$7, 4, FALSE), AI19&lt;=VLOOKUP(AH19, $AN$3:$AR$7, 5, FALSE)), "Good", "Bad"))))</f>
        <v/>
      </c>
      <c r="AL19" s="168" t="str">
        <f>IF('6'!H35="","",'6'!H35)</f>
        <v/>
      </c>
      <c r="AM19" s="166" t="str">
        <f>IF(AH19=0,'4'!$I$76,IF(AH19=1,'4'!$J$76,IF(AH19=2,'4'!$K$76,IF(AH19=3,'4'!$L$76,IF(AH19=4,'4'!$M$76,IF(AH19=5,'4'!$O$76,""))))))</f>
        <v/>
      </c>
      <c r="AN19" s="169" t="str">
        <f t="shared" si="26"/>
        <v/>
      </c>
      <c r="AO19" s="168" t="str">
        <f>IF(AE19="","",IF('3'!$H$8="N",VLOOKUP($AE$2&amp;$AE$1&amp;AH19&amp;AF19&amp;"Max",[1]AllMaxRents!$A$1:$G$65536,6,FALSE),VLOOKUP($AE$1&amp;AH19&amp;AF19&amp;"NNM",[1]AllMaxRents!$A$1:$G$65536,6,FALSE)))</f>
        <v/>
      </c>
      <c r="AP19" s="208" t="str">
        <f t="shared" si="27"/>
        <v/>
      </c>
      <c r="AQ19" s="226" t="str">
        <f t="shared" si="28"/>
        <v/>
      </c>
      <c r="AR19" s="226" t="str">
        <f t="shared" si="25"/>
        <v/>
      </c>
      <c r="AT19" s="887" t="s">
        <v>746</v>
      </c>
      <c r="AU19" s="888">
        <f>'7'!C25</f>
        <v>0</v>
      </c>
      <c r="AV19" s="821"/>
      <c r="AW19" s="902" t="s">
        <v>180</v>
      </c>
      <c r="AX19" s="888">
        <f>'7'!G25</f>
        <v>0</v>
      </c>
      <c r="AZ19" s="840" t="s">
        <v>390</v>
      </c>
      <c r="BA19" s="1000">
        <f>'9'!C21</f>
        <v>0</v>
      </c>
      <c r="BB19" s="1022">
        <f>'9'!D21</f>
        <v>0</v>
      </c>
      <c r="BC19" s="1022">
        <f>'9'!E21</f>
        <v>0</v>
      </c>
      <c r="BE19" s="210">
        <v>17</v>
      </c>
      <c r="BF19" s="185">
        <f t="shared" si="6"/>
        <v>0</v>
      </c>
      <c r="BG19" s="185">
        <f>(BG18-$AX$36)*UWWB!$BI$1+$AX$36</f>
        <v>0</v>
      </c>
      <c r="BH19" s="185">
        <f t="shared" si="0"/>
        <v>0</v>
      </c>
      <c r="BI19" s="185">
        <f t="shared" si="1"/>
        <v>0</v>
      </c>
      <c r="BJ19" s="185" t="e">
        <f t="shared" si="2"/>
        <v>#DIV/0!</v>
      </c>
      <c r="BK19" s="185">
        <f t="shared" si="3"/>
        <v>0</v>
      </c>
      <c r="BL19" s="211">
        <f t="shared" si="4"/>
        <v>0</v>
      </c>
      <c r="BM19" s="212" t="e">
        <f t="shared" si="5"/>
        <v>#DIV/0!</v>
      </c>
      <c r="BO19" s="823" t="s">
        <v>1347</v>
      </c>
      <c r="BP19" s="916">
        <f>H29</f>
        <v>0</v>
      </c>
      <c r="BQ19" s="313"/>
      <c r="CB19" s="863" t="str">
        <f>IF('13'!C24="","",'13'!C24)</f>
        <v/>
      </c>
      <c r="CC19" s="864" t="str">
        <f>IF('13'!D24="","",'13'!D24)</f>
        <v/>
      </c>
      <c r="CD19" s="865"/>
      <c r="CE19" s="221" t="str">
        <f t="shared" si="8"/>
        <v/>
      </c>
      <c r="CF19" s="866" t="str">
        <f t="shared" si="9"/>
        <v/>
      </c>
      <c r="CG19" s="867" t="str">
        <f t="shared" si="10"/>
        <v/>
      </c>
      <c r="CH19" s="868" t="str">
        <f t="shared" si="11"/>
        <v/>
      </c>
      <c r="CI19" s="869" t="str">
        <f>IF(CB19="","",'13'!B24)</f>
        <v/>
      </c>
      <c r="CJ19" s="870"/>
      <c r="CK19" s="220" t="str">
        <f t="shared" si="12"/>
        <v/>
      </c>
      <c r="CL19" s="221" t="str">
        <f t="shared" si="13"/>
        <v/>
      </c>
      <c r="CM19" s="164" t="str">
        <f t="shared" si="14"/>
        <v/>
      </c>
      <c r="CN19" s="164" t="str">
        <f t="shared" si="15"/>
        <v/>
      </c>
      <c r="CO19" s="164" t="str">
        <f t="shared" si="16"/>
        <v/>
      </c>
      <c r="CP19" s="165" t="str">
        <f t="shared" si="17"/>
        <v/>
      </c>
    </row>
    <row r="20" spans="2:94" ht="12.75" customHeight="1" x14ac:dyDescent="0.2">
      <c r="B20" s="206" t="s">
        <v>1090</v>
      </c>
      <c r="C20" s="314"/>
      <c r="D20" s="310">
        <f>BA101</f>
        <v>0</v>
      </c>
      <c r="E20" s="338" t="str">
        <f>IF(AND(D20&gt;=G20,D20&lt;=H20),"OK","Problem!")</f>
        <v>OK</v>
      </c>
      <c r="F20" s="222" t="s">
        <v>1379</v>
      </c>
      <c r="G20" s="339">
        <f>ROUNDDOWN(((V20+AX32+AX34)/12)*6,2)</f>
        <v>0</v>
      </c>
      <c r="H20" s="339">
        <f>((V20+AX32+AX34)/12)*9</f>
        <v>0</v>
      </c>
      <c r="I20" s="313"/>
      <c r="J20" s="316"/>
      <c r="L20" s="259" t="s">
        <v>1244</v>
      </c>
      <c r="M20" s="266">
        <f>M18-M19</f>
        <v>0</v>
      </c>
      <c r="N20" s="917"/>
      <c r="O20" s="907"/>
      <c r="P20" s="907"/>
      <c r="Q20" s="907"/>
      <c r="R20" s="907"/>
      <c r="T20" s="918" t="s">
        <v>1434</v>
      </c>
      <c r="U20" s="919">
        <f>SUM(U16:U19)</f>
        <v>0</v>
      </c>
      <c r="V20" s="919">
        <f>SUM(V16:V19)</f>
        <v>0</v>
      </c>
      <c r="W20" s="367"/>
      <c r="X20" s="367"/>
      <c r="Y20" s="367"/>
      <c r="Z20" s="367"/>
      <c r="AA20" s="367"/>
      <c r="AB20" s="367"/>
      <c r="AD20" s="901">
        <v>9</v>
      </c>
      <c r="AE20" s="166" t="str">
        <f>IF('6'!B36="","",'6'!B36)</f>
        <v/>
      </c>
      <c r="AF20" s="167" t="str">
        <f>IF(AE20="","",IF('6'!B36="","",'6'!L36)/100)</f>
        <v/>
      </c>
      <c r="AG20" s="166" t="str">
        <f>IF('6'!D36="","",'6'!D36)</f>
        <v/>
      </c>
      <c r="AH20" s="166" t="str">
        <f>IF('6'!E36="","",'6'!E36)</f>
        <v/>
      </c>
      <c r="AI20" s="168" t="str">
        <f>IF('6'!G36="","",'6'!G36)</f>
        <v/>
      </c>
      <c r="AJ20" s="208" t="str">
        <f t="shared" si="24"/>
        <v/>
      </c>
      <c r="AK20" s="225" t="str">
        <f>IF(AE20="","",IF(AND('4'!$B$38="X", AH20=2, AI20&gt;=850, AI20&lt;=1224), "Good",IF(AND('4'!$B$38="X",AH20=3, AI20&gt;=1100, AI20&lt;=1512), "Good",IF(AND(AI20&gt;=VLOOKUP(AH20, $AN$3:$AR$7, 4, FALSE), AI20&lt;=VLOOKUP(AH20, $AN$3:$AR$7, 5, FALSE)), "Good", "Bad"))))</f>
        <v/>
      </c>
      <c r="AL20" s="168" t="str">
        <f>IF('6'!H36="","",'6'!H36)</f>
        <v/>
      </c>
      <c r="AM20" s="166" t="str">
        <f>IF(AH20=0,'4'!$I$76,IF(AH20=1,'4'!$J$76,IF(AH20=2,'4'!$K$76,IF(AH20=3,'4'!$L$76,IF(AH20=4,'4'!$M$76,IF(AH20=5,'4'!$O$76,""))))))</f>
        <v/>
      </c>
      <c r="AN20" s="169" t="str">
        <f t="shared" si="26"/>
        <v/>
      </c>
      <c r="AO20" s="168" t="str">
        <f>IF(AE20="","",IF('3'!$H$8="N",VLOOKUP($AE$2&amp;$AE$1&amp;AH20&amp;AF20&amp;"Max",[1]AllMaxRents!$A$1:$G$65536,6,FALSE),VLOOKUP($AE$1&amp;AH20&amp;AF20&amp;"NNM",[1]AllMaxRents!$A$1:$G$65536,6,FALSE)))</f>
        <v/>
      </c>
      <c r="AP20" s="208" t="str">
        <f t="shared" si="27"/>
        <v/>
      </c>
      <c r="AQ20" s="226" t="str">
        <f t="shared" si="28"/>
        <v/>
      </c>
      <c r="AR20" s="226" t="str">
        <f t="shared" si="25"/>
        <v/>
      </c>
      <c r="AT20" s="887" t="s">
        <v>966</v>
      </c>
      <c r="AU20" s="920">
        <f>'7-A'!C19</f>
        <v>0</v>
      </c>
      <c r="AV20" s="821"/>
      <c r="AW20" s="913" t="s">
        <v>178</v>
      </c>
      <c r="AX20" s="888">
        <f>'7'!G26</f>
        <v>0</v>
      </c>
      <c r="AZ20" s="840" t="s">
        <v>1497</v>
      </c>
      <c r="BA20" s="1021">
        <f>'9'!C22</f>
        <v>0</v>
      </c>
      <c r="BB20" s="1022">
        <f>'9'!D22</f>
        <v>0</v>
      </c>
      <c r="BC20" s="1022">
        <f>'9'!E22</f>
        <v>0</v>
      </c>
      <c r="BE20" s="210">
        <v>18</v>
      </c>
      <c r="BF20" s="185">
        <f t="shared" si="6"/>
        <v>0</v>
      </c>
      <c r="BG20" s="185">
        <f>(BG19-$AX$36)*UWWB!$BI$1+$AX$36</f>
        <v>0</v>
      </c>
      <c r="BH20" s="185">
        <f t="shared" si="0"/>
        <v>0</v>
      </c>
      <c r="BI20" s="185">
        <f t="shared" si="1"/>
        <v>0</v>
      </c>
      <c r="BJ20" s="185" t="e">
        <f t="shared" si="2"/>
        <v>#DIV/0!</v>
      </c>
      <c r="BK20" s="185">
        <f t="shared" si="3"/>
        <v>0</v>
      </c>
      <c r="BL20" s="211">
        <f t="shared" si="4"/>
        <v>0</v>
      </c>
      <c r="BM20" s="212" t="e">
        <f t="shared" si="5"/>
        <v>#DIV/0!</v>
      </c>
      <c r="BO20" s="914" t="s">
        <v>1348</v>
      </c>
      <c r="BP20" s="921" t="e">
        <f>ROUND(BP18/BP19,4)</f>
        <v>#DIV/0!</v>
      </c>
      <c r="BQ20" s="313"/>
      <c r="CB20" s="863" t="str">
        <f>IF('13'!C25="","",'13'!C25)</f>
        <v/>
      </c>
      <c r="CC20" s="864" t="str">
        <f>IF('13'!D25="","",'13'!D25)</f>
        <v/>
      </c>
      <c r="CD20" s="865"/>
      <c r="CE20" s="221" t="str">
        <f t="shared" si="8"/>
        <v/>
      </c>
      <c r="CF20" s="866" t="str">
        <f t="shared" si="9"/>
        <v/>
      </c>
      <c r="CG20" s="867" t="str">
        <f t="shared" si="10"/>
        <v/>
      </c>
      <c r="CH20" s="868" t="str">
        <f t="shared" si="11"/>
        <v/>
      </c>
      <c r="CI20" s="869" t="str">
        <f>IF(CB20="","",'13'!B25)</f>
        <v/>
      </c>
      <c r="CJ20" s="870"/>
      <c r="CK20" s="220" t="str">
        <f t="shared" si="12"/>
        <v/>
      </c>
      <c r="CL20" s="221" t="str">
        <f t="shared" si="13"/>
        <v/>
      </c>
      <c r="CM20" s="164" t="str">
        <f t="shared" si="14"/>
        <v/>
      </c>
      <c r="CN20" s="164" t="str">
        <f t="shared" si="15"/>
        <v/>
      </c>
      <c r="CO20" s="164" t="str">
        <f t="shared" si="16"/>
        <v/>
      </c>
      <c r="CP20" s="165" t="str">
        <f t="shared" si="17"/>
        <v/>
      </c>
    </row>
    <row r="21" spans="2:94" ht="12.75" customHeight="1" thickBot="1" x14ac:dyDescent="0.25">
      <c r="B21" s="206" t="s">
        <v>1251</v>
      </c>
      <c r="C21" s="314"/>
      <c r="D21" s="310">
        <f>D20-G20</f>
        <v>0</v>
      </c>
      <c r="E21" s="338" t="str">
        <f>IF(((G20/6)*9)&lt;=D21,"Problem!","OK")</f>
        <v>Problem!</v>
      </c>
      <c r="F21" s="337" t="s">
        <v>1205</v>
      </c>
      <c r="I21" s="313"/>
      <c r="J21" s="316"/>
      <c r="L21" s="258" t="s">
        <v>1240</v>
      </c>
      <c r="M21" s="261">
        <f>'11'!N10</f>
        <v>0</v>
      </c>
      <c r="N21" s="922"/>
      <c r="O21" s="907"/>
      <c r="P21" s="907"/>
      <c r="Q21" s="907"/>
      <c r="R21" s="907"/>
      <c r="T21" s="923"/>
      <c r="W21" s="367"/>
      <c r="X21" s="367"/>
      <c r="Y21" s="367"/>
      <c r="Z21" s="367"/>
      <c r="AA21" s="367"/>
      <c r="AB21" s="367"/>
      <c r="AD21" s="901">
        <v>10</v>
      </c>
      <c r="AE21" s="166" t="str">
        <f>IF('6'!B37="","",'6'!B37)</f>
        <v/>
      </c>
      <c r="AF21" s="167" t="str">
        <f>IF(AE21="","",IF('6'!B37="","",'6'!L37)/100)</f>
        <v/>
      </c>
      <c r="AG21" s="166" t="str">
        <f>IF('6'!D37="","",'6'!D37)</f>
        <v/>
      </c>
      <c r="AH21" s="166" t="str">
        <f>IF('6'!E37="","",'6'!E37)</f>
        <v/>
      </c>
      <c r="AI21" s="168" t="str">
        <f>IF('6'!G37="","",'6'!G37)</f>
        <v/>
      </c>
      <c r="AJ21" s="208" t="str">
        <f t="shared" si="24"/>
        <v/>
      </c>
      <c r="AK21" s="225" t="str">
        <f>IF(AE21="","",IF(AND('4'!$B$38="X", AH21=2, AI21&gt;=850, AI21&lt;=1224), "Good",IF(AND('4'!$B$38="X",AH21=3, AI21&gt;=1100, AI21&lt;=1512), "Good",IF(AND(AI21&gt;=VLOOKUP(AH21, $AN$3:$AR$7, 4, FALSE), AI21&lt;=VLOOKUP(AH21, $AN$3:$AR$7, 5, FALSE)), "Good", "Bad"))))</f>
        <v/>
      </c>
      <c r="AL21" s="168" t="str">
        <f>IF('6'!H37="","",'6'!H37)</f>
        <v/>
      </c>
      <c r="AM21" s="166" t="str">
        <f>IF(AH21=0,'4'!$I$76,IF(AH21=1,'4'!$J$76,IF(AH21=2,'4'!$K$76,IF(AH21=3,'4'!$L$76,IF(AH21=4,'4'!$M$76,IF(AH21=5,'4'!$O$76,""))))))</f>
        <v/>
      </c>
      <c r="AN21" s="169" t="str">
        <f t="shared" si="26"/>
        <v/>
      </c>
      <c r="AO21" s="168" t="str">
        <f>IF(AE21="","",IF('3'!$H$8="N",VLOOKUP($AE$2&amp;$AE$1&amp;AH21&amp;AF21&amp;"Max",[1]AllMaxRents!$A$1:$G$65536,6,FALSE),VLOOKUP($AE$1&amp;AH21&amp;AF21&amp;"NNM",[1]AllMaxRents!$A$1:$G$65536,6,FALSE)))</f>
        <v/>
      </c>
      <c r="AP21" s="208" t="str">
        <f t="shared" si="27"/>
        <v/>
      </c>
      <c r="AQ21" s="226" t="str">
        <f t="shared" si="28"/>
        <v/>
      </c>
      <c r="AR21" s="226" t="str">
        <f t="shared" si="25"/>
        <v/>
      </c>
      <c r="AT21" s="924" t="s">
        <v>658</v>
      </c>
      <c r="AU21" s="925">
        <f>SUM(AU10:AU20)</f>
        <v>0</v>
      </c>
      <c r="AV21" s="821"/>
      <c r="AW21" s="902" t="s">
        <v>967</v>
      </c>
      <c r="AX21" s="920">
        <f>'7-A'!G19</f>
        <v>0</v>
      </c>
      <c r="AZ21" s="926" t="s">
        <v>1389</v>
      </c>
      <c r="BA21" s="1000">
        <f>'9'!C23</f>
        <v>0</v>
      </c>
      <c r="BB21" s="1022">
        <f>'9'!D23</f>
        <v>0</v>
      </c>
      <c r="BC21" s="1022">
        <f>'9'!E23</f>
        <v>0</v>
      </c>
      <c r="BE21" s="210">
        <v>19</v>
      </c>
      <c r="BF21" s="185">
        <f t="shared" si="6"/>
        <v>0</v>
      </c>
      <c r="BG21" s="185">
        <f>(BG20-$AX$36)*UWWB!$BI$1+$AX$36</f>
        <v>0</v>
      </c>
      <c r="BH21" s="185">
        <f t="shared" si="0"/>
        <v>0</v>
      </c>
      <c r="BI21" s="185">
        <f t="shared" si="1"/>
        <v>0</v>
      </c>
      <c r="BJ21" s="185" t="e">
        <f t="shared" si="2"/>
        <v>#DIV/0!</v>
      </c>
      <c r="BK21" s="185">
        <f t="shared" si="3"/>
        <v>0</v>
      </c>
      <c r="BL21" s="211">
        <f t="shared" si="4"/>
        <v>0</v>
      </c>
      <c r="BM21" s="212" t="e">
        <f t="shared" si="5"/>
        <v>#DIV/0!</v>
      </c>
      <c r="BO21" s="823" t="s">
        <v>1349</v>
      </c>
      <c r="BP21" s="927">
        <f>AJ32</f>
        <v>0</v>
      </c>
      <c r="CB21" s="863" t="str">
        <f>IF('13'!C26="","",'13'!C26)</f>
        <v/>
      </c>
      <c r="CC21" s="864" t="str">
        <f>IF('13'!D26="","",'13'!D26)</f>
        <v/>
      </c>
      <c r="CD21" s="865"/>
      <c r="CE21" s="221" t="str">
        <f t="shared" si="8"/>
        <v/>
      </c>
      <c r="CF21" s="866" t="str">
        <f t="shared" si="9"/>
        <v/>
      </c>
      <c r="CG21" s="867" t="str">
        <f t="shared" si="10"/>
        <v/>
      </c>
      <c r="CH21" s="868" t="str">
        <f t="shared" si="11"/>
        <v/>
      </c>
      <c r="CI21" s="869" t="str">
        <f>IF(CB21="","",'13'!B26)</f>
        <v/>
      </c>
      <c r="CJ21" s="870"/>
      <c r="CK21" s="220" t="str">
        <f t="shared" si="12"/>
        <v/>
      </c>
      <c r="CL21" s="221" t="str">
        <f t="shared" si="13"/>
        <v/>
      </c>
      <c r="CM21" s="164" t="str">
        <f t="shared" si="14"/>
        <v/>
      </c>
      <c r="CN21" s="164" t="str">
        <f t="shared" si="15"/>
        <v/>
      </c>
      <c r="CO21" s="164" t="str">
        <f t="shared" si="16"/>
        <v/>
      </c>
      <c r="CP21" s="165" t="str">
        <f t="shared" si="17"/>
        <v/>
      </c>
    </row>
    <row r="22" spans="2:94" ht="12.75" customHeight="1" thickBot="1" x14ac:dyDescent="0.25">
      <c r="B22" s="206" t="s">
        <v>758</v>
      </c>
      <c r="C22" s="314"/>
      <c r="D22" s="340">
        <f>AX36</f>
        <v>0</v>
      </c>
      <c r="E22" s="338" t="str">
        <f>IF(D22&gt;=I24,"OK","Too Low!")</f>
        <v>OK</v>
      </c>
      <c r="F22" s="341" t="s">
        <v>26</v>
      </c>
      <c r="G22" s="342" t="s">
        <v>1207</v>
      </c>
      <c r="H22" s="343" t="s">
        <v>1208</v>
      </c>
      <c r="I22" s="344" t="s">
        <v>171</v>
      </c>
      <c r="J22" s="316"/>
      <c r="L22" s="258" t="s">
        <v>1246</v>
      </c>
      <c r="M22" s="261">
        <v>0.99990000000000001</v>
      </c>
      <c r="N22" s="255"/>
      <c r="O22" s="928"/>
      <c r="P22" s="907"/>
      <c r="Q22" s="907"/>
      <c r="R22" s="907"/>
      <c r="T22" s="929" t="s">
        <v>1431</v>
      </c>
      <c r="U22" s="930">
        <f>U12+U20</f>
        <v>0</v>
      </c>
      <c r="V22" s="931"/>
      <c r="W22" s="367"/>
      <c r="X22" s="367"/>
      <c r="Y22" s="367"/>
      <c r="Z22" s="367"/>
      <c r="AA22" s="367"/>
      <c r="AB22" s="367"/>
      <c r="AD22" s="901">
        <v>11</v>
      </c>
      <c r="AE22" s="166" t="str">
        <f>IF('6'!B38="","",'6'!B38)</f>
        <v/>
      </c>
      <c r="AF22" s="167" t="str">
        <f>IF(AE22="","",IF('6'!B38="","",'6'!L38)/100)</f>
        <v/>
      </c>
      <c r="AG22" s="166" t="str">
        <f>IF('6'!D38="","",'6'!D38)</f>
        <v/>
      </c>
      <c r="AH22" s="166" t="str">
        <f>IF('6'!E38="","",'6'!E38)</f>
        <v/>
      </c>
      <c r="AI22" s="168" t="str">
        <f>IF('6'!G38="","",'6'!G38)</f>
        <v/>
      </c>
      <c r="AJ22" s="208" t="str">
        <f t="shared" si="24"/>
        <v/>
      </c>
      <c r="AK22" s="225" t="str">
        <f>IF(AE22="","",IF(AND('4'!$B$38="X", AH22=2, AI22&gt;=850, AI22&lt;=1224), "Good",IF(AND('4'!$B$38="X",AH22=3, AI22&gt;=1100, AI22&lt;=1512), "Good",IF(AND(AI22&gt;=VLOOKUP(AH22, $AN$3:$AR$7, 4, FALSE), AI22&lt;=VLOOKUP(AH22, $AN$3:$AR$7, 5, FALSE)), "Good", "Bad"))))</f>
        <v/>
      </c>
      <c r="AL22" s="168" t="str">
        <f>IF('6'!H38="","",'6'!H38)</f>
        <v/>
      </c>
      <c r="AM22" s="166" t="str">
        <f>IF(AH22=0,'4'!$I$76,IF(AH22=1,'4'!$J$76,IF(AH22=2,'4'!$K$76,IF(AH22=3,'4'!$L$76,IF(AH22=4,'4'!$M$76,IF(AH22=5,'4'!$O$76,""))))))</f>
        <v/>
      </c>
      <c r="AN22" s="169" t="str">
        <f t="shared" si="26"/>
        <v/>
      </c>
      <c r="AO22" s="168" t="str">
        <f>IF(AE22="","",IF('3'!$H$8="N",VLOOKUP($AE$2&amp;$AE$1&amp;AH22&amp;AF22&amp;"Max",[1]AllMaxRents!$A$1:$G$65536,6,FALSE),VLOOKUP($AE$1&amp;AH22&amp;AF22&amp;"NNM",[1]AllMaxRents!$A$1:$G$65536,6,FALSE)))</f>
        <v/>
      </c>
      <c r="AP22" s="208" t="str">
        <f t="shared" si="27"/>
        <v/>
      </c>
      <c r="AQ22" s="226" t="str">
        <f t="shared" si="28"/>
        <v/>
      </c>
      <c r="AR22" s="226" t="str">
        <f t="shared" si="25"/>
        <v/>
      </c>
      <c r="AT22" s="924" t="s">
        <v>659</v>
      </c>
      <c r="AU22" s="932" t="e">
        <f>AU21/AX8</f>
        <v>#DIV/0!</v>
      </c>
      <c r="AV22" s="821"/>
      <c r="AW22" s="924" t="s">
        <v>661</v>
      </c>
      <c r="AX22" s="925">
        <f>SUM(AX10:AX21)</f>
        <v>0</v>
      </c>
      <c r="AZ22" s="840" t="s">
        <v>1382</v>
      </c>
      <c r="BA22" s="1021">
        <f>'9'!C24</f>
        <v>0</v>
      </c>
      <c r="BB22" s="1022">
        <f>'9'!D24</f>
        <v>0</v>
      </c>
      <c r="BC22" s="1022">
        <f>'9'!E24</f>
        <v>0</v>
      </c>
      <c r="BE22" s="233">
        <v>20</v>
      </c>
      <c r="BF22" s="234">
        <f t="shared" si="6"/>
        <v>0</v>
      </c>
      <c r="BG22" s="234">
        <f>(BG21-$AX$36)*UWWB!$BI$1+$AX$36</f>
        <v>0</v>
      </c>
      <c r="BH22" s="234">
        <f t="shared" si="0"/>
        <v>0</v>
      </c>
      <c r="BI22" s="234">
        <f t="shared" si="1"/>
        <v>0</v>
      </c>
      <c r="BJ22" s="234" t="e">
        <f t="shared" si="2"/>
        <v>#DIV/0!</v>
      </c>
      <c r="BK22" s="234">
        <f t="shared" si="3"/>
        <v>0</v>
      </c>
      <c r="BL22" s="235">
        <f t="shared" si="4"/>
        <v>0</v>
      </c>
      <c r="BM22" s="236" t="e">
        <f t="shared" si="5"/>
        <v>#DIV/0!</v>
      </c>
      <c r="BO22" s="823" t="s">
        <v>1350</v>
      </c>
      <c r="BP22" s="927">
        <f>AJ32</f>
        <v>0</v>
      </c>
      <c r="CB22" s="863" t="str">
        <f>IF('13'!C27="","",'13'!C27)</f>
        <v/>
      </c>
      <c r="CC22" s="864" t="str">
        <f>IF('13'!D27="","",'13'!D27)</f>
        <v/>
      </c>
      <c r="CD22" s="865"/>
      <c r="CE22" s="221" t="str">
        <f t="shared" si="8"/>
        <v/>
      </c>
      <c r="CF22" s="866" t="str">
        <f t="shared" si="9"/>
        <v/>
      </c>
      <c r="CG22" s="867" t="str">
        <f t="shared" si="10"/>
        <v/>
      </c>
      <c r="CH22" s="868" t="str">
        <f t="shared" si="11"/>
        <v/>
      </c>
      <c r="CI22" s="869" t="str">
        <f>IF(CB22="","",'13'!B27)</f>
        <v/>
      </c>
      <c r="CJ22" s="870"/>
      <c r="CK22" s="220" t="str">
        <f t="shared" si="12"/>
        <v/>
      </c>
      <c r="CL22" s="221" t="str">
        <f t="shared" si="13"/>
        <v/>
      </c>
      <c r="CM22" s="164" t="str">
        <f t="shared" si="14"/>
        <v/>
      </c>
      <c r="CN22" s="164" t="str">
        <f t="shared" si="15"/>
        <v/>
      </c>
      <c r="CO22" s="164" t="str">
        <f t="shared" si="16"/>
        <v/>
      </c>
      <c r="CP22" s="165" t="str">
        <f t="shared" si="17"/>
        <v/>
      </c>
    </row>
    <row r="23" spans="2:94" ht="13.5" customHeight="1" thickBot="1" x14ac:dyDescent="0.25">
      <c r="B23" s="206" t="s">
        <v>1252</v>
      </c>
      <c r="C23" s="314"/>
      <c r="D23" s="310">
        <f>D22-I24</f>
        <v>0</v>
      </c>
      <c r="E23" s="345" t="e">
        <f>IF('7'!G40/UWWB!D24&gt;450,"Problem!","OK")</f>
        <v>#DIV/0!</v>
      </c>
      <c r="F23" s="164">
        <f>IF(AND('1'!G11="X",UWWB!BA105&gt;0),300,0)</f>
        <v>0</v>
      </c>
      <c r="G23" s="164">
        <f>IF(AND('1'!G13="X",UWWB!BA105&gt;0),300,0)</f>
        <v>0</v>
      </c>
      <c r="H23" s="164">
        <f>IF(OR('1'!G15="X",'1'!G17="X")*AND(UWWB!BA105&gt;0),300,0)</f>
        <v>0</v>
      </c>
      <c r="I23" s="316"/>
      <c r="J23" s="316"/>
      <c r="L23" s="267" t="s">
        <v>1408</v>
      </c>
      <c r="M23" s="268" t="str">
        <f>IF('1'!B17="X",(M20/10/M21/M22),"N/A")</f>
        <v>N/A</v>
      </c>
      <c r="N23" s="255"/>
      <c r="O23" s="907"/>
      <c r="P23" s="907"/>
      <c r="Q23" s="907"/>
      <c r="R23" s="907"/>
      <c r="W23" s="367"/>
      <c r="X23" s="367"/>
      <c r="Y23" s="367"/>
      <c r="Z23" s="367"/>
      <c r="AA23" s="367"/>
      <c r="AB23" s="367"/>
      <c r="AD23" s="901">
        <v>12</v>
      </c>
      <c r="AE23" s="166" t="str">
        <f>IF('6'!B39="","",'6'!B39)</f>
        <v/>
      </c>
      <c r="AF23" s="167" t="str">
        <f>IF(AE23="","",IF('6'!B39="","",'6'!L39)/100)</f>
        <v/>
      </c>
      <c r="AG23" s="166" t="str">
        <f>IF('6'!D39="","",'6'!D39)</f>
        <v/>
      </c>
      <c r="AH23" s="166" t="str">
        <f>IF('6'!E39="","",'6'!E39)</f>
        <v/>
      </c>
      <c r="AI23" s="168" t="str">
        <f>IF('6'!G39="","",'6'!G39)</f>
        <v/>
      </c>
      <c r="AJ23" s="208" t="str">
        <f t="shared" si="24"/>
        <v/>
      </c>
      <c r="AK23" s="225" t="str">
        <f>IF(AE23="","",IF(AND('4'!$B$38="X", AH23=2, AI23&gt;=850, AI23&lt;=1224), "Good",IF(AND('4'!$B$38="X",AH23=3, AI23&gt;=1100, AI23&lt;=1512), "Good",IF(AND(AI23&gt;=VLOOKUP(AH23, $AN$3:$AR$7, 4, FALSE), AI23&lt;=VLOOKUP(AH23, $AN$3:$AR$7, 5, FALSE)), "Good", "Bad"))))</f>
        <v/>
      </c>
      <c r="AL23" s="168" t="str">
        <f>IF('6'!H39="","",'6'!H39)</f>
        <v/>
      </c>
      <c r="AM23" s="166" t="str">
        <f>IF(AH23=0,'4'!$I$76,IF(AH23=1,'4'!$J$76,IF(AH23=2,'4'!$K$76,IF(AH23=3,'4'!$L$76,IF(AH23=4,'4'!$M$76,IF(AH23=5,'4'!$O$76,""))))))</f>
        <v/>
      </c>
      <c r="AN23" s="169" t="str">
        <f t="shared" si="26"/>
        <v/>
      </c>
      <c r="AO23" s="168" t="str">
        <f>IF(AE23="","",IF('3'!$H$8="N",VLOOKUP($AE$2&amp;$AE$1&amp;AH23&amp;AF23&amp;"Max",[1]AllMaxRents!$A$1:$G$65536,6,FALSE),VLOOKUP($AE$1&amp;AH23&amp;AF23&amp;"NNM",[1]AllMaxRents!$A$1:$G$65536,6,FALSE)))</f>
        <v/>
      </c>
      <c r="AP23" s="208" t="str">
        <f t="shared" si="27"/>
        <v/>
      </c>
      <c r="AQ23" s="226" t="str">
        <f t="shared" si="28"/>
        <v/>
      </c>
      <c r="AR23" s="226" t="str">
        <f t="shared" si="25"/>
        <v/>
      </c>
      <c r="AT23" s="820"/>
      <c r="AU23" s="820"/>
      <c r="AV23" s="821"/>
      <c r="AW23" s="924" t="s">
        <v>659</v>
      </c>
      <c r="AX23" s="933" t="e">
        <f>AX22/AX8</f>
        <v>#DIV/0!</v>
      </c>
      <c r="AZ23" s="840" t="s">
        <v>667</v>
      </c>
      <c r="BA23" s="1021">
        <f>'9'!C25</f>
        <v>0</v>
      </c>
      <c r="BB23" s="1022">
        <f>'9'!D25</f>
        <v>0</v>
      </c>
      <c r="BC23" s="1022">
        <f>'9'!E25</f>
        <v>0</v>
      </c>
      <c r="BL23" s="237">
        <f>SUM(BL3:BL22)</f>
        <v>0</v>
      </c>
      <c r="BO23" s="914" t="s">
        <v>1351</v>
      </c>
      <c r="BP23" s="921" t="e">
        <f>ROUND(BP21/BP22,4)</f>
        <v>#DIV/0!</v>
      </c>
      <c r="CB23" s="863" t="str">
        <f>IF('13'!C28="","",'13'!C28)</f>
        <v/>
      </c>
      <c r="CC23" s="864" t="str">
        <f>IF('13'!D28="","",'13'!D28)</f>
        <v/>
      </c>
      <c r="CD23" s="865"/>
      <c r="CE23" s="221" t="str">
        <f t="shared" si="8"/>
        <v/>
      </c>
      <c r="CF23" s="866" t="str">
        <f t="shared" si="9"/>
        <v/>
      </c>
      <c r="CG23" s="867" t="str">
        <f t="shared" si="10"/>
        <v/>
      </c>
      <c r="CH23" s="868" t="str">
        <f t="shared" si="11"/>
        <v/>
      </c>
      <c r="CI23" s="869" t="str">
        <f>IF(CB23="","",'13'!B28)</f>
        <v/>
      </c>
      <c r="CJ23" s="870"/>
      <c r="CK23" s="220" t="str">
        <f t="shared" si="12"/>
        <v/>
      </c>
      <c r="CL23" s="221" t="str">
        <f t="shared" si="13"/>
        <v/>
      </c>
      <c r="CM23" s="164" t="str">
        <f t="shared" si="14"/>
        <v/>
      </c>
      <c r="CN23" s="164" t="str">
        <f t="shared" si="15"/>
        <v/>
      </c>
      <c r="CO23" s="164" t="str">
        <f t="shared" si="16"/>
        <v/>
      </c>
      <c r="CP23" s="165" t="str">
        <f t="shared" si="17"/>
        <v/>
      </c>
    </row>
    <row r="24" spans="2:94" ht="13.5" customHeight="1" thickBot="1" x14ac:dyDescent="0.25">
      <c r="B24" s="222" t="s">
        <v>1211</v>
      </c>
      <c r="C24" s="314"/>
      <c r="D24" s="346">
        <f>AG32</f>
        <v>0</v>
      </c>
      <c r="E24" s="347" t="str">
        <f>IF(ISNUMBER(D24),"OK","Problem!")</f>
        <v>OK</v>
      </c>
      <c r="F24" s="348">
        <f>$D$24*F23</f>
        <v>0</v>
      </c>
      <c r="G24" s="349">
        <f>$D$24*G23</f>
        <v>0</v>
      </c>
      <c r="H24" s="349">
        <f>$D$24*H23</f>
        <v>0</v>
      </c>
      <c r="I24" s="350">
        <f>SUM(F24:H24)</f>
        <v>0</v>
      </c>
      <c r="J24" s="316"/>
      <c r="L24" s="255"/>
      <c r="M24" s="256"/>
      <c r="N24" s="253"/>
      <c r="O24" s="253"/>
      <c r="P24" s="253"/>
      <c r="Q24" s="253"/>
      <c r="R24" s="253"/>
      <c r="T24" s="934" t="s">
        <v>1083</v>
      </c>
      <c r="U24" s="935"/>
      <c r="V24" s="936"/>
      <c r="W24" s="367"/>
      <c r="X24" s="367"/>
      <c r="Y24" s="367"/>
      <c r="Z24" s="367"/>
      <c r="AA24" s="367"/>
      <c r="AB24" s="367"/>
      <c r="AD24" s="901">
        <v>13</v>
      </c>
      <c r="AE24" s="166" t="str">
        <f>IF('6'!B40="","",'6'!B40)</f>
        <v/>
      </c>
      <c r="AF24" s="167" t="str">
        <f>IF(AE24="","",IF('6'!B40="","",'6'!L40)/100)</f>
        <v/>
      </c>
      <c r="AG24" s="166" t="str">
        <f>IF('6'!D40="","",'6'!D40)</f>
        <v/>
      </c>
      <c r="AH24" s="166" t="str">
        <f>IF('6'!E40="","",'6'!E40)</f>
        <v/>
      </c>
      <c r="AI24" s="168" t="str">
        <f>IF('6'!G40="","",'6'!G40)</f>
        <v/>
      </c>
      <c r="AJ24" s="208" t="str">
        <f t="shared" si="24"/>
        <v/>
      </c>
      <c r="AK24" s="225" t="str">
        <f>IF(AE24="","",IF(AND('4'!$B$38="X", AH24=2, AI24&gt;=850, AI24&lt;=1224), "Good",IF(AND('4'!$B$38="X",AH24=3, AI24&gt;=1100, AI24&lt;=1512), "Good",IF(AND(AI24&gt;=VLOOKUP(AH24, $AN$3:$AR$7, 4, FALSE), AI24&lt;=VLOOKUP(AH24, $AN$3:$AR$7, 5, FALSE)), "Good", "Bad"))))</f>
        <v/>
      </c>
      <c r="AL24" s="168" t="str">
        <f>IF('6'!H40="","",'6'!H40)</f>
        <v/>
      </c>
      <c r="AM24" s="166" t="str">
        <f>IF(AH24=0,'4'!$I$76,IF(AH24=1,'4'!$J$76,IF(AH24=2,'4'!$K$76,IF(AH24=3,'4'!$L$76,IF(AH24=4,'4'!$M$76,IF(AH24=5,'4'!$O$76,""))))))</f>
        <v/>
      </c>
      <c r="AN24" s="169" t="str">
        <f t="shared" si="26"/>
        <v/>
      </c>
      <c r="AO24" s="168" t="str">
        <f>IF(AE24="","",IF('3'!$H$8="N",VLOOKUP($AE$2&amp;$AE$1&amp;AH24&amp;AF24&amp;"Max",[1]AllMaxRents!$A$1:$G$65536,6,FALSE),VLOOKUP($AE$1&amp;AH24&amp;AF24&amp;"NNM",[1]AllMaxRents!$A$1:$G$65536,6,FALSE)))</f>
        <v/>
      </c>
      <c r="AP24" s="208" t="str">
        <f t="shared" si="27"/>
        <v/>
      </c>
      <c r="AQ24" s="226" t="str">
        <f t="shared" si="28"/>
        <v/>
      </c>
      <c r="AR24" s="226" t="str">
        <f t="shared" si="25"/>
        <v/>
      </c>
      <c r="AT24" s="937"/>
      <c r="AU24" s="938"/>
      <c r="AV24" s="821"/>
      <c r="AW24" s="820"/>
      <c r="AX24" s="820"/>
      <c r="AZ24" s="840" t="s">
        <v>668</v>
      </c>
      <c r="BA24" s="1021">
        <f>'9'!C26</f>
        <v>0</v>
      </c>
      <c r="BB24" s="1022">
        <f>'9'!D26</f>
        <v>0</v>
      </c>
      <c r="BC24" s="1022">
        <f>'9'!E26</f>
        <v>0</v>
      </c>
      <c r="BO24" s="914" t="s">
        <v>1352</v>
      </c>
      <c r="BP24" s="939" t="e">
        <f>MIN(BP20,BP23)</f>
        <v>#DIV/0!</v>
      </c>
      <c r="CB24" s="863" t="str">
        <f>IF('13'!C29="","",'13'!C29)</f>
        <v/>
      </c>
      <c r="CC24" s="864" t="str">
        <f>IF('13'!D29="","",'13'!D29)</f>
        <v/>
      </c>
      <c r="CD24" s="865"/>
      <c r="CE24" s="221" t="str">
        <f t="shared" si="8"/>
        <v/>
      </c>
      <c r="CF24" s="866" t="str">
        <f t="shared" si="9"/>
        <v/>
      </c>
      <c r="CG24" s="867" t="str">
        <f t="shared" si="10"/>
        <v/>
      </c>
      <c r="CH24" s="868" t="str">
        <f t="shared" si="11"/>
        <v/>
      </c>
      <c r="CI24" s="869" t="str">
        <f>IF(CB24="","",'13'!B29)</f>
        <v/>
      </c>
      <c r="CJ24" s="870"/>
      <c r="CK24" s="220" t="str">
        <f t="shared" si="12"/>
        <v/>
      </c>
      <c r="CL24" s="221" t="str">
        <f t="shared" si="13"/>
        <v/>
      </c>
      <c r="CM24" s="164" t="str">
        <f t="shared" si="14"/>
        <v/>
      </c>
      <c r="CN24" s="164" t="str">
        <f t="shared" si="15"/>
        <v/>
      </c>
      <c r="CO24" s="164" t="str">
        <f t="shared" si="16"/>
        <v/>
      </c>
      <c r="CP24" s="165" t="str">
        <f t="shared" si="17"/>
        <v/>
      </c>
    </row>
    <row r="25" spans="2:94" ht="13.5" customHeight="1" x14ac:dyDescent="0.2">
      <c r="B25" s="206" t="s">
        <v>1253</v>
      </c>
      <c r="C25" s="314" t="str">
        <f>IF('1'!G11="X","New Construction",IF('1'!G13="X","Acquisition",IF('1'!G15="X","Rehabilitation",IF('1'!G17="X","Acq/Rehabilitation",""))))</f>
        <v/>
      </c>
      <c r="D25" s="351">
        <f>IF(OR('3'!H16="Y",'3'!H18="Y"),130%,100%)</f>
        <v>1</v>
      </c>
      <c r="E25" s="347" t="str">
        <f>IF(ISNUMBER(D25),"OK","Problem!")</f>
        <v>OK</v>
      </c>
      <c r="F25" s="333"/>
      <c r="G25" s="313"/>
      <c r="H25" s="313"/>
      <c r="I25" s="352"/>
      <c r="J25" s="316"/>
      <c r="L25" s="940" t="s">
        <v>1151</v>
      </c>
      <c r="M25" s="940" t="s">
        <v>1152</v>
      </c>
      <c r="N25" s="251"/>
      <c r="O25" s="251"/>
      <c r="P25" s="251"/>
      <c r="Q25" s="251"/>
      <c r="R25" s="251"/>
      <c r="T25" s="941" t="str">
        <f>AZ4</f>
        <v>Acquisition</v>
      </c>
      <c r="U25" s="942">
        <f>BA8</f>
        <v>0</v>
      </c>
      <c r="V25" s="943"/>
      <c r="W25" s="821"/>
      <c r="X25" s="821"/>
      <c r="Y25" s="821"/>
      <c r="Z25" s="821"/>
      <c r="AA25" s="821"/>
      <c r="AB25" s="821"/>
      <c r="AD25" s="901">
        <v>14</v>
      </c>
      <c r="AE25" s="166" t="str">
        <f>IF('6'!B41="","",'6'!B41)</f>
        <v/>
      </c>
      <c r="AF25" s="167" t="str">
        <f>IF(AE25="","",IF('6'!B41="","",'6'!L41)/100)</f>
        <v/>
      </c>
      <c r="AG25" s="166" t="str">
        <f>IF('6'!D41="","",'6'!D41)</f>
        <v/>
      </c>
      <c r="AH25" s="166" t="str">
        <f>IF('6'!E41="","",'6'!E41)</f>
        <v/>
      </c>
      <c r="AI25" s="168" t="str">
        <f>IF('6'!G41="","",'6'!G41)</f>
        <v/>
      </c>
      <c r="AJ25" s="208" t="str">
        <f t="shared" si="24"/>
        <v/>
      </c>
      <c r="AK25" s="225" t="str">
        <f>IF(AE25="","",IF(AND('4'!$B$38="X", AH25=2, AI25&gt;=850, AI25&lt;=1224), "Good",IF(AND('4'!$B$38="X",AH25=3, AI25&gt;=1100, AI25&lt;=1512), "Good",IF(AND(AI25&gt;=VLOOKUP(AH25, $AN$3:$AR$7, 4, FALSE), AI25&lt;=VLOOKUP(AH25, $AN$3:$AR$7, 5, FALSE)), "Good", "Bad"))))</f>
        <v/>
      </c>
      <c r="AL25" s="168" t="str">
        <f>IF('6'!H41="","",'6'!H41)</f>
        <v/>
      </c>
      <c r="AM25" s="166" t="str">
        <f>IF(AH25=0,'4'!$I$76,IF(AH25=1,'4'!$J$76,IF(AH25=2,'4'!$K$76,IF(AH25=3,'4'!$L$76,IF(AH25=4,'4'!$M$76,IF(AH25=5,'4'!$O$76,""))))))</f>
        <v/>
      </c>
      <c r="AN25" s="169" t="str">
        <f t="shared" si="26"/>
        <v/>
      </c>
      <c r="AO25" s="168" t="str">
        <f>IF(AE25="","",IF('3'!$H$8="N",VLOOKUP($AE$2&amp;$AE$1&amp;AH25&amp;AF25&amp;"Max",[1]AllMaxRents!$A$1:$G$65536,6,FALSE),VLOOKUP($AE$1&amp;AH25&amp;AF25&amp;"NNM",[1]AllMaxRents!$A$1:$G$65536,6,FALSE)))</f>
        <v/>
      </c>
      <c r="AP25" s="208" t="str">
        <f t="shared" si="27"/>
        <v/>
      </c>
      <c r="AQ25" s="226" t="str">
        <f t="shared" si="28"/>
        <v/>
      </c>
      <c r="AR25" s="226" t="str">
        <f t="shared" si="25"/>
        <v/>
      </c>
      <c r="AT25" s="1340" t="s">
        <v>191</v>
      </c>
      <c r="AU25" s="1340"/>
      <c r="AV25" s="821"/>
      <c r="AW25" s="944" t="s">
        <v>757</v>
      </c>
      <c r="AX25" s="945"/>
      <c r="AZ25" s="840"/>
      <c r="BA25" s="878">
        <f>SUM(BA16:BA24)</f>
        <v>0</v>
      </c>
      <c r="BB25" s="878">
        <f>SUM(BB16:BB24)</f>
        <v>0</v>
      </c>
      <c r="BC25" s="878">
        <f>SUM(BC16:BC24)</f>
        <v>0</v>
      </c>
      <c r="BO25" s="823" t="s">
        <v>1353</v>
      </c>
      <c r="BP25" s="836" t="e">
        <f>ROUND(BP12*BP24,2)</f>
        <v>#DIV/0!</v>
      </c>
      <c r="CB25" s="863" t="str">
        <f>IF('13'!C30="","",'13'!C30)</f>
        <v/>
      </c>
      <c r="CC25" s="864" t="str">
        <f>IF('13'!D30="","",'13'!D30)</f>
        <v/>
      </c>
      <c r="CD25" s="865"/>
      <c r="CE25" s="221" t="str">
        <f t="shared" si="8"/>
        <v/>
      </c>
      <c r="CF25" s="866" t="str">
        <f t="shared" si="9"/>
        <v/>
      </c>
      <c r="CG25" s="867" t="str">
        <f t="shared" si="10"/>
        <v/>
      </c>
      <c r="CH25" s="868" t="str">
        <f t="shared" si="11"/>
        <v/>
      </c>
      <c r="CI25" s="869" t="str">
        <f>IF(CB25="","",'13'!B30)</f>
        <v/>
      </c>
      <c r="CJ25" s="870"/>
      <c r="CK25" s="220" t="str">
        <f t="shared" si="12"/>
        <v/>
      </c>
      <c r="CL25" s="221" t="str">
        <f t="shared" si="13"/>
        <v/>
      </c>
      <c r="CM25" s="164" t="str">
        <f t="shared" si="14"/>
        <v/>
      </c>
      <c r="CN25" s="164" t="str">
        <f t="shared" si="15"/>
        <v/>
      </c>
      <c r="CO25" s="164" t="str">
        <f t="shared" si="16"/>
        <v/>
      </c>
      <c r="CP25" s="165" t="str">
        <f t="shared" si="17"/>
        <v/>
      </c>
    </row>
    <row r="26" spans="2:94" ht="13.5" customHeight="1" x14ac:dyDescent="0.2">
      <c r="B26" s="244" t="s">
        <v>1236</v>
      </c>
      <c r="C26" s="247" t="s">
        <v>1381</v>
      </c>
      <c r="D26" s="351">
        <f>MIN('6'!L54,'6'!L56)</f>
        <v>0</v>
      </c>
      <c r="E26" s="347" t="str">
        <f>IF(D26=0%,"Problem!","OK")</f>
        <v>Problem!</v>
      </c>
      <c r="F26" s="333"/>
      <c r="G26" s="313"/>
      <c r="H26" s="313"/>
      <c r="I26" s="352"/>
      <c r="J26" s="316"/>
      <c r="L26" s="320" t="s">
        <v>1154</v>
      </c>
      <c r="M26" s="821" t="s">
        <v>1155</v>
      </c>
      <c r="N26" s="251"/>
      <c r="O26" s="251"/>
      <c r="P26" s="251"/>
      <c r="Q26" s="251"/>
      <c r="R26" s="251"/>
      <c r="T26" s="946" t="str">
        <f>AZ9</f>
        <v>Site Work</v>
      </c>
      <c r="U26" s="942">
        <f>BA14</f>
        <v>0</v>
      </c>
      <c r="V26" s="943"/>
      <c r="W26" s="313"/>
      <c r="X26" s="313"/>
      <c r="Y26" s="313"/>
      <c r="Z26" s="313"/>
      <c r="AA26" s="313"/>
      <c r="AB26" s="313"/>
      <c r="AD26" s="901">
        <v>15</v>
      </c>
      <c r="AE26" s="166" t="str">
        <f>IF('6'!B42="","",'6'!B42)</f>
        <v/>
      </c>
      <c r="AF26" s="167" t="str">
        <f>IF(AE26="","",IF('6'!B42="","",'6'!L42)/100)</f>
        <v/>
      </c>
      <c r="AG26" s="166" t="str">
        <f>IF('6'!D42="","",'6'!D42)</f>
        <v/>
      </c>
      <c r="AH26" s="166" t="str">
        <f>IF('6'!E42="","",'6'!E42)</f>
        <v/>
      </c>
      <c r="AI26" s="168" t="str">
        <f>IF('6'!G42="","",'6'!G42)</f>
        <v/>
      </c>
      <c r="AJ26" s="208" t="str">
        <f t="shared" si="24"/>
        <v/>
      </c>
      <c r="AK26" s="225" t="str">
        <f>IF(AE26="","",IF(AND('4'!$B$38="X", AH26=2, AI26&gt;=850, AI26&lt;=1224), "Good",IF(AND('4'!$B$38="X",AH26=3, AI26&gt;=1100, AI26&lt;=1512), "Good",IF(AND(AI26&gt;=VLOOKUP(AH26, $AN$3:$AR$7, 4, FALSE), AI26&lt;=VLOOKUP(AH26, $AN$3:$AR$7, 5, FALSE)), "Good", "Bad"))))</f>
        <v/>
      </c>
      <c r="AL26" s="168" t="str">
        <f>IF('6'!H42="","",'6'!H42)</f>
        <v/>
      </c>
      <c r="AM26" s="166" t="str">
        <f>IF(AH26=0,'4'!$I$76,IF(AH26=1,'4'!$J$76,IF(AH26=2,'4'!$K$76,IF(AH26=3,'4'!$L$76,IF(AH26=4,'4'!$M$76,IF(AH26=5,'4'!$O$76,""))))))</f>
        <v/>
      </c>
      <c r="AN26" s="169" t="str">
        <f t="shared" si="26"/>
        <v/>
      </c>
      <c r="AO26" s="168" t="str">
        <f>IF(AE26="","",IF('3'!$H$8="N",VLOOKUP($AE$2&amp;$AE$1&amp;AH26&amp;AF26&amp;"Max",[1]AllMaxRents!$A$1:$G$65536,6,FALSE),VLOOKUP($AE$1&amp;AH26&amp;AF26&amp;"NNM",[1]AllMaxRents!$A$1:$G$65536,6,FALSE)))</f>
        <v/>
      </c>
      <c r="AP26" s="208" t="str">
        <f t="shared" si="27"/>
        <v/>
      </c>
      <c r="AQ26" s="226" t="str">
        <f t="shared" si="28"/>
        <v/>
      </c>
      <c r="AR26" s="226" t="str">
        <f t="shared" si="25"/>
        <v/>
      </c>
      <c r="AT26" s="887" t="s">
        <v>749</v>
      </c>
      <c r="AU26" s="888">
        <f>'7'!C32</f>
        <v>0</v>
      </c>
      <c r="AV26" s="821"/>
      <c r="AW26" s="902" t="s">
        <v>183</v>
      </c>
      <c r="AX26" s="888">
        <f>'7'!G32</f>
        <v>0</v>
      </c>
      <c r="AZ26" s="832" t="s">
        <v>772</v>
      </c>
      <c r="BA26" s="881"/>
      <c r="BB26" s="881"/>
      <c r="BC26" s="908"/>
      <c r="BO26" s="823" t="s">
        <v>1354</v>
      </c>
      <c r="BP26" s="856" t="e">
        <f>BP13</f>
        <v>#DIV/0!</v>
      </c>
      <c r="CB26" s="947" t="str">
        <f>IF('13'!C31="","",'13'!C31)</f>
        <v/>
      </c>
      <c r="CC26" s="948" t="str">
        <f>IF('13'!D31="","",'13'!D31)</f>
        <v/>
      </c>
      <c r="CD26" s="949"/>
      <c r="CE26" s="221" t="str">
        <f t="shared" si="8"/>
        <v/>
      </c>
      <c r="CF26" s="950" t="str">
        <f t="shared" si="9"/>
        <v/>
      </c>
      <c r="CG26" s="951" t="str">
        <f t="shared" si="10"/>
        <v/>
      </c>
      <c r="CH26" s="952" t="str">
        <f t="shared" si="11"/>
        <v/>
      </c>
      <c r="CI26" s="869" t="str">
        <f>IF(CB26="","",'13'!B31)</f>
        <v/>
      </c>
      <c r="CJ26" s="953"/>
      <c r="CK26" s="220" t="str">
        <f t="shared" si="12"/>
        <v/>
      </c>
      <c r="CL26" s="221" t="str">
        <f t="shared" si="13"/>
        <v/>
      </c>
      <c r="CM26" s="164" t="str">
        <f t="shared" si="14"/>
        <v/>
      </c>
      <c r="CN26" s="164" t="str">
        <f t="shared" si="15"/>
        <v/>
      </c>
      <c r="CO26" s="164" t="str">
        <f t="shared" si="16"/>
        <v/>
      </c>
      <c r="CP26" s="165" t="str">
        <f t="shared" si="17"/>
        <v/>
      </c>
    </row>
    <row r="27" spans="2:94" ht="13.5" customHeight="1" thickBot="1" x14ac:dyDescent="0.25">
      <c r="B27" s="206" t="s">
        <v>1254</v>
      </c>
      <c r="C27" s="353" t="str">
        <f>IF('1'!$K$20&gt;0,"Family","")</f>
        <v/>
      </c>
      <c r="D27" s="354" t="str">
        <f>IF($C$27="","NA",'4'!E49)</f>
        <v>NA</v>
      </c>
      <c r="E27" s="338" t="str">
        <f>IF(OR('1'!G13="X",'1'!G15="X",'1'!G17="X"),"OK",IF(D27="NA","OK",IF(AND(D27/G29&gt;=0.2,D27/G29&lt;=0.35),"OK","Problem!")))</f>
        <v>OK</v>
      </c>
      <c r="F27" s="222" t="s">
        <v>1495</v>
      </c>
      <c r="G27" s="313"/>
      <c r="H27" s="313"/>
      <c r="I27" s="355"/>
      <c r="J27" s="316"/>
      <c r="L27" s="320" t="s">
        <v>1160</v>
      </c>
      <c r="M27" s="821" t="s">
        <v>1158</v>
      </c>
      <c r="N27" s="252"/>
      <c r="O27" s="252"/>
      <c r="P27" s="252"/>
      <c r="Q27" s="252"/>
      <c r="R27" s="252"/>
      <c r="T27" s="946" t="str">
        <f>AZ15</f>
        <v>Rehabilitation and New Construction</v>
      </c>
      <c r="U27" s="942">
        <f>BA25</f>
        <v>0</v>
      </c>
      <c r="V27" s="943"/>
      <c r="W27" s="917"/>
      <c r="X27" s="917"/>
      <c r="Y27" s="917"/>
      <c r="Z27" s="917"/>
      <c r="AA27" s="917"/>
      <c r="AB27" s="917"/>
      <c r="AD27" s="901">
        <v>16</v>
      </c>
      <c r="AE27" s="166" t="str">
        <f>IF('6'!B43="","",'6'!B43)</f>
        <v/>
      </c>
      <c r="AF27" s="167" t="str">
        <f>IF(AE27="","",IF('6'!B43="","",'6'!L43)/100)</f>
        <v/>
      </c>
      <c r="AG27" s="166" t="str">
        <f>IF('6'!D43="","",'6'!D43)</f>
        <v/>
      </c>
      <c r="AH27" s="166" t="str">
        <f>IF('6'!E43="","",'6'!E43)</f>
        <v/>
      </c>
      <c r="AI27" s="168" t="str">
        <f>IF('6'!G43="","",'6'!G43)</f>
        <v/>
      </c>
      <c r="AJ27" s="208" t="str">
        <f t="shared" si="24"/>
        <v/>
      </c>
      <c r="AK27" s="225" t="str">
        <f>IF(AE27="","",IF(AND('4'!$B$38="X", AH27=2, AI27&gt;=850, AI27&lt;=1224), "Good",IF(AND('4'!$B$38="X",AH27=3, AI27&gt;=1100, AI27&lt;=1512), "Good",IF(AND(AI27&gt;=VLOOKUP(AH27, $AN$3:$AR$7, 4, FALSE), AI27&lt;=VLOOKUP(AH27, $AN$3:$AR$7, 5, FALSE)), "Good", "Bad"))))</f>
        <v/>
      </c>
      <c r="AL27" s="168" t="str">
        <f>IF('6'!H43="","",'6'!H43)</f>
        <v/>
      </c>
      <c r="AM27" s="166" t="str">
        <f>IF(AH27=0,'4'!$I$76,IF(AH27=1,'4'!$J$76,IF(AH27=2,'4'!$K$76,IF(AH27=3,'4'!$L$76,IF(AH27=4,'4'!$M$76,IF(AH27=5,'4'!$O$76,""))))))</f>
        <v/>
      </c>
      <c r="AN27" s="169" t="str">
        <f t="shared" si="26"/>
        <v/>
      </c>
      <c r="AO27" s="168" t="str">
        <f>IF(AE27="","",IF('3'!$H$8="N",VLOOKUP($AE$2&amp;$AE$1&amp;AH27&amp;AF27&amp;"Max",[1]AllMaxRents!$A$1:$G$65536,6,FALSE),VLOOKUP($AE$1&amp;AH27&amp;AF27&amp;"NNM",[1]AllMaxRents!$A$1:$G$65536,6,FALSE)))</f>
        <v/>
      </c>
      <c r="AP27" s="208" t="str">
        <f t="shared" si="27"/>
        <v/>
      </c>
      <c r="AQ27" s="226" t="str">
        <f t="shared" si="28"/>
        <v/>
      </c>
      <c r="AR27" s="226" t="str">
        <f t="shared" si="25"/>
        <v/>
      </c>
      <c r="AT27" s="887" t="s">
        <v>750</v>
      </c>
      <c r="AU27" s="888">
        <f>'7'!C33</f>
        <v>0</v>
      </c>
      <c r="AV27" s="821"/>
      <c r="AW27" s="913" t="s">
        <v>182</v>
      </c>
      <c r="AX27" s="888">
        <f>'7'!G33</f>
        <v>0</v>
      </c>
      <c r="AZ27" s="840" t="s">
        <v>764</v>
      </c>
      <c r="BA27" s="1021">
        <f>'9'!C29</f>
        <v>0</v>
      </c>
      <c r="BB27" s="1022">
        <f>'9'!D29</f>
        <v>0</v>
      </c>
      <c r="BC27" s="1022">
        <f>'9'!E29</f>
        <v>0</v>
      </c>
      <c r="BP27" s="856" t="e">
        <f>BP25-BP26</f>
        <v>#DIV/0!</v>
      </c>
      <c r="BR27" s="954" t="e">
        <f>BP27</f>
        <v>#DIV/0!</v>
      </c>
      <c r="BS27" s="955" t="s">
        <v>1339</v>
      </c>
      <c r="BT27" s="836" t="e">
        <f>ROUND(BR27/BU27/BV27/BW27,0)</f>
        <v>#DIV/0!</v>
      </c>
      <c r="BU27" s="367">
        <v>10</v>
      </c>
      <c r="BV27" s="853">
        <f>BV8</f>
        <v>0</v>
      </c>
      <c r="BW27" s="854">
        <f>BW7</f>
        <v>0.99990000000000001</v>
      </c>
      <c r="CB27" s="956"/>
      <c r="CC27" s="957"/>
      <c r="CD27" s="958">
        <f>SUM(CD7:CD26)</f>
        <v>0</v>
      </c>
      <c r="CE27" s="958">
        <f>SUM(CE7:CE26)</f>
        <v>0</v>
      </c>
      <c r="CF27" s="959"/>
      <c r="CG27" s="958">
        <f>SUM(CG7:CG26)</f>
        <v>0</v>
      </c>
      <c r="CH27" s="958">
        <f>SUM(CH7:CH26)</f>
        <v>0</v>
      </c>
      <c r="CI27" s="956"/>
      <c r="CJ27" s="956"/>
      <c r="CK27" s="238">
        <f t="shared" ref="CK27:CP27" si="29">SUM(CK7:CK26)</f>
        <v>0</v>
      </c>
      <c r="CL27" s="239">
        <f t="shared" si="29"/>
        <v>0</v>
      </c>
      <c r="CM27" s="239">
        <f t="shared" si="29"/>
        <v>0</v>
      </c>
      <c r="CN27" s="239">
        <f t="shared" si="29"/>
        <v>0</v>
      </c>
      <c r="CO27" s="239">
        <f t="shared" si="29"/>
        <v>0</v>
      </c>
      <c r="CP27" s="240">
        <f t="shared" si="29"/>
        <v>0</v>
      </c>
    </row>
    <row r="28" spans="2:94" ht="13.5" customHeight="1" thickTop="1" x14ac:dyDescent="0.2">
      <c r="B28" s="356"/>
      <c r="C28" s="353" t="str">
        <f>IF('1'!$K$20&gt;0,"Family","")</f>
        <v/>
      </c>
      <c r="D28" s="354" t="str">
        <f>IF($C$28="","NA",'4'!E45+'4'!E47)</f>
        <v>NA</v>
      </c>
      <c r="E28" s="338" t="str">
        <f>IF(OR('1'!G13="X",'1'!G15="X",'1'!G17="X"),"OK",IF(D28="NA","OK",IF(D28/G29&gt;=0.1,"OK","Problem!")))</f>
        <v>OK</v>
      </c>
      <c r="F28" s="222" t="s">
        <v>1248</v>
      </c>
      <c r="G28" s="315" t="s">
        <v>1215</v>
      </c>
      <c r="H28" s="315" t="s">
        <v>1218</v>
      </c>
      <c r="I28" s="313"/>
      <c r="J28" s="316"/>
      <c r="L28" s="320" t="s">
        <v>1163</v>
      </c>
      <c r="M28" s="320" t="s">
        <v>1157</v>
      </c>
      <c r="N28" s="320"/>
      <c r="O28" s="320"/>
      <c r="P28" s="320"/>
      <c r="Q28" s="320"/>
      <c r="R28" s="320"/>
      <c r="T28" s="946" t="str">
        <f>AZ26</f>
        <v>Professional Fees</v>
      </c>
      <c r="U28" s="942">
        <f>BA36</f>
        <v>0</v>
      </c>
      <c r="V28" s="943"/>
      <c r="W28" s="917"/>
      <c r="X28" s="917"/>
      <c r="Y28" s="917"/>
      <c r="Z28" s="917"/>
      <c r="AA28" s="917"/>
      <c r="AB28" s="917"/>
      <c r="AD28" s="901">
        <v>17</v>
      </c>
      <c r="AE28" s="166" t="str">
        <f>IF('6'!B44="","",'6'!B44)</f>
        <v/>
      </c>
      <c r="AF28" s="167" t="str">
        <f>IF(AE28="","",IF('6'!B44="","",'6'!L44)/100)</f>
        <v/>
      </c>
      <c r="AG28" s="166" t="str">
        <f>IF('6'!D44="","",'6'!D44)</f>
        <v/>
      </c>
      <c r="AH28" s="166" t="str">
        <f>IF('6'!E44="","",'6'!E44)</f>
        <v/>
      </c>
      <c r="AI28" s="168" t="str">
        <f>IF('6'!G44="","",'6'!G44)</f>
        <v/>
      </c>
      <c r="AJ28" s="208" t="str">
        <f t="shared" si="24"/>
        <v/>
      </c>
      <c r="AK28" s="225" t="str">
        <f>IF(AE28="","",IF(AND('4'!$B$38="X", AH28=2, AI28&gt;=850, AI28&lt;=1224), "Good",IF(AND('4'!$B$38="X",AH28=3, AI28&gt;=1100, AI28&lt;=1512), "Good",IF(AND(AI28&gt;=VLOOKUP(AH28, $AN$3:$AR$7, 4, FALSE), AI28&lt;=VLOOKUP(AH28, $AN$3:$AR$7, 5, FALSE)), "Good", "Bad"))))</f>
        <v/>
      </c>
      <c r="AL28" s="168" t="str">
        <f>IF('6'!H44="","",'6'!H44)</f>
        <v/>
      </c>
      <c r="AM28" s="166" t="str">
        <f>IF(AH28=0,'4'!$I$76,IF(AH28=1,'4'!$J$76,IF(AH28=2,'4'!$K$76,IF(AH28=3,'4'!$L$76,IF(AH28=4,'4'!$M$76,IF(AH28=5,'4'!$O$76,""))))))</f>
        <v/>
      </c>
      <c r="AN28" s="169" t="str">
        <f t="shared" si="26"/>
        <v/>
      </c>
      <c r="AO28" s="168" t="str">
        <f>IF(AE28="","",IF('3'!$H$8="N",VLOOKUP($AE$2&amp;$AE$1&amp;AH28&amp;AF28&amp;"Max",[1]AllMaxRents!$A$1:$G$65536,6,FALSE),VLOOKUP($AE$1&amp;AH28&amp;AF28&amp;"NNM",[1]AllMaxRents!$A$1:$G$65536,6,FALSE)))</f>
        <v/>
      </c>
      <c r="AP28" s="208" t="str">
        <f t="shared" si="27"/>
        <v/>
      </c>
      <c r="AQ28" s="226" t="str">
        <f t="shared" si="28"/>
        <v/>
      </c>
      <c r="AR28" s="226" t="str">
        <f t="shared" si="25"/>
        <v/>
      </c>
      <c r="AT28" s="887" t="s">
        <v>751</v>
      </c>
      <c r="AU28" s="888">
        <f>'7'!C34</f>
        <v>0</v>
      </c>
      <c r="AV28" s="821"/>
      <c r="AW28" s="902" t="s">
        <v>964</v>
      </c>
      <c r="AX28" s="920">
        <f>'7-A'!G38</f>
        <v>0</v>
      </c>
      <c r="AZ28" s="840" t="s">
        <v>765</v>
      </c>
      <c r="BA28" s="1021">
        <f>'9'!C30</f>
        <v>0</v>
      </c>
      <c r="BB28" s="1022">
        <f>'9'!D30</f>
        <v>0</v>
      </c>
      <c r="BC28" s="1022">
        <f>'9'!E30</f>
        <v>0</v>
      </c>
      <c r="BR28" s="856" t="e">
        <f>BR27-BR9</f>
        <v>#DIV/0!</v>
      </c>
      <c r="BS28" s="823" t="s">
        <v>1355</v>
      </c>
      <c r="CC28" s="824"/>
      <c r="CD28" s="824"/>
      <c r="CE28" s="824"/>
      <c r="CF28" s="824"/>
      <c r="CG28" s="824"/>
      <c r="CH28" s="824"/>
    </row>
    <row r="29" spans="2:94" ht="13.5" customHeight="1" x14ac:dyDescent="0.2">
      <c r="B29" s="222"/>
      <c r="C29" s="353" t="str">
        <f>IF('1'!K22&gt;0,"Older Persons","")</f>
        <v/>
      </c>
      <c r="D29" s="354" t="str">
        <f>IF($C$29="","NA",'4'!E45+'4'!E47)</f>
        <v>NA</v>
      </c>
      <c r="E29" s="338" t="str">
        <f>IF(OR('1'!G13="X",'1'!G15="X",'1'!G17="X"),"OK",IF(D29="NA","OK",IF(D29=H29,"OK","Problem!")))</f>
        <v>OK</v>
      </c>
      <c r="F29" s="222" t="s">
        <v>1220</v>
      </c>
      <c r="G29" s="352">
        <f>'1'!E20</f>
        <v>0</v>
      </c>
      <c r="H29" s="357">
        <f>'1'!E26</f>
        <v>0</v>
      </c>
      <c r="I29" s="313"/>
      <c r="J29" s="316"/>
      <c r="L29" s="320" t="s">
        <v>1165</v>
      </c>
      <c r="M29" s="821" t="s">
        <v>1161</v>
      </c>
      <c r="N29" s="313"/>
      <c r="O29" s="313"/>
      <c r="P29" s="313"/>
      <c r="Q29" s="313"/>
      <c r="R29" s="313"/>
      <c r="T29" s="946" t="str">
        <f>AZ37</f>
        <v>Construction Financing</v>
      </c>
      <c r="U29" s="942">
        <f>BA45</f>
        <v>0</v>
      </c>
      <c r="V29" s="943"/>
      <c r="W29" s="917"/>
      <c r="X29" s="917"/>
      <c r="Y29" s="917"/>
      <c r="Z29" s="917"/>
      <c r="AA29" s="917"/>
      <c r="AB29" s="917"/>
      <c r="AD29" s="901">
        <v>18</v>
      </c>
      <c r="AE29" s="166" t="str">
        <f>IF('6'!B45="","",'6'!B45)</f>
        <v/>
      </c>
      <c r="AF29" s="167" t="str">
        <f>IF(AE29="","",IF('6'!B45="","",'6'!L45)/100)</f>
        <v/>
      </c>
      <c r="AG29" s="166" t="str">
        <f>IF('6'!D45="","",'6'!D45)</f>
        <v/>
      </c>
      <c r="AH29" s="166" t="str">
        <f>IF('6'!E45="","",'6'!E45)</f>
        <v/>
      </c>
      <c r="AI29" s="168" t="str">
        <f>IF('6'!G45="","",'6'!G45)</f>
        <v/>
      </c>
      <c r="AJ29" s="208" t="str">
        <f t="shared" si="24"/>
        <v/>
      </c>
      <c r="AK29" s="225" t="str">
        <f>IF(AE29="","",IF(AND('4'!$B$38="X", AH29=2, AI29&gt;=850, AI29&lt;=1224), "Good",IF(AND('4'!$B$38="X",AH29=3, AI29&gt;=1100, AI29&lt;=1512), "Good",IF(AND(AI29&gt;=VLOOKUP(AH29, $AN$3:$AR$7, 4, FALSE), AI29&lt;=VLOOKUP(AH29, $AN$3:$AR$7, 5, FALSE)), "Good", "Bad"))))</f>
        <v/>
      </c>
      <c r="AL29" s="168" t="str">
        <f>IF('6'!H45="","",'6'!H45)</f>
        <v/>
      </c>
      <c r="AM29" s="166" t="str">
        <f>IF(AH29=0,'4'!$I$76,IF(AH29=1,'4'!$J$76,IF(AH29=2,'4'!$K$76,IF(AH29=3,'4'!$L$76,IF(AH29=4,'4'!$M$76,IF(AH29=5,'4'!$O$76,""))))))</f>
        <v/>
      </c>
      <c r="AN29" s="169" t="str">
        <f t="shared" si="26"/>
        <v/>
      </c>
      <c r="AO29" s="168" t="str">
        <f>IF(AE29="","",IF('3'!$H$8="N",VLOOKUP($AE$2&amp;$AE$1&amp;AH29&amp;AF29&amp;"Max",[1]AllMaxRents!$A$1:$G$65536,6,FALSE),VLOOKUP($AE$1&amp;AH29&amp;AF29&amp;"NNM",[1]AllMaxRents!$A$1:$G$65536,6,FALSE)))</f>
        <v/>
      </c>
      <c r="AP29" s="208" t="str">
        <f t="shared" si="27"/>
        <v/>
      </c>
      <c r="AQ29" s="226" t="str">
        <f t="shared" si="28"/>
        <v/>
      </c>
      <c r="AR29" s="226" t="str">
        <f t="shared" si="25"/>
        <v/>
      </c>
      <c r="AT29" s="887" t="s">
        <v>752</v>
      </c>
      <c r="AU29" s="888">
        <f>'7'!C35</f>
        <v>0</v>
      </c>
      <c r="AV29" s="821"/>
      <c r="AW29" s="924" t="s">
        <v>760</v>
      </c>
      <c r="AX29" s="925">
        <f>SUM(AX26:AX28)</f>
        <v>0</v>
      </c>
      <c r="AZ29" s="840" t="s">
        <v>766</v>
      </c>
      <c r="BA29" s="1021">
        <f>'9'!C31</f>
        <v>0</v>
      </c>
      <c r="BB29" s="1022">
        <f>'9'!D31</f>
        <v>0</v>
      </c>
      <c r="BC29" s="1022">
        <f>'9'!E31</f>
        <v>0</v>
      </c>
      <c r="BP29" s="856" t="e">
        <f>BP13</f>
        <v>#DIV/0!</v>
      </c>
      <c r="CC29" s="824"/>
      <c r="CD29" s="960">
        <f>SUM(O5:R5)</f>
        <v>0</v>
      </c>
      <c r="CE29" s="824"/>
      <c r="CF29" s="824"/>
      <c r="CG29" s="960">
        <f>CG27-CD27</f>
        <v>0</v>
      </c>
      <c r="CH29" s="961" t="s">
        <v>1273</v>
      </c>
    </row>
    <row r="30" spans="2:94" ht="13.5" customHeight="1" x14ac:dyDescent="0.2">
      <c r="B30" s="206" t="s">
        <v>1255</v>
      </c>
      <c r="C30" s="352"/>
      <c r="D30" s="314"/>
      <c r="E30" s="358"/>
      <c r="F30" s="319"/>
      <c r="G30" s="313"/>
      <c r="H30" s="313"/>
      <c r="I30" s="327"/>
      <c r="J30" s="316"/>
      <c r="L30" s="320" t="s">
        <v>1168</v>
      </c>
      <c r="M30" s="821" t="s">
        <v>1164</v>
      </c>
      <c r="N30" s="313"/>
      <c r="O30" s="313"/>
      <c r="P30" s="313"/>
      <c r="Q30" s="313"/>
      <c r="R30" s="313"/>
      <c r="T30" s="946" t="str">
        <f>AZ46</f>
        <v>Construction Interim Costs</v>
      </c>
      <c r="U30" s="942">
        <f>BA53</f>
        <v>0</v>
      </c>
      <c r="V30" s="943"/>
      <c r="W30" s="917"/>
      <c r="X30" s="917"/>
      <c r="Y30" s="917"/>
      <c r="Z30" s="917"/>
      <c r="AA30" s="917"/>
      <c r="AB30" s="917"/>
      <c r="AD30" s="901">
        <v>19</v>
      </c>
      <c r="AE30" s="166" t="str">
        <f>IF('6'!B46="","",'6'!B46)</f>
        <v/>
      </c>
      <c r="AF30" s="167" t="str">
        <f>IF(AE30="","",IF('6'!B46="","",'6'!L46)/100)</f>
        <v/>
      </c>
      <c r="AG30" s="166" t="str">
        <f>IF('6'!D46="","",'6'!D46)</f>
        <v/>
      </c>
      <c r="AH30" s="166" t="str">
        <f>IF('6'!E46="","",'6'!E46)</f>
        <v/>
      </c>
      <c r="AI30" s="168" t="str">
        <f>IF('6'!G46="","",'6'!G46)</f>
        <v/>
      </c>
      <c r="AJ30" s="208" t="str">
        <f t="shared" si="24"/>
        <v/>
      </c>
      <c r="AK30" s="225" t="str">
        <f>IF(AE30="","",IF(AND('4'!$B$38="X", AH30=2, AI30&gt;=850, AI30&lt;=1224), "Good",IF(AND('4'!$B$38="X",AH30=3, AI30&gt;=1100, AI30&lt;=1512), "Good",IF(AND(AI30&gt;=VLOOKUP(AH30, $AN$3:$AR$7, 4, FALSE), AI30&lt;=VLOOKUP(AH30, $AN$3:$AR$7, 5, FALSE)), "Good", "Bad"))))</f>
        <v/>
      </c>
      <c r="AL30" s="168" t="str">
        <f>IF('6'!H46="","",'6'!H46)</f>
        <v/>
      </c>
      <c r="AM30" s="166" t="str">
        <f>IF(AH30=0,'4'!$I$76,IF(AH30=1,'4'!$J$76,IF(AH30=2,'4'!$K$76,IF(AH30=3,'4'!$L$76,IF(AH30=4,'4'!$M$76,IF(AH30=5,'4'!$O$76,""))))))</f>
        <v/>
      </c>
      <c r="AN30" s="169" t="str">
        <f t="shared" si="26"/>
        <v/>
      </c>
      <c r="AO30" s="168" t="str">
        <f>IF(AE30="","",IF('3'!$H$8="N",VLOOKUP($AE$2&amp;$AE$1&amp;AH30&amp;AF30&amp;"Max",[1]AllMaxRents!$A$1:$G$65536,6,FALSE),VLOOKUP($AE$1&amp;AH30&amp;AF30&amp;"NNM",[1]AllMaxRents!$A$1:$G$65536,6,FALSE)))</f>
        <v/>
      </c>
      <c r="AP30" s="208" t="str">
        <f t="shared" si="27"/>
        <v/>
      </c>
      <c r="AQ30" s="226" t="str">
        <f t="shared" si="28"/>
        <v/>
      </c>
      <c r="AR30" s="226" t="str">
        <f t="shared" si="25"/>
        <v/>
      </c>
      <c r="AT30" s="887" t="s">
        <v>157</v>
      </c>
      <c r="AU30" s="888">
        <f>'7'!C36</f>
        <v>0</v>
      </c>
      <c r="AV30" s="821"/>
      <c r="AW30" s="924" t="s">
        <v>659</v>
      </c>
      <c r="AX30" s="933" t="e">
        <f>AX29/AX8</f>
        <v>#DIV/0!</v>
      </c>
      <c r="AZ30" s="840" t="s">
        <v>767</v>
      </c>
      <c r="BA30" s="1021">
        <f>'9'!C32</f>
        <v>0</v>
      </c>
      <c r="BB30" s="1022">
        <f>'9'!D32</f>
        <v>0</v>
      </c>
      <c r="BC30" s="1022">
        <f>'9'!E32</f>
        <v>0</v>
      </c>
      <c r="BP30" s="856" t="e">
        <f>BP27</f>
        <v>#DIV/0!</v>
      </c>
      <c r="CC30" s="824"/>
      <c r="CD30" s="960" t="str">
        <f>IF(CD27=CD29,"OK",CD29-CD27)</f>
        <v>OK</v>
      </c>
      <c r="CE30" s="824"/>
      <c r="CF30" s="824"/>
      <c r="CG30" s="824"/>
      <c r="CH30" s="824"/>
    </row>
    <row r="31" spans="2:94" ht="13.5" customHeight="1" x14ac:dyDescent="0.2">
      <c r="B31" s="222" t="s">
        <v>1222</v>
      </c>
      <c r="C31" s="352" t="str">
        <f>IF('6'!B8="X","Yes","No")</f>
        <v>No</v>
      </c>
      <c r="D31" s="336" t="e">
        <f>ROUND(F31,4)</f>
        <v>#DIV/0!</v>
      </c>
      <c r="E31" s="338" t="str">
        <f>IF(C31="Yes",IF(D31&gt;=0.2,"OK","Problem!"),"OK")</f>
        <v>OK</v>
      </c>
      <c r="F31" s="359" t="e">
        <f>(SUMIF($AF$12:$AF$31,"&lt;=50%",$AG$12:$AG$31)/$H$29)</f>
        <v>#DIV/0!</v>
      </c>
      <c r="G31" s="227" t="s">
        <v>1262</v>
      </c>
      <c r="H31" s="320"/>
      <c r="I31" s="320"/>
      <c r="J31" s="360"/>
      <c r="L31" s="320" t="s">
        <v>1173</v>
      </c>
      <c r="M31" s="821" t="s">
        <v>1166</v>
      </c>
      <c r="T31" s="946" t="str">
        <f>AZ54</f>
        <v>Permanent Financing</v>
      </c>
      <c r="U31" s="942">
        <f>BA67</f>
        <v>0</v>
      </c>
      <c r="V31" s="943"/>
      <c r="W31" s="917"/>
      <c r="X31" s="917"/>
      <c r="Y31" s="917"/>
      <c r="Z31" s="917"/>
      <c r="AA31" s="917"/>
      <c r="AB31" s="917"/>
      <c r="AD31" s="901">
        <v>20</v>
      </c>
      <c r="AE31" s="166" t="str">
        <f>IF('6'!B47="","",'6'!B47)</f>
        <v/>
      </c>
      <c r="AF31" s="167" t="str">
        <f>IF(AE31="","",IF('6'!B47="","",'6'!L47)/100)</f>
        <v/>
      </c>
      <c r="AG31" s="166" t="str">
        <f>IF('6'!D47="","",'6'!D47)</f>
        <v/>
      </c>
      <c r="AH31" s="166" t="str">
        <f>IF('6'!E47="","",'6'!E47)</f>
        <v/>
      </c>
      <c r="AI31" s="168" t="str">
        <f>IF('6'!G47="","",'6'!G47)</f>
        <v/>
      </c>
      <c r="AJ31" s="208" t="str">
        <f t="shared" si="24"/>
        <v/>
      </c>
      <c r="AK31" s="225" t="str">
        <f>IF(AE31="","",IF(AND('4'!$B$38="X", AH31=2, AI31&gt;=850, AI31&lt;=1224), "Good",IF(AND('4'!$B$38="X",AH31=3, AI31&gt;=1100, AI31&lt;=1512), "Good",IF(AND(AI31&gt;=VLOOKUP(AH31, $AN$3:$AR$7, 4, FALSE), AI31&lt;=VLOOKUP(AH31, $AN$3:$AR$7, 5, FALSE)), "Good", "Bad"))))</f>
        <v/>
      </c>
      <c r="AL31" s="168" t="str">
        <f>IF('6'!H47="","",'6'!H47)</f>
        <v/>
      </c>
      <c r="AM31" s="166" t="str">
        <f>IF(AH31=0,'4'!$I$76,IF(AH31=1,'4'!$J$76,IF(AH31=2,'4'!$K$76,IF(AH31=3,'4'!$L$76,IF(AH31=4,'4'!$M$76,IF(AH31=5,'4'!$O$76,""))))))</f>
        <v/>
      </c>
      <c r="AN31" s="169" t="str">
        <f t="shared" si="26"/>
        <v/>
      </c>
      <c r="AO31" s="168" t="str">
        <f>IF(AE31="","",IF('3'!$H$8="N",VLOOKUP($AE$2&amp;$AE$1&amp;AH31&amp;AF31&amp;"Max",[1]AllMaxRents!$A$1:$G$65536,6,FALSE),VLOOKUP($AE$1&amp;AH31&amp;AF31&amp;"NNM",[1]AllMaxRents!$A$1:$G$65536,6,FALSE)))</f>
        <v/>
      </c>
      <c r="AP31" s="208" t="str">
        <f t="shared" si="27"/>
        <v/>
      </c>
      <c r="AQ31" s="226" t="str">
        <f t="shared" si="28"/>
        <v/>
      </c>
      <c r="AR31" s="226" t="str">
        <f t="shared" si="25"/>
        <v/>
      </c>
      <c r="AT31" s="887" t="s">
        <v>184</v>
      </c>
      <c r="AU31" s="888">
        <f>'7'!C37</f>
        <v>0</v>
      </c>
      <c r="AV31" s="821"/>
      <c r="AW31" s="820"/>
      <c r="AX31" s="820"/>
      <c r="AZ31" s="840" t="s">
        <v>768</v>
      </c>
      <c r="BA31" s="1021">
        <f>'9'!C33</f>
        <v>0</v>
      </c>
      <c r="BB31" s="1022">
        <f>'9'!D33</f>
        <v>0</v>
      </c>
      <c r="BC31" s="1022">
        <f>'9'!E33</f>
        <v>0</v>
      </c>
      <c r="BP31" s="856" t="e">
        <f>BP29+BP30</f>
        <v>#DIV/0!</v>
      </c>
      <c r="CC31" s="824"/>
      <c r="CD31" s="824"/>
      <c r="CE31" s="824"/>
      <c r="CF31" s="824"/>
      <c r="CG31" s="824"/>
      <c r="CH31" s="824"/>
    </row>
    <row r="32" spans="2:94" ht="13.5" customHeight="1" x14ac:dyDescent="0.2">
      <c r="B32" s="222" t="s">
        <v>1223</v>
      </c>
      <c r="C32" s="352" t="str">
        <f>IF('6'!B11="X","Yes","No")</f>
        <v>No</v>
      </c>
      <c r="D32" s="336" t="e">
        <f>ROUND(F32,4)</f>
        <v>#DIV/0!</v>
      </c>
      <c r="E32" s="338" t="str">
        <f>IF(C32="Yes",IF(D32&gt;=0.4,"OK","Problem!"),"OK")</f>
        <v>OK</v>
      </c>
      <c r="F32" s="359" t="e">
        <f>(SUMIF($AF$12:$AF$31,"&lt;=60%",$AG$12:$AG$31)/$H$29)</f>
        <v>#DIV/0!</v>
      </c>
      <c r="G32" s="227" t="s">
        <v>1263</v>
      </c>
      <c r="H32" s="313"/>
      <c r="I32" s="313"/>
      <c r="J32" s="316"/>
      <c r="L32" s="320" t="s">
        <v>1176</v>
      </c>
      <c r="M32" s="821" t="s">
        <v>1169</v>
      </c>
      <c r="T32" s="946" t="str">
        <f>AZ68</f>
        <v>Soft Costs</v>
      </c>
      <c r="U32" s="942">
        <f>BA86</f>
        <v>13200</v>
      </c>
      <c r="V32" s="943"/>
      <c r="W32" s="917"/>
      <c r="X32" s="917"/>
      <c r="Y32" s="917"/>
      <c r="Z32" s="917"/>
      <c r="AA32" s="917"/>
      <c r="AB32" s="917"/>
      <c r="AD32" s="893"/>
      <c r="AE32" s="893"/>
      <c r="AF32" s="367"/>
      <c r="AG32" s="241">
        <f>SUM(AG12:AG31)</f>
        <v>0</v>
      </c>
      <c r="AH32" s="367"/>
      <c r="AI32" s="242"/>
      <c r="AJ32" s="243">
        <f>SUM(AJ12:AJ31)</f>
        <v>0</v>
      </c>
      <c r="AN32" s="242"/>
      <c r="AO32" s="242"/>
      <c r="AP32" s="242"/>
      <c r="AQ32" s="243">
        <f>SUM(AQ12:AQ31)</f>
        <v>0</v>
      </c>
      <c r="AR32" s="170">
        <f>SUM(AR12:AR31)</f>
        <v>0</v>
      </c>
      <c r="AT32" s="887" t="s">
        <v>965</v>
      </c>
      <c r="AU32" s="920">
        <f>'7-A'!C38</f>
        <v>0</v>
      </c>
      <c r="AV32" s="821"/>
      <c r="AW32" s="962" t="s">
        <v>662</v>
      </c>
      <c r="AX32" s="963">
        <f>AU33+AU21+AX22+AX29</f>
        <v>0</v>
      </c>
      <c r="AZ32" s="840" t="s">
        <v>769</v>
      </c>
      <c r="BA32" s="1021">
        <f>'9'!C34</f>
        <v>0</v>
      </c>
      <c r="BB32" s="1022">
        <f>'9'!D34</f>
        <v>0</v>
      </c>
      <c r="BC32" s="1022">
        <f>'9'!E34</f>
        <v>0</v>
      </c>
      <c r="BP32" s="964" t="e">
        <f>BP31/BP12</f>
        <v>#DIV/0!</v>
      </c>
      <c r="CC32" s="965">
        <f>CD2</f>
        <v>2021</v>
      </c>
      <c r="CD32" s="824" t="s">
        <v>1274</v>
      </c>
      <c r="CF32" s="824"/>
      <c r="CH32" s="960">
        <f>CD3</f>
        <v>0</v>
      </c>
    </row>
    <row r="33" spans="2:87" ht="13.5" customHeight="1" x14ac:dyDescent="0.2">
      <c r="B33" s="222" t="s">
        <v>1256</v>
      </c>
      <c r="C33" s="352" t="str">
        <f>IF('6'!B14="X","Yes","No")</f>
        <v>No</v>
      </c>
      <c r="D33" s="361" t="e">
        <f>(SUMPRODUCT($AF$12:$AF$31,$AG$12:$AG$31))/$AG$32</f>
        <v>#DIV/0!</v>
      </c>
      <c r="E33" s="338" t="str">
        <f>IF(C33="Yes",IF(D33&gt;=0.4,"OK","Problem!"),"OK")</f>
        <v>OK</v>
      </c>
      <c r="F33" s="362"/>
      <c r="G33" s="227" t="s">
        <v>1263</v>
      </c>
      <c r="H33" s="313"/>
      <c r="I33" s="313"/>
      <c r="J33" s="316"/>
      <c r="L33" s="320" t="s">
        <v>1183</v>
      </c>
      <c r="M33" s="821" t="s">
        <v>1172</v>
      </c>
      <c r="T33" s="946" t="str">
        <f>AZ87</f>
        <v>Syndication Costs</v>
      </c>
      <c r="U33" s="942">
        <f>BA93</f>
        <v>0</v>
      </c>
      <c r="V33" s="943"/>
      <c r="W33" s="917"/>
      <c r="X33" s="917"/>
      <c r="Y33" s="917"/>
      <c r="Z33" s="917"/>
      <c r="AA33" s="917"/>
      <c r="AB33" s="917"/>
      <c r="AD33" s="367"/>
      <c r="AE33" s="367"/>
      <c r="AF33" s="367"/>
      <c r="AG33" s="367"/>
      <c r="AH33" s="367"/>
      <c r="AI33" s="367"/>
      <c r="AT33" s="924" t="s">
        <v>660</v>
      </c>
      <c r="AU33" s="925">
        <f>SUM(AU26:AU32)</f>
        <v>0</v>
      </c>
      <c r="AV33" s="821"/>
      <c r="AW33" s="820"/>
      <c r="AX33" s="820"/>
      <c r="AZ33" s="840" t="s">
        <v>770</v>
      </c>
      <c r="BA33" s="1021">
        <f>'9'!C35</f>
        <v>0</v>
      </c>
      <c r="BB33" s="1022">
        <f>'9'!D35</f>
        <v>0</v>
      </c>
      <c r="BC33" s="1022">
        <f>'9'!E35</f>
        <v>0</v>
      </c>
      <c r="CC33" s="824"/>
      <c r="CD33" s="824"/>
      <c r="CF33" s="824"/>
      <c r="CH33" s="960"/>
    </row>
    <row r="34" spans="2:87" ht="13.5" customHeight="1" x14ac:dyDescent="0.2">
      <c r="B34" s="222" t="s">
        <v>1256</v>
      </c>
      <c r="C34" s="315" t="s">
        <v>1225</v>
      </c>
      <c r="D34" s="336">
        <f>SUMIFS(AG12:AG31,AE12:AE31,"MR")</f>
        <v>0</v>
      </c>
      <c r="E34" s="338" t="str">
        <f>IF(AND(C33="Yes",D34&gt;0),"Problem!","OK")</f>
        <v>OK</v>
      </c>
      <c r="F34" s="363" t="s">
        <v>1226</v>
      </c>
      <c r="G34" s="320"/>
      <c r="H34" s="313"/>
      <c r="I34" s="320"/>
      <c r="J34" s="360"/>
      <c r="L34" s="320" t="s">
        <v>1178</v>
      </c>
      <c r="M34" s="821" t="s">
        <v>1174</v>
      </c>
      <c r="N34" s="940"/>
      <c r="O34" s="940"/>
      <c r="P34" s="940"/>
      <c r="Q34" s="940"/>
      <c r="R34" s="940"/>
      <c r="T34" s="946" t="str">
        <f>AZ94</f>
        <v>Developer Fees</v>
      </c>
      <c r="U34" s="942">
        <f>BA99</f>
        <v>0</v>
      </c>
      <c r="V34" s="943"/>
      <c r="W34" s="917"/>
      <c r="X34" s="917"/>
      <c r="Y34" s="917"/>
      <c r="Z34" s="917"/>
      <c r="AA34" s="917"/>
      <c r="AB34" s="917"/>
      <c r="AD34" s="367"/>
      <c r="AE34" s="367"/>
      <c r="AF34" s="367"/>
      <c r="AG34" s="367"/>
      <c r="AH34" s="367"/>
      <c r="AI34" s="367"/>
      <c r="AT34" s="924" t="s">
        <v>659</v>
      </c>
      <c r="AU34" s="933" t="e">
        <f>AU33/AX8</f>
        <v>#DIV/0!</v>
      </c>
      <c r="AV34" s="821"/>
      <c r="AW34" s="887" t="s">
        <v>758</v>
      </c>
      <c r="AX34" s="888">
        <f>'7'!G40</f>
        <v>0</v>
      </c>
      <c r="AY34" s="1026" t="e">
        <f>AX34/$D$24</f>
        <v>#DIV/0!</v>
      </c>
      <c r="AZ34" s="840" t="s">
        <v>771</v>
      </c>
      <c r="BA34" s="1021">
        <f>'9'!C36</f>
        <v>0</v>
      </c>
      <c r="BB34" s="1022">
        <f>'9'!D36</f>
        <v>0</v>
      </c>
      <c r="BC34" s="1022">
        <f>'9'!E36</f>
        <v>0</v>
      </c>
      <c r="CC34" s="966">
        <f>IF('13'!F56="",'13'!J56,'13'!F56)</f>
        <v>0</v>
      </c>
      <c r="CD34" s="824" t="s">
        <v>1275</v>
      </c>
      <c r="CF34" s="824"/>
      <c r="CH34" s="967">
        <f>+CH27</f>
        <v>0</v>
      </c>
    </row>
    <row r="35" spans="2:87" ht="13.5" customHeight="1" thickBot="1" x14ac:dyDescent="0.25">
      <c r="B35" s="206" t="s">
        <v>1302</v>
      </c>
      <c r="C35" s="186" t="s">
        <v>1227</v>
      </c>
      <c r="D35" s="364">
        <f>'1'!E26</f>
        <v>0</v>
      </c>
      <c r="E35" s="332" t="str">
        <f>IF('1'!B11="X","OK",IF(D35&gt;=70,"OK","Problem!"))</f>
        <v>Problem!</v>
      </c>
      <c r="F35" s="319" t="s">
        <v>1507</v>
      </c>
      <c r="G35" s="313"/>
      <c r="H35" s="313"/>
      <c r="I35" s="313"/>
      <c r="J35" s="316"/>
      <c r="L35" s="320" t="s">
        <v>1190</v>
      </c>
      <c r="M35" s="821" t="s">
        <v>1177</v>
      </c>
      <c r="N35" s="821"/>
      <c r="O35" s="821"/>
      <c r="P35" s="821"/>
      <c r="Q35" s="821"/>
      <c r="R35" s="821"/>
      <c r="T35" s="946" t="str">
        <f>AZ100</f>
        <v>Project Reserves</v>
      </c>
      <c r="U35" s="968">
        <f>BA103</f>
        <v>0</v>
      </c>
      <c r="V35" s="943"/>
      <c r="W35" s="917"/>
      <c r="X35" s="917"/>
      <c r="Y35" s="917"/>
      <c r="Z35" s="917"/>
      <c r="AA35" s="917"/>
      <c r="AB35" s="917"/>
      <c r="AD35" s="367"/>
      <c r="AE35" s="367"/>
      <c r="AF35" s="367"/>
      <c r="AG35" s="367"/>
      <c r="AH35" s="367"/>
      <c r="AI35" s="367"/>
      <c r="AO35" s="367" t="str">
        <f>IF(AE12="","",IF(AND(AI12&gt;=VLOOKUP(AH12, $AN$3:$AR$7, 4, FALSE), AI12&lt;=VLOOKUP(AH12, $AN$3:$AR$7, 5, FALSE)), "Good", "Bad"))</f>
        <v/>
      </c>
      <c r="AT35" s="969"/>
      <c r="AU35" s="970"/>
      <c r="AV35" s="821"/>
      <c r="AW35" s="971" t="s">
        <v>759</v>
      </c>
      <c r="AX35" s="888">
        <f>'7'!G41</f>
        <v>0</v>
      </c>
      <c r="AZ35" s="860" t="str">
        <f>'9'!B37</f>
        <v>Other (Specify)</v>
      </c>
      <c r="BA35" s="1021">
        <f>'9'!C37</f>
        <v>0</v>
      </c>
      <c r="BB35" s="1022">
        <f>'9'!D37</f>
        <v>0</v>
      </c>
      <c r="BC35" s="1022">
        <f>'9'!E37</f>
        <v>0</v>
      </c>
      <c r="CC35" s="824"/>
      <c r="CD35" s="824" t="s">
        <v>1276</v>
      </c>
      <c r="CF35" s="824"/>
      <c r="CH35" s="972">
        <f>+CH32-CH34</f>
        <v>0</v>
      </c>
      <c r="CI35" s="242"/>
    </row>
    <row r="36" spans="2:87" ht="13.5" customHeight="1" thickTop="1" thickBot="1" x14ac:dyDescent="0.25">
      <c r="B36" s="206" t="s">
        <v>1283</v>
      </c>
      <c r="C36" s="314"/>
      <c r="D36" s="318">
        <f>F37</f>
        <v>0</v>
      </c>
      <c r="E36" s="365" t="str">
        <f>IF(D$36&gt;=D$37,"OK","Too Low!")</f>
        <v>OK</v>
      </c>
      <c r="F36" s="366" t="s">
        <v>1207</v>
      </c>
      <c r="G36" s="186"/>
      <c r="I36" s="313"/>
      <c r="J36" s="316"/>
      <c r="L36" s="320" t="s">
        <v>1192</v>
      </c>
      <c r="M36" s="821" t="s">
        <v>1180</v>
      </c>
      <c r="N36" s="821"/>
      <c r="O36" s="821"/>
      <c r="P36" s="821"/>
      <c r="Q36" s="821"/>
      <c r="R36" s="821"/>
      <c r="T36" s="973" t="s">
        <v>683</v>
      </c>
      <c r="U36" s="974">
        <f>SUM(U25:U35)</f>
        <v>13200</v>
      </c>
      <c r="V36" s="943"/>
      <c r="W36" s="917"/>
      <c r="X36" s="917"/>
      <c r="Y36" s="917"/>
      <c r="Z36" s="917"/>
      <c r="AA36" s="917"/>
      <c r="AB36" s="917"/>
      <c r="AD36" s="367"/>
      <c r="AE36" s="367"/>
      <c r="AF36" s="367"/>
      <c r="AG36" s="367"/>
      <c r="AH36" s="367"/>
      <c r="AI36" s="367"/>
      <c r="AT36" s="969"/>
      <c r="AU36" s="970"/>
      <c r="AV36" s="821"/>
      <c r="AW36" s="962" t="s">
        <v>934</v>
      </c>
      <c r="AX36" s="963">
        <f>SUM(AX34:AX35)</f>
        <v>0</v>
      </c>
      <c r="AZ36" s="840"/>
      <c r="BA36" s="878">
        <f>SUM(BA27:BA35)</f>
        <v>0</v>
      </c>
      <c r="BB36" s="878">
        <f>SUM(BB27:BB35)</f>
        <v>0</v>
      </c>
      <c r="BC36" s="878">
        <f>SUM(BC27:BC35)</f>
        <v>0</v>
      </c>
    </row>
    <row r="37" spans="2:87" ht="13.5" customHeight="1" thickBot="1" x14ac:dyDescent="0.25">
      <c r="B37" s="222" t="s">
        <v>1284</v>
      </c>
      <c r="C37" s="368" t="s">
        <v>1228</v>
      </c>
      <c r="D37" s="369">
        <v>0</v>
      </c>
      <c r="E37" s="365" t="str">
        <f>IF(D37=0,"OK",IF(D37&gt;=40000,"OK","Too Low!"))</f>
        <v>OK</v>
      </c>
      <c r="F37" s="370">
        <f>IF('1'!$G$15="X",((BA14+SUM(BA16:BA20)-BA19)/UWWB!$D$24),0)</f>
        <v>0</v>
      </c>
      <c r="G37" s="185"/>
      <c r="I37" s="313"/>
      <c r="J37" s="316"/>
      <c r="L37" s="940" t="s">
        <v>1194</v>
      </c>
      <c r="M37" s="821" t="s">
        <v>1182</v>
      </c>
      <c r="N37" s="320"/>
      <c r="O37" s="320"/>
      <c r="P37" s="320"/>
      <c r="Q37" s="320"/>
      <c r="R37" s="320"/>
      <c r="T37" s="917"/>
      <c r="U37" s="917"/>
      <c r="V37" s="917"/>
      <c r="W37" s="917"/>
      <c r="X37" s="917"/>
      <c r="Y37" s="917"/>
      <c r="Z37" s="917"/>
      <c r="AA37" s="917"/>
      <c r="AB37" s="917"/>
      <c r="AD37" s="367"/>
      <c r="AE37" s="367"/>
      <c r="AF37" s="367"/>
      <c r="AG37" s="367"/>
      <c r="AH37" s="367"/>
      <c r="AI37" s="367"/>
      <c r="AT37" s="969"/>
      <c r="AU37" s="970"/>
      <c r="AV37" s="821"/>
      <c r="AW37" s="975"/>
      <c r="AX37" s="976"/>
      <c r="AZ37" s="832" t="s">
        <v>229</v>
      </c>
      <c r="BA37" s="881"/>
      <c r="BB37" s="881"/>
      <c r="BC37" s="908"/>
    </row>
    <row r="38" spans="2:87" ht="13.5" customHeight="1" x14ac:dyDescent="0.2">
      <c r="B38" s="206" t="s">
        <v>1303</v>
      </c>
      <c r="C38" s="352"/>
      <c r="D38" s="340" t="e">
        <f>ROUND(BA105/UWWB!D24,2)</f>
        <v>#DIV/0!</v>
      </c>
      <c r="E38" s="347" t="str">
        <f>IF(ISNUMBER(D38),"OK","Problem!")</f>
        <v>Problem!</v>
      </c>
      <c r="F38" s="333"/>
      <c r="G38" s="313"/>
      <c r="H38" s="313"/>
      <c r="I38" s="313"/>
      <c r="J38" s="316"/>
      <c r="L38" s="940" t="s">
        <v>28</v>
      </c>
      <c r="M38" s="821" t="s">
        <v>1184</v>
      </c>
      <c r="N38" s="821"/>
      <c r="O38" s="821"/>
      <c r="P38" s="821"/>
      <c r="Q38" s="821"/>
      <c r="R38" s="821"/>
      <c r="T38" s="917"/>
      <c r="U38" s="917"/>
      <c r="V38" s="917"/>
      <c r="W38" s="917"/>
      <c r="X38" s="917"/>
      <c r="Y38" s="917"/>
      <c r="Z38" s="917"/>
      <c r="AA38" s="917"/>
      <c r="AB38" s="917"/>
      <c r="AD38" s="367"/>
      <c r="AE38" s="367"/>
      <c r="AF38" s="367"/>
      <c r="AG38" s="367"/>
      <c r="AH38" s="367"/>
      <c r="AI38" s="367"/>
      <c r="AT38" s="977" t="s">
        <v>196</v>
      </c>
      <c r="AU38" s="978" t="e">
        <f>AX6/SUM(AX3:AX4)</f>
        <v>#DIV/0!</v>
      </c>
      <c r="AV38" s="821"/>
      <c r="AW38" s="962" t="s">
        <v>663</v>
      </c>
      <c r="AX38" s="963">
        <f>ROUND(AX8-AX32-AX36,0)</f>
        <v>0</v>
      </c>
      <c r="AZ38" s="840" t="s">
        <v>773</v>
      </c>
      <c r="BA38" s="1021">
        <f>'9'!C40</f>
        <v>0</v>
      </c>
      <c r="BB38" s="1022">
        <f>'9'!D40</f>
        <v>0</v>
      </c>
      <c r="BC38" s="1022">
        <f>'9'!E40</f>
        <v>0</v>
      </c>
    </row>
    <row r="39" spans="2:87" ht="13.5" customHeight="1" x14ac:dyDescent="0.2">
      <c r="B39" s="206" t="s">
        <v>1304</v>
      </c>
      <c r="C39" s="314"/>
      <c r="D39" s="371" t="e">
        <f>ROUND(BA105/(AJ32+'6'!D58),2)</f>
        <v>#DIV/0!</v>
      </c>
      <c r="E39" s="347" t="str">
        <f>IF(ISNUMBER(D39),"OK","Problem!")</f>
        <v>Problem!</v>
      </c>
      <c r="F39" s="333"/>
      <c r="G39" s="313"/>
      <c r="H39" s="313"/>
      <c r="I39" s="313"/>
      <c r="J39" s="316"/>
      <c r="L39" s="979" t="s">
        <v>1197</v>
      </c>
      <c r="M39" s="821" t="s">
        <v>1185</v>
      </c>
      <c r="N39" s="821"/>
      <c r="O39" s="821"/>
      <c r="P39" s="821"/>
      <c r="Q39" s="821"/>
      <c r="R39" s="821"/>
      <c r="W39" s="917"/>
      <c r="X39" s="917"/>
      <c r="Y39" s="917"/>
      <c r="Z39" s="917"/>
      <c r="AA39" s="917"/>
      <c r="AB39" s="917"/>
      <c r="AD39" s="367"/>
      <c r="AE39" s="367"/>
      <c r="AF39" s="367"/>
      <c r="AG39" s="367"/>
      <c r="AH39" s="367"/>
      <c r="AI39" s="367"/>
      <c r="AZ39" s="840" t="s">
        <v>774</v>
      </c>
      <c r="BA39" s="1021">
        <f>'9'!C41</f>
        <v>0</v>
      </c>
      <c r="BB39" s="1022">
        <f>'9'!D41</f>
        <v>0</v>
      </c>
      <c r="BC39" s="1022">
        <f>'9'!E41</f>
        <v>0</v>
      </c>
    </row>
    <row r="40" spans="2:87" ht="13.5" customHeight="1" x14ac:dyDescent="0.2">
      <c r="B40" s="206" t="s">
        <v>1285</v>
      </c>
      <c r="C40" s="314"/>
      <c r="D40" s="310" t="e">
        <f>ROUND(SUM(O5:R5)/(AJ32+'6'!D58),2)</f>
        <v>#DIV/0!</v>
      </c>
      <c r="E40" s="326" t="e">
        <f>IF('1'!B11="X","OK",IF(D40&gt;200,"Needs Review","OK"))</f>
        <v>#DIV/0!</v>
      </c>
      <c r="F40" s="333"/>
      <c r="G40" s="313"/>
      <c r="H40" s="313"/>
      <c r="I40" s="313"/>
      <c r="J40" s="316"/>
      <c r="L40" s="940" t="s">
        <v>1199</v>
      </c>
      <c r="M40" s="821" t="s">
        <v>1191</v>
      </c>
      <c r="N40" s="821"/>
      <c r="O40" s="821"/>
      <c r="P40" s="821"/>
      <c r="Q40" s="821"/>
      <c r="R40" s="821"/>
      <c r="W40" s="917"/>
      <c r="X40" s="917"/>
      <c r="Y40" s="917"/>
      <c r="Z40" s="917"/>
      <c r="AA40" s="917"/>
      <c r="AB40" s="917"/>
      <c r="AD40" s="367"/>
      <c r="AE40" s="367"/>
      <c r="AF40" s="367"/>
      <c r="AG40" s="367"/>
      <c r="AH40" s="367"/>
      <c r="AI40" s="367"/>
      <c r="AZ40" s="840" t="s">
        <v>775</v>
      </c>
      <c r="BA40" s="1021">
        <f>'9'!C42</f>
        <v>0</v>
      </c>
      <c r="BB40" s="1022">
        <f>'9'!D42</f>
        <v>0</v>
      </c>
      <c r="BC40" s="1022">
        <f>'9'!E42</f>
        <v>0</v>
      </c>
    </row>
    <row r="41" spans="2:87" ht="13.5" customHeight="1" x14ac:dyDescent="0.2">
      <c r="B41" s="206" t="s">
        <v>1293</v>
      </c>
      <c r="C41" s="314"/>
      <c r="D41" s="310">
        <f>BL23</f>
        <v>0</v>
      </c>
      <c r="E41" s="326" t="str">
        <f>IF(D41&lt;0,"Problem!","OK")</f>
        <v>OK</v>
      </c>
      <c r="F41" s="333"/>
      <c r="G41" s="313"/>
      <c r="H41" s="313"/>
      <c r="I41" s="313"/>
      <c r="J41" s="316"/>
      <c r="L41" s="821"/>
      <c r="M41" s="821" t="s">
        <v>1193</v>
      </c>
      <c r="N41" s="821"/>
      <c r="O41" s="821"/>
      <c r="P41" s="821"/>
      <c r="Q41" s="821"/>
      <c r="R41" s="821"/>
      <c r="W41" s="917"/>
      <c r="X41" s="917"/>
      <c r="Y41" s="917"/>
      <c r="Z41" s="917"/>
      <c r="AA41" s="917"/>
      <c r="AB41" s="917"/>
      <c r="AD41" s="367"/>
      <c r="AE41" s="367"/>
      <c r="AF41" s="367"/>
      <c r="AG41" s="367"/>
      <c r="AH41" s="367"/>
      <c r="AI41" s="367"/>
      <c r="AZ41" s="840" t="s">
        <v>776</v>
      </c>
      <c r="BA41" s="1021">
        <f>'9'!C43</f>
        <v>0</v>
      </c>
      <c r="BB41" s="1022">
        <f>'9'!D43</f>
        <v>0</v>
      </c>
      <c r="BC41" s="1022">
        <f>'9'!E43</f>
        <v>0</v>
      </c>
    </row>
    <row r="42" spans="2:87" ht="13.5" customHeight="1" x14ac:dyDescent="0.2">
      <c r="B42" s="206" t="s">
        <v>1294</v>
      </c>
      <c r="C42" s="314"/>
      <c r="D42" s="372" t="e">
        <f>AU38</f>
        <v>#DIV/0!</v>
      </c>
      <c r="E42" s="326" t="e">
        <f>IF(D42&lt;=3%,"OK","Problem!")</f>
        <v>#DIV/0!</v>
      </c>
      <c r="F42" s="333"/>
      <c r="G42" s="313"/>
      <c r="H42" s="313"/>
      <c r="I42" s="313"/>
      <c r="J42" s="316"/>
      <c r="L42" s="821"/>
      <c r="M42" s="320" t="s">
        <v>1171</v>
      </c>
      <c r="N42" s="821"/>
      <c r="O42" s="821"/>
      <c r="P42" s="821"/>
      <c r="Q42" s="821"/>
      <c r="R42" s="821"/>
      <c r="W42" s="980"/>
      <c r="X42" s="980"/>
      <c r="Y42" s="980"/>
      <c r="Z42" s="980"/>
      <c r="AA42" s="980"/>
      <c r="AB42" s="980"/>
      <c r="AD42" s="367"/>
      <c r="AE42" s="367"/>
      <c r="AF42" s="367"/>
      <c r="AG42" s="367"/>
      <c r="AH42" s="367"/>
      <c r="AI42" s="367"/>
      <c r="AZ42" s="840" t="s">
        <v>1439</v>
      </c>
      <c r="BA42" s="1021">
        <f>'9'!C44</f>
        <v>0</v>
      </c>
      <c r="BB42" s="1022">
        <f>'9'!D44</f>
        <v>0</v>
      </c>
      <c r="BC42" s="1022">
        <f>'9'!E44</f>
        <v>0</v>
      </c>
    </row>
    <row r="43" spans="2:87" ht="13.5" customHeight="1" x14ac:dyDescent="0.2">
      <c r="B43" s="206" t="s">
        <v>1295</v>
      </c>
      <c r="C43" s="373"/>
      <c r="D43" s="374">
        <f>ROUND(AU7,4)</f>
        <v>0</v>
      </c>
      <c r="E43" s="326" t="str">
        <f>IF(D43&lt;0.07,"Problem!","OK")</f>
        <v>Problem!</v>
      </c>
      <c r="F43" s="375"/>
      <c r="G43" s="353"/>
      <c r="H43" s="376"/>
      <c r="I43" s="376"/>
      <c r="J43" s="377"/>
      <c r="L43" s="821"/>
      <c r="M43" s="821" t="s">
        <v>1195</v>
      </c>
      <c r="N43" s="821"/>
      <c r="O43" s="821"/>
      <c r="P43" s="821"/>
      <c r="Q43" s="821"/>
      <c r="R43" s="821"/>
      <c r="W43" s="821"/>
      <c r="X43" s="821"/>
      <c r="Y43" s="821"/>
      <c r="Z43" s="821"/>
      <c r="AA43" s="821"/>
      <c r="AB43" s="821"/>
      <c r="AD43" s="367"/>
      <c r="AE43" s="367"/>
      <c r="AF43" s="367"/>
      <c r="AG43" s="367"/>
      <c r="AH43" s="367"/>
      <c r="AI43" s="367"/>
      <c r="AZ43" s="840" t="s">
        <v>778</v>
      </c>
      <c r="BA43" s="1021">
        <f>'9'!C45</f>
        <v>0</v>
      </c>
      <c r="BB43" s="1022">
        <f>'9'!D45</f>
        <v>0</v>
      </c>
      <c r="BC43" s="1022">
        <f>'9'!E45</f>
        <v>0</v>
      </c>
    </row>
    <row r="44" spans="2:87" ht="13.5" customHeight="1" x14ac:dyDescent="0.2">
      <c r="B44" s="244" t="s">
        <v>1376</v>
      </c>
      <c r="C44" s="378" t="s">
        <v>1377</v>
      </c>
      <c r="D44" s="374" t="s">
        <v>1257</v>
      </c>
      <c r="E44" s="323" t="str">
        <f>IF(OR(AK12="Bad",AK13="Bad",AK14="Bad",AK15="Bad",AK16="Bad",AK17="Bad",AK18="Bad",AK19="Bad",AK20="Bad",AK21="Bad",AK22="Bad",AK23="Bad",AK24="Bad",AK25="Bad", AK26="Bad",AK27="Bad",AK28="Bad",AK29="Bad",AK30="Bad",AK31="Bad"),"Alert!","OK")</f>
        <v>OK</v>
      </c>
      <c r="F44" s="379"/>
      <c r="G44" s="352"/>
      <c r="H44" s="380"/>
      <c r="I44" s="381"/>
      <c r="J44" s="382"/>
      <c r="L44" s="821"/>
      <c r="M44" s="821" t="s">
        <v>1196</v>
      </c>
      <c r="N44" s="821"/>
      <c r="O44" s="821"/>
      <c r="P44" s="821"/>
      <c r="Q44" s="821"/>
      <c r="R44" s="821"/>
      <c r="W44" s="821"/>
      <c r="X44" s="821"/>
      <c r="Y44" s="821"/>
      <c r="Z44" s="821"/>
      <c r="AA44" s="821"/>
      <c r="AB44" s="821"/>
      <c r="AD44" s="367"/>
      <c r="AE44" s="367"/>
      <c r="AF44" s="367"/>
      <c r="AG44" s="367"/>
      <c r="AH44" s="367"/>
      <c r="AI44" s="367"/>
      <c r="AZ44" s="860" t="str">
        <f>'9'!B46</f>
        <v>Other (Specify)</v>
      </c>
      <c r="BA44" s="1021">
        <f>'9'!C46</f>
        <v>0</v>
      </c>
      <c r="BB44" s="1022">
        <f>'9'!D46</f>
        <v>0</v>
      </c>
      <c r="BC44" s="1022">
        <f>'9'!E46</f>
        <v>0</v>
      </c>
    </row>
    <row r="45" spans="2:87" ht="13.5" customHeight="1" thickBot="1" x14ac:dyDescent="0.25">
      <c r="B45" s="245" t="s">
        <v>1310</v>
      </c>
      <c r="C45" s="383" t="s">
        <v>1311</v>
      </c>
      <c r="D45" s="384" t="s">
        <v>1257</v>
      </c>
      <c r="E45" s="385" t="str">
        <f>IF(OR(AL12&gt;AP12,AL13&gt;AP13,AL14&gt;AP14,AL15&gt;AP15,AL16&gt;AP16,AL17&gt;AP17,AL18&gt;AP18,AL19&gt;AP19,AL20&gt;AP20,AL21&gt;AP21,AL22&gt;AP22,AL23&gt;AP23,AL24&gt;AP24,AL25&gt;AP25,AL26&gt;AP26,AL27&gt;AP27,AL28&gt;AP28,AL29&gt;AP29,AL30&gt;AP30,AL31&gt;AP31),"Alert!","OK")</f>
        <v>OK</v>
      </c>
      <c r="F45" s="386"/>
      <c r="G45" s="387"/>
      <c r="H45" s="388"/>
      <c r="I45" s="387"/>
      <c r="J45" s="389"/>
      <c r="L45" s="821"/>
      <c r="M45" s="320" t="s">
        <v>1179</v>
      </c>
      <c r="N45" s="821"/>
      <c r="O45" s="821"/>
      <c r="P45" s="821"/>
      <c r="Q45" s="821"/>
      <c r="R45" s="821"/>
      <c r="W45" s="821"/>
      <c r="X45" s="821"/>
      <c r="Y45" s="821"/>
      <c r="Z45" s="821"/>
      <c r="AA45" s="821"/>
      <c r="AB45" s="821"/>
      <c r="AD45" s="367"/>
      <c r="AE45" s="367"/>
      <c r="AF45" s="367"/>
      <c r="AG45" s="367"/>
      <c r="AH45" s="367"/>
      <c r="AI45" s="367"/>
      <c r="AZ45" s="840"/>
      <c r="BA45" s="878">
        <f>SUM(BA38:BA44)</f>
        <v>0</v>
      </c>
      <c r="BB45" s="878">
        <f>SUM(BB38:BB44)</f>
        <v>0</v>
      </c>
      <c r="BC45" s="878">
        <f>SUM(BC38:BC44)</f>
        <v>0</v>
      </c>
    </row>
    <row r="46" spans="2:87" ht="13.5" customHeight="1" x14ac:dyDescent="0.2">
      <c r="L46" s="821"/>
      <c r="M46" s="821" t="s">
        <v>1198</v>
      </c>
      <c r="N46" s="821"/>
      <c r="O46" s="821"/>
      <c r="P46" s="821"/>
      <c r="Q46" s="821"/>
      <c r="R46" s="821"/>
      <c r="W46" s="821"/>
      <c r="X46" s="821"/>
      <c r="Y46" s="821"/>
      <c r="Z46" s="821"/>
      <c r="AA46" s="821"/>
      <c r="AB46" s="821"/>
      <c r="AD46" s="367"/>
      <c r="AE46" s="367"/>
      <c r="AF46" s="367"/>
      <c r="AG46" s="367"/>
      <c r="AH46" s="367"/>
      <c r="AI46" s="367"/>
      <c r="AZ46" s="832" t="s">
        <v>786</v>
      </c>
      <c r="BA46" s="881"/>
      <c r="BB46" s="881"/>
      <c r="BC46" s="908"/>
    </row>
    <row r="47" spans="2:87" ht="13.5" customHeight="1" x14ac:dyDescent="0.2">
      <c r="M47" s="320" t="s">
        <v>1181</v>
      </c>
      <c r="N47" s="821"/>
      <c r="O47" s="821"/>
      <c r="P47" s="821"/>
      <c r="Q47" s="821"/>
      <c r="R47" s="821"/>
      <c r="W47" s="367"/>
      <c r="X47" s="367"/>
      <c r="Y47" s="367"/>
      <c r="Z47" s="367"/>
      <c r="AA47" s="367"/>
      <c r="AB47" s="367"/>
      <c r="AD47" s="367"/>
      <c r="AE47" s="367"/>
      <c r="AF47" s="367"/>
      <c r="AG47" s="367"/>
      <c r="AH47" s="367"/>
      <c r="AI47" s="367"/>
      <c r="AZ47" s="840" t="s">
        <v>780</v>
      </c>
      <c r="BA47" s="1021">
        <f>'9'!C49</f>
        <v>0</v>
      </c>
      <c r="BB47" s="1022">
        <f>'9'!D49</f>
        <v>0</v>
      </c>
      <c r="BC47" s="1022">
        <f>'9'!E49</f>
        <v>0</v>
      </c>
    </row>
    <row r="48" spans="2:87" ht="13.5" customHeight="1" x14ac:dyDescent="0.2">
      <c r="M48" s="821" t="s">
        <v>1200</v>
      </c>
      <c r="N48" s="821"/>
      <c r="O48" s="821"/>
      <c r="P48" s="821"/>
      <c r="Q48" s="821"/>
      <c r="R48" s="821"/>
      <c r="W48" s="367"/>
      <c r="X48" s="367"/>
      <c r="Y48" s="367"/>
      <c r="Z48" s="367"/>
      <c r="AA48" s="367"/>
      <c r="AB48" s="367"/>
      <c r="AD48" s="367"/>
      <c r="AE48" s="367"/>
      <c r="AF48" s="367"/>
      <c r="AG48" s="367"/>
      <c r="AH48" s="367"/>
      <c r="AI48" s="367"/>
      <c r="AZ48" s="840" t="s">
        <v>781</v>
      </c>
      <c r="BA48" s="1021">
        <f>'9'!C50</f>
        <v>0</v>
      </c>
      <c r="BB48" s="1022">
        <f>'9'!D50</f>
        <v>0</v>
      </c>
      <c r="BC48" s="1022">
        <f>'9'!E50</f>
        <v>0</v>
      </c>
    </row>
    <row r="49" spans="12:55" ht="13.5" customHeight="1" x14ac:dyDescent="0.2">
      <c r="L49" s="917"/>
      <c r="M49" s="821" t="s">
        <v>1201</v>
      </c>
      <c r="N49" s="821"/>
      <c r="O49" s="821"/>
      <c r="P49" s="821"/>
      <c r="Q49" s="821"/>
      <c r="R49" s="821"/>
      <c r="W49" s="367"/>
      <c r="X49" s="367"/>
      <c r="Y49" s="367"/>
      <c r="Z49" s="367"/>
      <c r="AA49" s="367"/>
      <c r="AB49" s="367"/>
      <c r="AD49" s="367"/>
      <c r="AE49" s="367"/>
      <c r="AF49" s="367"/>
      <c r="AG49" s="367"/>
      <c r="AH49" s="367"/>
      <c r="AI49" s="367"/>
      <c r="AZ49" s="840" t="s">
        <v>782</v>
      </c>
      <c r="BA49" s="1021">
        <f>'9'!C51</f>
        <v>0</v>
      </c>
      <c r="BB49" s="1022">
        <f>'9'!D51</f>
        <v>0</v>
      </c>
      <c r="BC49" s="1022">
        <f>'9'!E51</f>
        <v>0</v>
      </c>
    </row>
    <row r="50" spans="12:55" ht="13.5" customHeight="1" x14ac:dyDescent="0.2">
      <c r="L50" s="821"/>
      <c r="M50" s="821" t="s">
        <v>1204</v>
      </c>
      <c r="N50" s="821"/>
      <c r="O50" s="821"/>
      <c r="P50" s="821"/>
      <c r="Q50" s="821"/>
      <c r="R50" s="821"/>
      <c r="W50" s="367"/>
      <c r="X50" s="367"/>
      <c r="Y50" s="367"/>
      <c r="Z50" s="367"/>
      <c r="AA50" s="367"/>
      <c r="AB50" s="367"/>
      <c r="AD50" s="367"/>
      <c r="AE50" s="367"/>
      <c r="AF50" s="367"/>
      <c r="AG50" s="367"/>
      <c r="AH50" s="367"/>
      <c r="AI50" s="367"/>
      <c r="AZ50" s="840" t="s">
        <v>783</v>
      </c>
      <c r="BA50" s="1021">
        <f>'9'!C52</f>
        <v>0</v>
      </c>
      <c r="BB50" s="1022">
        <f>'9'!D52</f>
        <v>0</v>
      </c>
      <c r="BC50" s="1022">
        <f>'9'!E52</f>
        <v>0</v>
      </c>
    </row>
    <row r="51" spans="12:55" ht="13.5" customHeight="1" x14ac:dyDescent="0.2">
      <c r="L51" s="821"/>
      <c r="M51" s="821" t="s">
        <v>1203</v>
      </c>
      <c r="N51" s="320"/>
      <c r="O51" s="320"/>
      <c r="P51" s="320"/>
      <c r="Q51" s="320"/>
      <c r="R51" s="320"/>
      <c r="W51" s="367"/>
      <c r="X51" s="367"/>
      <c r="Y51" s="367"/>
      <c r="Z51" s="367"/>
      <c r="AA51" s="367"/>
      <c r="AB51" s="367"/>
      <c r="AD51" s="367"/>
      <c r="AE51" s="367"/>
      <c r="AF51" s="367"/>
      <c r="AG51" s="367"/>
      <c r="AH51" s="367"/>
      <c r="AI51" s="367"/>
      <c r="AZ51" s="840" t="s">
        <v>784</v>
      </c>
      <c r="BA51" s="1021">
        <f>'9'!C53</f>
        <v>0</v>
      </c>
      <c r="BB51" s="1022">
        <f>'9'!D53</f>
        <v>0</v>
      </c>
      <c r="BC51" s="1022">
        <f>'9'!E53</f>
        <v>0</v>
      </c>
    </row>
    <row r="52" spans="12:55" ht="13.5" customHeight="1" x14ac:dyDescent="0.2">
      <c r="L52" s="821"/>
      <c r="M52" s="821" t="s">
        <v>1206</v>
      </c>
      <c r="N52" s="821"/>
      <c r="O52" s="821"/>
      <c r="P52" s="821"/>
      <c r="Q52" s="821"/>
      <c r="R52" s="821"/>
      <c r="T52" s="367"/>
      <c r="U52" s="367"/>
      <c r="V52" s="367"/>
      <c r="W52" s="367"/>
      <c r="X52" s="367"/>
      <c r="Y52" s="367"/>
      <c r="Z52" s="367"/>
      <c r="AA52" s="367"/>
      <c r="AB52" s="367"/>
      <c r="AD52" s="367"/>
      <c r="AE52" s="367"/>
      <c r="AF52" s="367"/>
      <c r="AG52" s="367"/>
      <c r="AH52" s="367"/>
      <c r="AI52" s="367"/>
      <c r="AZ52" s="860" t="str">
        <f>'9'!B54</f>
        <v>Other (Specify)</v>
      </c>
      <c r="BA52" s="1021">
        <f>'9'!C54</f>
        <v>0</v>
      </c>
      <c r="BB52" s="1022">
        <f>'9'!D54</f>
        <v>0</v>
      </c>
      <c r="BC52" s="1022">
        <f>'9'!E54</f>
        <v>0</v>
      </c>
    </row>
    <row r="53" spans="12:55" ht="13.5" customHeight="1" x14ac:dyDescent="0.2">
      <c r="L53" s="821"/>
      <c r="M53" s="821" t="s">
        <v>1209</v>
      </c>
      <c r="N53" s="821"/>
      <c r="O53" s="821"/>
      <c r="P53" s="821"/>
      <c r="Q53" s="821"/>
      <c r="R53" s="821"/>
      <c r="T53" s="367"/>
      <c r="U53" s="367"/>
      <c r="V53" s="367"/>
      <c r="W53" s="367"/>
      <c r="X53" s="367"/>
      <c r="Y53" s="367"/>
      <c r="Z53" s="367"/>
      <c r="AA53" s="367"/>
      <c r="AB53" s="367"/>
      <c r="AD53" s="367"/>
      <c r="AE53" s="367"/>
      <c r="AF53" s="367"/>
      <c r="AG53" s="367"/>
      <c r="AH53" s="367"/>
      <c r="AI53" s="367"/>
      <c r="AZ53" s="981"/>
      <c r="BA53" s="878">
        <f>SUM(BA47:BA52)</f>
        <v>0</v>
      </c>
      <c r="BB53" s="878">
        <f>SUM(BB47:BB52)</f>
        <v>0</v>
      </c>
      <c r="BC53" s="878">
        <f>SUM(BC47:BC52)</f>
        <v>0</v>
      </c>
    </row>
    <row r="54" spans="12:55" ht="13.5" customHeight="1" x14ac:dyDescent="0.2">
      <c r="L54" s="821"/>
      <c r="M54" s="821" t="s">
        <v>1210</v>
      </c>
      <c r="N54" s="320"/>
      <c r="O54" s="320"/>
      <c r="P54" s="320"/>
      <c r="Q54" s="320"/>
      <c r="R54" s="320"/>
      <c r="T54" s="367"/>
      <c r="U54" s="367"/>
      <c r="V54" s="367"/>
      <c r="W54" s="367"/>
      <c r="X54" s="367"/>
      <c r="Y54" s="367"/>
      <c r="Z54" s="367"/>
      <c r="AA54" s="367"/>
      <c r="AB54" s="367"/>
      <c r="AD54" s="367"/>
      <c r="AE54" s="367"/>
      <c r="AF54" s="367"/>
      <c r="AG54" s="367"/>
      <c r="AH54" s="367"/>
      <c r="AI54" s="367"/>
      <c r="AZ54" s="832" t="s">
        <v>230</v>
      </c>
      <c r="BA54" s="881"/>
      <c r="BB54" s="982"/>
      <c r="BC54" s="983"/>
    </row>
    <row r="55" spans="12:55" ht="13.5" customHeight="1" x14ac:dyDescent="0.2">
      <c r="L55" s="821"/>
      <c r="M55" s="821" t="s">
        <v>1212</v>
      </c>
      <c r="N55" s="821"/>
      <c r="O55" s="821"/>
      <c r="P55" s="821"/>
      <c r="Q55" s="821"/>
      <c r="R55" s="821"/>
      <c r="T55" s="367"/>
      <c r="U55" s="367"/>
      <c r="V55" s="367"/>
      <c r="W55" s="367"/>
      <c r="X55" s="367"/>
      <c r="Y55" s="367"/>
      <c r="Z55" s="367"/>
      <c r="AA55" s="367"/>
      <c r="AB55" s="367"/>
      <c r="AD55" s="367"/>
      <c r="AE55" s="367"/>
      <c r="AF55" s="367"/>
      <c r="AG55" s="367"/>
      <c r="AH55" s="367"/>
      <c r="AI55" s="367"/>
      <c r="AZ55" s="840" t="s">
        <v>820</v>
      </c>
      <c r="BA55" s="1021">
        <f>'9'!C57</f>
        <v>0</v>
      </c>
      <c r="BB55" s="841"/>
      <c r="BC55" s="842"/>
    </row>
    <row r="56" spans="12:55" ht="13.5" customHeight="1" x14ac:dyDescent="0.2">
      <c r="L56" s="821"/>
      <c r="M56" s="821" t="s">
        <v>1213</v>
      </c>
      <c r="N56" s="320"/>
      <c r="O56" s="320"/>
      <c r="P56" s="320"/>
      <c r="Q56" s="320"/>
      <c r="R56" s="320"/>
      <c r="T56" s="367"/>
      <c r="U56" s="367"/>
      <c r="V56" s="367"/>
      <c r="W56" s="367"/>
      <c r="X56" s="367"/>
      <c r="Y56" s="367"/>
      <c r="Z56" s="367"/>
      <c r="AA56" s="367"/>
      <c r="AB56" s="367"/>
      <c r="AD56" s="367"/>
      <c r="AE56" s="367"/>
      <c r="AF56" s="367"/>
      <c r="AG56" s="367"/>
      <c r="AH56" s="367"/>
      <c r="AI56" s="367"/>
      <c r="AZ56" s="840" t="s">
        <v>671</v>
      </c>
      <c r="BA56" s="1021">
        <f>'9'!C58</f>
        <v>0</v>
      </c>
      <c r="BB56" s="984"/>
      <c r="BC56" s="985"/>
    </row>
    <row r="57" spans="12:55" ht="13.5" customHeight="1" x14ac:dyDescent="0.2">
      <c r="M57" s="821" t="s">
        <v>1214</v>
      </c>
      <c r="N57" s="821"/>
      <c r="O57" s="821"/>
      <c r="P57" s="821"/>
      <c r="Q57" s="821"/>
      <c r="R57" s="821"/>
      <c r="T57" s="367"/>
      <c r="U57" s="367"/>
      <c r="V57" s="367"/>
      <c r="W57" s="367"/>
      <c r="X57" s="367"/>
      <c r="Y57" s="367"/>
      <c r="Z57" s="367"/>
      <c r="AA57" s="367"/>
      <c r="AB57" s="367"/>
      <c r="AD57" s="367"/>
      <c r="AE57" s="367"/>
      <c r="AF57" s="367"/>
      <c r="AG57" s="367"/>
      <c r="AH57" s="367"/>
      <c r="AI57" s="367"/>
      <c r="AZ57" s="840" t="s">
        <v>787</v>
      </c>
      <c r="BA57" s="1021">
        <f>'9'!C59</f>
        <v>0</v>
      </c>
      <c r="BB57" s="984"/>
      <c r="BC57" s="985"/>
    </row>
    <row r="58" spans="12:55" ht="13.5" customHeight="1" x14ac:dyDescent="0.2">
      <c r="M58" s="821" t="s">
        <v>1216</v>
      </c>
      <c r="N58" s="821"/>
      <c r="O58" s="821"/>
      <c r="P58" s="821"/>
      <c r="Q58" s="821"/>
      <c r="R58" s="821"/>
      <c r="T58" s="367"/>
      <c r="U58" s="367"/>
      <c r="V58" s="367"/>
      <c r="W58" s="367"/>
      <c r="X58" s="367"/>
      <c r="Y58" s="367"/>
      <c r="Z58" s="367"/>
      <c r="AA58" s="367"/>
      <c r="AB58" s="367"/>
      <c r="AD58" s="367"/>
      <c r="AE58" s="367"/>
      <c r="AF58" s="367"/>
      <c r="AG58" s="367"/>
      <c r="AH58" s="367"/>
      <c r="AI58" s="367"/>
      <c r="AZ58" s="840" t="s">
        <v>788</v>
      </c>
      <c r="BA58" s="1021">
        <f>'9'!C60</f>
        <v>0</v>
      </c>
      <c r="BB58" s="984"/>
      <c r="BC58" s="985"/>
    </row>
    <row r="59" spans="12:55" ht="13.5" customHeight="1" x14ac:dyDescent="0.2">
      <c r="M59" s="821" t="s">
        <v>1217</v>
      </c>
      <c r="N59" s="821"/>
      <c r="O59" s="821"/>
      <c r="P59" s="821"/>
      <c r="Q59" s="821"/>
      <c r="R59" s="821"/>
      <c r="T59" s="367"/>
      <c r="U59" s="367"/>
      <c r="V59" s="367"/>
      <c r="W59" s="367"/>
      <c r="X59" s="367"/>
      <c r="Y59" s="367"/>
      <c r="Z59" s="367"/>
      <c r="AA59" s="367"/>
      <c r="AB59" s="367"/>
      <c r="AD59" s="367"/>
      <c r="AE59" s="367"/>
      <c r="AF59" s="367"/>
      <c r="AG59" s="367"/>
      <c r="AH59" s="367"/>
      <c r="AI59" s="367"/>
      <c r="AZ59" s="840" t="s">
        <v>789</v>
      </c>
      <c r="BA59" s="1021">
        <f>'9'!C61</f>
        <v>0</v>
      </c>
      <c r="BB59" s="984"/>
      <c r="BC59" s="985"/>
    </row>
    <row r="60" spans="12:55" ht="13.5" customHeight="1" x14ac:dyDescent="0.2">
      <c r="M60" s="821" t="s">
        <v>1219</v>
      </c>
      <c r="N60" s="821"/>
      <c r="O60" s="821"/>
      <c r="P60" s="821"/>
      <c r="Q60" s="821"/>
      <c r="R60" s="821"/>
      <c r="T60" s="367"/>
      <c r="U60" s="367"/>
      <c r="V60" s="367"/>
      <c r="W60" s="367"/>
      <c r="X60" s="367"/>
      <c r="Y60" s="367"/>
      <c r="Z60" s="367"/>
      <c r="AA60" s="367"/>
      <c r="AB60" s="367"/>
      <c r="AD60" s="367"/>
      <c r="AE60" s="367"/>
      <c r="AF60" s="367"/>
      <c r="AG60" s="367"/>
      <c r="AH60" s="367"/>
      <c r="AI60" s="367"/>
      <c r="AZ60" s="840" t="s">
        <v>790</v>
      </c>
      <c r="BA60" s="1021">
        <f>'9'!C62</f>
        <v>0</v>
      </c>
      <c r="BB60" s="984"/>
      <c r="BC60" s="985"/>
    </row>
    <row r="61" spans="12:55" ht="13.5" customHeight="1" x14ac:dyDescent="0.2">
      <c r="M61" s="940" t="s">
        <v>1221</v>
      </c>
      <c r="N61" s="821"/>
      <c r="O61" s="821"/>
      <c r="P61" s="821"/>
      <c r="Q61" s="821"/>
      <c r="R61" s="821"/>
      <c r="T61" s="367"/>
      <c r="U61" s="367"/>
      <c r="V61" s="367"/>
      <c r="W61" s="367"/>
      <c r="X61" s="367"/>
      <c r="Y61" s="367"/>
      <c r="Z61" s="367"/>
      <c r="AA61" s="367"/>
      <c r="AB61" s="367"/>
      <c r="AD61" s="367"/>
      <c r="AE61" s="367"/>
      <c r="AF61" s="367"/>
      <c r="AG61" s="367"/>
      <c r="AH61" s="367"/>
      <c r="AI61" s="367"/>
      <c r="AZ61" s="840" t="s">
        <v>792</v>
      </c>
      <c r="BA61" s="1021">
        <f>'9'!C63</f>
        <v>0</v>
      </c>
      <c r="BB61" s="984"/>
      <c r="BC61" s="985"/>
    </row>
    <row r="62" spans="12:55" ht="13.5" customHeight="1" x14ac:dyDescent="0.2">
      <c r="M62" s="940" t="s">
        <v>28</v>
      </c>
      <c r="N62" s="821"/>
      <c r="O62" s="821"/>
      <c r="P62" s="821"/>
      <c r="Q62" s="821"/>
      <c r="R62" s="821"/>
      <c r="T62" s="367"/>
      <c r="U62" s="367"/>
      <c r="V62" s="367"/>
      <c r="W62" s="367"/>
      <c r="X62" s="367"/>
      <c r="Y62" s="367"/>
      <c r="Z62" s="367"/>
      <c r="AA62" s="367"/>
      <c r="AB62" s="367"/>
      <c r="AD62" s="367"/>
      <c r="AE62" s="367"/>
      <c r="AF62" s="367"/>
      <c r="AG62" s="367"/>
      <c r="AH62" s="367"/>
      <c r="AI62" s="367"/>
      <c r="AZ62" s="840" t="s">
        <v>793</v>
      </c>
      <c r="BA62" s="1021">
        <f>'9'!C64</f>
        <v>0</v>
      </c>
      <c r="BB62" s="984"/>
      <c r="BC62" s="985"/>
    </row>
    <row r="63" spans="12:55" ht="13.5" customHeight="1" x14ac:dyDescent="0.2">
      <c r="M63" s="979" t="s">
        <v>1197</v>
      </c>
      <c r="N63" s="821"/>
      <c r="O63" s="821"/>
      <c r="P63" s="821"/>
      <c r="Q63" s="821"/>
      <c r="R63" s="821"/>
      <c r="T63" s="367"/>
      <c r="U63" s="367"/>
      <c r="V63" s="367"/>
      <c r="W63" s="367"/>
      <c r="X63" s="367"/>
      <c r="Y63" s="367"/>
      <c r="Z63" s="367"/>
      <c r="AA63" s="367"/>
      <c r="AB63" s="367"/>
      <c r="AD63" s="367"/>
      <c r="AE63" s="367"/>
      <c r="AF63" s="367"/>
      <c r="AG63" s="367"/>
      <c r="AH63" s="367"/>
      <c r="AI63" s="367"/>
      <c r="AZ63" s="840" t="s">
        <v>420</v>
      </c>
      <c r="BA63" s="1021">
        <f>'9'!C65</f>
        <v>0</v>
      </c>
      <c r="BB63" s="984"/>
      <c r="BC63" s="985"/>
    </row>
    <row r="64" spans="12:55" ht="13.5" customHeight="1" x14ac:dyDescent="0.2">
      <c r="M64" s="940" t="s">
        <v>1224</v>
      </c>
      <c r="N64" s="821"/>
      <c r="O64" s="821"/>
      <c r="P64" s="821"/>
      <c r="Q64" s="821"/>
      <c r="R64" s="821"/>
      <c r="T64" s="367"/>
      <c r="U64" s="367"/>
      <c r="V64" s="367"/>
      <c r="W64" s="367"/>
      <c r="X64" s="367"/>
      <c r="Y64" s="367"/>
      <c r="Z64" s="367"/>
      <c r="AA64" s="367"/>
      <c r="AB64" s="367"/>
      <c r="AD64" s="367"/>
      <c r="AE64" s="367"/>
      <c r="AF64" s="367"/>
      <c r="AG64" s="367"/>
      <c r="AH64" s="367"/>
      <c r="AI64" s="367"/>
      <c r="AZ64" s="840" t="s">
        <v>794</v>
      </c>
      <c r="BA64" s="1021">
        <f>'9'!C66</f>
        <v>0</v>
      </c>
      <c r="BB64" s="984"/>
      <c r="BC64" s="985"/>
    </row>
    <row r="65" spans="1:79" ht="13.5" customHeight="1" x14ac:dyDescent="0.2">
      <c r="N65" s="821"/>
      <c r="O65" s="821"/>
      <c r="P65" s="821"/>
      <c r="Q65" s="821"/>
      <c r="R65" s="821"/>
      <c r="T65" s="367"/>
      <c r="U65" s="367"/>
      <c r="V65" s="367"/>
      <c r="W65" s="367"/>
      <c r="X65" s="367"/>
      <c r="Y65" s="367"/>
      <c r="Z65" s="367"/>
      <c r="AA65" s="367"/>
      <c r="AB65" s="367"/>
      <c r="AD65" s="367"/>
      <c r="AE65" s="367"/>
      <c r="AF65" s="367"/>
      <c r="AG65" s="367"/>
      <c r="AH65" s="367"/>
      <c r="AI65" s="367"/>
      <c r="AZ65" s="840" t="s">
        <v>1391</v>
      </c>
      <c r="BA65" s="1021">
        <f>'9'!C67</f>
        <v>0</v>
      </c>
      <c r="BB65" s="984"/>
      <c r="BC65" s="985"/>
    </row>
    <row r="66" spans="1:79" ht="13.5" customHeight="1" x14ac:dyDescent="0.2">
      <c r="N66" s="821"/>
      <c r="O66" s="821"/>
      <c r="P66" s="821"/>
      <c r="Q66" s="821"/>
      <c r="R66" s="821"/>
      <c r="T66" s="367"/>
      <c r="U66" s="367"/>
      <c r="V66" s="367"/>
      <c r="W66" s="367"/>
      <c r="X66" s="367"/>
      <c r="Y66" s="367"/>
      <c r="Z66" s="367"/>
      <c r="AA66" s="367"/>
      <c r="AB66" s="367"/>
      <c r="AD66" s="367"/>
      <c r="AE66" s="367"/>
      <c r="AF66" s="367"/>
      <c r="AG66" s="367"/>
      <c r="AH66" s="367"/>
      <c r="AI66" s="367"/>
      <c r="AZ66" s="860" t="str">
        <f>'9'!B68</f>
        <v>Other (Specify)</v>
      </c>
      <c r="BA66" s="1021">
        <f>'9'!C68</f>
        <v>0</v>
      </c>
      <c r="BB66" s="986"/>
      <c r="BC66" s="849"/>
    </row>
    <row r="67" spans="1:79" ht="13.5" customHeight="1" x14ac:dyDescent="0.2">
      <c r="N67" s="821"/>
      <c r="O67" s="821"/>
      <c r="P67" s="821"/>
      <c r="Q67" s="821"/>
      <c r="R67" s="821"/>
      <c r="T67" s="367"/>
      <c r="U67" s="367"/>
      <c r="V67" s="367"/>
      <c r="W67" s="367"/>
      <c r="X67" s="367"/>
      <c r="Y67" s="367"/>
      <c r="Z67" s="367"/>
      <c r="AA67" s="367"/>
      <c r="AB67" s="367"/>
      <c r="AD67" s="367"/>
      <c r="AE67" s="367"/>
      <c r="AF67" s="367"/>
      <c r="AG67" s="367"/>
      <c r="AH67" s="367"/>
      <c r="AI67" s="367"/>
      <c r="AZ67" s="981"/>
      <c r="BA67" s="878">
        <f>SUM(BA55:BA66)</f>
        <v>0</v>
      </c>
      <c r="BB67" s="878">
        <v>0</v>
      </c>
      <c r="BC67" s="878">
        <v>0</v>
      </c>
    </row>
    <row r="68" spans="1:79" ht="13.5" customHeight="1" x14ac:dyDescent="0.2">
      <c r="N68" s="821"/>
      <c r="O68" s="821"/>
      <c r="P68" s="821"/>
      <c r="Q68" s="821"/>
      <c r="R68" s="821"/>
      <c r="T68" s="367"/>
      <c r="U68" s="367"/>
      <c r="V68" s="367"/>
      <c r="W68" s="367"/>
      <c r="X68" s="367"/>
      <c r="Y68" s="367"/>
      <c r="Z68" s="367"/>
      <c r="AA68" s="367"/>
      <c r="AB68" s="367"/>
      <c r="AD68" s="367"/>
      <c r="AE68" s="367"/>
      <c r="AF68" s="367"/>
      <c r="AG68" s="367"/>
      <c r="AH68" s="367"/>
      <c r="AI68" s="367"/>
      <c r="AZ68" s="832" t="s">
        <v>240</v>
      </c>
      <c r="BA68" s="881"/>
      <c r="BB68" s="881"/>
      <c r="BC68" s="908"/>
    </row>
    <row r="69" spans="1:79" ht="13.5" customHeight="1" x14ac:dyDescent="0.2">
      <c r="N69" s="821"/>
      <c r="O69" s="821"/>
      <c r="P69" s="821"/>
      <c r="Q69" s="821"/>
      <c r="R69" s="821"/>
      <c r="T69" s="367"/>
      <c r="U69" s="367"/>
      <c r="V69" s="367"/>
      <c r="W69" s="367"/>
      <c r="X69" s="367"/>
      <c r="Y69" s="367"/>
      <c r="Z69" s="367"/>
      <c r="AA69" s="367"/>
      <c r="AB69" s="367"/>
      <c r="AD69" s="367"/>
      <c r="AE69" s="367"/>
      <c r="AF69" s="367"/>
      <c r="AG69" s="367"/>
      <c r="AH69" s="367"/>
      <c r="AI69" s="367"/>
      <c r="AZ69" s="840" t="s">
        <v>795</v>
      </c>
      <c r="BA69" s="1021">
        <f>'9'!C71</f>
        <v>0</v>
      </c>
      <c r="BB69" s="1022">
        <f>'9'!D71</f>
        <v>0</v>
      </c>
      <c r="BC69" s="1022">
        <f>'9'!E71</f>
        <v>0</v>
      </c>
    </row>
    <row r="70" spans="1:79" ht="13.5" customHeight="1" x14ac:dyDescent="0.2">
      <c r="N70" s="940"/>
      <c r="O70" s="940"/>
      <c r="P70" s="940"/>
      <c r="Q70" s="940"/>
      <c r="R70" s="940"/>
      <c r="T70" s="367"/>
      <c r="U70" s="367"/>
      <c r="V70" s="367"/>
      <c r="W70" s="367"/>
      <c r="X70" s="367"/>
      <c r="Y70" s="367"/>
      <c r="Z70" s="367"/>
      <c r="AA70" s="367"/>
      <c r="AB70" s="367"/>
      <c r="AD70" s="367"/>
      <c r="AE70" s="367"/>
      <c r="AF70" s="367"/>
      <c r="AG70" s="367"/>
      <c r="AH70" s="367"/>
      <c r="AI70" s="367"/>
      <c r="AZ70" s="840" t="s">
        <v>1384</v>
      </c>
      <c r="BA70" s="1021">
        <f>'9'!C72</f>
        <v>0</v>
      </c>
      <c r="BB70" s="1022">
        <f>'9'!D72</f>
        <v>0</v>
      </c>
      <c r="BC70" s="1022">
        <f>'9'!E72</f>
        <v>0</v>
      </c>
    </row>
    <row r="71" spans="1:79" ht="13.5" customHeight="1" x14ac:dyDescent="0.2">
      <c r="N71" s="940"/>
      <c r="O71" s="940"/>
      <c r="P71" s="940"/>
      <c r="Q71" s="940"/>
      <c r="R71" s="940"/>
      <c r="T71" s="367"/>
      <c r="U71" s="367"/>
      <c r="V71" s="367"/>
      <c r="W71" s="367"/>
      <c r="X71" s="367"/>
      <c r="Y71" s="367"/>
      <c r="Z71" s="367"/>
      <c r="AA71" s="367"/>
      <c r="AB71" s="367"/>
      <c r="AD71" s="367"/>
      <c r="AE71" s="367"/>
      <c r="AF71" s="367"/>
      <c r="AG71" s="367"/>
      <c r="AH71" s="367"/>
      <c r="AI71" s="367"/>
      <c r="AZ71" s="840" t="s">
        <v>791</v>
      </c>
      <c r="BA71" s="1021">
        <f>'9'!C73</f>
        <v>0</v>
      </c>
      <c r="BB71" s="1022">
        <f>'9'!D73</f>
        <v>0</v>
      </c>
      <c r="BC71" s="1022">
        <f>'9'!E73</f>
        <v>0</v>
      </c>
    </row>
    <row r="72" spans="1:79" ht="13.5" customHeight="1" x14ac:dyDescent="0.2">
      <c r="N72" s="979"/>
      <c r="O72" s="979"/>
      <c r="P72" s="979"/>
      <c r="Q72" s="979"/>
      <c r="R72" s="979"/>
      <c r="T72" s="367"/>
      <c r="U72" s="367"/>
      <c r="V72" s="367"/>
      <c r="W72" s="367"/>
      <c r="X72" s="367"/>
      <c r="Y72" s="367"/>
      <c r="Z72" s="367"/>
      <c r="AA72" s="367"/>
      <c r="AB72" s="367"/>
      <c r="AD72" s="367"/>
      <c r="AE72" s="367"/>
      <c r="AF72" s="367"/>
      <c r="AG72" s="367"/>
      <c r="AH72" s="367"/>
      <c r="AI72" s="367"/>
      <c r="AZ72" s="840" t="s">
        <v>630</v>
      </c>
      <c r="BA72" s="1021">
        <f>'9'!C74</f>
        <v>0</v>
      </c>
      <c r="BB72" s="1022">
        <f>'9'!D74</f>
        <v>0</v>
      </c>
      <c r="BC72" s="1022">
        <f>'9'!E74</f>
        <v>0</v>
      </c>
    </row>
    <row r="73" spans="1:79" ht="13.5" customHeight="1" x14ac:dyDescent="0.2">
      <c r="N73" s="940"/>
      <c r="O73" s="940"/>
      <c r="P73" s="940"/>
      <c r="Q73" s="940"/>
      <c r="R73" s="940"/>
      <c r="T73" s="367"/>
      <c r="U73" s="367"/>
      <c r="V73" s="367"/>
      <c r="W73" s="367"/>
      <c r="X73" s="367"/>
      <c r="Y73" s="367"/>
      <c r="Z73" s="367"/>
      <c r="AA73" s="367"/>
      <c r="AB73" s="367"/>
      <c r="AD73" s="367"/>
      <c r="AE73" s="367"/>
      <c r="AF73" s="367"/>
      <c r="AG73" s="367"/>
      <c r="AH73" s="367"/>
      <c r="AI73" s="367"/>
      <c r="AZ73" s="840" t="s">
        <v>1409</v>
      </c>
      <c r="BA73" s="987">
        <v>6000</v>
      </c>
      <c r="BB73" s="984"/>
      <c r="BC73" s="985"/>
    </row>
    <row r="74" spans="1:79" ht="13.5" customHeight="1" x14ac:dyDescent="0.2">
      <c r="T74" s="367"/>
      <c r="U74" s="367"/>
      <c r="V74" s="367"/>
      <c r="W74" s="367"/>
      <c r="X74" s="367"/>
      <c r="Y74" s="367"/>
      <c r="Z74" s="367"/>
      <c r="AA74" s="367"/>
      <c r="AB74" s="367"/>
      <c r="AD74" s="367"/>
      <c r="AE74" s="367"/>
      <c r="AF74" s="367"/>
      <c r="AG74" s="367"/>
      <c r="AH74" s="367"/>
      <c r="AI74" s="367"/>
      <c r="AZ74" s="840" t="s">
        <v>1410</v>
      </c>
      <c r="BA74" s="987">
        <v>600</v>
      </c>
      <c r="BB74" s="984"/>
      <c r="BC74" s="985"/>
    </row>
    <row r="75" spans="1:79" ht="13.5" customHeight="1" x14ac:dyDescent="0.2">
      <c r="A75" s="313"/>
      <c r="K75" s="313"/>
      <c r="S75" s="313"/>
      <c r="T75" s="367"/>
      <c r="U75" s="367"/>
      <c r="V75" s="367"/>
      <c r="W75" s="367"/>
      <c r="X75" s="367"/>
      <c r="Y75" s="367"/>
      <c r="Z75" s="367"/>
      <c r="AA75" s="367"/>
      <c r="AB75" s="367"/>
      <c r="AC75" s="313"/>
      <c r="AD75" s="367"/>
      <c r="AE75" s="367"/>
      <c r="AF75" s="367"/>
      <c r="AG75" s="367"/>
      <c r="AH75" s="367"/>
      <c r="AI75" s="367"/>
      <c r="AS75" s="313"/>
      <c r="AY75" s="313"/>
      <c r="AZ75" s="840" t="s">
        <v>1411</v>
      </c>
      <c r="BA75" s="987">
        <v>6600</v>
      </c>
      <c r="BB75" s="984"/>
      <c r="BC75" s="985"/>
      <c r="BD75" s="313"/>
      <c r="BN75" s="313"/>
      <c r="CA75" s="313"/>
    </row>
    <row r="76" spans="1:79" ht="13.5" customHeight="1" x14ac:dyDescent="0.2">
      <c r="T76" s="367"/>
      <c r="U76" s="367"/>
      <c r="V76" s="367"/>
      <c r="W76" s="367"/>
      <c r="X76" s="367"/>
      <c r="Y76" s="367"/>
      <c r="Z76" s="367"/>
      <c r="AA76" s="367"/>
      <c r="AB76" s="367"/>
      <c r="AD76" s="367"/>
      <c r="AE76" s="367"/>
      <c r="AF76" s="367"/>
      <c r="AG76" s="367"/>
      <c r="AH76" s="367"/>
      <c r="AI76" s="367"/>
      <c r="AZ76" s="840" t="s">
        <v>1412</v>
      </c>
      <c r="BA76" s="1000">
        <f>'9'!C78</f>
        <v>0</v>
      </c>
      <c r="BB76" s="984"/>
      <c r="BC76" s="985"/>
    </row>
    <row r="77" spans="1:79" s="313" customFormat="1" ht="13.5" customHeight="1" x14ac:dyDescent="0.2">
      <c r="A77" s="367"/>
      <c r="B77" s="246"/>
      <c r="C77" s="373"/>
      <c r="D77" s="988"/>
      <c r="E77" s="352"/>
      <c r="K77" s="367"/>
      <c r="M77" s="320"/>
      <c r="N77" s="367"/>
      <c r="O77" s="367"/>
      <c r="P77" s="367"/>
      <c r="Q77" s="367"/>
      <c r="R77" s="367"/>
      <c r="S77" s="367"/>
      <c r="T77" s="367"/>
      <c r="U77" s="367"/>
      <c r="V77" s="367"/>
      <c r="W77" s="367"/>
      <c r="X77" s="367"/>
      <c r="Y77" s="367"/>
      <c r="Z77" s="367"/>
      <c r="AA77" s="367"/>
      <c r="AB77" s="367"/>
      <c r="AC77" s="367"/>
      <c r="AS77" s="367"/>
      <c r="AY77" s="367"/>
      <c r="AZ77" s="840" t="s">
        <v>1413</v>
      </c>
      <c r="BA77" s="987">
        <f>'10'!M34*0.75%</f>
        <v>0</v>
      </c>
      <c r="BB77" s="984"/>
      <c r="BC77" s="985"/>
      <c r="BD77" s="367"/>
      <c r="BN77" s="367"/>
      <c r="CA77" s="367"/>
    </row>
    <row r="78" spans="1:79" ht="13.5" customHeight="1" x14ac:dyDescent="0.2">
      <c r="B78" s="313"/>
      <c r="C78" s="313"/>
      <c r="D78" s="313"/>
      <c r="E78" s="313"/>
      <c r="F78" s="313"/>
      <c r="G78" s="313"/>
      <c r="H78" s="313"/>
      <c r="I78" s="313"/>
      <c r="J78" s="313"/>
      <c r="M78" s="821"/>
      <c r="T78" s="367"/>
      <c r="U78" s="367"/>
      <c r="V78" s="367"/>
      <c r="W78" s="367"/>
      <c r="X78" s="367"/>
      <c r="Y78" s="367"/>
      <c r="Z78" s="367"/>
      <c r="AA78" s="367"/>
      <c r="AB78" s="367"/>
      <c r="AD78" s="367"/>
      <c r="AE78" s="367"/>
      <c r="AF78" s="367"/>
      <c r="AG78" s="367"/>
      <c r="AH78" s="367"/>
      <c r="AI78" s="367"/>
      <c r="AZ78" s="840" t="s">
        <v>797</v>
      </c>
      <c r="BA78" s="1021">
        <f>'9'!C80</f>
        <v>0</v>
      </c>
      <c r="BB78" s="984"/>
      <c r="BC78" s="985"/>
    </row>
    <row r="79" spans="1:79" ht="13.5" customHeight="1" x14ac:dyDescent="0.2">
      <c r="M79" s="821"/>
      <c r="T79" s="367"/>
      <c r="U79" s="367"/>
      <c r="V79" s="367"/>
      <c r="W79" s="367"/>
      <c r="X79" s="367"/>
      <c r="Y79" s="367"/>
      <c r="Z79" s="367"/>
      <c r="AA79" s="367"/>
      <c r="AB79" s="367"/>
      <c r="AD79" s="367"/>
      <c r="AE79" s="367"/>
      <c r="AF79" s="367"/>
      <c r="AG79" s="367"/>
      <c r="AH79" s="367"/>
      <c r="AI79" s="367"/>
      <c r="AZ79" s="840" t="s">
        <v>798</v>
      </c>
      <c r="BA79" s="1021">
        <f>'9'!C81</f>
        <v>0</v>
      </c>
      <c r="BB79" s="1022">
        <f>'9'!D81</f>
        <v>0</v>
      </c>
      <c r="BC79" s="1022">
        <f>'9'!E81</f>
        <v>0</v>
      </c>
    </row>
    <row r="80" spans="1:79" ht="13.5" customHeight="1" x14ac:dyDescent="0.2">
      <c r="M80" s="821"/>
      <c r="T80" s="367"/>
      <c r="U80" s="367"/>
      <c r="V80" s="367"/>
      <c r="W80" s="367"/>
      <c r="X80" s="367"/>
      <c r="Y80" s="367"/>
      <c r="Z80" s="367"/>
      <c r="AA80" s="367"/>
      <c r="AB80" s="367"/>
      <c r="AD80" s="367"/>
      <c r="AE80" s="367"/>
      <c r="AF80" s="367"/>
      <c r="AG80" s="367"/>
      <c r="AH80" s="367"/>
      <c r="AI80" s="367"/>
      <c r="AZ80" s="989" t="s">
        <v>799</v>
      </c>
      <c r="BA80" s="1021">
        <f>'9'!C82</f>
        <v>0</v>
      </c>
      <c r="BB80" s="1022">
        <f>'9'!D82</f>
        <v>0</v>
      </c>
      <c r="BC80" s="1022">
        <f>'9'!E82</f>
        <v>0</v>
      </c>
    </row>
    <row r="81" spans="13:55" ht="13.5" customHeight="1" x14ac:dyDescent="0.2">
      <c r="M81" s="320"/>
      <c r="T81" s="367"/>
      <c r="U81" s="367"/>
      <c r="V81" s="367"/>
      <c r="W81" s="367"/>
      <c r="X81" s="367"/>
      <c r="Y81" s="367"/>
      <c r="Z81" s="367"/>
      <c r="AA81" s="367"/>
      <c r="AB81" s="367"/>
      <c r="AD81" s="367"/>
      <c r="AE81" s="367"/>
      <c r="AF81" s="367"/>
      <c r="AG81" s="367"/>
      <c r="AH81" s="367"/>
      <c r="AZ81" s="989" t="s">
        <v>800</v>
      </c>
      <c r="BA81" s="1021">
        <f>'9'!C83</f>
        <v>0</v>
      </c>
      <c r="BB81" s="1022">
        <f>'9'!D83</f>
        <v>0</v>
      </c>
      <c r="BC81" s="1022">
        <f>'9'!E83</f>
        <v>0</v>
      </c>
    </row>
    <row r="82" spans="13:55" ht="13.5" customHeight="1" x14ac:dyDescent="0.2">
      <c r="M82" s="320"/>
      <c r="T82" s="367"/>
      <c r="U82" s="367"/>
      <c r="V82" s="367"/>
      <c r="W82" s="367"/>
      <c r="X82" s="367"/>
      <c r="Y82" s="367"/>
      <c r="Z82" s="367"/>
      <c r="AA82" s="367"/>
      <c r="AB82" s="367"/>
      <c r="AD82" s="367"/>
      <c r="AE82" s="367"/>
      <c r="AF82" s="367"/>
      <c r="AG82" s="367"/>
      <c r="AH82" s="367"/>
      <c r="AZ82" s="989" t="s">
        <v>801</v>
      </c>
      <c r="BA82" s="1021">
        <f>'9'!C84</f>
        <v>0</v>
      </c>
      <c r="BB82" s="1022">
        <f>'9'!D84</f>
        <v>0</v>
      </c>
      <c r="BC82" s="1022">
        <f>'9'!E84</f>
        <v>0</v>
      </c>
    </row>
    <row r="83" spans="13:55" ht="13.5" customHeight="1" x14ac:dyDescent="0.2">
      <c r="M83" s="320"/>
      <c r="T83" s="367"/>
      <c r="U83" s="367"/>
      <c r="V83" s="367"/>
      <c r="W83" s="367"/>
      <c r="X83" s="367"/>
      <c r="Y83" s="367"/>
      <c r="Z83" s="367"/>
      <c r="AA83" s="367"/>
      <c r="AB83" s="367"/>
      <c r="AD83" s="367"/>
      <c r="AE83" s="367"/>
      <c r="AF83" s="367"/>
      <c r="AG83" s="367"/>
      <c r="AH83" s="367"/>
      <c r="AZ83" s="840" t="s">
        <v>1393</v>
      </c>
      <c r="BA83" s="1021">
        <f>'9'!C85</f>
        <v>0</v>
      </c>
      <c r="BB83" s="984"/>
      <c r="BC83" s="985"/>
    </row>
    <row r="84" spans="13:55" ht="13.5" customHeight="1" x14ac:dyDescent="0.2">
      <c r="M84" s="320"/>
      <c r="T84" s="367"/>
      <c r="U84" s="367"/>
      <c r="V84" s="367"/>
      <c r="W84" s="367"/>
      <c r="X84" s="367"/>
      <c r="Y84" s="367"/>
      <c r="Z84" s="367"/>
      <c r="AA84" s="367"/>
      <c r="AB84" s="367"/>
      <c r="AD84" s="367"/>
      <c r="AE84" s="367"/>
      <c r="AF84" s="367"/>
      <c r="AG84" s="367"/>
      <c r="AH84" s="367"/>
      <c r="AZ84" s="989" t="s">
        <v>802</v>
      </c>
      <c r="BA84" s="1021">
        <f>'9'!C86</f>
        <v>0</v>
      </c>
      <c r="BB84" s="984"/>
      <c r="BC84" s="985"/>
    </row>
    <row r="85" spans="13:55" x14ac:dyDescent="0.2">
      <c r="M85" s="320"/>
      <c r="T85" s="367"/>
      <c r="U85" s="367"/>
      <c r="V85" s="367"/>
      <c r="W85" s="367"/>
      <c r="X85" s="367"/>
      <c r="Y85" s="367"/>
      <c r="Z85" s="367"/>
      <c r="AA85" s="367"/>
      <c r="AB85" s="367"/>
      <c r="AD85" s="367"/>
      <c r="AE85" s="367"/>
      <c r="AF85" s="367"/>
      <c r="AG85" s="367"/>
      <c r="AH85" s="367"/>
      <c r="AZ85" s="860" t="str">
        <f>'9'!B87</f>
        <v>Other (Specify)</v>
      </c>
      <c r="BA85" s="1021">
        <f>'9'!C87</f>
        <v>0</v>
      </c>
      <c r="BB85" s="1022">
        <f>'9'!D87</f>
        <v>0</v>
      </c>
      <c r="BC85" s="1022">
        <f>'9'!E87</f>
        <v>0</v>
      </c>
    </row>
    <row r="86" spans="13:55" x14ac:dyDescent="0.2">
      <c r="M86" s="320"/>
      <c r="N86" s="320"/>
      <c r="O86" s="320"/>
      <c r="P86" s="320"/>
      <c r="Q86" s="320"/>
      <c r="R86" s="320"/>
      <c r="T86" s="367"/>
      <c r="U86" s="367"/>
      <c r="V86" s="367"/>
      <c r="W86" s="367"/>
      <c r="X86" s="367"/>
      <c r="Y86" s="367"/>
      <c r="Z86" s="367"/>
      <c r="AA86" s="367"/>
      <c r="AB86" s="367"/>
      <c r="AD86" s="367"/>
      <c r="AE86" s="367"/>
      <c r="AF86" s="367"/>
      <c r="AG86" s="367"/>
      <c r="AH86" s="367"/>
      <c r="AZ86" s="981"/>
      <c r="BA86" s="878">
        <f>SUM(BA69:BA85)</f>
        <v>13200</v>
      </c>
      <c r="BB86" s="878">
        <f>SUM(BB69:BB72)+SUM(BB79:BB82)+BB85</f>
        <v>0</v>
      </c>
      <c r="BC86" s="878">
        <f>SUM(BC69:BC72)+SUM(BC79:BC82)+BC85</f>
        <v>0</v>
      </c>
    </row>
    <row r="87" spans="13:55" x14ac:dyDescent="0.2">
      <c r="M87" s="320"/>
      <c r="N87" s="821"/>
      <c r="O87" s="821"/>
      <c r="P87" s="821"/>
      <c r="Q87" s="821"/>
      <c r="R87" s="821"/>
      <c r="T87" s="367"/>
      <c r="U87" s="367"/>
      <c r="V87" s="367"/>
      <c r="W87" s="367"/>
      <c r="X87" s="367"/>
      <c r="Y87" s="367"/>
      <c r="Z87" s="367"/>
      <c r="AA87" s="367"/>
      <c r="AB87" s="367"/>
      <c r="AD87" s="367"/>
      <c r="AE87" s="367"/>
      <c r="AF87" s="367"/>
      <c r="AG87" s="367"/>
      <c r="AH87" s="367"/>
      <c r="AZ87" s="832" t="s">
        <v>241</v>
      </c>
      <c r="BA87" s="881"/>
      <c r="BB87" s="982"/>
      <c r="BC87" s="983"/>
    </row>
    <row r="88" spans="13:55" x14ac:dyDescent="0.2">
      <c r="M88" s="320"/>
      <c r="N88" s="821"/>
      <c r="O88" s="821"/>
      <c r="P88" s="821"/>
      <c r="Q88" s="821"/>
      <c r="R88" s="821"/>
      <c r="T88" s="367"/>
      <c r="U88" s="367"/>
      <c r="V88" s="367"/>
      <c r="W88" s="367"/>
      <c r="X88" s="367"/>
      <c r="Y88" s="367"/>
      <c r="Z88" s="367"/>
      <c r="AA88" s="367"/>
      <c r="AB88" s="367"/>
      <c r="AD88" s="367"/>
      <c r="AE88" s="367"/>
      <c r="AF88" s="367"/>
      <c r="AG88" s="367"/>
      <c r="AH88" s="367"/>
      <c r="AI88" s="320"/>
      <c r="AZ88" s="840" t="s">
        <v>803</v>
      </c>
      <c r="BA88" s="1021">
        <f>'9'!C90</f>
        <v>0</v>
      </c>
      <c r="BB88" s="984"/>
      <c r="BC88" s="985"/>
    </row>
    <row r="89" spans="13:55" x14ac:dyDescent="0.2">
      <c r="M89" s="320"/>
      <c r="N89" s="821"/>
      <c r="O89" s="821"/>
      <c r="P89" s="821"/>
      <c r="Q89" s="821"/>
      <c r="R89" s="821"/>
      <c r="T89" s="367"/>
      <c r="U89" s="367"/>
      <c r="V89" s="367"/>
      <c r="W89" s="367"/>
      <c r="X89" s="367"/>
      <c r="Y89" s="367"/>
      <c r="Z89" s="367"/>
      <c r="AA89" s="367"/>
      <c r="AB89" s="367"/>
      <c r="AD89" s="320"/>
      <c r="AE89" s="320"/>
      <c r="AF89" s="320"/>
      <c r="AG89" s="320"/>
      <c r="AH89" s="320"/>
      <c r="AI89" s="320"/>
      <c r="AZ89" s="840" t="s">
        <v>672</v>
      </c>
      <c r="BA89" s="1021">
        <f>'9'!C91</f>
        <v>0</v>
      </c>
      <c r="BB89" s="984"/>
      <c r="BC89" s="985"/>
    </row>
    <row r="90" spans="13:55" x14ac:dyDescent="0.2">
      <c r="M90" s="320"/>
      <c r="N90" s="320"/>
      <c r="O90" s="320"/>
      <c r="P90" s="320"/>
      <c r="Q90" s="320"/>
      <c r="R90" s="320"/>
      <c r="T90" s="367"/>
      <c r="U90" s="367"/>
      <c r="V90" s="367"/>
      <c r="W90" s="367"/>
      <c r="X90" s="367"/>
      <c r="Y90" s="367"/>
      <c r="Z90" s="367"/>
      <c r="AA90" s="367"/>
      <c r="AB90" s="367"/>
      <c r="AD90" s="320"/>
      <c r="AE90" s="320"/>
      <c r="AF90" s="320"/>
      <c r="AG90" s="320"/>
      <c r="AH90" s="320"/>
      <c r="AI90" s="320"/>
      <c r="AZ90" s="840" t="s">
        <v>804</v>
      </c>
      <c r="BA90" s="1021">
        <f>'9'!C92</f>
        <v>0</v>
      </c>
      <c r="BB90" s="984"/>
      <c r="BC90" s="985"/>
    </row>
    <row r="91" spans="13:55" x14ac:dyDescent="0.2">
      <c r="M91" s="320"/>
      <c r="N91" s="320"/>
      <c r="O91" s="320"/>
      <c r="P91" s="320"/>
      <c r="Q91" s="320"/>
      <c r="R91" s="320"/>
      <c r="T91" s="367"/>
      <c r="U91" s="367"/>
      <c r="V91" s="367"/>
      <c r="W91" s="367"/>
      <c r="X91" s="367"/>
      <c r="Y91" s="367"/>
      <c r="Z91" s="367"/>
      <c r="AA91" s="367"/>
      <c r="AB91" s="367"/>
      <c r="AD91" s="320"/>
      <c r="AE91" s="320"/>
      <c r="AF91" s="320"/>
      <c r="AG91" s="320"/>
      <c r="AH91" s="320"/>
      <c r="AI91" s="320"/>
      <c r="AZ91" s="840" t="s">
        <v>805</v>
      </c>
      <c r="BA91" s="1021">
        <f>'9'!C93</f>
        <v>0</v>
      </c>
      <c r="BB91" s="984"/>
      <c r="BC91" s="985"/>
    </row>
    <row r="92" spans="13:55" x14ac:dyDescent="0.2">
      <c r="M92" s="320"/>
      <c r="N92" s="320"/>
      <c r="O92" s="320"/>
      <c r="P92" s="320"/>
      <c r="Q92" s="320"/>
      <c r="R92" s="320"/>
      <c r="W92" s="367"/>
      <c r="X92" s="367"/>
      <c r="Y92" s="367"/>
      <c r="Z92" s="367"/>
      <c r="AA92" s="367"/>
      <c r="AB92" s="367"/>
      <c r="AD92" s="320"/>
      <c r="AE92" s="320"/>
      <c r="AF92" s="320"/>
      <c r="AG92" s="320"/>
      <c r="AH92" s="320"/>
      <c r="AI92" s="320"/>
      <c r="AZ92" s="860" t="str">
        <f>'9'!B94</f>
        <v>Other (Specify)</v>
      </c>
      <c r="BA92" s="1021">
        <f>'9'!C94</f>
        <v>0</v>
      </c>
      <c r="BB92" s="984"/>
      <c r="BC92" s="985"/>
    </row>
    <row r="93" spans="13:55" x14ac:dyDescent="0.2">
      <c r="M93" s="320"/>
      <c r="N93" s="320"/>
      <c r="O93" s="320"/>
      <c r="P93" s="320"/>
      <c r="Q93" s="320"/>
      <c r="R93" s="320"/>
      <c r="W93" s="367"/>
      <c r="X93" s="367"/>
      <c r="Y93" s="367"/>
      <c r="Z93" s="367"/>
      <c r="AA93" s="367"/>
      <c r="AB93" s="367"/>
      <c r="AD93" s="367"/>
      <c r="AE93" s="367"/>
      <c r="AF93" s="367"/>
      <c r="AG93" s="367"/>
      <c r="AH93" s="367"/>
      <c r="AI93" s="367"/>
      <c r="AZ93" s="981"/>
      <c r="BA93" s="878">
        <f>SUM(BA88:BA92)</f>
        <v>0</v>
      </c>
      <c r="BB93" s="878">
        <v>0</v>
      </c>
      <c r="BC93" s="878">
        <v>0</v>
      </c>
    </row>
    <row r="94" spans="13:55" x14ac:dyDescent="0.2">
      <c r="M94" s="320"/>
      <c r="N94" s="320"/>
      <c r="O94" s="320"/>
      <c r="P94" s="320"/>
      <c r="Q94" s="320"/>
      <c r="R94" s="320"/>
      <c r="AD94" s="367"/>
      <c r="AE94" s="367"/>
      <c r="AF94" s="367"/>
      <c r="AG94" s="367"/>
      <c r="AH94" s="367"/>
      <c r="AI94" s="367"/>
      <c r="AZ94" s="832" t="s">
        <v>808</v>
      </c>
      <c r="BA94" s="881"/>
      <c r="BB94" s="881"/>
      <c r="BC94" s="908"/>
    </row>
    <row r="95" spans="13:55" x14ac:dyDescent="0.2">
      <c r="M95" s="320"/>
      <c r="N95" s="320"/>
      <c r="O95" s="320"/>
      <c r="P95" s="320"/>
      <c r="Q95" s="320"/>
      <c r="R95" s="320"/>
      <c r="AD95" s="367"/>
      <c r="AE95" s="367"/>
      <c r="AF95" s="367"/>
      <c r="AG95" s="367"/>
      <c r="AH95" s="367"/>
      <c r="AI95" s="367"/>
      <c r="AZ95" s="840" t="s">
        <v>806</v>
      </c>
      <c r="BA95" s="1021">
        <f>'9'!C97</f>
        <v>0</v>
      </c>
      <c r="BB95" s="984"/>
      <c r="BC95" s="1022">
        <f>'9'!E97</f>
        <v>0</v>
      </c>
    </row>
    <row r="96" spans="13:55" x14ac:dyDescent="0.2">
      <c r="M96" s="320"/>
      <c r="N96" s="320"/>
      <c r="O96" s="320"/>
      <c r="P96" s="320"/>
      <c r="Q96" s="320"/>
      <c r="R96" s="320"/>
      <c r="AD96" s="367"/>
      <c r="AE96" s="367"/>
      <c r="AF96" s="367"/>
      <c r="AG96" s="367"/>
      <c r="AH96" s="367"/>
      <c r="AI96" s="367"/>
      <c r="AZ96" s="840" t="s">
        <v>673</v>
      </c>
      <c r="BA96" s="1021">
        <f>'9'!C98</f>
        <v>0</v>
      </c>
      <c r="BB96" s="984"/>
      <c r="BC96" s="1022">
        <f>'9'!E98</f>
        <v>0</v>
      </c>
    </row>
    <row r="97" spans="13:55" x14ac:dyDescent="0.2">
      <c r="M97" s="320"/>
      <c r="N97" s="320"/>
      <c r="O97" s="320"/>
      <c r="P97" s="320"/>
      <c r="Q97" s="320"/>
      <c r="R97" s="320"/>
      <c r="AD97" s="367"/>
      <c r="AE97" s="367"/>
      <c r="AF97" s="367"/>
      <c r="AG97" s="367"/>
      <c r="AH97" s="367"/>
      <c r="AI97" s="367"/>
      <c r="AZ97" s="840" t="s">
        <v>807</v>
      </c>
      <c r="BA97" s="1021">
        <f>'9'!C99</f>
        <v>0</v>
      </c>
      <c r="BB97" s="984"/>
      <c r="BC97" s="1022">
        <f>'9'!E99</f>
        <v>0</v>
      </c>
    </row>
    <row r="98" spans="13:55" x14ac:dyDescent="0.2">
      <c r="M98" s="320"/>
      <c r="N98" s="320"/>
      <c r="O98" s="320"/>
      <c r="P98" s="320"/>
      <c r="Q98" s="320"/>
      <c r="R98" s="320"/>
      <c r="AD98" s="367"/>
      <c r="AE98" s="367"/>
      <c r="AF98" s="367"/>
      <c r="AG98" s="367"/>
      <c r="AH98" s="367"/>
      <c r="AI98" s="367"/>
      <c r="AZ98" s="860" t="str">
        <f>'9'!B100</f>
        <v>Other (Specify)</v>
      </c>
      <c r="BA98" s="1021">
        <f>'9'!C100</f>
        <v>0</v>
      </c>
      <c r="BB98" s="984"/>
      <c r="BC98" s="1022">
        <f>'9'!E100</f>
        <v>0</v>
      </c>
    </row>
    <row r="99" spans="13:55" x14ac:dyDescent="0.2">
      <c r="M99" s="320"/>
      <c r="N99" s="320"/>
      <c r="O99" s="320"/>
      <c r="P99" s="320"/>
      <c r="Q99" s="320"/>
      <c r="R99" s="320"/>
      <c r="AD99" s="367"/>
      <c r="AE99" s="367"/>
      <c r="AF99" s="367"/>
      <c r="AG99" s="367"/>
      <c r="AH99" s="367"/>
      <c r="AI99" s="367"/>
      <c r="AZ99" s="981"/>
      <c r="BA99" s="878">
        <f>SUM(BA95:BA98)</f>
        <v>0</v>
      </c>
      <c r="BB99" s="878">
        <v>0</v>
      </c>
      <c r="BC99" s="878">
        <f>SUM(BC95:BC98)</f>
        <v>0</v>
      </c>
    </row>
    <row r="100" spans="13:55" x14ac:dyDescent="0.2">
      <c r="N100" s="320"/>
      <c r="O100" s="320"/>
      <c r="P100" s="320"/>
      <c r="Q100" s="320"/>
      <c r="R100" s="320"/>
      <c r="AD100" s="367"/>
      <c r="AE100" s="367"/>
      <c r="AF100" s="367"/>
      <c r="AG100" s="367"/>
      <c r="AH100" s="367"/>
      <c r="AI100" s="367"/>
      <c r="AZ100" s="832" t="s">
        <v>809</v>
      </c>
      <c r="BA100" s="881"/>
      <c r="BB100" s="982"/>
      <c r="BC100" s="983"/>
    </row>
    <row r="101" spans="13:55" x14ac:dyDescent="0.2">
      <c r="N101" s="320"/>
      <c r="O101" s="320"/>
      <c r="P101" s="320"/>
      <c r="Q101" s="320"/>
      <c r="R101" s="320"/>
      <c r="AD101" s="367"/>
      <c r="AE101" s="367"/>
      <c r="AF101" s="367"/>
      <c r="AG101" s="367"/>
      <c r="AH101" s="367"/>
      <c r="AI101" s="367"/>
      <c r="AZ101" s="840" t="s">
        <v>1090</v>
      </c>
      <c r="BA101" s="1021">
        <f>'9'!C103</f>
        <v>0</v>
      </c>
      <c r="BB101" s="984"/>
      <c r="BC101" s="985"/>
    </row>
    <row r="102" spans="13:55" x14ac:dyDescent="0.2">
      <c r="N102" s="320"/>
      <c r="O102" s="320"/>
      <c r="P102" s="320"/>
      <c r="Q102" s="320"/>
      <c r="R102" s="320"/>
      <c r="AD102" s="367"/>
      <c r="AE102" s="367"/>
      <c r="AF102" s="367"/>
      <c r="AG102" s="367"/>
      <c r="AH102" s="367"/>
      <c r="AI102" s="367"/>
      <c r="AZ102" s="860" t="str">
        <f>'9'!B104</f>
        <v>Other (Specify)</v>
      </c>
      <c r="BA102" s="1021">
        <f>'9'!C104</f>
        <v>0</v>
      </c>
      <c r="BB102" s="984"/>
      <c r="BC102" s="849"/>
    </row>
    <row r="103" spans="13:55" x14ac:dyDescent="0.2">
      <c r="N103" s="320"/>
      <c r="O103" s="320"/>
      <c r="P103" s="320"/>
      <c r="Q103" s="320"/>
      <c r="R103" s="320"/>
      <c r="AD103" s="367"/>
      <c r="AE103" s="367"/>
      <c r="AF103" s="367"/>
      <c r="AG103" s="367"/>
      <c r="AH103" s="367"/>
      <c r="AI103" s="367"/>
      <c r="AZ103" s="990"/>
      <c r="BA103" s="878">
        <f>SUM(BA101:BA102)</f>
        <v>0</v>
      </c>
      <c r="BB103" s="878">
        <v>0</v>
      </c>
      <c r="BC103" s="878">
        <v>0</v>
      </c>
    </row>
    <row r="104" spans="13:55" x14ac:dyDescent="0.2">
      <c r="N104" s="320"/>
      <c r="O104" s="320"/>
      <c r="P104" s="320"/>
      <c r="Q104" s="320"/>
      <c r="R104" s="320"/>
      <c r="AD104" s="367"/>
      <c r="AE104" s="367"/>
      <c r="AF104" s="367"/>
      <c r="AG104" s="367"/>
      <c r="AH104" s="367"/>
      <c r="AI104" s="367"/>
      <c r="AZ104" s="990"/>
      <c r="BA104" s="991"/>
      <c r="BB104" s="991"/>
      <c r="BC104" s="991"/>
    </row>
    <row r="105" spans="13:55" x14ac:dyDescent="0.2">
      <c r="N105" s="320"/>
      <c r="O105" s="320"/>
      <c r="P105" s="320"/>
      <c r="Q105" s="320"/>
      <c r="R105" s="320"/>
      <c r="AD105" s="367"/>
      <c r="AE105" s="367"/>
      <c r="AF105" s="367"/>
      <c r="AG105" s="367"/>
      <c r="AH105" s="367"/>
      <c r="AI105" s="367"/>
      <c r="AZ105" s="992" t="s">
        <v>1385</v>
      </c>
      <c r="BA105" s="391">
        <f>BA8+BA14+BA25+BA36+BA45+BA53+BA67+BA86+BA93+BA99+BA103</f>
        <v>13200</v>
      </c>
      <c r="BB105" s="391">
        <f>BB8+BB14+BB25+BB36+BB45+BB53+BB67+BB86+BB93+BB99+BB103</f>
        <v>0</v>
      </c>
      <c r="BC105" s="391">
        <f>BC8+BC14+BC25+BC36+BC45+BC53+BC67+BC86+BC93+BC99+BC103</f>
        <v>0</v>
      </c>
    </row>
    <row r="106" spans="13:55" x14ac:dyDescent="0.2">
      <c r="N106" s="320"/>
      <c r="O106" s="320"/>
      <c r="P106" s="320"/>
      <c r="Q106" s="320"/>
      <c r="R106" s="320"/>
      <c r="AD106" s="367"/>
      <c r="AE106" s="367"/>
      <c r="AF106" s="367"/>
      <c r="AG106" s="367"/>
      <c r="AH106" s="367"/>
      <c r="AI106" s="367"/>
      <c r="AZ106" s="990"/>
      <c r="BA106" s="390"/>
      <c r="BB106" s="390"/>
      <c r="BC106" s="390"/>
    </row>
    <row r="107" spans="13:55" x14ac:dyDescent="0.2">
      <c r="N107" s="320"/>
      <c r="O107" s="320"/>
      <c r="P107" s="320"/>
      <c r="Q107" s="320"/>
      <c r="R107" s="320"/>
      <c r="AD107" s="367"/>
      <c r="AE107" s="367"/>
      <c r="AF107" s="367"/>
      <c r="AG107" s="367"/>
      <c r="AH107" s="367"/>
      <c r="AI107" s="367"/>
      <c r="AZ107" s="992" t="s">
        <v>1386</v>
      </c>
      <c r="BA107" s="391">
        <f>BA105</f>
        <v>13200</v>
      </c>
      <c r="BB107" s="993"/>
      <c r="BC107" s="993"/>
    </row>
    <row r="108" spans="13:55" x14ac:dyDescent="0.2">
      <c r="N108" s="320"/>
      <c r="O108" s="320"/>
      <c r="P108" s="320"/>
      <c r="Q108" s="320"/>
      <c r="R108" s="320"/>
      <c r="AD108" s="367"/>
      <c r="AE108" s="367"/>
      <c r="AF108" s="367"/>
      <c r="AG108" s="367"/>
      <c r="AH108" s="367"/>
      <c r="AI108" s="367"/>
      <c r="AZ108" s="992" t="s">
        <v>1388</v>
      </c>
      <c r="BA108" s="391">
        <f>BB105+BC105</f>
        <v>0</v>
      </c>
      <c r="BB108" s="390"/>
      <c r="BC108" s="390"/>
    </row>
    <row r="109" spans="13:55" x14ac:dyDescent="0.2">
      <c r="AD109" s="367"/>
      <c r="AE109" s="367"/>
      <c r="AF109" s="367"/>
      <c r="AG109" s="367"/>
      <c r="AH109" s="367"/>
      <c r="AI109" s="367"/>
      <c r="AZ109" s="992" t="s">
        <v>1387</v>
      </c>
      <c r="BA109" s="391">
        <f>BA107-BA108</f>
        <v>13200</v>
      </c>
      <c r="BB109" s="993"/>
      <c r="BC109" s="993"/>
    </row>
    <row r="110" spans="13:55" x14ac:dyDescent="0.2">
      <c r="AD110" s="367"/>
      <c r="AE110" s="367"/>
      <c r="AF110" s="367"/>
      <c r="AG110" s="367"/>
      <c r="AH110" s="367"/>
      <c r="AI110" s="367"/>
    </row>
    <row r="111" spans="13:55" x14ac:dyDescent="0.2">
      <c r="AD111" s="367"/>
      <c r="AE111" s="367"/>
      <c r="AF111" s="367"/>
      <c r="AG111" s="367"/>
      <c r="AH111" s="367"/>
      <c r="AI111" s="367"/>
    </row>
    <row r="112" spans="13:55" x14ac:dyDescent="0.2">
      <c r="AD112" s="367"/>
      <c r="AE112" s="367"/>
      <c r="AF112" s="367"/>
      <c r="AG112" s="367"/>
      <c r="AH112" s="367"/>
      <c r="AI112" s="367"/>
    </row>
    <row r="113" spans="30:35" x14ac:dyDescent="0.2">
      <c r="AD113" s="367"/>
      <c r="AE113" s="367"/>
      <c r="AF113" s="367"/>
      <c r="AG113" s="367"/>
      <c r="AH113" s="367"/>
      <c r="AI113" s="367"/>
    </row>
    <row r="114" spans="30:35" x14ac:dyDescent="0.2">
      <c r="AD114" s="367"/>
      <c r="AE114" s="367"/>
      <c r="AF114" s="367"/>
      <c r="AG114" s="367"/>
      <c r="AH114" s="367"/>
      <c r="AI114" s="367"/>
    </row>
    <row r="115" spans="30:35" x14ac:dyDescent="0.2">
      <c r="AD115" s="367"/>
      <c r="AE115" s="367"/>
      <c r="AF115" s="367"/>
      <c r="AG115" s="367"/>
      <c r="AH115" s="367"/>
      <c r="AI115" s="367"/>
    </row>
    <row r="116" spans="30:35" x14ac:dyDescent="0.2">
      <c r="AD116" s="367"/>
      <c r="AE116" s="367"/>
      <c r="AF116" s="367"/>
      <c r="AG116" s="367"/>
      <c r="AH116" s="367"/>
      <c r="AI116" s="367"/>
    </row>
    <row r="117" spans="30:35" x14ac:dyDescent="0.2">
      <c r="AD117" s="367"/>
      <c r="AE117" s="367"/>
      <c r="AF117" s="367"/>
      <c r="AG117" s="367"/>
      <c r="AH117" s="367"/>
      <c r="AI117" s="367"/>
    </row>
    <row r="118" spans="30:35" x14ac:dyDescent="0.2">
      <c r="AD118" s="367"/>
      <c r="AE118" s="367"/>
      <c r="AF118" s="367"/>
      <c r="AG118" s="367"/>
      <c r="AH118" s="367"/>
      <c r="AI118" s="367"/>
    </row>
    <row r="119" spans="30:35" x14ac:dyDescent="0.2">
      <c r="AD119" s="367"/>
      <c r="AE119" s="367"/>
      <c r="AF119" s="367"/>
      <c r="AG119" s="367"/>
      <c r="AH119" s="367"/>
      <c r="AI119" s="367"/>
    </row>
    <row r="120" spans="30:35" x14ac:dyDescent="0.2">
      <c r="AD120" s="367"/>
      <c r="AE120" s="367"/>
      <c r="AF120" s="367"/>
      <c r="AG120" s="367"/>
      <c r="AH120" s="367"/>
      <c r="AI120" s="367"/>
    </row>
    <row r="121" spans="30:35" x14ac:dyDescent="0.2">
      <c r="AD121" s="367"/>
      <c r="AE121" s="367"/>
      <c r="AF121" s="367"/>
      <c r="AG121" s="367"/>
      <c r="AH121" s="367"/>
      <c r="AI121" s="367"/>
    </row>
    <row r="122" spans="30:35" x14ac:dyDescent="0.2">
      <c r="AD122" s="367"/>
      <c r="AE122" s="367"/>
      <c r="AF122" s="367"/>
      <c r="AG122" s="367"/>
      <c r="AH122" s="367"/>
      <c r="AI122" s="367"/>
    </row>
    <row r="123" spans="30:35" x14ac:dyDescent="0.2">
      <c r="AD123" s="367"/>
      <c r="AE123" s="367"/>
      <c r="AF123" s="367"/>
      <c r="AG123" s="367"/>
      <c r="AH123" s="367"/>
      <c r="AI123" s="367"/>
    </row>
    <row r="124" spans="30:35" x14ac:dyDescent="0.2">
      <c r="AD124" s="367"/>
      <c r="AE124" s="367"/>
      <c r="AF124" s="367"/>
      <c r="AG124" s="367"/>
      <c r="AH124" s="367"/>
      <c r="AI124" s="367"/>
    </row>
    <row r="125" spans="30:35" x14ac:dyDescent="0.2">
      <c r="AD125" s="367"/>
      <c r="AE125" s="367"/>
      <c r="AF125" s="367"/>
      <c r="AG125" s="367"/>
      <c r="AH125" s="367"/>
      <c r="AI125" s="367"/>
    </row>
    <row r="126" spans="30:35" x14ac:dyDescent="0.2">
      <c r="AD126" s="367"/>
      <c r="AE126" s="367"/>
      <c r="AF126" s="367"/>
      <c r="AG126" s="367"/>
      <c r="AH126" s="367"/>
      <c r="AI126" s="367"/>
    </row>
    <row r="127" spans="30:35" x14ac:dyDescent="0.2">
      <c r="AD127" s="367"/>
      <c r="AE127" s="367"/>
      <c r="AF127" s="367"/>
      <c r="AG127" s="367"/>
      <c r="AH127" s="367"/>
      <c r="AI127" s="367"/>
    </row>
    <row r="128" spans="30:35" x14ac:dyDescent="0.2">
      <c r="AD128" s="367"/>
      <c r="AE128" s="367"/>
      <c r="AF128" s="367"/>
      <c r="AG128" s="367"/>
      <c r="AH128" s="367"/>
      <c r="AI128" s="367"/>
    </row>
    <row r="129" spans="2:35" x14ac:dyDescent="0.2">
      <c r="AD129" s="367"/>
      <c r="AE129" s="367"/>
      <c r="AF129" s="367"/>
      <c r="AG129" s="367"/>
      <c r="AH129" s="367"/>
      <c r="AI129" s="367"/>
    </row>
    <row r="130" spans="2:35" x14ac:dyDescent="0.2">
      <c r="AD130" s="367"/>
      <c r="AE130" s="367"/>
      <c r="AF130" s="367"/>
      <c r="AG130" s="367"/>
      <c r="AH130" s="367"/>
      <c r="AI130" s="367"/>
    </row>
    <row r="131" spans="2:35" x14ac:dyDescent="0.2">
      <c r="AD131" s="367"/>
      <c r="AE131" s="367"/>
      <c r="AF131" s="367"/>
      <c r="AG131" s="367"/>
      <c r="AH131" s="367"/>
      <c r="AI131" s="367"/>
    </row>
    <row r="132" spans="2:35" x14ac:dyDescent="0.2">
      <c r="AD132" s="367"/>
      <c r="AE132" s="367"/>
      <c r="AF132" s="367"/>
      <c r="AG132" s="367"/>
      <c r="AH132" s="367"/>
      <c r="AI132" s="367"/>
    </row>
    <row r="133" spans="2:35" x14ac:dyDescent="0.2">
      <c r="AD133" s="367"/>
      <c r="AE133" s="367"/>
      <c r="AF133" s="367"/>
      <c r="AG133" s="367"/>
      <c r="AH133" s="367"/>
      <c r="AI133" s="367"/>
    </row>
    <row r="134" spans="2:35" x14ac:dyDescent="0.2">
      <c r="AD134" s="367"/>
      <c r="AE134" s="367"/>
      <c r="AF134" s="367"/>
      <c r="AG134" s="367"/>
      <c r="AH134" s="367"/>
      <c r="AI134" s="367"/>
    </row>
    <row r="135" spans="2:35" x14ac:dyDescent="0.2">
      <c r="AD135" s="367"/>
      <c r="AE135" s="367"/>
      <c r="AF135" s="367"/>
      <c r="AG135" s="367"/>
      <c r="AH135" s="367"/>
      <c r="AI135" s="367"/>
    </row>
    <row r="136" spans="2:35" x14ac:dyDescent="0.2">
      <c r="AD136" s="367"/>
      <c r="AE136" s="367"/>
      <c r="AF136" s="367"/>
      <c r="AG136" s="367"/>
      <c r="AH136" s="367"/>
      <c r="AI136" s="367"/>
    </row>
    <row r="137" spans="2:35" x14ac:dyDescent="0.2">
      <c r="D137" s="824"/>
      <c r="E137" s="824"/>
      <c r="F137" s="824"/>
      <c r="M137" s="320"/>
      <c r="AD137" s="367"/>
      <c r="AE137" s="367"/>
      <c r="AF137" s="367"/>
      <c r="AG137" s="367"/>
      <c r="AH137" s="367"/>
      <c r="AI137" s="367"/>
    </row>
    <row r="138" spans="2:35" x14ac:dyDescent="0.2">
      <c r="B138" s="824"/>
      <c r="C138" s="824"/>
      <c r="D138" s="824"/>
      <c r="E138" s="824"/>
      <c r="F138" s="824"/>
      <c r="G138" s="824"/>
      <c r="M138" s="320"/>
      <c r="AD138" s="367"/>
      <c r="AE138" s="367"/>
      <c r="AF138" s="367"/>
      <c r="AG138" s="367"/>
      <c r="AH138" s="367"/>
      <c r="AI138" s="367"/>
    </row>
    <row r="139" spans="2:35" x14ac:dyDescent="0.2">
      <c r="M139" s="320"/>
      <c r="AD139" s="367"/>
      <c r="AE139" s="367"/>
      <c r="AF139" s="367"/>
      <c r="AG139" s="367"/>
      <c r="AH139" s="367"/>
      <c r="AI139" s="367"/>
    </row>
    <row r="140" spans="2:35" x14ac:dyDescent="0.2">
      <c r="M140" s="320"/>
      <c r="AD140" s="367"/>
      <c r="AE140" s="367"/>
      <c r="AF140" s="367"/>
      <c r="AG140" s="367"/>
      <c r="AH140" s="367"/>
      <c r="AI140" s="367"/>
    </row>
    <row r="141" spans="2:35" x14ac:dyDescent="0.2">
      <c r="M141" s="320"/>
      <c r="AD141" s="367"/>
      <c r="AE141" s="367"/>
      <c r="AF141" s="367"/>
      <c r="AG141" s="367"/>
      <c r="AH141" s="367"/>
      <c r="AI141" s="367"/>
    </row>
    <row r="142" spans="2:35" x14ac:dyDescent="0.2">
      <c r="M142" s="320"/>
      <c r="AD142" s="367"/>
      <c r="AE142" s="367"/>
      <c r="AF142" s="367"/>
      <c r="AG142" s="367"/>
      <c r="AH142" s="367"/>
      <c r="AI142" s="367"/>
    </row>
    <row r="143" spans="2:35" x14ac:dyDescent="0.2">
      <c r="M143" s="320"/>
      <c r="AD143" s="367"/>
      <c r="AE143" s="367"/>
      <c r="AF143" s="367"/>
      <c r="AG143" s="367"/>
      <c r="AH143" s="367"/>
      <c r="AI143" s="367"/>
    </row>
    <row r="144" spans="2:35" x14ac:dyDescent="0.2">
      <c r="M144" s="320"/>
      <c r="AD144" s="367"/>
      <c r="AE144" s="367"/>
      <c r="AF144" s="367"/>
      <c r="AG144" s="367"/>
      <c r="AH144" s="367"/>
      <c r="AI144" s="367"/>
    </row>
    <row r="146" spans="14:18" x14ac:dyDescent="0.2">
      <c r="N146" s="320"/>
      <c r="O146" s="320"/>
      <c r="P146" s="320"/>
      <c r="Q146" s="320"/>
      <c r="R146" s="320"/>
    </row>
    <row r="147" spans="14:18" x14ac:dyDescent="0.2">
      <c r="N147" s="320"/>
      <c r="O147" s="320"/>
      <c r="P147" s="320"/>
      <c r="Q147" s="320"/>
      <c r="R147" s="320"/>
    </row>
    <row r="148" spans="14:18" x14ac:dyDescent="0.2">
      <c r="N148" s="320"/>
      <c r="O148" s="320"/>
      <c r="P148" s="320"/>
      <c r="Q148" s="320"/>
      <c r="R148" s="320"/>
    </row>
    <row r="149" spans="14:18" x14ac:dyDescent="0.2">
      <c r="N149" s="320"/>
      <c r="O149" s="320"/>
      <c r="P149" s="320"/>
      <c r="Q149" s="320"/>
      <c r="R149" s="320"/>
    </row>
    <row r="150" spans="14:18" x14ac:dyDescent="0.2">
      <c r="N150" s="320"/>
      <c r="O150" s="320"/>
      <c r="P150" s="320"/>
      <c r="Q150" s="320"/>
      <c r="R150" s="320"/>
    </row>
    <row r="151" spans="14:18" x14ac:dyDescent="0.2">
      <c r="N151" s="320"/>
      <c r="O151" s="320"/>
      <c r="P151" s="320"/>
      <c r="Q151" s="320"/>
      <c r="R151" s="320"/>
    </row>
    <row r="152" spans="14:18" x14ac:dyDescent="0.2">
      <c r="N152" s="320"/>
      <c r="O152" s="320"/>
      <c r="P152" s="320"/>
      <c r="Q152" s="320"/>
      <c r="R152" s="320"/>
    </row>
    <row r="153" spans="14:18" x14ac:dyDescent="0.2">
      <c r="N153" s="320"/>
      <c r="O153" s="320"/>
      <c r="P153" s="320"/>
      <c r="Q153" s="320"/>
      <c r="R153" s="320"/>
    </row>
  </sheetData>
  <mergeCells count="32">
    <mergeCell ref="L15:M15"/>
    <mergeCell ref="AT25:AU25"/>
    <mergeCell ref="W6:AB6"/>
    <mergeCell ref="W7:AB7"/>
    <mergeCell ref="W9:AB9"/>
    <mergeCell ref="AT9:AU9"/>
    <mergeCell ref="W10:AB10"/>
    <mergeCell ref="W11:AB11"/>
    <mergeCell ref="Q3:R3"/>
    <mergeCell ref="W3:AB3"/>
    <mergeCell ref="Q4:R4"/>
    <mergeCell ref="W4:AB4"/>
    <mergeCell ref="T14:AA14"/>
    <mergeCell ref="W5:AB5"/>
    <mergeCell ref="AC1:AC2"/>
    <mergeCell ref="AS1:AS2"/>
    <mergeCell ref="AY1:AY2"/>
    <mergeCell ref="BD1:BD2"/>
    <mergeCell ref="T1:AB1"/>
    <mergeCell ref="W2:AB2"/>
    <mergeCell ref="BC2:BC3"/>
    <mergeCell ref="BN1:BN2"/>
    <mergeCell ref="CA1:CA2"/>
    <mergeCell ref="AT2:AX2"/>
    <mergeCell ref="AZ2:AZ3"/>
    <mergeCell ref="BA2:BA3"/>
    <mergeCell ref="BB2:BB3"/>
    <mergeCell ref="A1:A2"/>
    <mergeCell ref="K1:K2"/>
    <mergeCell ref="L1:M1"/>
    <mergeCell ref="N1:R1"/>
    <mergeCell ref="S1:S2"/>
  </mergeCells>
  <conditionalFormatting sqref="E31:E45 E3:E29">
    <cfRule type="cellIs" dxfId="44" priority="15" operator="notEqual">
      <formula>"OK"</formula>
    </cfRule>
  </conditionalFormatting>
  <conditionalFormatting sqref="AK12:AK31">
    <cfRule type="cellIs" dxfId="43" priority="13" operator="equal">
      <formula>"Bad"</formula>
    </cfRule>
    <cfRule type="cellIs" dxfId="42" priority="14" operator="equal">
      <formula>"Good"</formula>
    </cfRule>
  </conditionalFormatting>
  <conditionalFormatting sqref="AL12:AL31">
    <cfRule type="containsBlanks" dxfId="41" priority="10">
      <formula>LEN(TRIM(AL12))=0</formula>
    </cfRule>
    <cfRule type="expression" dxfId="40" priority="11">
      <formula>AL12&gt;AP12</formula>
    </cfRule>
    <cfRule type="expression" dxfId="39" priority="12">
      <formula>AL12&lt;=AP12</formula>
    </cfRule>
  </conditionalFormatting>
  <conditionalFormatting sqref="M9:R9">
    <cfRule type="cellIs" dxfId="38" priority="9" operator="equal">
      <formula>25000000</formula>
    </cfRule>
  </conditionalFormatting>
  <conditionalFormatting sqref="BB26:BC26 BB37:BC37 BB46:BC46 BB94:BC94 BB68:BC68 BB87:BC92 BB54:BC66 BB100:BC102 BB83:BC84 BB73:BC78 BB9:BC9 BB7:BC7 BB6 BB15:BC24">
    <cfRule type="cellIs" dxfId="37" priority="8" operator="lessThan">
      <formula>0</formula>
    </cfRule>
  </conditionalFormatting>
  <conditionalFormatting sqref="BB95:BB98">
    <cfRule type="cellIs" dxfId="36" priority="7" operator="lessThan">
      <formula>0</formula>
    </cfRule>
  </conditionalFormatting>
  <conditionalFormatting sqref="BC6">
    <cfRule type="cellIs" dxfId="35" priority="5" operator="lessThan">
      <formula>0</formula>
    </cfRule>
  </conditionalFormatting>
  <conditionalFormatting sqref="BB5:BC5">
    <cfRule type="cellIs" dxfId="34" priority="6" operator="lessThan">
      <formula>0</formula>
    </cfRule>
  </conditionalFormatting>
  <conditionalFormatting sqref="BB85 BB79:BB82 BB69:BB72 BB47:BB52 BB38:BB44 BB27:BB35 BB10:BB13">
    <cfRule type="cellIs" dxfId="33" priority="4" operator="lessThan">
      <formula>0</formula>
    </cfRule>
  </conditionalFormatting>
  <conditionalFormatting sqref="BC47:BC52 BC38:BC44 BC27:BC35 BC10:BC13">
    <cfRule type="cellIs" dxfId="32" priority="3" operator="lessThan">
      <formula>0</formula>
    </cfRule>
  </conditionalFormatting>
  <conditionalFormatting sqref="BC85 BC79:BC82 BC69:BC72">
    <cfRule type="cellIs" dxfId="31" priority="2" operator="lessThan">
      <formula>0</formula>
    </cfRule>
  </conditionalFormatting>
  <conditionalFormatting sqref="BC95:BC98">
    <cfRule type="cellIs" dxfId="30" priority="1" operator="lessThan">
      <formula>0</formula>
    </cfRule>
  </conditionalFormatting>
  <dataValidations disablePrompts="1" count="2">
    <dataValidation type="list" allowBlank="1" showInputMessage="1" showErrorMessage="1" sqref="CD2 AE1" xr:uid="{6C10931A-5749-41A4-8046-80F9B6D4BF72}">
      <formula1>"2024, 2023, 2022, 2021, 2020, 2019, 2018"</formula1>
    </dataValidation>
    <dataValidation type="list" allowBlank="1" showInputMessage="1" showErrorMessage="1" sqref="CF1" xr:uid="{20AF6E0C-78E1-4BEA-8C88-E92E9C9DA7A6}">
      <formula1>"New Construction, Rehabilitation, Acquisition, Rehab of Acq/Rehab"</formula1>
    </dataValidation>
  </dataValidations>
  <hyperlinks>
    <hyperlink ref="AF1" r:id="rId1" display="https://www.novoco.com/resource-centers/affordable-housing-tax-credits/rent-income-limit-calculator" xr:uid="{1EAF9DDF-3234-490B-A3BC-0144E565A1D2}"/>
  </hyperlinks>
  <pageMargins left="0.7" right="0.7" top="0.75" bottom="0.75" header="0.3" footer="0.3"/>
  <pageSetup orientation="portrait" r:id="rId2"/>
  <drawing r:id="rId3"/>
  <legacy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8BC4D-10F3-4A2A-9DEE-287F14E010B8}">
  <sheetPr codeName="Sheet20">
    <tabColor rgb="FFFF0000"/>
  </sheetPr>
  <dimension ref="A1:AO75"/>
  <sheetViews>
    <sheetView workbookViewId="0">
      <selection activeCell="A26" sqref="A26"/>
    </sheetView>
  </sheetViews>
  <sheetFormatPr defaultRowHeight="12.75" x14ac:dyDescent="0.2"/>
  <cols>
    <col min="1" max="1" width="17.140625" style="174" customWidth="1"/>
    <col min="3" max="3" width="18.42578125" bestFit="1" customWidth="1"/>
  </cols>
  <sheetData>
    <row r="1" spans="1:41" ht="12.75" customHeight="1" x14ac:dyDescent="0.2">
      <c r="A1" s="1341"/>
      <c r="B1" s="759">
        <f>'1'!D31</f>
        <v>0</v>
      </c>
      <c r="C1" s="38"/>
      <c r="D1" s="38"/>
      <c r="E1" s="759" t="str">
        <f>UWWB!J1</f>
        <v>#####</v>
      </c>
      <c r="F1" s="38"/>
      <c r="G1" s="760">
        <f ca="1">TODAY()</f>
        <v>45524</v>
      </c>
    </row>
    <row r="2" spans="1:41" ht="12.75" customHeight="1" x14ac:dyDescent="0.2">
      <c r="A2" s="1341"/>
    </row>
    <row r="3" spans="1:41" ht="12.75" customHeight="1" x14ac:dyDescent="0.2">
      <c r="B3" s="38" t="s">
        <v>1380</v>
      </c>
    </row>
    <row r="4" spans="1:41" ht="12.75" customHeight="1" x14ac:dyDescent="0.2">
      <c r="B4" s="761" t="s">
        <v>1487</v>
      </c>
      <c r="C4" s="761" t="s">
        <v>1488</v>
      </c>
      <c r="D4" s="761" t="s">
        <v>1489</v>
      </c>
    </row>
    <row r="5" spans="1:41" ht="12.75" customHeight="1" x14ac:dyDescent="0.2">
      <c r="B5" s="136">
        <v>1</v>
      </c>
    </row>
    <row r="6" spans="1:41" ht="12.75" customHeight="1" x14ac:dyDescent="0.2">
      <c r="B6" s="136"/>
    </row>
    <row r="7" spans="1:41" ht="12.75" customHeight="1" x14ac:dyDescent="0.2">
      <c r="B7" s="136">
        <v>2</v>
      </c>
      <c r="C7" s="50"/>
      <c r="D7" s="50"/>
      <c r="AO7" t="s">
        <v>1492</v>
      </c>
    </row>
    <row r="8" spans="1:41" ht="12.75" customHeight="1" x14ac:dyDescent="0.2">
      <c r="B8" s="136"/>
      <c r="C8" s="50"/>
      <c r="D8" s="50"/>
      <c r="AO8" t="s">
        <v>1493</v>
      </c>
    </row>
    <row r="9" spans="1:41" ht="12.75" customHeight="1" x14ac:dyDescent="0.2">
      <c r="B9" s="136">
        <v>3</v>
      </c>
      <c r="C9" s="50"/>
      <c r="D9" s="50"/>
      <c r="AO9" t="s">
        <v>1491</v>
      </c>
    </row>
    <row r="10" spans="1:41" ht="12.75" customHeight="1" x14ac:dyDescent="0.2">
      <c r="B10" s="136"/>
      <c r="C10" s="50"/>
      <c r="D10" s="50"/>
      <c r="AO10" t="s">
        <v>1494</v>
      </c>
    </row>
    <row r="11" spans="1:41" ht="12.75" customHeight="1" x14ac:dyDescent="0.2">
      <c r="B11" s="136">
        <v>4</v>
      </c>
      <c r="C11" s="50"/>
      <c r="D11" s="50"/>
      <c r="AO11" t="s">
        <v>1490</v>
      </c>
    </row>
    <row r="12" spans="1:41" ht="12.75" customHeight="1" x14ac:dyDescent="0.2">
      <c r="B12" s="136"/>
      <c r="C12" s="50"/>
      <c r="D12" s="50"/>
    </row>
    <row r="13" spans="1:41" ht="12.75" customHeight="1" x14ac:dyDescent="0.2">
      <c r="B13" s="136">
        <v>5</v>
      </c>
      <c r="C13" s="50"/>
      <c r="D13" s="50"/>
    </row>
    <row r="14" spans="1:41" ht="12.75" customHeight="1" x14ac:dyDescent="0.2">
      <c r="B14" s="136"/>
      <c r="C14" s="50"/>
      <c r="D14" s="50"/>
    </row>
    <row r="15" spans="1:41" ht="12.75" customHeight="1" x14ac:dyDescent="0.2">
      <c r="B15" s="136">
        <v>6</v>
      </c>
      <c r="C15" s="50"/>
      <c r="D15" s="50"/>
    </row>
    <row r="16" spans="1:41" ht="12.75" customHeight="1" x14ac:dyDescent="0.2">
      <c r="B16" s="136"/>
      <c r="C16" s="50"/>
      <c r="D16" s="50"/>
    </row>
    <row r="17" spans="2:4" ht="12.75" customHeight="1" x14ac:dyDescent="0.2">
      <c r="B17" s="136">
        <v>7</v>
      </c>
      <c r="C17" s="50"/>
      <c r="D17" s="50"/>
    </row>
    <row r="18" spans="2:4" ht="12.75" customHeight="1" x14ac:dyDescent="0.2">
      <c r="B18" s="136"/>
      <c r="C18" s="50"/>
      <c r="D18" s="50"/>
    </row>
    <row r="19" spans="2:4" ht="12.75" customHeight="1" x14ac:dyDescent="0.2">
      <c r="B19" s="136">
        <v>8</v>
      </c>
      <c r="C19" s="50"/>
      <c r="D19" s="50"/>
    </row>
    <row r="20" spans="2:4" ht="12.75" customHeight="1" x14ac:dyDescent="0.2">
      <c r="B20" s="136"/>
      <c r="C20" s="50"/>
      <c r="D20" s="50"/>
    </row>
    <row r="21" spans="2:4" ht="12.75" customHeight="1" x14ac:dyDescent="0.2">
      <c r="B21" s="136">
        <v>9</v>
      </c>
      <c r="C21" s="50"/>
      <c r="D21" s="50"/>
    </row>
    <row r="22" spans="2:4" ht="12.75" customHeight="1" x14ac:dyDescent="0.2">
      <c r="B22" s="136"/>
      <c r="C22" s="50"/>
      <c r="D22" s="50"/>
    </row>
    <row r="23" spans="2:4" ht="12.75" customHeight="1" x14ac:dyDescent="0.2">
      <c r="B23" s="136">
        <v>10</v>
      </c>
      <c r="C23" s="50"/>
      <c r="D23" s="50"/>
    </row>
    <row r="24" spans="2:4" ht="12.75" customHeight="1" x14ac:dyDescent="0.2">
      <c r="B24" s="136"/>
      <c r="C24" s="50"/>
      <c r="D24" s="50"/>
    </row>
    <row r="25" spans="2:4" ht="12.75" customHeight="1" x14ac:dyDescent="0.2">
      <c r="B25" s="136">
        <v>11</v>
      </c>
      <c r="C25" s="50"/>
      <c r="D25" s="50"/>
    </row>
    <row r="26" spans="2:4" ht="12.75" customHeight="1" x14ac:dyDescent="0.2">
      <c r="B26" s="136"/>
      <c r="C26" s="50"/>
      <c r="D26" s="50"/>
    </row>
    <row r="27" spans="2:4" ht="12.75" customHeight="1" x14ac:dyDescent="0.2">
      <c r="B27" s="136">
        <v>12</v>
      </c>
      <c r="C27" s="50"/>
      <c r="D27" s="50"/>
    </row>
    <row r="28" spans="2:4" ht="12.75" customHeight="1" x14ac:dyDescent="0.2">
      <c r="B28" s="136"/>
      <c r="C28" s="50"/>
      <c r="D28" s="50"/>
    </row>
    <row r="29" spans="2:4" x14ac:dyDescent="0.2">
      <c r="B29" s="136">
        <v>13</v>
      </c>
      <c r="C29" s="50"/>
      <c r="D29" s="50"/>
    </row>
    <row r="30" spans="2:4" x14ac:dyDescent="0.2">
      <c r="B30" s="136"/>
      <c r="C30" s="50"/>
      <c r="D30" s="50"/>
    </row>
    <row r="31" spans="2:4" x14ac:dyDescent="0.2">
      <c r="B31" s="136">
        <v>14</v>
      </c>
      <c r="C31" s="50"/>
      <c r="D31" s="50"/>
    </row>
    <row r="32" spans="2:4" x14ac:dyDescent="0.2">
      <c r="B32" s="136"/>
      <c r="C32" s="50"/>
      <c r="D32" s="50"/>
    </row>
    <row r="33" spans="2:4" x14ac:dyDescent="0.2">
      <c r="B33" s="136">
        <v>15</v>
      </c>
      <c r="C33" s="50"/>
      <c r="D33" s="50"/>
    </row>
    <row r="34" spans="2:4" x14ac:dyDescent="0.2">
      <c r="B34" s="136"/>
      <c r="C34" s="50"/>
      <c r="D34" s="50"/>
    </row>
    <row r="35" spans="2:4" x14ac:dyDescent="0.2">
      <c r="B35" s="136">
        <v>16</v>
      </c>
      <c r="C35" s="50"/>
      <c r="D35" s="50"/>
    </row>
    <row r="36" spans="2:4" x14ac:dyDescent="0.2">
      <c r="B36" s="136"/>
      <c r="C36" s="50"/>
      <c r="D36" s="50"/>
    </row>
    <row r="37" spans="2:4" x14ac:dyDescent="0.2">
      <c r="B37" s="136">
        <v>17</v>
      </c>
      <c r="C37" s="50"/>
      <c r="D37" s="50"/>
    </row>
    <row r="38" spans="2:4" x14ac:dyDescent="0.2">
      <c r="B38" s="136"/>
      <c r="C38" s="50"/>
      <c r="D38" s="50"/>
    </row>
    <row r="39" spans="2:4" x14ac:dyDescent="0.2">
      <c r="B39" s="136">
        <v>18</v>
      </c>
      <c r="C39" s="50"/>
      <c r="D39" s="50"/>
    </row>
    <row r="40" spans="2:4" x14ac:dyDescent="0.2">
      <c r="B40" s="136"/>
      <c r="C40" s="50"/>
      <c r="D40" s="50"/>
    </row>
    <row r="41" spans="2:4" x14ac:dyDescent="0.2">
      <c r="B41" s="136">
        <v>19</v>
      </c>
      <c r="C41" s="50"/>
      <c r="D41" s="50"/>
    </row>
    <row r="42" spans="2:4" x14ac:dyDescent="0.2">
      <c r="B42" s="136"/>
      <c r="C42" s="50"/>
      <c r="D42" s="50"/>
    </row>
    <row r="43" spans="2:4" x14ac:dyDescent="0.2">
      <c r="B43" s="136">
        <v>20</v>
      </c>
      <c r="C43" s="50"/>
      <c r="D43" s="50"/>
    </row>
    <row r="44" spans="2:4" x14ac:dyDescent="0.2">
      <c r="B44" s="136"/>
      <c r="C44" s="50"/>
      <c r="D44" s="50"/>
    </row>
    <row r="75" spans="1:1" x14ac:dyDescent="0.2">
      <c r="A75" s="181"/>
    </row>
  </sheetData>
  <mergeCells count="1">
    <mergeCell ref="A1:A2"/>
  </mergeCells>
  <dataValidations count="1">
    <dataValidation type="list" allowBlank="1" showInputMessage="1" showErrorMessage="1" sqref="C5 C7 C9 C13 C17 C21 C23 C11 C15 C19 C25 C27 C29 C33 C37 C31 C35 C39 C41 C43" xr:uid="{F38B0857-E9CE-4F83-B667-59A998B82759}">
      <formula1>$AO$6:$AO$11</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Q66"/>
  <sheetViews>
    <sheetView showGridLines="0" workbookViewId="0"/>
  </sheetViews>
  <sheetFormatPr defaultColWidth="8.85546875" defaultRowHeight="12.75" x14ac:dyDescent="0.2"/>
  <cols>
    <col min="1" max="1" width="1.5703125" style="398" customWidth="1"/>
    <col min="2" max="5" width="8.85546875" style="398"/>
    <col min="6" max="6" width="1.140625" style="398" customWidth="1"/>
    <col min="7" max="11" width="8.85546875" style="398"/>
    <col min="12" max="12" width="1.140625" style="398" customWidth="1"/>
    <col min="13" max="13" width="13.85546875" style="398" customWidth="1"/>
    <col min="14" max="14" width="8.85546875" style="398"/>
    <col min="15" max="15" width="0.85546875" style="398" customWidth="1"/>
    <col min="16" max="16" width="6.85546875" style="398" customWidth="1"/>
    <col min="17" max="17" width="14.42578125" style="398" customWidth="1"/>
    <col min="18" max="18" width="1.7109375" style="398" customWidth="1"/>
    <col min="19" max="16384" width="8.8554687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ht="15.75" x14ac:dyDescent="0.25">
      <c r="A2" s="434"/>
      <c r="B2" s="1064" t="s">
        <v>25</v>
      </c>
      <c r="C2" s="1064"/>
      <c r="D2" s="1064"/>
      <c r="E2" s="1064"/>
      <c r="F2" s="1064"/>
      <c r="G2" s="1064"/>
      <c r="H2" s="1064"/>
      <c r="I2" s="1064"/>
      <c r="J2" s="1064"/>
      <c r="K2" s="1064"/>
      <c r="L2" s="1064"/>
      <c r="M2" s="1064"/>
      <c r="N2" s="1064"/>
      <c r="O2" s="1064"/>
      <c r="P2" s="1064"/>
      <c r="Q2" s="1064"/>
    </row>
    <row r="3" spans="1:17" ht="15.75" x14ac:dyDescent="0.25">
      <c r="B3" s="1064" t="s">
        <v>997</v>
      </c>
      <c r="C3" s="1064"/>
      <c r="D3" s="1064"/>
      <c r="E3" s="1064"/>
      <c r="F3" s="1064"/>
      <c r="G3" s="1064"/>
      <c r="H3" s="1064"/>
      <c r="I3" s="1064"/>
      <c r="J3" s="1064"/>
      <c r="K3" s="1064"/>
      <c r="L3" s="1064"/>
      <c r="M3" s="1064"/>
      <c r="N3" s="1064"/>
      <c r="O3" s="1064"/>
      <c r="P3" s="1064"/>
      <c r="Q3" s="1064"/>
    </row>
    <row r="5" spans="1:17" ht="15" x14ac:dyDescent="0.2">
      <c r="B5" s="431" t="s">
        <v>21</v>
      </c>
      <c r="C5" s="432"/>
      <c r="D5" s="432"/>
      <c r="E5" s="433"/>
      <c r="G5" s="1062" t="s">
        <v>23</v>
      </c>
      <c r="H5" s="1062"/>
      <c r="I5" s="1063"/>
      <c r="J5" s="1065"/>
      <c r="K5" s="1066"/>
      <c r="L5" s="1066"/>
      <c r="M5" s="1066"/>
      <c r="N5" s="1067"/>
      <c r="P5" s="430" t="s">
        <v>24</v>
      </c>
      <c r="Q5" s="173"/>
    </row>
    <row r="6" spans="1:17" x14ac:dyDescent="0.2">
      <c r="B6" s="428" t="s">
        <v>22</v>
      </c>
      <c r="C6" s="408"/>
      <c r="D6" s="408"/>
      <c r="E6" s="429"/>
    </row>
    <row r="7" spans="1:17" ht="15" x14ac:dyDescent="0.2">
      <c r="B7" s="425"/>
      <c r="C7" s="426"/>
      <c r="D7" s="426"/>
      <c r="E7" s="427"/>
      <c r="G7" s="1062" t="s">
        <v>32</v>
      </c>
      <c r="H7" s="1062"/>
      <c r="I7" s="1063"/>
      <c r="J7" s="1068"/>
      <c r="K7" s="1069"/>
      <c r="L7" s="1069"/>
      <c r="M7" s="1069"/>
      <c r="N7" s="1070"/>
    </row>
    <row r="9" spans="1:17" ht="15.75" x14ac:dyDescent="0.25">
      <c r="B9" s="413" t="s">
        <v>951</v>
      </c>
      <c r="C9" s="414"/>
      <c r="D9" s="414"/>
      <c r="E9" s="414"/>
      <c r="F9" s="414"/>
      <c r="G9" s="414"/>
      <c r="H9" s="414"/>
      <c r="I9" s="414"/>
      <c r="J9" s="414"/>
      <c r="K9" s="414"/>
      <c r="L9" s="414"/>
      <c r="M9" s="414"/>
      <c r="N9" s="414"/>
      <c r="O9" s="414"/>
      <c r="P9" s="414"/>
      <c r="Q9" s="414"/>
    </row>
    <row r="11" spans="1:17" ht="12.75" customHeight="1" x14ac:dyDescent="0.2">
      <c r="B11" s="1038"/>
      <c r="C11" s="1053" t="s">
        <v>372</v>
      </c>
      <c r="D11" s="1061"/>
      <c r="G11" s="298"/>
      <c r="H11" s="398" t="s">
        <v>292</v>
      </c>
      <c r="J11" s="420"/>
      <c r="M11" s="1071" t="s">
        <v>1440</v>
      </c>
      <c r="N11" s="1071"/>
      <c r="O11" s="1071"/>
      <c r="P11" s="1071"/>
      <c r="Q11" s="1071"/>
    </row>
    <row r="12" spans="1:17" x14ac:dyDescent="0.2">
      <c r="C12" s="402"/>
      <c r="J12" s="423"/>
      <c r="M12" s="1071"/>
      <c r="N12" s="1071"/>
      <c r="O12" s="1071"/>
      <c r="P12" s="1071"/>
      <c r="Q12" s="1071"/>
    </row>
    <row r="13" spans="1:17" x14ac:dyDescent="0.2">
      <c r="B13" s="54"/>
      <c r="C13" s="1053" t="s">
        <v>1508</v>
      </c>
      <c r="D13" s="1054"/>
      <c r="E13" s="1054"/>
      <c r="G13" s="298"/>
      <c r="H13" s="398" t="s">
        <v>293</v>
      </c>
      <c r="J13" s="420"/>
      <c r="K13" s="298"/>
      <c r="M13" s="1071"/>
      <c r="N13" s="1071"/>
      <c r="O13" s="1071"/>
      <c r="P13" s="1071"/>
      <c r="Q13" s="1071"/>
    </row>
    <row r="14" spans="1:17" x14ac:dyDescent="0.2">
      <c r="C14" s="402"/>
      <c r="J14" s="423"/>
      <c r="K14" s="424"/>
      <c r="L14" s="424"/>
      <c r="M14" s="1071"/>
      <c r="N14" s="1071"/>
      <c r="O14" s="1071"/>
      <c r="P14" s="1071"/>
      <c r="Q14" s="1071"/>
    </row>
    <row r="15" spans="1:17" x14ac:dyDescent="0.2">
      <c r="B15" s="298"/>
      <c r="C15" s="1053" t="s">
        <v>381</v>
      </c>
      <c r="D15" s="1058"/>
      <c r="E15" s="1058"/>
      <c r="G15" s="298"/>
      <c r="H15" s="398" t="s">
        <v>706</v>
      </c>
      <c r="J15" s="420"/>
      <c r="K15" s="421"/>
      <c r="M15" s="1071"/>
      <c r="N15" s="1071"/>
      <c r="O15" s="1071"/>
      <c r="P15" s="1071"/>
      <c r="Q15" s="1071"/>
    </row>
    <row r="16" spans="1:17" x14ac:dyDescent="0.2">
      <c r="C16" s="402"/>
      <c r="J16" s="423"/>
      <c r="N16" s="417"/>
      <c r="O16" s="417"/>
      <c r="P16" s="417"/>
      <c r="Q16" s="417"/>
    </row>
    <row r="17" spans="2:17" x14ac:dyDescent="0.2">
      <c r="B17" s="298"/>
      <c r="C17" s="1059" t="s">
        <v>1134</v>
      </c>
      <c r="D17" s="1060"/>
      <c r="E17" s="1060"/>
      <c r="G17" s="298"/>
      <c r="H17" s="398" t="s">
        <v>244</v>
      </c>
      <c r="J17" s="420"/>
      <c r="K17" s="421"/>
      <c r="M17" s="422"/>
      <c r="N17" s="417"/>
      <c r="O17" s="417"/>
      <c r="P17" s="417"/>
      <c r="Q17" s="417"/>
    </row>
    <row r="18" spans="2:17" ht="5.0999999999999996" customHeight="1" thickBot="1" x14ac:dyDescent="0.25">
      <c r="B18" s="397"/>
      <c r="C18" s="397"/>
      <c r="D18" s="397"/>
      <c r="E18" s="397"/>
      <c r="F18" s="397"/>
      <c r="G18" s="397"/>
      <c r="H18" s="397"/>
      <c r="I18" s="397"/>
      <c r="J18" s="397"/>
      <c r="K18" s="397"/>
      <c r="L18" s="397"/>
      <c r="M18" s="397"/>
      <c r="N18" s="397"/>
      <c r="O18" s="397"/>
      <c r="P18" s="397"/>
      <c r="Q18" s="397"/>
    </row>
    <row r="19" spans="2:17" ht="5.0999999999999996" customHeight="1" thickTop="1" x14ac:dyDescent="0.2"/>
    <row r="20" spans="2:17" x14ac:dyDescent="0.2">
      <c r="B20" s="398" t="s">
        <v>44</v>
      </c>
      <c r="E20" s="298"/>
      <c r="H20" s="398" t="s">
        <v>47</v>
      </c>
      <c r="K20" s="298"/>
      <c r="M20" s="409"/>
      <c r="N20" s="418" t="s">
        <v>1145</v>
      </c>
      <c r="P20" s="298"/>
    </row>
    <row r="21" spans="2:17" x14ac:dyDescent="0.2">
      <c r="B21" s="419"/>
      <c r="M21" s="409"/>
      <c r="N21" s="409"/>
    </row>
    <row r="22" spans="2:17" x14ac:dyDescent="0.2">
      <c r="B22" s="398" t="s">
        <v>45</v>
      </c>
      <c r="E22" s="298"/>
      <c r="H22" s="409" t="s">
        <v>408</v>
      </c>
      <c r="J22" s="409"/>
      <c r="K22" s="298"/>
      <c r="M22" s="409"/>
      <c r="N22" s="418" t="s">
        <v>1146</v>
      </c>
      <c r="P22" s="298"/>
    </row>
    <row r="23" spans="2:17" x14ac:dyDescent="0.2">
      <c r="H23" s="409"/>
      <c r="J23" s="409"/>
    </row>
    <row r="24" spans="2:17" x14ac:dyDescent="0.2">
      <c r="B24" s="409" t="s">
        <v>709</v>
      </c>
      <c r="E24" s="298"/>
      <c r="H24" s="409" t="s">
        <v>409</v>
      </c>
      <c r="J24" s="409"/>
      <c r="K24" s="298"/>
      <c r="N24" s="418" t="s">
        <v>470</v>
      </c>
      <c r="P24" s="298"/>
      <c r="Q24" s="417"/>
    </row>
    <row r="25" spans="2:17" x14ac:dyDescent="0.2">
      <c r="Q25" s="415"/>
    </row>
    <row r="26" spans="2:17" x14ac:dyDescent="0.2">
      <c r="B26" s="398" t="s">
        <v>46</v>
      </c>
      <c r="E26" s="416">
        <f>SUM(E20,E22,E24)</f>
        <v>0</v>
      </c>
      <c r="H26" s="409" t="s">
        <v>1144</v>
      </c>
      <c r="K26" s="298"/>
      <c r="N26" s="406" t="s">
        <v>921</v>
      </c>
      <c r="P26" s="298"/>
      <c r="Q26" s="415"/>
    </row>
    <row r="27" spans="2:17" ht="5.0999999999999996" customHeight="1" thickBot="1" x14ac:dyDescent="0.25">
      <c r="B27" s="397"/>
      <c r="C27" s="397"/>
      <c r="D27" s="397"/>
      <c r="E27" s="397"/>
      <c r="F27" s="397"/>
      <c r="G27" s="397"/>
      <c r="H27" s="397"/>
      <c r="I27" s="397"/>
      <c r="J27" s="397"/>
      <c r="K27" s="397"/>
      <c r="L27" s="397"/>
      <c r="M27" s="397"/>
      <c r="N27" s="397"/>
      <c r="O27" s="397"/>
      <c r="P27" s="397"/>
      <c r="Q27" s="397"/>
    </row>
    <row r="28" spans="2:17" ht="5.0999999999999996" customHeight="1" thickTop="1" x14ac:dyDescent="0.2"/>
    <row r="29" spans="2:17" ht="15.75" x14ac:dyDescent="0.25">
      <c r="B29" s="413" t="s">
        <v>464</v>
      </c>
      <c r="C29" s="414"/>
      <c r="D29" s="414"/>
      <c r="E29" s="414"/>
      <c r="F29" s="414"/>
      <c r="G29" s="414"/>
      <c r="H29" s="414"/>
      <c r="I29" s="414"/>
      <c r="J29" s="414"/>
      <c r="K29" s="414"/>
      <c r="L29" s="414"/>
      <c r="M29" s="414"/>
      <c r="N29" s="414"/>
      <c r="O29" s="414"/>
      <c r="P29" s="414"/>
      <c r="Q29" s="414"/>
    </row>
    <row r="31" spans="2:17" x14ac:dyDescent="0.2">
      <c r="B31" s="409" t="s">
        <v>23</v>
      </c>
      <c r="D31" s="1055">
        <f>J5</f>
        <v>0</v>
      </c>
      <c r="E31" s="1056"/>
      <c r="F31" s="1056"/>
      <c r="G31" s="1056"/>
      <c r="H31" s="1056"/>
      <c r="I31" s="1057"/>
      <c r="K31" s="409" t="s">
        <v>39</v>
      </c>
      <c r="M31" s="1051"/>
      <c r="N31" s="1052"/>
      <c r="O31" s="411"/>
      <c r="P31" s="412" t="s">
        <v>493</v>
      </c>
      <c r="Q31" s="95"/>
    </row>
    <row r="33" spans="2:17" x14ac:dyDescent="0.2">
      <c r="B33" s="398" t="s">
        <v>33</v>
      </c>
      <c r="D33" s="1065"/>
      <c r="E33" s="1066"/>
      <c r="F33" s="1066"/>
      <c r="G33" s="1066"/>
      <c r="H33" s="1066"/>
      <c r="I33" s="1067"/>
      <c r="K33" s="402" t="s">
        <v>38</v>
      </c>
      <c r="N33" s="297"/>
    </row>
    <row r="35" spans="2:17" x14ac:dyDescent="0.2">
      <c r="B35" s="409" t="s">
        <v>34</v>
      </c>
      <c r="D35" s="1065"/>
      <c r="E35" s="1066"/>
      <c r="F35" s="1066"/>
      <c r="G35" s="1066"/>
      <c r="H35" s="1066"/>
      <c r="I35" s="1067"/>
      <c r="K35" s="409" t="s">
        <v>69</v>
      </c>
      <c r="N35" s="297"/>
    </row>
    <row r="37" spans="2:17" x14ac:dyDescent="0.2">
      <c r="B37" s="409" t="s">
        <v>35</v>
      </c>
      <c r="D37" s="410" t="s">
        <v>37</v>
      </c>
      <c r="G37" s="398" t="s">
        <v>36</v>
      </c>
      <c r="H37" s="1075"/>
      <c r="I37" s="1076"/>
      <c r="K37" s="402" t="s">
        <v>43</v>
      </c>
      <c r="N37" s="1072"/>
      <c r="O37" s="1073"/>
      <c r="P37" s="1073"/>
      <c r="Q37" s="1074"/>
    </row>
    <row r="38" spans="2:17" x14ac:dyDescent="0.2">
      <c r="B38" s="408"/>
      <c r="C38" s="408"/>
      <c r="D38" s="408"/>
      <c r="E38" s="408"/>
      <c r="F38" s="408"/>
      <c r="G38" s="408"/>
      <c r="H38" s="408"/>
      <c r="I38" s="408"/>
      <c r="J38" s="408"/>
      <c r="K38" s="408"/>
      <c r="L38" s="408"/>
      <c r="M38" s="408"/>
      <c r="N38" s="408"/>
      <c r="O38" s="408"/>
      <c r="P38" s="408"/>
      <c r="Q38" s="408"/>
    </row>
    <row r="39" spans="2:17" x14ac:dyDescent="0.2">
      <c r="B39" s="298"/>
      <c r="C39" s="402" t="s">
        <v>40</v>
      </c>
      <c r="G39" s="398" t="s">
        <v>42</v>
      </c>
      <c r="I39" s="1065"/>
      <c r="J39" s="1066"/>
      <c r="K39" s="1066"/>
      <c r="L39" s="1066"/>
      <c r="M39" s="1066"/>
      <c r="N39" s="1066"/>
      <c r="O39" s="1066"/>
      <c r="P39" s="1066"/>
      <c r="Q39" s="1067"/>
    </row>
    <row r="40" spans="2:17" x14ac:dyDescent="0.2">
      <c r="C40" s="402"/>
    </row>
    <row r="41" spans="2:17" x14ac:dyDescent="0.2">
      <c r="B41" s="298"/>
      <c r="C41" s="402" t="s">
        <v>41</v>
      </c>
      <c r="G41" s="398" t="s">
        <v>33</v>
      </c>
      <c r="I41" s="1065"/>
      <c r="J41" s="1066"/>
      <c r="K41" s="1066"/>
      <c r="L41" s="1066"/>
      <c r="M41" s="1066"/>
      <c r="N41" s="1066"/>
      <c r="O41" s="1066"/>
      <c r="P41" s="1066"/>
      <c r="Q41" s="1067"/>
    </row>
    <row r="42" spans="2:17" x14ac:dyDescent="0.2">
      <c r="C42" s="402"/>
    </row>
    <row r="43" spans="2:17" x14ac:dyDescent="0.2">
      <c r="B43" s="298"/>
      <c r="C43" s="407" t="s">
        <v>1135</v>
      </c>
      <c r="G43" s="398" t="s">
        <v>34</v>
      </c>
      <c r="H43" s="1065"/>
      <c r="I43" s="1066"/>
      <c r="J43" s="1067"/>
      <c r="K43" s="406" t="s">
        <v>35</v>
      </c>
      <c r="M43" s="1065"/>
      <c r="N43" s="1067"/>
      <c r="P43" s="406" t="s">
        <v>36</v>
      </c>
      <c r="Q43" s="297"/>
    </row>
    <row r="44" spans="2:17" x14ac:dyDescent="0.2">
      <c r="B44" s="405"/>
      <c r="C44" s="405"/>
      <c r="D44" s="405"/>
      <c r="E44" s="405"/>
    </row>
    <row r="45" spans="2:17" x14ac:dyDescent="0.2">
      <c r="B45" s="298"/>
      <c r="C45" s="402" t="s">
        <v>492</v>
      </c>
      <c r="D45" s="405"/>
      <c r="E45" s="405"/>
      <c r="G45" s="406" t="s">
        <v>51</v>
      </c>
      <c r="H45" s="1065"/>
      <c r="I45" s="1066"/>
      <c r="J45" s="1066"/>
      <c r="K45" s="1067"/>
    </row>
    <row r="46" spans="2:17" x14ac:dyDescent="0.2">
      <c r="C46" s="405"/>
      <c r="D46" s="405"/>
      <c r="E46" s="405"/>
    </row>
    <row r="47" spans="2:17" x14ac:dyDescent="0.2">
      <c r="B47" s="1087"/>
      <c r="C47" s="1088"/>
      <c r="D47" s="1088"/>
      <c r="E47" s="1089"/>
      <c r="G47" s="398" t="s">
        <v>48</v>
      </c>
      <c r="I47" s="1065"/>
      <c r="J47" s="1066"/>
      <c r="K47" s="1067"/>
      <c r="M47" s="404" t="s">
        <v>49</v>
      </c>
      <c r="N47" s="1094"/>
      <c r="O47" s="1095"/>
      <c r="P47" s="1095"/>
      <c r="Q47" s="1096"/>
    </row>
    <row r="49" spans="2:17" x14ac:dyDescent="0.2">
      <c r="G49" s="403" t="s">
        <v>50</v>
      </c>
      <c r="H49" s="1093"/>
      <c r="I49" s="1093"/>
      <c r="J49" s="1093"/>
      <c r="K49" s="1093"/>
      <c r="L49" s="1093"/>
      <c r="M49" s="1093"/>
      <c r="N49" s="1093"/>
      <c r="O49" s="1093"/>
      <c r="P49" s="1093"/>
      <c r="Q49" s="1093"/>
    </row>
    <row r="50" spans="2:17" ht="5.0999999999999996" customHeight="1" thickBot="1" x14ac:dyDescent="0.25">
      <c r="B50" s="397"/>
      <c r="C50" s="397"/>
      <c r="D50" s="397"/>
      <c r="E50" s="397"/>
      <c r="F50" s="397"/>
      <c r="G50" s="397"/>
      <c r="H50" s="397"/>
      <c r="I50" s="397"/>
      <c r="J50" s="397"/>
      <c r="K50" s="397"/>
      <c r="L50" s="397"/>
      <c r="M50" s="397"/>
      <c r="N50" s="397"/>
      <c r="O50" s="397"/>
      <c r="P50" s="397"/>
      <c r="Q50" s="397"/>
    </row>
    <row r="51" spans="2:17" ht="5.0999999999999996" customHeight="1" thickTop="1" x14ac:dyDescent="0.2"/>
    <row r="52" spans="2:17" x14ac:dyDescent="0.2">
      <c r="B52" s="402" t="s">
        <v>52</v>
      </c>
      <c r="K52" s="297"/>
    </row>
    <row r="53" spans="2:17" x14ac:dyDescent="0.2">
      <c r="B53" s="1092"/>
      <c r="C53" s="1092"/>
      <c r="D53" s="1092"/>
      <c r="E53" s="1092"/>
      <c r="F53" s="1092"/>
      <c r="G53" s="1092"/>
      <c r="H53" s="1092"/>
      <c r="I53" s="1092"/>
      <c r="J53" s="1092"/>
      <c r="K53" s="1092"/>
      <c r="L53" s="1092"/>
      <c r="M53" s="1092"/>
      <c r="N53" s="1092"/>
      <c r="O53" s="1092"/>
      <c r="P53" s="1092"/>
      <c r="Q53" s="1092"/>
    </row>
    <row r="54" spans="2:17" x14ac:dyDescent="0.2">
      <c r="B54" s="402" t="s">
        <v>53</v>
      </c>
      <c r="P54" s="1090"/>
      <c r="Q54" s="1091"/>
    </row>
    <row r="55" spans="2:17" x14ac:dyDescent="0.2">
      <c r="B55" s="1086"/>
      <c r="C55" s="1086"/>
      <c r="D55" s="1086"/>
      <c r="E55" s="1086"/>
      <c r="F55" s="1086"/>
      <c r="G55" s="1086"/>
      <c r="H55" s="1086"/>
      <c r="I55" s="1086"/>
      <c r="J55" s="1086"/>
      <c r="K55" s="1086"/>
      <c r="L55" s="1086"/>
      <c r="M55" s="1086"/>
      <c r="N55" s="1086"/>
      <c r="O55" s="1086"/>
      <c r="P55" s="1086"/>
      <c r="Q55" s="1086"/>
    </row>
    <row r="56" spans="2:17" x14ac:dyDescent="0.2">
      <c r="B56" s="1058" t="s">
        <v>1136</v>
      </c>
      <c r="C56" s="1086"/>
      <c r="D56" s="1086"/>
      <c r="E56" s="1086"/>
      <c r="F56" s="1086"/>
      <c r="G56" s="1086"/>
      <c r="H56" s="1086"/>
      <c r="I56" s="1086"/>
      <c r="J56" s="1086"/>
      <c r="K56" s="1086"/>
      <c r="L56" s="1086"/>
      <c r="M56" s="1086"/>
      <c r="N56" s="1086"/>
      <c r="O56" s="1086"/>
      <c r="P56" s="1086"/>
      <c r="Q56" s="1086"/>
    </row>
    <row r="57" spans="2:17" x14ac:dyDescent="0.2">
      <c r="B57" s="1077"/>
      <c r="C57" s="1078"/>
      <c r="D57" s="1078"/>
      <c r="E57" s="1078"/>
      <c r="F57" s="1078"/>
      <c r="G57" s="1078"/>
      <c r="H57" s="1078"/>
      <c r="I57" s="1078"/>
      <c r="J57" s="1078"/>
      <c r="K57" s="1078"/>
      <c r="L57" s="1078"/>
      <c r="M57" s="1078"/>
      <c r="N57" s="1078"/>
      <c r="O57" s="1078"/>
      <c r="P57" s="1078"/>
      <c r="Q57" s="1079"/>
    </row>
    <row r="58" spans="2:17" x14ac:dyDescent="0.2">
      <c r="B58" s="1080"/>
      <c r="C58" s="1081"/>
      <c r="D58" s="1081"/>
      <c r="E58" s="1081"/>
      <c r="F58" s="1081"/>
      <c r="G58" s="1081"/>
      <c r="H58" s="1081"/>
      <c r="I58" s="1081"/>
      <c r="J58" s="1081"/>
      <c r="K58" s="1081"/>
      <c r="L58" s="1081"/>
      <c r="M58" s="1081"/>
      <c r="N58" s="1081"/>
      <c r="O58" s="1081"/>
      <c r="P58" s="1081"/>
      <c r="Q58" s="1082"/>
    </row>
    <row r="59" spans="2:17" x14ac:dyDescent="0.2">
      <c r="B59" s="1080"/>
      <c r="C59" s="1081"/>
      <c r="D59" s="1081"/>
      <c r="E59" s="1081"/>
      <c r="F59" s="1081"/>
      <c r="G59" s="1081"/>
      <c r="H59" s="1081"/>
      <c r="I59" s="1081"/>
      <c r="J59" s="1081"/>
      <c r="K59" s="1081"/>
      <c r="L59" s="1081"/>
      <c r="M59" s="1081"/>
      <c r="N59" s="1081"/>
      <c r="O59" s="1081"/>
      <c r="P59" s="1081"/>
      <c r="Q59" s="1082"/>
    </row>
    <row r="60" spans="2:17" x14ac:dyDescent="0.2">
      <c r="B60" s="1080"/>
      <c r="C60" s="1081"/>
      <c r="D60" s="1081"/>
      <c r="E60" s="1081"/>
      <c r="F60" s="1081"/>
      <c r="G60" s="1081"/>
      <c r="H60" s="1081"/>
      <c r="I60" s="1081"/>
      <c r="J60" s="1081"/>
      <c r="K60" s="1081"/>
      <c r="L60" s="1081"/>
      <c r="M60" s="1081"/>
      <c r="N60" s="1081"/>
      <c r="O60" s="1081"/>
      <c r="P60" s="1081"/>
      <c r="Q60" s="1082"/>
    </row>
    <row r="61" spans="2:17" x14ac:dyDescent="0.2">
      <c r="B61" s="1080"/>
      <c r="C61" s="1081"/>
      <c r="D61" s="1081"/>
      <c r="E61" s="1081"/>
      <c r="F61" s="1081"/>
      <c r="G61" s="1081"/>
      <c r="H61" s="1081"/>
      <c r="I61" s="1081"/>
      <c r="J61" s="1081"/>
      <c r="K61" s="1081"/>
      <c r="L61" s="1081"/>
      <c r="M61" s="1081"/>
      <c r="N61" s="1081"/>
      <c r="O61" s="1081"/>
      <c r="P61" s="1081"/>
      <c r="Q61" s="1082"/>
    </row>
    <row r="62" spans="2:17" x14ac:dyDescent="0.2">
      <c r="B62" s="1080"/>
      <c r="C62" s="1081"/>
      <c r="D62" s="1081"/>
      <c r="E62" s="1081"/>
      <c r="F62" s="1081"/>
      <c r="G62" s="1081"/>
      <c r="H62" s="1081"/>
      <c r="I62" s="1081"/>
      <c r="J62" s="1081"/>
      <c r="K62" s="1081"/>
      <c r="L62" s="1081"/>
      <c r="M62" s="1081"/>
      <c r="N62" s="1081"/>
      <c r="O62" s="1081"/>
      <c r="P62" s="1081"/>
      <c r="Q62" s="1082"/>
    </row>
    <row r="63" spans="2:17" x14ac:dyDescent="0.2">
      <c r="B63" s="1080"/>
      <c r="C63" s="1081"/>
      <c r="D63" s="1081"/>
      <c r="E63" s="1081"/>
      <c r="F63" s="1081"/>
      <c r="G63" s="1081"/>
      <c r="H63" s="1081"/>
      <c r="I63" s="1081"/>
      <c r="J63" s="1081"/>
      <c r="K63" s="1081"/>
      <c r="L63" s="1081"/>
      <c r="M63" s="1081"/>
      <c r="N63" s="1081"/>
      <c r="O63" s="1081"/>
      <c r="P63" s="1081"/>
      <c r="Q63" s="1082"/>
    </row>
    <row r="64" spans="2:17" x14ac:dyDescent="0.2">
      <c r="B64" s="1083"/>
      <c r="C64" s="1084"/>
      <c r="D64" s="1084"/>
      <c r="E64" s="1084"/>
      <c r="F64" s="1084"/>
      <c r="G64" s="1084"/>
      <c r="H64" s="1084"/>
      <c r="I64" s="1084"/>
      <c r="J64" s="1084"/>
      <c r="K64" s="1084"/>
      <c r="L64" s="1084"/>
      <c r="M64" s="1084"/>
      <c r="N64" s="1084"/>
      <c r="O64" s="1084"/>
      <c r="P64" s="1084"/>
      <c r="Q64" s="1085"/>
    </row>
    <row r="65" spans="2:17" ht="5.0999999999999996" customHeight="1" thickBot="1" x14ac:dyDescent="0.25">
      <c r="B65" s="397"/>
      <c r="C65" s="397"/>
      <c r="D65" s="397"/>
      <c r="E65" s="397"/>
      <c r="F65" s="397"/>
      <c r="G65" s="397"/>
      <c r="H65" s="397"/>
      <c r="I65" s="397"/>
      <c r="J65" s="397"/>
      <c r="K65" s="397"/>
      <c r="L65" s="397"/>
      <c r="M65" s="397"/>
      <c r="N65" s="397"/>
      <c r="O65" s="397"/>
      <c r="P65" s="397"/>
      <c r="Q65" s="397"/>
    </row>
    <row r="66" spans="2:17" ht="13.5" thickTop="1" x14ac:dyDescent="0.2">
      <c r="B66" s="399" t="str">
        <f>Guide!$C$30</f>
        <v>For year: 2024</v>
      </c>
      <c r="C66" s="400"/>
      <c r="Q66" s="398" t="s">
        <v>88</v>
      </c>
    </row>
  </sheetData>
  <sheetProtection algorithmName="SHA-512" hashValue="Wf9g0in4tqSAZLiovxpV2zX+bXJ/zXSfrms67MpkgFSlJHGhJntaCMXq3+2Zv87AJ4G+SkhwNW8FfICZ+dKcBQ==" saltValue="2NUsfXwHoqWs0ZBuyABhjA==" spinCount="100000" sheet="1" objects="1" scenarios="1"/>
  <mergeCells count="32">
    <mergeCell ref="I47:K47"/>
    <mergeCell ref="B57:Q64"/>
    <mergeCell ref="B56:Q56"/>
    <mergeCell ref="B47:E47"/>
    <mergeCell ref="B55:Q55"/>
    <mergeCell ref="P54:Q54"/>
    <mergeCell ref="B53:Q53"/>
    <mergeCell ref="H49:Q49"/>
    <mergeCell ref="N47:Q47"/>
    <mergeCell ref="D33:I33"/>
    <mergeCell ref="D35:I35"/>
    <mergeCell ref="H45:K45"/>
    <mergeCell ref="I41:Q41"/>
    <mergeCell ref="N37:Q37"/>
    <mergeCell ref="I39:Q39"/>
    <mergeCell ref="H43:J43"/>
    <mergeCell ref="M43:N43"/>
    <mergeCell ref="H37:I37"/>
    <mergeCell ref="B1:M1"/>
    <mergeCell ref="M31:N31"/>
    <mergeCell ref="C13:E13"/>
    <mergeCell ref="D31:I31"/>
    <mergeCell ref="C15:E15"/>
    <mergeCell ref="C17:E17"/>
    <mergeCell ref="C11:D11"/>
    <mergeCell ref="G5:I5"/>
    <mergeCell ref="B2:Q2"/>
    <mergeCell ref="B3:Q3"/>
    <mergeCell ref="J5:N5"/>
    <mergeCell ref="G7:I7"/>
    <mergeCell ref="J7:N7"/>
    <mergeCell ref="M11:Q15"/>
  </mergeCells>
  <phoneticPr fontId="4" type="noConversion"/>
  <dataValidations count="1">
    <dataValidation type="list" allowBlank="1" showInputMessage="1" showErrorMessage="1" sqref="Q31" xr:uid="{00000000-0002-0000-0100-000000000000}">
      <formula1>"A,B"</formula1>
    </dataValidation>
  </dataValidations>
  <hyperlinks>
    <hyperlink ref="B1" r:id="rId1" display="2024 QAP.pdf" xr:uid="{B94A0A0E-B796-4014-9DB7-7C6807EC8BA9}"/>
    <hyperlink ref="B1:M1" r:id="rId2" display="2024 QAP (Qualified Allocation Plan)" xr:uid="{C3FCD6C7-A4BC-4CD1-8C01-9C214A76DA4C}"/>
  </hyperlinks>
  <printOptions horizontalCentered="1"/>
  <pageMargins left="0.25" right="0.25" top="0.75" bottom="0.75" header="0.3" footer="0.3"/>
  <pageSetup scale="80" orientation="portrait" r:id="rId3"/>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79518A64-A0B3-4A2A-BD6A-33C2CC8BFEA0}">
          <x14:formula1>
            <xm:f>Tables!$F$7:$F$9</xm:f>
          </x14:formula1>
          <xm:sqref>J7:N7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V51"/>
  <sheetViews>
    <sheetView workbookViewId="0">
      <selection activeCell="M6" sqref="M6"/>
    </sheetView>
  </sheetViews>
  <sheetFormatPr defaultRowHeight="12.75" x14ac:dyDescent="0.2"/>
  <cols>
    <col min="1" max="1" width="14.140625" bestFit="1" customWidth="1"/>
    <col min="2" max="2" width="4.140625" bestFit="1" customWidth="1"/>
    <col min="6" max="6" width="28" bestFit="1" customWidth="1"/>
    <col min="7" max="7" width="16.5703125" bestFit="1" customWidth="1"/>
    <col min="8" max="8" width="17.5703125" style="50" bestFit="1" customWidth="1"/>
    <col min="9" max="9" width="3.28515625" style="50" customWidth="1"/>
    <col min="10" max="10" width="16.5703125" style="50" customWidth="1"/>
    <col min="11" max="11" width="32.5703125" bestFit="1" customWidth="1"/>
    <col min="12" max="12" width="2" style="50" bestFit="1" customWidth="1"/>
    <col min="13" max="13" width="31.42578125" bestFit="1" customWidth="1"/>
    <col min="14" max="14" width="3" style="50" bestFit="1" customWidth="1"/>
    <col min="15" max="15" width="13.42578125" bestFit="1" customWidth="1"/>
    <col min="16" max="16" width="22.42578125" bestFit="1" customWidth="1"/>
    <col min="17" max="17" width="20.28515625" bestFit="1" customWidth="1"/>
    <col min="20" max="20" width="34.28515625" bestFit="1" customWidth="1"/>
  </cols>
  <sheetData>
    <row r="1" spans="1:22" x14ac:dyDescent="0.2">
      <c r="A1" s="27" t="s">
        <v>615</v>
      </c>
      <c r="B1" s="27" t="s">
        <v>616</v>
      </c>
      <c r="D1" t="s">
        <v>707</v>
      </c>
      <c r="F1" t="s">
        <v>705</v>
      </c>
      <c r="G1" s="27" t="s">
        <v>1326</v>
      </c>
      <c r="H1" s="27" t="s">
        <v>714</v>
      </c>
      <c r="I1" s="27"/>
      <c r="J1" s="27" t="s">
        <v>1016</v>
      </c>
      <c r="K1" s="27" t="s">
        <v>714</v>
      </c>
      <c r="L1" s="27"/>
      <c r="M1" s="27" t="s">
        <v>728</v>
      </c>
      <c r="N1" s="27"/>
      <c r="O1" s="27" t="s">
        <v>858</v>
      </c>
      <c r="T1" s="27" t="s">
        <v>1108</v>
      </c>
      <c r="V1" s="27" t="s">
        <v>1140</v>
      </c>
    </row>
    <row r="2" spans="1:22" x14ac:dyDescent="0.2">
      <c r="A2" s="27" t="s">
        <v>566</v>
      </c>
      <c r="B2" t="s">
        <v>517</v>
      </c>
      <c r="D2" s="27" t="s">
        <v>992</v>
      </c>
      <c r="F2" s="39" t="s">
        <v>708</v>
      </c>
      <c r="G2" s="38" t="s">
        <v>625</v>
      </c>
      <c r="H2" s="38" t="s">
        <v>852</v>
      </c>
      <c r="I2" s="38"/>
      <c r="J2" s="38" t="s">
        <v>1017</v>
      </c>
      <c r="K2" s="38" t="s">
        <v>715</v>
      </c>
      <c r="L2" s="38"/>
      <c r="M2" s="38" t="s">
        <v>202</v>
      </c>
      <c r="N2" s="38"/>
      <c r="O2" s="38" t="s">
        <v>201</v>
      </c>
      <c r="P2" s="38" t="s">
        <v>860</v>
      </c>
      <c r="Q2" s="38" t="s">
        <v>861</v>
      </c>
      <c r="R2" s="38" t="s">
        <v>887</v>
      </c>
      <c r="T2" s="38" t="s">
        <v>1109</v>
      </c>
      <c r="V2" s="38" t="s">
        <v>1141</v>
      </c>
    </row>
    <row r="3" spans="1:22" x14ac:dyDescent="0.2">
      <c r="A3" t="s">
        <v>567</v>
      </c>
      <c r="B3" t="s">
        <v>518</v>
      </c>
      <c r="D3" s="27" t="s">
        <v>993</v>
      </c>
      <c r="F3" s="40" t="s">
        <v>379</v>
      </c>
      <c r="G3" s="36" t="s">
        <v>77</v>
      </c>
      <c r="H3" s="55" t="s">
        <v>92</v>
      </c>
      <c r="I3" s="172"/>
      <c r="J3" s="100" t="s">
        <v>1018</v>
      </c>
      <c r="K3" s="6" t="s">
        <v>146</v>
      </c>
      <c r="L3" s="6"/>
      <c r="M3" s="6" t="s">
        <v>738</v>
      </c>
      <c r="N3" s="6"/>
      <c r="O3" s="23" t="s">
        <v>207</v>
      </c>
      <c r="P3" s="6" t="s">
        <v>215</v>
      </c>
      <c r="Q3" s="6" t="s">
        <v>855</v>
      </c>
      <c r="R3">
        <v>11</v>
      </c>
      <c r="T3" s="8" t="s">
        <v>1110</v>
      </c>
      <c r="V3" s="27" t="s">
        <v>270</v>
      </c>
    </row>
    <row r="4" spans="1:22" x14ac:dyDescent="0.2">
      <c r="A4" t="s">
        <v>568</v>
      </c>
      <c r="B4" t="s">
        <v>519</v>
      </c>
      <c r="D4" s="27" t="s">
        <v>694</v>
      </c>
      <c r="F4" s="40" t="s">
        <v>380</v>
      </c>
      <c r="G4" s="36" t="s">
        <v>998</v>
      </c>
      <c r="H4" s="55" t="s">
        <v>93</v>
      </c>
      <c r="I4" s="172"/>
      <c r="J4" s="100" t="s">
        <v>1019</v>
      </c>
      <c r="K4" s="6" t="s">
        <v>149</v>
      </c>
      <c r="L4" s="6"/>
      <c r="M4" s="6" t="s">
        <v>739</v>
      </c>
      <c r="N4" s="6"/>
      <c r="O4" s="23" t="s">
        <v>208</v>
      </c>
      <c r="P4" s="6" t="s">
        <v>897</v>
      </c>
      <c r="Q4" s="8" t="s">
        <v>872</v>
      </c>
      <c r="R4">
        <v>16</v>
      </c>
      <c r="T4" s="8" t="s">
        <v>1111</v>
      </c>
      <c r="V4" s="27" t="s">
        <v>271</v>
      </c>
    </row>
    <row r="5" spans="1:22" x14ac:dyDescent="0.2">
      <c r="A5" t="s">
        <v>569</v>
      </c>
      <c r="B5" t="s">
        <v>520</v>
      </c>
      <c r="F5" s="30"/>
      <c r="G5" s="36" t="s">
        <v>701</v>
      </c>
      <c r="H5" s="55" t="s">
        <v>94</v>
      </c>
      <c r="I5" s="172"/>
      <c r="J5" s="98"/>
      <c r="K5" s="6" t="s">
        <v>147</v>
      </c>
      <c r="L5" s="6"/>
      <c r="M5" s="6" t="s">
        <v>1500</v>
      </c>
      <c r="O5" s="23" t="s">
        <v>209</v>
      </c>
      <c r="P5" s="6" t="s">
        <v>216</v>
      </c>
      <c r="Q5" s="8" t="s">
        <v>872</v>
      </c>
      <c r="R5" s="50">
        <v>16</v>
      </c>
      <c r="T5" s="8" t="s">
        <v>1112</v>
      </c>
    </row>
    <row r="6" spans="1:22" x14ac:dyDescent="0.2">
      <c r="A6" t="s">
        <v>570</v>
      </c>
      <c r="B6" t="s">
        <v>521</v>
      </c>
      <c r="F6" s="93" t="s">
        <v>952</v>
      </c>
      <c r="G6" s="52" t="s">
        <v>999</v>
      </c>
      <c r="J6" s="38" t="s">
        <v>1020</v>
      </c>
      <c r="K6" s="9" t="s">
        <v>389</v>
      </c>
      <c r="L6" s="9"/>
      <c r="M6" s="6"/>
      <c r="N6" s="38"/>
      <c r="O6" s="23" t="s">
        <v>210</v>
      </c>
      <c r="P6" s="6" t="s">
        <v>217</v>
      </c>
      <c r="Q6" s="6" t="s">
        <v>856</v>
      </c>
      <c r="R6">
        <v>10</v>
      </c>
      <c r="T6" s="8" t="s">
        <v>1113</v>
      </c>
      <c r="V6" s="38" t="s">
        <v>1142</v>
      </c>
    </row>
    <row r="7" spans="1:22" x14ac:dyDescent="0.2">
      <c r="A7" t="s">
        <v>571</v>
      </c>
      <c r="B7" t="s">
        <v>522</v>
      </c>
      <c r="E7" s="162"/>
      <c r="F7" s="160" t="s">
        <v>376</v>
      </c>
      <c r="G7" s="92"/>
      <c r="H7" s="7" t="s">
        <v>956</v>
      </c>
      <c r="I7" s="6"/>
      <c r="J7" s="8" t="s">
        <v>1021</v>
      </c>
      <c r="K7" s="6" t="s">
        <v>148</v>
      </c>
      <c r="L7" s="6"/>
      <c r="N7" s="42"/>
      <c r="O7" s="23" t="s">
        <v>211</v>
      </c>
      <c r="P7" s="6" t="s">
        <v>218</v>
      </c>
      <c r="Q7" s="6" t="s">
        <v>855</v>
      </c>
      <c r="R7" s="50">
        <v>11</v>
      </c>
      <c r="T7" s="8" t="s">
        <v>1114</v>
      </c>
      <c r="V7" s="27" t="s">
        <v>273</v>
      </c>
    </row>
    <row r="8" spans="1:22" x14ac:dyDescent="0.2">
      <c r="A8" t="s">
        <v>572</v>
      </c>
      <c r="B8" s="27" t="s">
        <v>523</v>
      </c>
      <c r="E8" s="162"/>
      <c r="F8" s="160" t="s">
        <v>290</v>
      </c>
      <c r="G8" s="6"/>
      <c r="H8" s="8" t="s">
        <v>1091</v>
      </c>
      <c r="I8" s="6">
        <v>8</v>
      </c>
      <c r="J8" s="129" t="s">
        <v>1022</v>
      </c>
      <c r="K8" s="10" t="s">
        <v>384</v>
      </c>
      <c r="L8" s="10"/>
      <c r="M8" s="38" t="s">
        <v>727</v>
      </c>
      <c r="N8" s="32"/>
      <c r="O8" s="23" t="s">
        <v>212</v>
      </c>
      <c r="P8" s="6" t="s">
        <v>219</v>
      </c>
      <c r="Q8" s="6" t="s">
        <v>855</v>
      </c>
      <c r="R8" s="50">
        <v>11</v>
      </c>
      <c r="V8" s="27" t="s">
        <v>274</v>
      </c>
    </row>
    <row r="9" spans="1:22" x14ac:dyDescent="0.2">
      <c r="A9" t="s">
        <v>573</v>
      </c>
      <c r="B9" t="s">
        <v>524</v>
      </c>
      <c r="E9" s="162"/>
      <c r="F9" s="160" t="s">
        <v>291</v>
      </c>
      <c r="G9" s="92"/>
      <c r="H9" s="121" t="s">
        <v>1099</v>
      </c>
      <c r="I9" s="171">
        <v>11</v>
      </c>
      <c r="J9" s="97"/>
      <c r="K9" s="6"/>
      <c r="L9" s="6"/>
      <c r="M9" s="42">
        <v>30</v>
      </c>
      <c r="N9" s="32"/>
      <c r="O9" s="23" t="s">
        <v>213</v>
      </c>
      <c r="P9" s="6" t="s">
        <v>220</v>
      </c>
      <c r="Q9" s="6" t="s">
        <v>855</v>
      </c>
      <c r="R9" s="50">
        <v>11</v>
      </c>
      <c r="T9" s="38" t="s">
        <v>1115</v>
      </c>
    </row>
    <row r="10" spans="1:22" x14ac:dyDescent="0.2">
      <c r="A10" t="s">
        <v>574</v>
      </c>
      <c r="B10" t="s">
        <v>525</v>
      </c>
      <c r="F10" s="9"/>
      <c r="G10" s="6"/>
      <c r="H10" s="8" t="s">
        <v>1092</v>
      </c>
      <c r="I10" s="6">
        <v>10</v>
      </c>
      <c r="J10" s="6"/>
      <c r="K10" s="7" t="s">
        <v>716</v>
      </c>
      <c r="L10" s="41"/>
      <c r="M10" s="32">
        <v>50</v>
      </c>
      <c r="N10" s="32"/>
      <c r="O10" s="23" t="s">
        <v>214</v>
      </c>
      <c r="P10" s="6" t="s">
        <v>221</v>
      </c>
      <c r="Q10" s="6" t="s">
        <v>855</v>
      </c>
      <c r="R10" s="50">
        <v>11</v>
      </c>
      <c r="T10" s="8" t="s">
        <v>1118</v>
      </c>
    </row>
    <row r="11" spans="1:22" x14ac:dyDescent="0.2">
      <c r="A11" t="s">
        <v>575</v>
      </c>
      <c r="B11" t="s">
        <v>526</v>
      </c>
      <c r="G11" s="92"/>
      <c r="H11" s="8" t="s">
        <v>1093</v>
      </c>
      <c r="I11" s="6">
        <v>4</v>
      </c>
      <c r="J11" s="6"/>
      <c r="K11" s="41" t="s">
        <v>717</v>
      </c>
      <c r="L11" s="41">
        <v>1</v>
      </c>
      <c r="M11" s="32">
        <v>60</v>
      </c>
      <c r="N11" s="32"/>
      <c r="O11" s="23" t="s">
        <v>223</v>
      </c>
      <c r="P11" s="6" t="s">
        <v>222</v>
      </c>
      <c r="Q11" s="6" t="s">
        <v>857</v>
      </c>
      <c r="R11">
        <v>12</v>
      </c>
      <c r="T11" s="8" t="s">
        <v>1117</v>
      </c>
    </row>
    <row r="12" spans="1:22" x14ac:dyDescent="0.2">
      <c r="A12" t="s">
        <v>576</v>
      </c>
      <c r="B12" t="s">
        <v>527</v>
      </c>
      <c r="F12" s="30"/>
      <c r="H12" s="27" t="s">
        <v>1094</v>
      </c>
      <c r="I12" s="50">
        <v>6</v>
      </c>
      <c r="K12" s="41" t="s">
        <v>718</v>
      </c>
      <c r="L12" s="41">
        <v>2</v>
      </c>
      <c r="M12" s="32">
        <v>80</v>
      </c>
      <c r="O12" s="23" t="s">
        <v>224</v>
      </c>
      <c r="P12" s="6" t="s">
        <v>227</v>
      </c>
      <c r="Q12" s="6" t="s">
        <v>855</v>
      </c>
      <c r="R12">
        <v>11</v>
      </c>
      <c r="T12" s="8" t="s">
        <v>1116</v>
      </c>
    </row>
    <row r="13" spans="1:22" x14ac:dyDescent="0.2">
      <c r="A13" t="s">
        <v>577</v>
      </c>
      <c r="B13" t="s">
        <v>528</v>
      </c>
      <c r="F13" s="30"/>
      <c r="M13" s="32">
        <v>120</v>
      </c>
      <c r="N13" s="38"/>
      <c r="O13" s="23" t="s">
        <v>225</v>
      </c>
      <c r="P13" s="6" t="s">
        <v>85</v>
      </c>
      <c r="Q13" s="6" t="s">
        <v>636</v>
      </c>
      <c r="R13">
        <v>13</v>
      </c>
      <c r="T13" s="8" t="s">
        <v>646</v>
      </c>
    </row>
    <row r="14" spans="1:22" x14ac:dyDescent="0.2">
      <c r="A14" t="s">
        <v>578</v>
      </c>
      <c r="B14" t="s">
        <v>529</v>
      </c>
      <c r="K14" s="38" t="s">
        <v>720</v>
      </c>
      <c r="L14" s="38"/>
      <c r="N14" s="50">
        <v>9</v>
      </c>
      <c r="O14" s="23" t="s">
        <v>226</v>
      </c>
      <c r="P14" s="6" t="s">
        <v>85</v>
      </c>
      <c r="Q14" s="6" t="s">
        <v>636</v>
      </c>
      <c r="R14">
        <v>13</v>
      </c>
    </row>
    <row r="15" spans="1:22" x14ac:dyDescent="0.2">
      <c r="A15" t="s">
        <v>579</v>
      </c>
      <c r="B15" t="s">
        <v>530</v>
      </c>
      <c r="K15" t="s">
        <v>719</v>
      </c>
      <c r="M15" s="38" t="s">
        <v>737</v>
      </c>
      <c r="N15" s="71">
        <v>12</v>
      </c>
      <c r="T15" s="6"/>
    </row>
    <row r="16" spans="1:22" x14ac:dyDescent="0.2">
      <c r="A16" t="s">
        <v>580</v>
      </c>
      <c r="B16" t="s">
        <v>531</v>
      </c>
      <c r="K16" t="s">
        <v>1320</v>
      </c>
      <c r="M16" t="s">
        <v>729</v>
      </c>
      <c r="N16" s="71"/>
      <c r="O16" s="38" t="s">
        <v>859</v>
      </c>
    </row>
    <row r="17" spans="1:18" x14ac:dyDescent="0.2">
      <c r="A17" t="s">
        <v>581</v>
      </c>
      <c r="B17" t="s">
        <v>532</v>
      </c>
      <c r="K17" t="s">
        <v>1321</v>
      </c>
      <c r="M17" s="6" t="s">
        <v>730</v>
      </c>
      <c r="N17" s="71">
        <v>14</v>
      </c>
      <c r="O17" s="23">
        <v>1</v>
      </c>
      <c r="P17" s="8" t="s">
        <v>229</v>
      </c>
      <c r="Q17" s="8" t="s">
        <v>229</v>
      </c>
      <c r="R17">
        <v>22</v>
      </c>
    </row>
    <row r="18" spans="1:18" x14ac:dyDescent="0.2">
      <c r="A18" s="27" t="s">
        <v>582</v>
      </c>
      <c r="B18" t="s">
        <v>533</v>
      </c>
      <c r="K18" t="s">
        <v>1499</v>
      </c>
      <c r="M18" s="6" t="s">
        <v>734</v>
      </c>
      <c r="N18" s="71">
        <v>15</v>
      </c>
      <c r="O18" s="23">
        <v>2</v>
      </c>
      <c r="P18" s="8" t="s">
        <v>230</v>
      </c>
      <c r="Q18" s="8" t="s">
        <v>230</v>
      </c>
      <c r="R18">
        <v>21</v>
      </c>
    </row>
    <row r="19" spans="1:18" x14ac:dyDescent="0.2">
      <c r="A19" t="s">
        <v>583</v>
      </c>
      <c r="B19" t="s">
        <v>534</v>
      </c>
      <c r="K19" t="s">
        <v>1322</v>
      </c>
      <c r="M19" s="6" t="s">
        <v>731</v>
      </c>
      <c r="N19" s="6"/>
      <c r="O19" s="23">
        <v>3</v>
      </c>
      <c r="P19" s="8" t="s">
        <v>231</v>
      </c>
      <c r="Q19" s="8" t="s">
        <v>231</v>
      </c>
      <c r="R19">
        <v>30</v>
      </c>
    </row>
    <row r="20" spans="1:18" x14ac:dyDescent="0.2">
      <c r="A20" t="s">
        <v>584</v>
      </c>
      <c r="B20" t="s">
        <v>535</v>
      </c>
      <c r="M20" s="6" t="s">
        <v>732</v>
      </c>
      <c r="N20" s="6"/>
      <c r="O20" s="23">
        <v>4</v>
      </c>
      <c r="P20" s="8" t="s">
        <v>232</v>
      </c>
      <c r="Q20" s="8" t="s">
        <v>232</v>
      </c>
      <c r="R20">
        <v>36</v>
      </c>
    </row>
    <row r="21" spans="1:18" x14ac:dyDescent="0.2">
      <c r="A21" t="s">
        <v>585</v>
      </c>
      <c r="B21" t="s">
        <v>536</v>
      </c>
      <c r="K21" s="38" t="s">
        <v>155</v>
      </c>
      <c r="L21" s="38"/>
      <c r="M21" s="6" t="s">
        <v>733</v>
      </c>
      <c r="N21" s="6"/>
      <c r="O21" s="23">
        <v>5</v>
      </c>
      <c r="P21" s="8" t="s">
        <v>233</v>
      </c>
      <c r="Q21" s="8" t="s">
        <v>862</v>
      </c>
      <c r="R21">
        <v>17</v>
      </c>
    </row>
    <row r="22" spans="1:18" x14ac:dyDescent="0.2">
      <c r="A22" s="27" t="s">
        <v>586</v>
      </c>
      <c r="B22" t="s">
        <v>537</v>
      </c>
      <c r="K22" s="50" t="s">
        <v>719</v>
      </c>
      <c r="M22" s="6" t="s">
        <v>736</v>
      </c>
      <c r="N22" s="6">
        <v>25</v>
      </c>
      <c r="O22" s="23">
        <v>6</v>
      </c>
      <c r="P22" s="8" t="s">
        <v>234</v>
      </c>
      <c r="Q22" s="8" t="s">
        <v>234</v>
      </c>
      <c r="R22">
        <v>12</v>
      </c>
    </row>
    <row r="23" spans="1:18" x14ac:dyDescent="0.2">
      <c r="A23" t="s">
        <v>587</v>
      </c>
      <c r="B23" t="s">
        <v>538</v>
      </c>
      <c r="K23" s="50" t="s">
        <v>1320</v>
      </c>
      <c r="M23" s="6" t="s">
        <v>735</v>
      </c>
    </row>
    <row r="24" spans="1:18" x14ac:dyDescent="0.2">
      <c r="A24" t="s">
        <v>588</v>
      </c>
      <c r="B24" t="s">
        <v>539</v>
      </c>
      <c r="K24" s="50" t="s">
        <v>1323</v>
      </c>
      <c r="L24" s="50">
        <v>1</v>
      </c>
      <c r="M24" s="6" t="s">
        <v>636</v>
      </c>
      <c r="O24" s="38" t="s">
        <v>1105</v>
      </c>
    </row>
    <row r="25" spans="1:18" x14ac:dyDescent="0.2">
      <c r="A25" s="27" t="s">
        <v>565</v>
      </c>
      <c r="B25" t="s">
        <v>540</v>
      </c>
      <c r="K25" s="50" t="s">
        <v>636</v>
      </c>
      <c r="N25" s="50">
        <v>8</v>
      </c>
      <c r="O25" s="27" t="s">
        <v>1103</v>
      </c>
    </row>
    <row r="26" spans="1:18" x14ac:dyDescent="0.2">
      <c r="A26" t="s">
        <v>589</v>
      </c>
      <c r="B26" t="s">
        <v>541</v>
      </c>
      <c r="M26" s="38" t="s">
        <v>956</v>
      </c>
      <c r="N26" s="50">
        <v>11</v>
      </c>
      <c r="O26" s="27" t="s">
        <v>1104</v>
      </c>
    </row>
    <row r="27" spans="1:18" x14ac:dyDescent="0.2">
      <c r="A27" t="s">
        <v>590</v>
      </c>
      <c r="B27" t="s">
        <v>542</v>
      </c>
      <c r="K27" s="38" t="s">
        <v>1324</v>
      </c>
      <c r="M27" s="27" t="s">
        <v>1318</v>
      </c>
      <c r="N27" s="50">
        <v>10</v>
      </c>
    </row>
    <row r="28" spans="1:18" x14ac:dyDescent="0.2">
      <c r="A28" t="s">
        <v>591</v>
      </c>
      <c r="B28" t="s">
        <v>543</v>
      </c>
      <c r="K28" t="s">
        <v>1323</v>
      </c>
      <c r="M28" s="27" t="s">
        <v>1317</v>
      </c>
      <c r="N28" s="50">
        <v>4</v>
      </c>
    </row>
    <row r="29" spans="1:18" x14ac:dyDescent="0.2">
      <c r="A29" t="s">
        <v>592</v>
      </c>
      <c r="B29" t="s">
        <v>544</v>
      </c>
      <c r="M29" s="27" t="s">
        <v>1315</v>
      </c>
      <c r="N29" s="50">
        <v>6</v>
      </c>
    </row>
    <row r="30" spans="1:18" x14ac:dyDescent="0.2">
      <c r="A30" t="s">
        <v>593</v>
      </c>
      <c r="B30" t="s">
        <v>545</v>
      </c>
      <c r="K30" s="38" t="s">
        <v>398</v>
      </c>
      <c r="M30" s="27" t="s">
        <v>1316</v>
      </c>
    </row>
    <row r="31" spans="1:18" x14ac:dyDescent="0.2">
      <c r="A31" t="s">
        <v>594</v>
      </c>
      <c r="B31" t="s">
        <v>546</v>
      </c>
      <c r="K31" t="s">
        <v>1323</v>
      </c>
      <c r="M31" s="27" t="s">
        <v>1319</v>
      </c>
    </row>
    <row r="32" spans="1:18" x14ac:dyDescent="0.2">
      <c r="A32" t="s">
        <v>595</v>
      </c>
      <c r="B32" t="s">
        <v>547</v>
      </c>
      <c r="M32" s="50"/>
    </row>
    <row r="33" spans="1:12" x14ac:dyDescent="0.2">
      <c r="A33" t="s">
        <v>596</v>
      </c>
      <c r="B33" t="s">
        <v>548</v>
      </c>
      <c r="K33" s="38" t="s">
        <v>1325</v>
      </c>
      <c r="L33" s="38"/>
    </row>
    <row r="34" spans="1:12" x14ac:dyDescent="0.2">
      <c r="A34" t="s">
        <v>597</v>
      </c>
      <c r="B34" t="s">
        <v>549</v>
      </c>
      <c r="K34" t="s">
        <v>719</v>
      </c>
    </row>
    <row r="35" spans="1:12" x14ac:dyDescent="0.2">
      <c r="A35" t="s">
        <v>598</v>
      </c>
      <c r="B35" t="s">
        <v>550</v>
      </c>
      <c r="K35" t="s">
        <v>1320</v>
      </c>
    </row>
    <row r="36" spans="1:12" x14ac:dyDescent="0.2">
      <c r="A36" t="s">
        <v>599</v>
      </c>
      <c r="B36" t="s">
        <v>551</v>
      </c>
      <c r="K36" t="s">
        <v>1323</v>
      </c>
      <c r="L36" s="50">
        <v>1</v>
      </c>
    </row>
    <row r="37" spans="1:12" x14ac:dyDescent="0.2">
      <c r="A37" t="s">
        <v>600</v>
      </c>
      <c r="B37" t="s">
        <v>552</v>
      </c>
      <c r="K37" t="s">
        <v>1322</v>
      </c>
    </row>
    <row r="38" spans="1:12" x14ac:dyDescent="0.2">
      <c r="A38" t="s">
        <v>601</v>
      </c>
      <c r="B38" t="s">
        <v>106</v>
      </c>
    </row>
    <row r="39" spans="1:12" x14ac:dyDescent="0.2">
      <c r="A39" s="27" t="s">
        <v>602</v>
      </c>
      <c r="B39" t="s">
        <v>553</v>
      </c>
    </row>
    <row r="40" spans="1:12" x14ac:dyDescent="0.2">
      <c r="A40" t="s">
        <v>603</v>
      </c>
      <c r="B40" t="s">
        <v>554</v>
      </c>
      <c r="K40" s="38"/>
      <c r="L40" s="38"/>
    </row>
    <row r="41" spans="1:12" x14ac:dyDescent="0.2">
      <c r="A41" t="s">
        <v>604</v>
      </c>
      <c r="B41" t="s">
        <v>37</v>
      </c>
      <c r="K41" s="27"/>
      <c r="L41" s="27"/>
    </row>
    <row r="42" spans="1:12" x14ac:dyDescent="0.2">
      <c r="A42" t="s">
        <v>605</v>
      </c>
      <c r="B42" t="s">
        <v>555</v>
      </c>
      <c r="K42" s="27"/>
      <c r="L42" s="27"/>
    </row>
    <row r="43" spans="1:12" x14ac:dyDescent="0.2">
      <c r="A43" t="s">
        <v>606</v>
      </c>
      <c r="B43" t="s">
        <v>556</v>
      </c>
    </row>
    <row r="44" spans="1:12" x14ac:dyDescent="0.2">
      <c r="A44" t="s">
        <v>607</v>
      </c>
      <c r="B44" t="s">
        <v>557</v>
      </c>
    </row>
    <row r="45" spans="1:12" x14ac:dyDescent="0.2">
      <c r="A45" t="s">
        <v>608</v>
      </c>
      <c r="B45" t="s">
        <v>558</v>
      </c>
    </row>
    <row r="46" spans="1:12" x14ac:dyDescent="0.2">
      <c r="A46" t="s">
        <v>609</v>
      </c>
      <c r="B46" t="s">
        <v>559</v>
      </c>
    </row>
    <row r="47" spans="1:12" x14ac:dyDescent="0.2">
      <c r="A47" s="27" t="s">
        <v>610</v>
      </c>
      <c r="B47" t="s">
        <v>560</v>
      </c>
    </row>
    <row r="48" spans="1:12" x14ac:dyDescent="0.2">
      <c r="A48" t="s">
        <v>611</v>
      </c>
      <c r="B48" t="s">
        <v>561</v>
      </c>
    </row>
    <row r="49" spans="1:2" x14ac:dyDescent="0.2">
      <c r="A49" t="s">
        <v>612</v>
      </c>
      <c r="B49" t="s">
        <v>562</v>
      </c>
    </row>
    <row r="50" spans="1:2" x14ac:dyDescent="0.2">
      <c r="A50" t="s">
        <v>613</v>
      </c>
      <c r="B50" t="s">
        <v>563</v>
      </c>
    </row>
    <row r="51" spans="1:2" x14ac:dyDescent="0.2">
      <c r="A51" t="s">
        <v>614</v>
      </c>
      <c r="B51" t="s">
        <v>564</v>
      </c>
    </row>
  </sheetData>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T2344"/>
  <sheetViews>
    <sheetView workbookViewId="0">
      <selection activeCell="F51" sqref="F51"/>
    </sheetView>
  </sheetViews>
  <sheetFormatPr defaultRowHeight="12.75" x14ac:dyDescent="0.2"/>
  <cols>
    <col min="1" max="1" width="8" bestFit="1" customWidth="1"/>
    <col min="2" max="2" width="5" bestFit="1" customWidth="1"/>
    <col min="3" max="3" width="31.5703125" bestFit="1" customWidth="1"/>
    <col min="4" max="4" width="4.7109375" bestFit="1" customWidth="1"/>
    <col min="5" max="5" width="11.28515625" style="136" customWidth="1"/>
    <col min="6" max="6" width="45.28515625" style="32" customWidth="1"/>
    <col min="7" max="7" width="11.140625" style="32" hidden="1" customWidth="1"/>
    <col min="8" max="8" width="9.140625" hidden="1" customWidth="1"/>
    <col min="9" max="9" width="20" hidden="1" customWidth="1"/>
    <col min="10" max="10" width="24.140625" hidden="1" customWidth="1"/>
    <col min="11" max="11" width="16" hidden="1" customWidth="1"/>
    <col min="12" max="12" width="11.5703125" hidden="1" customWidth="1"/>
  </cols>
  <sheetData>
    <row r="1" spans="1:11" x14ac:dyDescent="0.2">
      <c r="A1" t="s">
        <v>620</v>
      </c>
      <c r="B1" t="s">
        <v>621</v>
      </c>
      <c r="C1" t="s">
        <v>617</v>
      </c>
      <c r="D1" t="s">
        <v>624</v>
      </c>
      <c r="E1" s="136" t="s">
        <v>618</v>
      </c>
      <c r="F1" s="32" t="s">
        <v>619</v>
      </c>
      <c r="G1" s="32" t="s">
        <v>828</v>
      </c>
      <c r="H1" t="s">
        <v>702</v>
      </c>
      <c r="I1" t="s">
        <v>698</v>
      </c>
      <c r="J1" s="27" t="s">
        <v>836</v>
      </c>
      <c r="K1" s="27" t="s">
        <v>837</v>
      </c>
    </row>
    <row r="2" spans="1:11" s="101" customFormat="1" x14ac:dyDescent="0.2">
      <c r="A2" s="101">
        <v>1</v>
      </c>
      <c r="B2" s="101">
        <v>1</v>
      </c>
      <c r="C2" s="101" t="s">
        <v>623</v>
      </c>
      <c r="E2" s="138">
        <f>'1'!J5</f>
        <v>0</v>
      </c>
      <c r="F2" s="102" t="str">
        <f>'1'!G5</f>
        <v>Development Name:</v>
      </c>
      <c r="G2" s="101" t="s">
        <v>696</v>
      </c>
      <c r="I2" s="103" t="s">
        <v>695</v>
      </c>
    </row>
    <row r="3" spans="1:11" s="101" customFormat="1" x14ac:dyDescent="0.2">
      <c r="A3" s="101">
        <v>2</v>
      </c>
      <c r="B3" s="101">
        <v>1</v>
      </c>
      <c r="C3" s="101" t="s">
        <v>623</v>
      </c>
      <c r="E3" s="140">
        <f>'1'!Q5</f>
        <v>0</v>
      </c>
      <c r="F3" s="102" t="str">
        <f>'1'!P5</f>
        <v>Date:</v>
      </c>
      <c r="G3" s="101" t="s">
        <v>11</v>
      </c>
      <c r="I3" s="103" t="s">
        <v>30</v>
      </c>
      <c r="J3" s="103" t="s">
        <v>831</v>
      </c>
      <c r="K3" s="104" t="str">
        <f>IF(E3=0,"",E3)</f>
        <v/>
      </c>
    </row>
    <row r="4" spans="1:11" s="101" customFormat="1" x14ac:dyDescent="0.2">
      <c r="A4" s="101">
        <v>3</v>
      </c>
      <c r="B4" s="101">
        <v>1</v>
      </c>
      <c r="C4" s="101" t="s">
        <v>623</v>
      </c>
      <c r="E4" s="137">
        <f>'1'!J7</f>
        <v>0</v>
      </c>
      <c r="F4" s="102" t="str">
        <f>'1'!G7</f>
        <v>Application Type:</v>
      </c>
      <c r="I4" s="103" t="s">
        <v>29</v>
      </c>
      <c r="J4" s="103"/>
      <c r="K4" s="104"/>
    </row>
    <row r="5" spans="1:11" s="101" customFormat="1" x14ac:dyDescent="0.2">
      <c r="A5" s="101">
        <v>4</v>
      </c>
      <c r="B5" s="101">
        <v>1</v>
      </c>
      <c r="C5" s="101" t="s">
        <v>32</v>
      </c>
      <c r="E5" s="138">
        <f>'1'!B11</f>
        <v>0</v>
      </c>
      <c r="F5" s="105" t="str">
        <f>'1'!C11</f>
        <v xml:space="preserve"> 9% Tax Credit</v>
      </c>
      <c r="I5" s="103" t="s">
        <v>29</v>
      </c>
    </row>
    <row r="6" spans="1:11" s="101" customFormat="1" x14ac:dyDescent="0.2">
      <c r="A6" s="101">
        <v>5</v>
      </c>
      <c r="B6" s="101">
        <v>1</v>
      </c>
      <c r="C6" s="101" t="s">
        <v>32</v>
      </c>
      <c r="E6" s="138">
        <f>'1'!B13</f>
        <v>0</v>
      </c>
      <c r="F6" s="105" t="str">
        <f>'1'!C13</f>
        <v xml:space="preserve"> 4% Tax Credit</v>
      </c>
      <c r="I6" s="103" t="s">
        <v>29</v>
      </c>
    </row>
    <row r="7" spans="1:11" s="101" customFormat="1" x14ac:dyDescent="0.2">
      <c r="A7" s="101">
        <v>6</v>
      </c>
      <c r="B7" s="101">
        <v>1</v>
      </c>
      <c r="C7" s="101" t="s">
        <v>32</v>
      </c>
      <c r="E7" s="138">
        <f>'1'!B15</f>
        <v>0</v>
      </c>
      <c r="F7" s="105" t="e">
        <f>'1'!#REF!</f>
        <v>#REF!</v>
      </c>
      <c r="I7" s="103" t="s">
        <v>29</v>
      </c>
    </row>
    <row r="8" spans="1:11" s="101" customFormat="1" x14ac:dyDescent="0.2">
      <c r="A8" s="101">
        <v>7</v>
      </c>
      <c r="B8" s="101">
        <v>1</v>
      </c>
      <c r="C8" s="101" t="s">
        <v>32</v>
      </c>
      <c r="E8" s="138">
        <f>'1'!B17</f>
        <v>0</v>
      </c>
      <c r="F8" s="105" t="str">
        <f>'1'!C15</f>
        <v xml:space="preserve"> Tax Exempt Bond</v>
      </c>
      <c r="I8" s="103" t="s">
        <v>29</v>
      </c>
    </row>
    <row r="9" spans="1:11" s="101" customFormat="1" x14ac:dyDescent="0.2">
      <c r="A9" s="101">
        <v>8</v>
      </c>
      <c r="B9" s="101">
        <v>1</v>
      </c>
      <c r="C9" s="101" t="s">
        <v>32</v>
      </c>
      <c r="E9" s="138">
        <f>'1'!G11</f>
        <v>0</v>
      </c>
      <c r="F9" s="105" t="str">
        <f>'1'!H11</f>
        <v xml:space="preserve"> New Construction</v>
      </c>
      <c r="G9" s="106" t="s">
        <v>810</v>
      </c>
      <c r="I9" s="103" t="s">
        <v>30</v>
      </c>
      <c r="J9" s="103" t="s">
        <v>829</v>
      </c>
      <c r="K9" s="101" t="str">
        <f>IF(E9="x",1,IF(E9="Yes",1,""))</f>
        <v/>
      </c>
    </row>
    <row r="10" spans="1:11" s="101" customFormat="1" x14ac:dyDescent="0.2">
      <c r="A10" s="101">
        <v>9</v>
      </c>
      <c r="B10" s="101">
        <v>1</v>
      </c>
      <c r="C10" s="101" t="s">
        <v>32</v>
      </c>
      <c r="E10" s="138">
        <f>'1'!G13</f>
        <v>0</v>
      </c>
      <c r="F10" s="105" t="e">
        <f>'1'!#REF!</f>
        <v>#REF!</v>
      </c>
      <c r="G10" s="106" t="s">
        <v>810</v>
      </c>
      <c r="I10" s="103" t="s">
        <v>30</v>
      </c>
      <c r="J10" s="103" t="s">
        <v>829</v>
      </c>
      <c r="K10" s="101" t="str">
        <f>IF(E10="x",1,IF(E10="Yes",1,""))</f>
        <v/>
      </c>
    </row>
    <row r="11" spans="1:11" s="101" customFormat="1" x14ac:dyDescent="0.2">
      <c r="A11" s="101">
        <v>10</v>
      </c>
      <c r="B11" s="101">
        <v>1</v>
      </c>
      <c r="C11" s="101" t="s">
        <v>32</v>
      </c>
      <c r="E11" s="138">
        <f>'1'!G15</f>
        <v>0</v>
      </c>
      <c r="F11" s="105" t="str">
        <f>'1'!H13</f>
        <v xml:space="preserve"> Rehabilitation</v>
      </c>
      <c r="G11" s="106" t="s">
        <v>810</v>
      </c>
      <c r="I11" s="103" t="s">
        <v>30</v>
      </c>
      <c r="J11" s="103" t="s">
        <v>829</v>
      </c>
      <c r="K11" s="101" t="str">
        <f>IF(E11="x",1,IF(E11="Yes",1,""))</f>
        <v/>
      </c>
    </row>
    <row r="12" spans="1:11" s="101" customFormat="1" x14ac:dyDescent="0.2">
      <c r="A12" s="101">
        <v>11</v>
      </c>
      <c r="B12" s="101">
        <v>1</v>
      </c>
      <c r="C12" s="101" t="s">
        <v>32</v>
      </c>
      <c r="E12" s="138">
        <f>'1'!G17</f>
        <v>0</v>
      </c>
      <c r="F12" s="105" t="str">
        <f>'1'!H15</f>
        <v xml:space="preserve"> Acq/Rehabilitation</v>
      </c>
      <c r="G12" s="106" t="s">
        <v>810</v>
      </c>
      <c r="I12" s="103" t="s">
        <v>30</v>
      </c>
      <c r="J12" s="103" t="s">
        <v>829</v>
      </c>
    </row>
    <row r="13" spans="1:11" s="101" customFormat="1" x14ac:dyDescent="0.2">
      <c r="A13" s="101">
        <v>12</v>
      </c>
      <c r="B13" s="101">
        <v>1</v>
      </c>
      <c r="C13" s="101" t="s">
        <v>32</v>
      </c>
      <c r="E13" s="138" t="e">
        <f>'1'!#REF!</f>
        <v>#REF!</v>
      </c>
      <c r="F13" s="105" t="str">
        <f>'1'!H17</f>
        <v xml:space="preserve"> Adaptive Reuse</v>
      </c>
      <c r="G13" s="106" t="s">
        <v>810</v>
      </c>
      <c r="I13" s="103" t="s">
        <v>700</v>
      </c>
      <c r="J13" s="103" t="s">
        <v>829</v>
      </c>
      <c r="K13" s="101" t="e">
        <f>IF(E13="x",1,IF(E13="Yes",1,""))</f>
        <v>#REF!</v>
      </c>
    </row>
    <row r="14" spans="1:11" s="101" customFormat="1" x14ac:dyDescent="0.2">
      <c r="A14" s="101">
        <v>13</v>
      </c>
      <c r="B14" s="101">
        <v>1</v>
      </c>
      <c r="C14" s="101" t="s">
        <v>32</v>
      </c>
      <c r="E14" s="138">
        <f>'1'!K13</f>
        <v>0</v>
      </c>
      <c r="F14" s="107" t="str">
        <f>'1'!M11</f>
        <v>This Application includes a notarized letter affirming a knowing and voluntary waiver of the right to request a qualified contract for the duration of the extended use period. ** Please include notarized letter behind this page of application.</v>
      </c>
      <c r="I14" s="103" t="s">
        <v>29</v>
      </c>
    </row>
    <row r="15" spans="1:11" s="101" customFormat="1" x14ac:dyDescent="0.2">
      <c r="A15" s="101">
        <v>14</v>
      </c>
      <c r="B15" s="101">
        <v>1</v>
      </c>
      <c r="C15" s="101" t="s">
        <v>32</v>
      </c>
      <c r="E15" s="138">
        <f>'1'!K15</f>
        <v>0</v>
      </c>
      <c r="F15" s="107">
        <f>'1'!M15</f>
        <v>0</v>
      </c>
      <c r="I15" s="103" t="s">
        <v>29</v>
      </c>
    </row>
    <row r="16" spans="1:11" s="101" customFormat="1" x14ac:dyDescent="0.2">
      <c r="A16" s="101">
        <v>15</v>
      </c>
      <c r="B16" s="101">
        <v>1</v>
      </c>
      <c r="C16" s="101" t="s">
        <v>32</v>
      </c>
      <c r="E16" s="138">
        <f>'1'!E20</f>
        <v>0</v>
      </c>
      <c r="F16" s="105" t="str">
        <f>'1'!B20</f>
        <v>Total # of Low-Income Units:</v>
      </c>
      <c r="G16" s="106" t="s">
        <v>814</v>
      </c>
      <c r="I16" s="103" t="s">
        <v>30</v>
      </c>
      <c r="J16" s="103" t="s">
        <v>829</v>
      </c>
      <c r="K16" s="101" t="str">
        <f>IF(E16=0,"",E16)</f>
        <v/>
      </c>
    </row>
    <row r="17" spans="1:12" s="101" customFormat="1" x14ac:dyDescent="0.2">
      <c r="A17" s="101">
        <v>16</v>
      </c>
      <c r="B17" s="101">
        <v>1</v>
      </c>
      <c r="C17" s="101" t="s">
        <v>32</v>
      </c>
      <c r="E17" s="138">
        <f>'1'!E22</f>
        <v>0</v>
      </c>
      <c r="F17" s="105" t="str">
        <f>'1'!B22</f>
        <v>Total # Market Rate Units:</v>
      </c>
      <c r="G17" s="106" t="s">
        <v>814</v>
      </c>
      <c r="I17" s="103" t="s">
        <v>30</v>
      </c>
      <c r="J17" s="103" t="s">
        <v>829</v>
      </c>
      <c r="K17" s="101" t="str">
        <f>IF(E17=0,"",E17)</f>
        <v/>
      </c>
    </row>
    <row r="18" spans="1:12" s="101" customFormat="1" x14ac:dyDescent="0.2">
      <c r="A18" s="101">
        <v>17</v>
      </c>
      <c r="B18" s="101">
        <v>1</v>
      </c>
      <c r="C18" s="101" t="s">
        <v>32</v>
      </c>
      <c r="E18" s="138">
        <f>'1'!E24</f>
        <v>0</v>
      </c>
      <c r="F18" s="108" t="str">
        <f>'1'!B24</f>
        <v>Employee Units:</v>
      </c>
      <c r="G18" s="106" t="s">
        <v>814</v>
      </c>
      <c r="H18" s="106" t="s">
        <v>813</v>
      </c>
      <c r="I18" s="109" t="s">
        <v>30</v>
      </c>
      <c r="J18" s="103" t="s">
        <v>829</v>
      </c>
    </row>
    <row r="19" spans="1:12" s="101" customFormat="1" x14ac:dyDescent="0.2">
      <c r="A19" s="101">
        <v>18</v>
      </c>
      <c r="B19" s="101">
        <v>1</v>
      </c>
      <c r="C19" s="101" t="s">
        <v>32</v>
      </c>
      <c r="E19" s="138">
        <f>'1'!E26</f>
        <v>0</v>
      </c>
      <c r="F19" s="105" t="str">
        <f>'1'!B26</f>
        <v>Total # of Units:</v>
      </c>
      <c r="G19" s="105"/>
      <c r="H19" s="106" t="s">
        <v>815</v>
      </c>
      <c r="I19" s="109" t="s">
        <v>30</v>
      </c>
      <c r="J19" s="103" t="s">
        <v>829</v>
      </c>
    </row>
    <row r="20" spans="1:12" s="101" customFormat="1" x14ac:dyDescent="0.2">
      <c r="A20" s="101">
        <v>19</v>
      </c>
      <c r="B20" s="101">
        <v>1</v>
      </c>
      <c r="C20" s="101" t="s">
        <v>32</v>
      </c>
      <c r="E20" s="138">
        <f>'1'!K20</f>
        <v>0</v>
      </c>
      <c r="F20" s="105" t="str">
        <f>'1'!H20</f>
        <v># Designed for Families Units:</v>
      </c>
      <c r="G20" s="106" t="s">
        <v>814</v>
      </c>
      <c r="I20" s="103" t="s">
        <v>30</v>
      </c>
      <c r="J20" s="103" t="s">
        <v>628</v>
      </c>
      <c r="K20" s="101" t="str">
        <f>IF(E20=0,"",E20)</f>
        <v/>
      </c>
    </row>
    <row r="21" spans="1:12" s="101" customFormat="1" x14ac:dyDescent="0.2">
      <c r="A21" s="101">
        <v>20</v>
      </c>
      <c r="B21" s="101">
        <v>1</v>
      </c>
      <c r="C21" s="101" t="s">
        <v>32</v>
      </c>
      <c r="E21" s="138">
        <f>'1'!K22</f>
        <v>0</v>
      </c>
      <c r="F21" s="105" t="str">
        <f>'1'!H22</f>
        <v># Older Persons (55+) Units:</v>
      </c>
      <c r="G21" s="106" t="s">
        <v>696</v>
      </c>
      <c r="I21" s="103" t="s">
        <v>30</v>
      </c>
      <c r="J21" s="103" t="s">
        <v>628</v>
      </c>
    </row>
    <row r="22" spans="1:12" s="101" customFormat="1" x14ac:dyDescent="0.2">
      <c r="A22" s="101">
        <v>21</v>
      </c>
      <c r="B22" s="101">
        <v>1</v>
      </c>
      <c r="C22" s="101" t="s">
        <v>32</v>
      </c>
      <c r="E22" s="138">
        <f>'1'!K24</f>
        <v>0</v>
      </c>
      <c r="F22" s="107" t="str">
        <f>'1'!H24</f>
        <v># Elderly Persons (62+) Units:</v>
      </c>
      <c r="G22" s="106" t="s">
        <v>814</v>
      </c>
      <c r="I22" s="103" t="s">
        <v>30</v>
      </c>
      <c r="J22" s="103" t="s">
        <v>628</v>
      </c>
      <c r="K22" s="101" t="str">
        <f>IF(E22=0,"",E22)</f>
        <v/>
      </c>
    </row>
    <row r="23" spans="1:12" s="101" customFormat="1" x14ac:dyDescent="0.2">
      <c r="A23" s="101">
        <v>22</v>
      </c>
      <c r="B23" s="101">
        <v>1</v>
      </c>
      <c r="C23" s="101" t="s">
        <v>32</v>
      </c>
      <c r="E23" s="138">
        <f>'1'!K26</f>
        <v>0</v>
      </c>
      <c r="F23" s="107" t="str">
        <f>'1'!H26</f>
        <v># Single Room Occupancy</v>
      </c>
      <c r="G23" s="106" t="s">
        <v>814</v>
      </c>
      <c r="I23" s="103" t="s">
        <v>30</v>
      </c>
      <c r="J23" s="103" t="s">
        <v>628</v>
      </c>
    </row>
    <row r="24" spans="1:12" s="101" customFormat="1" x14ac:dyDescent="0.2">
      <c r="A24" s="101">
        <v>23</v>
      </c>
      <c r="B24" s="101">
        <v>1</v>
      </c>
      <c r="C24" s="101" t="s">
        <v>32</v>
      </c>
      <c r="E24" s="138">
        <f>'1'!P24</f>
        <v>0</v>
      </c>
      <c r="F24" s="107" t="str">
        <f>'1'!N24</f>
        <v># 3+ Bedroom Units:</v>
      </c>
      <c r="G24" s="106" t="s">
        <v>814</v>
      </c>
      <c r="I24" s="103" t="s">
        <v>30</v>
      </c>
      <c r="J24" s="103" t="s">
        <v>628</v>
      </c>
      <c r="K24" s="101" t="str">
        <f>IF(E24=0,"",E24)</f>
        <v/>
      </c>
    </row>
    <row r="25" spans="1:12" s="101" customFormat="1" x14ac:dyDescent="0.2">
      <c r="A25" s="101">
        <v>24</v>
      </c>
      <c r="B25" s="101">
        <v>1</v>
      </c>
      <c r="C25" s="101" t="s">
        <v>32</v>
      </c>
      <c r="E25" s="138">
        <f>'1'!P26</f>
        <v>0</v>
      </c>
      <c r="F25" s="107" t="str">
        <f>'1'!N26</f>
        <v># Supportive Housing Units:</v>
      </c>
      <c r="G25" s="106" t="s">
        <v>814</v>
      </c>
      <c r="I25" s="103" t="s">
        <v>30</v>
      </c>
      <c r="J25" s="103" t="s">
        <v>628</v>
      </c>
    </row>
    <row r="26" spans="1:12" s="101" customFormat="1" x14ac:dyDescent="0.2">
      <c r="A26" s="101">
        <v>25</v>
      </c>
      <c r="B26" s="101">
        <v>1</v>
      </c>
      <c r="C26" s="101" t="s">
        <v>32</v>
      </c>
      <c r="E26" s="138" t="e">
        <f>'1'!#REF!</f>
        <v>#REF!</v>
      </c>
      <c r="F26" s="105" t="e">
        <f>'1'!#REF!</f>
        <v>#REF!</v>
      </c>
      <c r="G26" s="105"/>
      <c r="I26" s="103" t="s">
        <v>29</v>
      </c>
    </row>
    <row r="27" spans="1:12" s="101" customFormat="1" x14ac:dyDescent="0.2">
      <c r="A27" s="101">
        <v>26</v>
      </c>
      <c r="B27" s="101">
        <v>1</v>
      </c>
      <c r="C27" s="101" t="s">
        <v>32</v>
      </c>
      <c r="E27" s="139" t="e">
        <f>'1'!#REF!</f>
        <v>#REF!</v>
      </c>
      <c r="F27" s="105" t="e">
        <f>'1'!#REF!</f>
        <v>#REF!</v>
      </c>
      <c r="G27" s="110"/>
      <c r="I27" s="103" t="s">
        <v>29</v>
      </c>
      <c r="J27" s="111"/>
      <c r="K27" s="101" t="e">
        <f>IF(E27=0,"",E27)</f>
        <v>#REF!</v>
      </c>
    </row>
    <row r="28" spans="1:12" s="101" customFormat="1" x14ac:dyDescent="0.2">
      <c r="A28" s="101">
        <v>27</v>
      </c>
      <c r="B28" s="101">
        <v>1</v>
      </c>
      <c r="C28" s="101" t="s">
        <v>32</v>
      </c>
      <c r="E28" s="138" t="e">
        <f>'1'!#REF!</f>
        <v>#REF!</v>
      </c>
      <c r="F28" s="105" t="e">
        <f>'1'!#REF!</f>
        <v>#REF!</v>
      </c>
      <c r="G28" s="106" t="s">
        <v>814</v>
      </c>
      <c r="I28" s="111" t="s">
        <v>30</v>
      </c>
      <c r="J28" s="111" t="s">
        <v>832</v>
      </c>
      <c r="K28" s="101" t="e">
        <f>IF(E28=0,"",E28)</f>
        <v>#REF!</v>
      </c>
    </row>
    <row r="29" spans="1:12" s="101" customFormat="1" x14ac:dyDescent="0.2">
      <c r="A29" s="101">
        <v>28</v>
      </c>
      <c r="B29" s="101">
        <v>1</v>
      </c>
      <c r="C29" s="101" t="s">
        <v>32</v>
      </c>
      <c r="E29" s="139" t="e">
        <f>'1'!#REF!</f>
        <v>#REF!</v>
      </c>
      <c r="F29" s="112" t="e">
        <f>'1'!#REF!</f>
        <v>#REF!</v>
      </c>
      <c r="G29" s="112" t="s">
        <v>827</v>
      </c>
      <c r="I29" s="111" t="s">
        <v>30</v>
      </c>
      <c r="J29" s="111" t="s">
        <v>832</v>
      </c>
    </row>
    <row r="30" spans="1:12" s="101" customFormat="1" x14ac:dyDescent="0.2">
      <c r="A30" s="101">
        <v>29</v>
      </c>
      <c r="B30" s="101">
        <v>1</v>
      </c>
      <c r="C30" s="101" t="s">
        <v>32</v>
      </c>
      <c r="E30" s="138" t="e">
        <f>'1'!#REF!</f>
        <v>#REF!</v>
      </c>
      <c r="F30" s="113" t="e">
        <f>'1'!#REF!</f>
        <v>#REF!</v>
      </c>
      <c r="G30" s="112" t="s">
        <v>696</v>
      </c>
      <c r="H30" s="101" t="s">
        <v>622</v>
      </c>
      <c r="I30" s="111" t="s">
        <v>700</v>
      </c>
      <c r="J30" s="111" t="s">
        <v>832</v>
      </c>
    </row>
    <row r="31" spans="1:12" s="101" customFormat="1" x14ac:dyDescent="0.2">
      <c r="A31" s="101">
        <v>30</v>
      </c>
      <c r="B31" s="101">
        <v>1</v>
      </c>
      <c r="C31" s="101" t="s">
        <v>32</v>
      </c>
      <c r="E31" s="137" t="e">
        <f>'1'!#REF!</f>
        <v>#REF!</v>
      </c>
      <c r="F31" s="112" t="e">
        <f>'1'!#REF!</f>
        <v>#REF!</v>
      </c>
      <c r="G31" s="106" t="s">
        <v>696</v>
      </c>
      <c r="H31" s="101" t="s">
        <v>622</v>
      </c>
      <c r="I31" s="103" t="s">
        <v>29</v>
      </c>
      <c r="J31" s="103" t="s">
        <v>628</v>
      </c>
      <c r="K31" s="101" t="e">
        <f>IF(E31=0,"",E31)</f>
        <v>#REF!</v>
      </c>
      <c r="L31" s="106" t="s">
        <v>838</v>
      </c>
    </row>
    <row r="32" spans="1:12" s="101" customFormat="1" x14ac:dyDescent="0.2">
      <c r="A32" s="101">
        <v>31</v>
      </c>
      <c r="B32" s="101">
        <v>1</v>
      </c>
      <c r="C32" s="101" t="s">
        <v>464</v>
      </c>
      <c r="E32" s="138">
        <f>'1'!M31</f>
        <v>0</v>
      </c>
      <c r="F32" s="102" t="str">
        <f>'1'!K31</f>
        <v>County:</v>
      </c>
      <c r="G32" s="106" t="s">
        <v>696</v>
      </c>
      <c r="H32" s="101" t="s">
        <v>699</v>
      </c>
      <c r="I32" s="103" t="s">
        <v>695</v>
      </c>
      <c r="J32" s="103" t="s">
        <v>831</v>
      </c>
      <c r="K32" s="101" t="str">
        <f>IF(E32=0,"",E32)</f>
        <v/>
      </c>
      <c r="L32" s="106" t="s">
        <v>838</v>
      </c>
    </row>
    <row r="33" spans="1:12" s="101" customFormat="1" x14ac:dyDescent="0.2">
      <c r="A33" s="101">
        <v>32</v>
      </c>
      <c r="B33" s="101">
        <v>1</v>
      </c>
      <c r="C33" s="101" t="s">
        <v>464</v>
      </c>
      <c r="E33" s="138">
        <f>'1'!Q31</f>
        <v>0</v>
      </c>
      <c r="F33" s="102" t="str">
        <f>'1'!P31</f>
        <v xml:space="preserve">Group: </v>
      </c>
      <c r="G33" s="102"/>
      <c r="I33" s="103" t="s">
        <v>29</v>
      </c>
    </row>
    <row r="34" spans="1:12" s="101" customFormat="1" x14ac:dyDescent="0.2">
      <c r="A34" s="101">
        <v>33</v>
      </c>
      <c r="B34" s="101">
        <v>1</v>
      </c>
      <c r="C34" s="101" t="s">
        <v>464</v>
      </c>
      <c r="E34" s="138">
        <f>'1'!D33</f>
        <v>0</v>
      </c>
      <c r="F34" s="105" t="str">
        <f>'1'!B33</f>
        <v>Street Address:</v>
      </c>
      <c r="G34" s="105" t="s">
        <v>696</v>
      </c>
      <c r="I34" s="103" t="s">
        <v>695</v>
      </c>
      <c r="J34" s="103" t="s">
        <v>831</v>
      </c>
      <c r="K34" s="101" t="str">
        <f>IF(E34=0,"",E34)</f>
        <v/>
      </c>
    </row>
    <row r="35" spans="1:12" s="101" customFormat="1" x14ac:dyDescent="0.2">
      <c r="A35" s="101">
        <v>34</v>
      </c>
      <c r="B35" s="101">
        <v>1</v>
      </c>
      <c r="C35" s="101" t="s">
        <v>464</v>
      </c>
      <c r="E35" s="138">
        <f>'1'!N33</f>
        <v>0</v>
      </c>
      <c r="F35" s="105" t="str">
        <f>'1'!K33</f>
        <v>County Code:</v>
      </c>
      <c r="G35" s="105"/>
      <c r="I35" s="103" t="s">
        <v>29</v>
      </c>
    </row>
    <row r="36" spans="1:12" s="101" customFormat="1" x14ac:dyDescent="0.2">
      <c r="A36" s="101">
        <v>35</v>
      </c>
      <c r="B36" s="101">
        <v>1</v>
      </c>
      <c r="C36" s="101" t="s">
        <v>464</v>
      </c>
      <c r="E36" s="138">
        <f>'1'!D35</f>
        <v>0</v>
      </c>
      <c r="F36" s="105" t="str">
        <f>'1'!B35</f>
        <v>City:</v>
      </c>
      <c r="G36" s="106" t="s">
        <v>696</v>
      </c>
      <c r="H36" s="101" t="s">
        <v>699</v>
      </c>
      <c r="I36" s="103" t="s">
        <v>695</v>
      </c>
      <c r="J36" s="103" t="s">
        <v>831</v>
      </c>
      <c r="K36" s="101" t="str">
        <f>IF(E36=0,"",E36)</f>
        <v/>
      </c>
      <c r="L36" s="106" t="s">
        <v>838</v>
      </c>
    </row>
    <row r="37" spans="1:12" s="101" customFormat="1" x14ac:dyDescent="0.2">
      <c r="A37" s="101">
        <v>36</v>
      </c>
      <c r="B37" s="101">
        <v>1</v>
      </c>
      <c r="C37" s="101" t="s">
        <v>464</v>
      </c>
      <c r="E37" s="138">
        <f>'1'!N35</f>
        <v>0</v>
      </c>
      <c r="F37" s="105" t="str">
        <f>'1'!K35</f>
        <v>Congressional District # :</v>
      </c>
      <c r="G37" s="105" t="s">
        <v>696</v>
      </c>
      <c r="H37" s="101" t="s">
        <v>622</v>
      </c>
      <c r="I37" s="111" t="s">
        <v>30</v>
      </c>
      <c r="J37" s="103" t="s">
        <v>831</v>
      </c>
      <c r="K37" s="101" t="str">
        <f>IF(E37=0,"",E37)</f>
        <v/>
      </c>
    </row>
    <row r="38" spans="1:12" s="101" customFormat="1" x14ac:dyDescent="0.2">
      <c r="A38" s="101">
        <v>37</v>
      </c>
      <c r="B38" s="101">
        <v>1</v>
      </c>
      <c r="C38" s="101" t="s">
        <v>464</v>
      </c>
      <c r="E38" s="138" t="str">
        <f>'1'!D37</f>
        <v>SC</v>
      </c>
      <c r="F38" s="105" t="str">
        <f>'1'!B37</f>
        <v>State:</v>
      </c>
      <c r="G38" s="105" t="s">
        <v>696</v>
      </c>
      <c r="H38" s="101" t="s">
        <v>699</v>
      </c>
      <c r="I38" s="103" t="s">
        <v>695</v>
      </c>
      <c r="J38" s="103" t="s">
        <v>831</v>
      </c>
      <c r="K38" s="101" t="str">
        <f>IF(E38=0,"",E38)</f>
        <v>SC</v>
      </c>
    </row>
    <row r="39" spans="1:12" s="101" customFormat="1" x14ac:dyDescent="0.2">
      <c r="A39" s="101">
        <v>38</v>
      </c>
      <c r="B39" s="101">
        <v>1</v>
      </c>
      <c r="C39" s="101" t="s">
        <v>464</v>
      </c>
      <c r="E39" s="138">
        <f>'1'!H37</f>
        <v>0</v>
      </c>
      <c r="F39" s="105" t="str">
        <f>'1'!G37</f>
        <v>Zip:</v>
      </c>
      <c r="G39" s="106" t="s">
        <v>814</v>
      </c>
      <c r="I39" s="103" t="s">
        <v>695</v>
      </c>
      <c r="J39" s="103" t="s">
        <v>831</v>
      </c>
      <c r="K39" s="101" t="str">
        <f>IF(E39=0,"",E39)</f>
        <v/>
      </c>
    </row>
    <row r="40" spans="1:12" s="101" customFormat="1" x14ac:dyDescent="0.2">
      <c r="A40" s="101">
        <v>39</v>
      </c>
      <c r="B40" s="101">
        <v>1</v>
      </c>
      <c r="C40" s="101" t="s">
        <v>464</v>
      </c>
      <c r="E40" s="140">
        <f>'1'!N37</f>
        <v>0</v>
      </c>
      <c r="F40" s="105" t="str">
        <f>'1'!K37</f>
        <v>Est. Start Date:</v>
      </c>
      <c r="G40" s="105"/>
      <c r="I40" s="103" t="s">
        <v>29</v>
      </c>
    </row>
    <row r="41" spans="1:12" s="101" customFormat="1" x14ac:dyDescent="0.2">
      <c r="A41" s="101">
        <v>40</v>
      </c>
      <c r="B41" s="101">
        <v>1</v>
      </c>
      <c r="C41" s="101" t="s">
        <v>464</v>
      </c>
      <c r="E41" s="138">
        <f>'1'!B39</f>
        <v>0</v>
      </c>
      <c r="F41" s="102" t="str">
        <f>'1'!C39</f>
        <v>Limited Partnership</v>
      </c>
      <c r="G41" s="102"/>
      <c r="I41" s="103" t="s">
        <v>29</v>
      </c>
    </row>
    <row r="42" spans="1:12" s="101" customFormat="1" x14ac:dyDescent="0.2">
      <c r="A42" s="101">
        <v>41</v>
      </c>
      <c r="B42" s="101">
        <v>1</v>
      </c>
      <c r="C42" s="101" t="s">
        <v>464</v>
      </c>
      <c r="E42" s="138">
        <f>'1'!B41</f>
        <v>0</v>
      </c>
      <c r="F42" s="102" t="str">
        <f>'1'!C41</f>
        <v>Limited Liability Company</v>
      </c>
      <c r="G42" s="102"/>
      <c r="I42" s="103" t="s">
        <v>29</v>
      </c>
    </row>
    <row r="43" spans="1:12" s="101" customFormat="1" x14ac:dyDescent="0.2">
      <c r="A43" s="101">
        <v>42</v>
      </c>
      <c r="B43" s="101">
        <v>1</v>
      </c>
      <c r="C43" s="101" t="s">
        <v>464</v>
      </c>
      <c r="E43" s="138">
        <f>'1'!B43</f>
        <v>0</v>
      </c>
      <c r="F43" s="102" t="str">
        <f>'1'!C43</f>
        <v>Non-Profit</v>
      </c>
      <c r="G43" s="102"/>
      <c r="I43" s="103" t="s">
        <v>29</v>
      </c>
    </row>
    <row r="44" spans="1:12" s="101" customFormat="1" x14ac:dyDescent="0.2">
      <c r="A44" s="101">
        <v>43</v>
      </c>
      <c r="B44" s="101">
        <v>1</v>
      </c>
      <c r="C44" s="101" t="s">
        <v>464</v>
      </c>
      <c r="E44" s="138">
        <f>'1'!B45</f>
        <v>0</v>
      </c>
      <c r="F44" s="102" t="str">
        <f>'1'!C45</f>
        <v>Other - Identify below</v>
      </c>
      <c r="G44" s="102"/>
      <c r="I44" s="103" t="s">
        <v>29</v>
      </c>
    </row>
    <row r="45" spans="1:12" s="101" customFormat="1" x14ac:dyDescent="0.2">
      <c r="A45" s="101">
        <v>44</v>
      </c>
      <c r="B45" s="101">
        <v>1</v>
      </c>
      <c r="C45" s="101" t="s">
        <v>464</v>
      </c>
      <c r="E45" s="138">
        <f>'1'!B47</f>
        <v>0</v>
      </c>
      <c r="F45" s="102" t="s">
        <v>1008</v>
      </c>
      <c r="G45" s="102"/>
      <c r="I45" s="103" t="s">
        <v>29</v>
      </c>
    </row>
    <row r="46" spans="1:12" s="101" customFormat="1" x14ac:dyDescent="0.2">
      <c r="A46" s="101">
        <v>45</v>
      </c>
      <c r="B46" s="101">
        <v>1</v>
      </c>
      <c r="C46" s="101" t="s">
        <v>464</v>
      </c>
      <c r="E46" s="138">
        <f>'1'!I39</f>
        <v>0</v>
      </c>
      <c r="F46" s="105" t="str">
        <f>'1'!G39</f>
        <v>Entity Name:</v>
      </c>
      <c r="G46" s="106" t="s">
        <v>696</v>
      </c>
      <c r="I46" s="111" t="s">
        <v>695</v>
      </c>
    </row>
    <row r="47" spans="1:12" s="101" customFormat="1" x14ac:dyDescent="0.2">
      <c r="A47" s="101">
        <v>46</v>
      </c>
      <c r="B47" s="101">
        <v>1</v>
      </c>
      <c r="C47" s="101" t="s">
        <v>464</v>
      </c>
      <c r="E47" s="138">
        <f>'1'!I41</f>
        <v>0</v>
      </c>
      <c r="F47" s="105" t="str">
        <f>'1'!G41</f>
        <v>Street Address:</v>
      </c>
      <c r="G47" s="106" t="s">
        <v>696</v>
      </c>
      <c r="I47" s="111" t="s">
        <v>695</v>
      </c>
    </row>
    <row r="48" spans="1:12" s="101" customFormat="1" x14ac:dyDescent="0.2">
      <c r="A48" s="101">
        <v>47</v>
      </c>
      <c r="B48" s="101">
        <v>1</v>
      </c>
      <c r="C48" s="101" t="s">
        <v>464</v>
      </c>
      <c r="E48" s="138">
        <f>'1'!H43</f>
        <v>0</v>
      </c>
      <c r="F48" s="105" t="str">
        <f>'1'!G43</f>
        <v>City:</v>
      </c>
      <c r="G48" s="106" t="s">
        <v>696</v>
      </c>
      <c r="I48" s="111" t="s">
        <v>695</v>
      </c>
    </row>
    <row r="49" spans="1:20" s="101" customFormat="1" x14ac:dyDescent="0.2">
      <c r="A49" s="101">
        <v>48</v>
      </c>
      <c r="B49" s="101">
        <v>1</v>
      </c>
      <c r="C49" s="101" t="s">
        <v>464</v>
      </c>
      <c r="E49" s="138">
        <f>'1'!M43</f>
        <v>0</v>
      </c>
      <c r="F49" s="105" t="str">
        <f>'1'!K43</f>
        <v>State:</v>
      </c>
      <c r="G49" s="106" t="s">
        <v>696</v>
      </c>
      <c r="I49" s="111" t="s">
        <v>695</v>
      </c>
    </row>
    <row r="50" spans="1:20" s="101" customFormat="1" x14ac:dyDescent="0.2">
      <c r="A50" s="101">
        <v>49</v>
      </c>
      <c r="B50" s="101">
        <v>1</v>
      </c>
      <c r="C50" s="101" t="s">
        <v>464</v>
      </c>
      <c r="E50" s="138">
        <f>'1'!Q43</f>
        <v>0</v>
      </c>
      <c r="F50" s="105" t="str">
        <f>'1'!P43</f>
        <v>Zip:</v>
      </c>
      <c r="G50" s="106" t="s">
        <v>696</v>
      </c>
      <c r="I50" s="111" t="s">
        <v>695</v>
      </c>
    </row>
    <row r="51" spans="1:20" s="101" customFormat="1" x14ac:dyDescent="0.2">
      <c r="A51" s="101">
        <v>50</v>
      </c>
      <c r="B51" s="101">
        <v>1</v>
      </c>
      <c r="C51" s="101" t="s">
        <v>464</v>
      </c>
      <c r="E51" s="138">
        <f>'1'!H45</f>
        <v>0</v>
      </c>
      <c r="F51" s="105" t="str">
        <f>'1'!G45</f>
        <v>Fed ID # :</v>
      </c>
      <c r="G51" s="106" t="s">
        <v>696</v>
      </c>
      <c r="I51" s="111" t="s">
        <v>695</v>
      </c>
    </row>
    <row r="52" spans="1:20" s="101" customFormat="1" x14ac:dyDescent="0.2">
      <c r="A52" s="101">
        <v>51</v>
      </c>
      <c r="B52" s="101">
        <v>1</v>
      </c>
      <c r="C52" s="101" t="s">
        <v>464</v>
      </c>
      <c r="E52" s="138">
        <f>'1'!I47</f>
        <v>0</v>
      </c>
      <c r="F52" s="105" t="str">
        <f>'1'!G47</f>
        <v>Contact Person:</v>
      </c>
      <c r="G52" s="106" t="s">
        <v>696</v>
      </c>
      <c r="I52" s="111" t="s">
        <v>695</v>
      </c>
    </row>
    <row r="53" spans="1:20" s="101" customFormat="1" x14ac:dyDescent="0.2">
      <c r="A53" s="101">
        <v>52</v>
      </c>
      <c r="B53" s="101">
        <v>1</v>
      </c>
      <c r="C53" s="101" t="s">
        <v>464</v>
      </c>
      <c r="E53" s="138">
        <f>'1'!H49</f>
        <v>0</v>
      </c>
      <c r="F53" s="105" t="str">
        <f>'1'!G49</f>
        <v>Email:</v>
      </c>
      <c r="G53" s="106" t="s">
        <v>696</v>
      </c>
      <c r="I53" s="111" t="s">
        <v>695</v>
      </c>
    </row>
    <row r="54" spans="1:20" s="101" customFormat="1" x14ac:dyDescent="0.2">
      <c r="A54" s="101">
        <v>53</v>
      </c>
      <c r="B54" s="101">
        <v>1</v>
      </c>
      <c r="C54" s="101" t="s">
        <v>464</v>
      </c>
      <c r="E54" s="138">
        <f>'1'!N47</f>
        <v>0</v>
      </c>
      <c r="F54" s="105" t="str">
        <f>'1'!M47</f>
        <v>Telephone:</v>
      </c>
      <c r="G54" s="106" t="s">
        <v>696</v>
      </c>
      <c r="I54" s="111" t="s">
        <v>695</v>
      </c>
    </row>
    <row r="55" spans="1:20" s="101" customFormat="1" x14ac:dyDescent="0.2">
      <c r="A55" s="101">
        <v>54</v>
      </c>
      <c r="B55" s="101">
        <v>1</v>
      </c>
      <c r="C55" s="101" t="s">
        <v>464</v>
      </c>
      <c r="E55" s="138">
        <f>'1'!N49</f>
        <v>0</v>
      </c>
      <c r="F55" s="105">
        <f>'1'!M49</f>
        <v>0</v>
      </c>
      <c r="G55" s="106" t="s">
        <v>696</v>
      </c>
      <c r="I55" s="111" t="s">
        <v>695</v>
      </c>
    </row>
    <row r="56" spans="1:20" s="101" customFormat="1" x14ac:dyDescent="0.2">
      <c r="A56" s="101">
        <v>55</v>
      </c>
      <c r="B56" s="101">
        <v>1</v>
      </c>
      <c r="C56" s="101" t="s">
        <v>464</v>
      </c>
      <c r="E56" s="139" t="e">
        <f>'1'!#REF!</f>
        <v>#REF!</v>
      </c>
      <c r="F56" s="105" t="e">
        <f>'1'!#REF!</f>
        <v>#REF!</v>
      </c>
      <c r="G56" s="105"/>
      <c r="I56" s="103" t="s">
        <v>29</v>
      </c>
    </row>
    <row r="57" spans="1:20" s="101" customFormat="1" x14ac:dyDescent="0.2">
      <c r="A57" s="101">
        <v>56</v>
      </c>
      <c r="B57" s="101">
        <v>1</v>
      </c>
      <c r="C57" s="101" t="s">
        <v>464</v>
      </c>
      <c r="E57" s="138">
        <f>'1'!K52</f>
        <v>0</v>
      </c>
      <c r="F57" s="105" t="str">
        <f>'1'!B52</f>
        <v>How many applications will the principals of this development be associated with?</v>
      </c>
      <c r="G57" s="105"/>
      <c r="I57" s="103" t="s">
        <v>29</v>
      </c>
    </row>
    <row r="58" spans="1:20" s="101" customFormat="1" x14ac:dyDescent="0.2">
      <c r="A58" s="101">
        <v>57</v>
      </c>
      <c r="B58" s="101">
        <v>1</v>
      </c>
      <c r="C58" s="101" t="s">
        <v>464</v>
      </c>
      <c r="E58" s="139">
        <f>'1'!P54</f>
        <v>0</v>
      </c>
      <c r="F58" s="105" t="str">
        <f>'1'!B54</f>
        <v>Including all associated developments, approximately how much in tax credits will be applied for by said Principal(s)?</v>
      </c>
      <c r="G58" s="105"/>
      <c r="I58" s="103" t="s">
        <v>29</v>
      </c>
    </row>
    <row r="59" spans="1:20" s="101" customFormat="1" x14ac:dyDescent="0.2">
      <c r="A59" s="101">
        <v>58</v>
      </c>
      <c r="B59" s="101">
        <v>1</v>
      </c>
      <c r="C59" s="101" t="s">
        <v>464</v>
      </c>
      <c r="E59" s="138">
        <f>'1'!B57</f>
        <v>0</v>
      </c>
      <c r="F59" s="113" t="str">
        <f>'1'!B56</f>
        <v>List each member of the development team with his/her associated developments:  (attach additional pages if necessary)</v>
      </c>
      <c r="G59" s="113"/>
      <c r="H59" s="114"/>
      <c r="I59" s="103" t="s">
        <v>29</v>
      </c>
      <c r="J59" s="114"/>
      <c r="K59" s="114"/>
      <c r="L59" s="114"/>
      <c r="M59" s="114"/>
      <c r="N59" s="114"/>
      <c r="O59" s="114"/>
      <c r="P59" s="114"/>
      <c r="Q59" s="114"/>
      <c r="R59" s="114"/>
      <c r="S59" s="114"/>
      <c r="T59" s="114"/>
    </row>
    <row r="60" spans="1:20" s="101" customFormat="1" x14ac:dyDescent="0.2">
      <c r="A60" s="101">
        <v>59</v>
      </c>
      <c r="B60" s="101">
        <v>2</v>
      </c>
      <c r="C60" s="101" t="s">
        <v>464</v>
      </c>
      <c r="D60" s="101">
        <v>1</v>
      </c>
      <c r="E60" s="138">
        <f>'2'!B6</f>
        <v>0</v>
      </c>
      <c r="F60" s="115" t="str">
        <f>'2'!B5</f>
        <v>Name of Partner / Shareholder</v>
      </c>
      <c r="G60" s="115"/>
      <c r="I60" s="111" t="s">
        <v>1009</v>
      </c>
    </row>
    <row r="61" spans="1:20" s="101" customFormat="1" x14ac:dyDescent="0.2">
      <c r="A61" s="101">
        <v>60</v>
      </c>
      <c r="B61" s="101">
        <v>2</v>
      </c>
      <c r="C61" s="101" t="s">
        <v>464</v>
      </c>
      <c r="D61" s="101">
        <v>2</v>
      </c>
      <c r="E61" s="138">
        <f>'2'!B8</f>
        <v>0</v>
      </c>
      <c r="F61" s="115" t="str">
        <f>'2'!B5</f>
        <v>Name of Partner / Shareholder</v>
      </c>
      <c r="G61" s="115"/>
      <c r="I61" s="111" t="s">
        <v>1009</v>
      </c>
    </row>
    <row r="62" spans="1:20" s="101" customFormat="1" x14ac:dyDescent="0.2">
      <c r="A62" s="101">
        <v>61</v>
      </c>
      <c r="B62" s="101">
        <v>2</v>
      </c>
      <c r="C62" s="101" t="s">
        <v>464</v>
      </c>
      <c r="D62" s="101">
        <v>3</v>
      </c>
      <c r="E62" s="138">
        <f>'2'!B10</f>
        <v>0</v>
      </c>
      <c r="F62" s="115" t="str">
        <f>'2'!B5</f>
        <v>Name of Partner / Shareholder</v>
      </c>
      <c r="G62" s="115"/>
      <c r="I62" s="111" t="s">
        <v>1009</v>
      </c>
    </row>
    <row r="63" spans="1:20" s="101" customFormat="1" x14ac:dyDescent="0.2">
      <c r="A63" s="101">
        <v>62</v>
      </c>
      <c r="B63" s="101">
        <v>2</v>
      </c>
      <c r="C63" s="101" t="s">
        <v>464</v>
      </c>
      <c r="D63" s="101">
        <v>4</v>
      </c>
      <c r="E63" s="138">
        <f>'2'!B12</f>
        <v>0</v>
      </c>
      <c r="F63" s="115" t="str">
        <f>'2'!B5</f>
        <v>Name of Partner / Shareholder</v>
      </c>
      <c r="G63" s="115"/>
      <c r="I63" s="111" t="s">
        <v>1009</v>
      </c>
    </row>
    <row r="64" spans="1:20" s="101" customFormat="1" x14ac:dyDescent="0.2">
      <c r="A64" s="101">
        <v>63</v>
      </c>
      <c r="B64" s="101">
        <v>2</v>
      </c>
      <c r="C64" s="101" t="s">
        <v>464</v>
      </c>
      <c r="D64" s="101">
        <v>1</v>
      </c>
      <c r="E64" s="138">
        <f>'2'!I6</f>
        <v>0</v>
      </c>
      <c r="F64" s="115" t="str">
        <f>'2'!I5</f>
        <v>% of Ownership</v>
      </c>
      <c r="G64" s="115"/>
      <c r="I64" s="111" t="s">
        <v>1009</v>
      </c>
    </row>
    <row r="65" spans="1:9" s="101" customFormat="1" x14ac:dyDescent="0.2">
      <c r="A65" s="101">
        <v>64</v>
      </c>
      <c r="B65" s="101">
        <v>2</v>
      </c>
      <c r="C65" s="101" t="s">
        <v>464</v>
      </c>
      <c r="D65" s="101">
        <v>2</v>
      </c>
      <c r="E65" s="138">
        <f>'2'!I8</f>
        <v>0</v>
      </c>
      <c r="F65" s="115" t="str">
        <f>'2'!I5</f>
        <v>% of Ownership</v>
      </c>
      <c r="G65" s="115"/>
      <c r="I65" s="111" t="s">
        <v>1009</v>
      </c>
    </row>
    <row r="66" spans="1:9" s="101" customFormat="1" x14ac:dyDescent="0.2">
      <c r="A66" s="101">
        <v>65</v>
      </c>
      <c r="B66" s="101">
        <v>2</v>
      </c>
      <c r="C66" s="101" t="s">
        <v>464</v>
      </c>
      <c r="D66" s="101">
        <v>3</v>
      </c>
      <c r="E66" s="138">
        <f>'2'!I10</f>
        <v>0</v>
      </c>
      <c r="F66" s="115" t="str">
        <f>'2'!I5</f>
        <v>% of Ownership</v>
      </c>
      <c r="G66" s="115"/>
      <c r="I66" s="111" t="s">
        <v>1009</v>
      </c>
    </row>
    <row r="67" spans="1:9" s="101" customFormat="1" x14ac:dyDescent="0.2">
      <c r="A67" s="101">
        <v>66</v>
      </c>
      <c r="B67" s="101">
        <v>2</v>
      </c>
      <c r="C67" s="101" t="s">
        <v>464</v>
      </c>
      <c r="D67" s="101">
        <v>4</v>
      </c>
      <c r="E67" s="138">
        <f>'2'!I12</f>
        <v>0</v>
      </c>
      <c r="F67" s="115" t="str">
        <f>'2'!I5</f>
        <v>% of Ownership</v>
      </c>
      <c r="G67" s="115"/>
      <c r="I67" s="111" t="s">
        <v>1009</v>
      </c>
    </row>
    <row r="68" spans="1:9" s="101" customFormat="1" x14ac:dyDescent="0.2">
      <c r="A68" s="101">
        <v>67</v>
      </c>
      <c r="B68" s="101">
        <v>2</v>
      </c>
      <c r="C68" s="101" t="s">
        <v>464</v>
      </c>
      <c r="D68" s="101">
        <v>1</v>
      </c>
      <c r="E68" s="138">
        <f>'2'!L6</f>
        <v>0</v>
      </c>
      <c r="F68" s="115" t="str">
        <f>'2'!L5</f>
        <v>Telephone #</v>
      </c>
      <c r="G68" s="115"/>
      <c r="I68" s="111" t="s">
        <v>1009</v>
      </c>
    </row>
    <row r="69" spans="1:9" s="101" customFormat="1" x14ac:dyDescent="0.2">
      <c r="A69" s="101">
        <v>68</v>
      </c>
      <c r="B69" s="101">
        <v>2</v>
      </c>
      <c r="C69" s="101" t="s">
        <v>464</v>
      </c>
      <c r="D69" s="101">
        <v>2</v>
      </c>
      <c r="E69" s="138">
        <f>'2'!L8</f>
        <v>0</v>
      </c>
      <c r="F69" s="115" t="str">
        <f>'2'!L5</f>
        <v>Telephone #</v>
      </c>
      <c r="G69" s="115"/>
      <c r="I69" s="111" t="s">
        <v>1009</v>
      </c>
    </row>
    <row r="70" spans="1:9" s="101" customFormat="1" x14ac:dyDescent="0.2">
      <c r="A70" s="101">
        <v>69</v>
      </c>
      <c r="B70" s="101">
        <v>2</v>
      </c>
      <c r="C70" s="101" t="s">
        <v>464</v>
      </c>
      <c r="D70" s="101">
        <v>3</v>
      </c>
      <c r="E70" s="138">
        <f>'2'!L10</f>
        <v>0</v>
      </c>
      <c r="F70" s="115" t="str">
        <f>'2'!L5</f>
        <v>Telephone #</v>
      </c>
      <c r="G70" s="115"/>
      <c r="I70" s="111" t="s">
        <v>1009</v>
      </c>
    </row>
    <row r="71" spans="1:9" s="101" customFormat="1" x14ac:dyDescent="0.2">
      <c r="A71" s="101">
        <v>70</v>
      </c>
      <c r="B71" s="101">
        <v>2</v>
      </c>
      <c r="C71" s="101" t="s">
        <v>464</v>
      </c>
      <c r="D71" s="101">
        <v>4</v>
      </c>
      <c r="E71" s="138">
        <f>'2'!L12</f>
        <v>0</v>
      </c>
      <c r="F71" s="115" t="str">
        <f>'2'!L5</f>
        <v>Telephone #</v>
      </c>
      <c r="G71" s="115"/>
      <c r="I71" s="111" t="s">
        <v>1009</v>
      </c>
    </row>
    <row r="72" spans="1:9" s="101" customFormat="1" x14ac:dyDescent="0.2">
      <c r="A72" s="101">
        <v>71</v>
      </c>
      <c r="B72" s="101">
        <v>2</v>
      </c>
      <c r="C72" s="101" t="s">
        <v>464</v>
      </c>
      <c r="E72" s="138">
        <f>'2'!D15</f>
        <v>0</v>
      </c>
      <c r="F72" s="116" t="str">
        <f>'2'!B15</f>
        <v xml:space="preserve"> Developer Name:</v>
      </c>
      <c r="G72" s="106" t="s">
        <v>696</v>
      </c>
      <c r="I72" s="111" t="s">
        <v>695</v>
      </c>
    </row>
    <row r="73" spans="1:9" s="101" customFormat="1" x14ac:dyDescent="0.2">
      <c r="A73" s="101">
        <v>72</v>
      </c>
      <c r="B73" s="101">
        <v>2</v>
      </c>
      <c r="C73" s="101" t="s">
        <v>464</v>
      </c>
      <c r="E73" s="138">
        <f>'2'!D16</f>
        <v>0</v>
      </c>
      <c r="F73" s="118" t="str">
        <f>'2'!B16</f>
        <v xml:space="preserve"> Street Address:</v>
      </c>
      <c r="G73" s="106" t="s">
        <v>696</v>
      </c>
      <c r="I73" s="111" t="s">
        <v>695</v>
      </c>
    </row>
    <row r="74" spans="1:9" s="101" customFormat="1" x14ac:dyDescent="0.2">
      <c r="A74" s="101">
        <v>73</v>
      </c>
      <c r="B74" s="101">
        <v>2</v>
      </c>
      <c r="C74" s="101" t="s">
        <v>464</v>
      </c>
      <c r="E74" s="138">
        <f>'2'!D17</f>
        <v>0</v>
      </c>
      <c r="F74" s="118" t="str">
        <f>'2'!B17</f>
        <v xml:space="preserve"> City:</v>
      </c>
      <c r="G74" s="106" t="s">
        <v>696</v>
      </c>
      <c r="I74" s="111" t="s">
        <v>695</v>
      </c>
    </row>
    <row r="75" spans="1:9" s="101" customFormat="1" x14ac:dyDescent="0.2">
      <c r="A75" s="101">
        <v>74</v>
      </c>
      <c r="B75" s="101">
        <v>2</v>
      </c>
      <c r="C75" s="101" t="s">
        <v>464</v>
      </c>
      <c r="E75" s="138">
        <f>'2'!D18</f>
        <v>0</v>
      </c>
      <c r="F75" s="118" t="str">
        <f>'2'!B18</f>
        <v xml:space="preserve"> State:</v>
      </c>
      <c r="G75" s="106" t="s">
        <v>696</v>
      </c>
      <c r="I75" s="111" t="s">
        <v>695</v>
      </c>
    </row>
    <row r="76" spans="1:9" s="101" customFormat="1" x14ac:dyDescent="0.2">
      <c r="A76" s="101">
        <v>75</v>
      </c>
      <c r="B76" s="101">
        <v>2</v>
      </c>
      <c r="C76" s="101" t="s">
        <v>464</v>
      </c>
      <c r="E76" s="138">
        <f>'2'!D19</f>
        <v>0</v>
      </c>
      <c r="F76" s="118" t="str">
        <f>'2'!B19</f>
        <v xml:space="preserve"> Zip:</v>
      </c>
      <c r="G76" s="106" t="s">
        <v>696</v>
      </c>
      <c r="I76" s="111" t="s">
        <v>695</v>
      </c>
    </row>
    <row r="77" spans="1:9" s="101" customFormat="1" x14ac:dyDescent="0.2">
      <c r="A77" s="101">
        <v>76</v>
      </c>
      <c r="B77" s="101">
        <v>2</v>
      </c>
      <c r="C77" s="101" t="s">
        <v>464</v>
      </c>
      <c r="E77" s="138">
        <f>'2'!J15</f>
        <v>0</v>
      </c>
      <c r="F77" s="120" t="str">
        <f>'2'!I15</f>
        <v>Non-profit</v>
      </c>
      <c r="G77" s="119"/>
      <c r="I77" s="103" t="s">
        <v>29</v>
      </c>
    </row>
    <row r="78" spans="1:9" s="101" customFormat="1" x14ac:dyDescent="0.2">
      <c r="A78" s="101">
        <v>77</v>
      </c>
      <c r="B78" s="101">
        <v>2</v>
      </c>
      <c r="C78" s="101" t="s">
        <v>464</v>
      </c>
      <c r="E78" s="138">
        <f>'2'!M15</f>
        <v>0</v>
      </c>
      <c r="F78" s="120" t="str">
        <f>'2'!L15</f>
        <v>For-profit</v>
      </c>
      <c r="G78" s="119" t="s">
        <v>810</v>
      </c>
      <c r="I78" s="111" t="s">
        <v>695</v>
      </c>
    </row>
    <row r="79" spans="1:9" s="101" customFormat="1" x14ac:dyDescent="0.2">
      <c r="A79" s="101">
        <v>78</v>
      </c>
      <c r="B79" s="101">
        <v>2</v>
      </c>
      <c r="C79" s="101" t="s">
        <v>464</v>
      </c>
      <c r="E79" s="138">
        <f>'2'!O15</f>
        <v>0</v>
      </c>
      <c r="F79" s="107">
        <f>'2'!N15</f>
        <v>0</v>
      </c>
      <c r="G79" s="107"/>
      <c r="I79" s="103" t="s">
        <v>29</v>
      </c>
    </row>
    <row r="80" spans="1:9" s="101" customFormat="1" x14ac:dyDescent="0.2">
      <c r="A80" s="101">
        <v>79</v>
      </c>
      <c r="B80" s="101">
        <v>2</v>
      </c>
      <c r="C80" s="101" t="s">
        <v>464</v>
      </c>
      <c r="E80" s="138">
        <f>'2'!L16</f>
        <v>0</v>
      </c>
      <c r="F80" s="118" t="str">
        <f>'2'!I16</f>
        <v xml:space="preserve"> Contact Name:</v>
      </c>
      <c r="G80" s="106" t="s">
        <v>696</v>
      </c>
      <c r="I80" s="111" t="s">
        <v>695</v>
      </c>
    </row>
    <row r="81" spans="1:11" s="101" customFormat="1" x14ac:dyDescent="0.2">
      <c r="A81" s="101">
        <v>80</v>
      </c>
      <c r="B81" s="101">
        <v>2</v>
      </c>
      <c r="C81" s="101" t="s">
        <v>464</v>
      </c>
      <c r="E81" s="138">
        <f>'2'!L17</f>
        <v>0</v>
      </c>
      <c r="F81" s="118" t="str">
        <f>'2'!I17</f>
        <v xml:space="preserve"> Telephone # :</v>
      </c>
      <c r="G81" s="106" t="s">
        <v>696</v>
      </c>
      <c r="I81" s="111" t="s">
        <v>695</v>
      </c>
    </row>
    <row r="82" spans="1:11" s="101" customFormat="1" x14ac:dyDescent="0.2">
      <c r="A82" s="101">
        <v>81</v>
      </c>
      <c r="B82" s="101">
        <v>2</v>
      </c>
      <c r="C82" s="101" t="s">
        <v>464</v>
      </c>
      <c r="E82" s="138">
        <f>'2'!L18</f>
        <v>0</v>
      </c>
      <c r="F82" s="118" t="str">
        <f>'2'!I18</f>
        <v xml:space="preserve"> Fax # :</v>
      </c>
      <c r="G82" s="106" t="s">
        <v>696</v>
      </c>
      <c r="I82" s="111" t="s">
        <v>695</v>
      </c>
    </row>
    <row r="83" spans="1:11" s="101" customFormat="1" x14ac:dyDescent="0.2">
      <c r="A83" s="101">
        <v>82</v>
      </c>
      <c r="B83" s="101">
        <v>2</v>
      </c>
      <c r="C83" s="101" t="s">
        <v>464</v>
      </c>
      <c r="E83" s="138">
        <f>'2'!L19</f>
        <v>0</v>
      </c>
      <c r="F83" s="118" t="str">
        <f>'2'!I19</f>
        <v xml:space="preserve"> Email Address:</v>
      </c>
      <c r="G83" s="106" t="s">
        <v>696</v>
      </c>
      <c r="I83" s="111" t="s">
        <v>695</v>
      </c>
    </row>
    <row r="84" spans="1:11" s="101" customFormat="1" x14ac:dyDescent="0.2">
      <c r="A84" s="101">
        <v>83</v>
      </c>
      <c r="B84" s="101">
        <v>2</v>
      </c>
      <c r="C84" s="101" t="s">
        <v>464</v>
      </c>
      <c r="E84" s="138">
        <f>'2'!D22</f>
        <v>0</v>
      </c>
      <c r="F84" s="116" t="str">
        <f>'2'!B22</f>
        <v xml:space="preserve"> Co-Developer:</v>
      </c>
      <c r="G84" s="117"/>
      <c r="I84" s="103" t="s">
        <v>29</v>
      </c>
    </row>
    <row r="85" spans="1:11" s="101" customFormat="1" x14ac:dyDescent="0.2">
      <c r="A85" s="101">
        <v>84</v>
      </c>
      <c r="B85" s="101">
        <v>2</v>
      </c>
      <c r="C85" s="101" t="s">
        <v>464</v>
      </c>
      <c r="E85" s="138">
        <f>'2'!D23</f>
        <v>0</v>
      </c>
      <c r="F85" s="118" t="str">
        <f>'2'!B23</f>
        <v xml:space="preserve"> Street Address:</v>
      </c>
      <c r="G85" s="119"/>
      <c r="I85" s="103" t="s">
        <v>29</v>
      </c>
    </row>
    <row r="86" spans="1:11" s="101" customFormat="1" x14ac:dyDescent="0.2">
      <c r="A86" s="101">
        <v>85</v>
      </c>
      <c r="B86" s="101">
        <v>2</v>
      </c>
      <c r="C86" s="101" t="s">
        <v>464</v>
      </c>
      <c r="E86" s="138">
        <f>'2'!D24</f>
        <v>0</v>
      </c>
      <c r="F86" s="118" t="str">
        <f>'2'!B24</f>
        <v xml:space="preserve"> City:</v>
      </c>
      <c r="G86" s="119"/>
      <c r="I86" s="103" t="s">
        <v>29</v>
      </c>
    </row>
    <row r="87" spans="1:11" s="101" customFormat="1" x14ac:dyDescent="0.2">
      <c r="A87" s="101">
        <v>86</v>
      </c>
      <c r="B87" s="101">
        <v>2</v>
      </c>
      <c r="C87" s="101" t="s">
        <v>464</v>
      </c>
      <c r="E87" s="138">
        <f>'2'!D25</f>
        <v>0</v>
      </c>
      <c r="F87" s="118" t="str">
        <f>'2'!B25</f>
        <v xml:space="preserve"> State:</v>
      </c>
      <c r="G87" s="119"/>
      <c r="I87" s="103" t="s">
        <v>29</v>
      </c>
    </row>
    <row r="88" spans="1:11" s="101" customFormat="1" x14ac:dyDescent="0.2">
      <c r="A88" s="101">
        <v>87</v>
      </c>
      <c r="B88" s="101">
        <v>2</v>
      </c>
      <c r="C88" s="101" t="s">
        <v>464</v>
      </c>
      <c r="E88" s="138">
        <f>'2'!D26</f>
        <v>0</v>
      </c>
      <c r="F88" s="118" t="str">
        <f>'2'!B26</f>
        <v xml:space="preserve"> Zip:</v>
      </c>
      <c r="G88" s="119"/>
      <c r="I88" s="103" t="s">
        <v>29</v>
      </c>
    </row>
    <row r="89" spans="1:11" s="101" customFormat="1" x14ac:dyDescent="0.2">
      <c r="A89" s="101">
        <v>88</v>
      </c>
      <c r="B89" s="101">
        <v>2</v>
      </c>
      <c r="C89" s="101" t="s">
        <v>464</v>
      </c>
      <c r="E89" s="138">
        <f>'2'!J22</f>
        <v>0</v>
      </c>
      <c r="F89" s="120" t="str">
        <f>'2'!I22</f>
        <v>Non-profit</v>
      </c>
      <c r="G89" s="119"/>
      <c r="I89" s="103" t="s">
        <v>29</v>
      </c>
    </row>
    <row r="90" spans="1:11" s="101" customFormat="1" x14ac:dyDescent="0.2">
      <c r="A90" s="101">
        <v>89</v>
      </c>
      <c r="B90" s="101">
        <v>2</v>
      </c>
      <c r="C90" s="101" t="s">
        <v>464</v>
      </c>
      <c r="E90" s="138">
        <f>'2'!M22</f>
        <v>0</v>
      </c>
      <c r="F90" s="120" t="str">
        <f>'2'!L22</f>
        <v>For-profit</v>
      </c>
      <c r="G90" s="119"/>
      <c r="I90" s="103" t="s">
        <v>29</v>
      </c>
    </row>
    <row r="91" spans="1:11" s="101" customFormat="1" x14ac:dyDescent="0.2">
      <c r="A91" s="101">
        <v>90</v>
      </c>
      <c r="B91" s="101">
        <v>2</v>
      </c>
      <c r="C91" s="101" t="s">
        <v>464</v>
      </c>
      <c r="E91" s="138">
        <f>'2'!O22</f>
        <v>0</v>
      </c>
      <c r="F91" s="112">
        <f>'2'!N22</f>
        <v>0</v>
      </c>
      <c r="G91" s="112"/>
      <c r="I91" s="103" t="s">
        <v>29</v>
      </c>
    </row>
    <row r="92" spans="1:11" s="101" customFormat="1" x14ac:dyDescent="0.2">
      <c r="A92" s="101">
        <v>91</v>
      </c>
      <c r="B92" s="101">
        <v>2</v>
      </c>
      <c r="C92" s="101" t="s">
        <v>464</v>
      </c>
      <c r="E92" s="138">
        <f>'2'!L23</f>
        <v>0</v>
      </c>
      <c r="F92" s="118" t="str">
        <f>'2'!I23</f>
        <v xml:space="preserve"> Contact Name:</v>
      </c>
      <c r="G92" s="119"/>
      <c r="I92" s="103" t="s">
        <v>29</v>
      </c>
    </row>
    <row r="93" spans="1:11" s="101" customFormat="1" x14ac:dyDescent="0.2">
      <c r="A93" s="101">
        <v>92</v>
      </c>
      <c r="B93" s="101">
        <v>2</v>
      </c>
      <c r="C93" s="101" t="s">
        <v>464</v>
      </c>
      <c r="E93" s="138">
        <f>'2'!L24</f>
        <v>0</v>
      </c>
      <c r="F93" s="118" t="str">
        <f>'2'!I24</f>
        <v xml:space="preserve"> Telephone # :</v>
      </c>
      <c r="G93" s="119"/>
      <c r="I93" s="103" t="s">
        <v>29</v>
      </c>
    </row>
    <row r="94" spans="1:11" s="101" customFormat="1" x14ac:dyDescent="0.2">
      <c r="A94" s="101">
        <v>93</v>
      </c>
      <c r="B94" s="101">
        <v>2</v>
      </c>
      <c r="C94" s="101" t="s">
        <v>464</v>
      </c>
      <c r="E94" s="138">
        <f>'2'!L25</f>
        <v>0</v>
      </c>
      <c r="F94" s="118" t="str">
        <f>'2'!I25</f>
        <v xml:space="preserve"> Fax # :</v>
      </c>
      <c r="G94" s="119"/>
      <c r="I94" s="103" t="s">
        <v>29</v>
      </c>
    </row>
    <row r="95" spans="1:11" s="101" customFormat="1" x14ac:dyDescent="0.2">
      <c r="A95" s="101">
        <v>94</v>
      </c>
      <c r="B95" s="101">
        <v>2</v>
      </c>
      <c r="C95" s="101" t="s">
        <v>464</v>
      </c>
      <c r="E95" s="138">
        <f>'2'!L26</f>
        <v>0</v>
      </c>
      <c r="F95" s="118" t="str">
        <f>'2'!I26</f>
        <v xml:space="preserve"> Email Address:</v>
      </c>
      <c r="G95" s="119"/>
      <c r="I95" s="103" t="s">
        <v>29</v>
      </c>
    </row>
    <row r="96" spans="1:11" s="101" customFormat="1" x14ac:dyDescent="0.2">
      <c r="A96" s="101">
        <v>95</v>
      </c>
      <c r="B96" s="101">
        <v>2</v>
      </c>
      <c r="C96" s="101" t="s">
        <v>464</v>
      </c>
      <c r="E96" s="138">
        <f>'2'!D29</f>
        <v>0</v>
      </c>
      <c r="F96" s="116" t="str">
        <f>'2'!B29</f>
        <v xml:space="preserve"> Management Entity:</v>
      </c>
      <c r="G96" s="101" t="s">
        <v>696</v>
      </c>
      <c r="I96" s="111" t="s">
        <v>30</v>
      </c>
      <c r="J96" s="111" t="s">
        <v>833</v>
      </c>
      <c r="K96" s="101" t="str">
        <f>IF(E96=0,"",E96)</f>
        <v/>
      </c>
    </row>
    <row r="97" spans="1:11" s="101" customFormat="1" x14ac:dyDescent="0.2">
      <c r="A97" s="101">
        <v>96</v>
      </c>
      <c r="B97" s="101">
        <v>2</v>
      </c>
      <c r="C97" s="101" t="s">
        <v>464</v>
      </c>
      <c r="E97" s="138">
        <f>'2'!D30</f>
        <v>0</v>
      </c>
      <c r="F97" s="118" t="str">
        <f>'2'!B30</f>
        <v xml:space="preserve"> Street Address:</v>
      </c>
      <c r="G97" s="101" t="s">
        <v>696</v>
      </c>
      <c r="I97" s="111" t="s">
        <v>1009</v>
      </c>
    </row>
    <row r="98" spans="1:11" s="101" customFormat="1" x14ac:dyDescent="0.2">
      <c r="A98" s="101">
        <v>97</v>
      </c>
      <c r="B98" s="101">
        <v>2</v>
      </c>
      <c r="C98" s="101" t="s">
        <v>464</v>
      </c>
      <c r="E98" s="138">
        <f>'2'!D31</f>
        <v>0</v>
      </c>
      <c r="F98" s="118" t="str">
        <f>'2'!B31</f>
        <v xml:space="preserve"> City:</v>
      </c>
      <c r="G98" s="101" t="s">
        <v>696</v>
      </c>
      <c r="I98" s="111" t="s">
        <v>1009</v>
      </c>
    </row>
    <row r="99" spans="1:11" s="101" customFormat="1" x14ac:dyDescent="0.2">
      <c r="A99" s="101">
        <v>98</v>
      </c>
      <c r="B99" s="101">
        <v>2</v>
      </c>
      <c r="C99" s="101" t="s">
        <v>464</v>
      </c>
      <c r="E99" s="138">
        <f>'2'!D32</f>
        <v>0</v>
      </c>
      <c r="F99" s="118" t="str">
        <f>'2'!B32</f>
        <v xml:space="preserve"> State:</v>
      </c>
      <c r="G99" s="101" t="s">
        <v>696</v>
      </c>
      <c r="I99" s="111" t="s">
        <v>1009</v>
      </c>
    </row>
    <row r="100" spans="1:11" s="101" customFormat="1" x14ac:dyDescent="0.2">
      <c r="A100" s="101">
        <v>99</v>
      </c>
      <c r="B100" s="101">
        <v>2</v>
      </c>
      <c r="C100" s="101" t="s">
        <v>464</v>
      </c>
      <c r="E100" s="138">
        <f>'2'!D33</f>
        <v>0</v>
      </c>
      <c r="F100" s="118" t="str">
        <f>'2'!B33</f>
        <v xml:space="preserve"> Zip:</v>
      </c>
      <c r="G100" s="101" t="s">
        <v>696</v>
      </c>
      <c r="I100" s="111" t="s">
        <v>1009</v>
      </c>
    </row>
    <row r="101" spans="1:11" s="101" customFormat="1" x14ac:dyDescent="0.2">
      <c r="A101" s="101">
        <v>100</v>
      </c>
      <c r="B101" s="101">
        <v>2</v>
      </c>
      <c r="C101" s="101" t="s">
        <v>464</v>
      </c>
      <c r="E101" s="138">
        <f>'2'!J29</f>
        <v>0</v>
      </c>
      <c r="F101" s="120" t="str">
        <f>'2'!I29</f>
        <v>Non-profit</v>
      </c>
      <c r="G101" s="119"/>
      <c r="I101" s="103" t="s">
        <v>29</v>
      </c>
    </row>
    <row r="102" spans="1:11" s="101" customFormat="1" x14ac:dyDescent="0.2">
      <c r="A102" s="101">
        <v>101</v>
      </c>
      <c r="B102" s="101">
        <v>2</v>
      </c>
      <c r="C102" s="101" t="s">
        <v>464</v>
      </c>
      <c r="E102" s="138">
        <f>'2'!M29</f>
        <v>0</v>
      </c>
      <c r="F102" s="120" t="str">
        <f>'2'!L29</f>
        <v>For-profit</v>
      </c>
      <c r="G102" s="119"/>
      <c r="I102" s="103" t="s">
        <v>29</v>
      </c>
    </row>
    <row r="103" spans="1:11" s="101" customFormat="1" x14ac:dyDescent="0.2">
      <c r="A103" s="101">
        <v>102</v>
      </c>
      <c r="B103" s="101">
        <v>2</v>
      </c>
      <c r="C103" s="101" t="s">
        <v>464</v>
      </c>
      <c r="E103" s="138">
        <f>'2'!L30</f>
        <v>0</v>
      </c>
      <c r="F103" s="118" t="str">
        <f>'2'!I30</f>
        <v xml:space="preserve"> Contact Name:</v>
      </c>
      <c r="G103" s="101" t="s">
        <v>696</v>
      </c>
      <c r="I103" s="111" t="s">
        <v>700</v>
      </c>
      <c r="J103" s="111" t="s">
        <v>833</v>
      </c>
      <c r="K103" s="101" t="str">
        <f>IF(E103=0,"",E103)</f>
        <v/>
      </c>
    </row>
    <row r="104" spans="1:11" s="101" customFormat="1" x14ac:dyDescent="0.2">
      <c r="A104" s="101">
        <v>103</v>
      </c>
      <c r="B104" s="101">
        <v>2</v>
      </c>
      <c r="C104" s="101" t="s">
        <v>464</v>
      </c>
      <c r="E104" s="138">
        <f>'2'!L31</f>
        <v>0</v>
      </c>
      <c r="F104" s="118" t="str">
        <f>'2'!I31</f>
        <v xml:space="preserve"> Telephone # :</v>
      </c>
      <c r="G104" s="101" t="s">
        <v>696</v>
      </c>
      <c r="I104" s="111" t="s">
        <v>30</v>
      </c>
      <c r="J104" s="111" t="s">
        <v>833</v>
      </c>
      <c r="K104" s="101" t="str">
        <f>IF(E104=0,"",E104)</f>
        <v/>
      </c>
    </row>
    <row r="105" spans="1:11" s="101" customFormat="1" x14ac:dyDescent="0.2">
      <c r="A105" s="101">
        <v>104</v>
      </c>
      <c r="B105" s="101">
        <v>2</v>
      </c>
      <c r="C105" s="101" t="s">
        <v>464</v>
      </c>
      <c r="E105" s="138">
        <f>'2'!L32</f>
        <v>0</v>
      </c>
      <c r="F105" s="118" t="str">
        <f>'2'!I32</f>
        <v xml:space="preserve"> Fax # :</v>
      </c>
      <c r="G105" s="101" t="s">
        <v>696</v>
      </c>
      <c r="I105" s="111" t="s">
        <v>1009</v>
      </c>
      <c r="J105" s="111"/>
    </row>
    <row r="106" spans="1:11" s="101" customFormat="1" x14ac:dyDescent="0.2">
      <c r="A106" s="101">
        <v>105</v>
      </c>
      <c r="B106" s="101">
        <v>2</v>
      </c>
      <c r="C106" s="101" t="s">
        <v>464</v>
      </c>
      <c r="E106" s="138">
        <f>'2'!L33</f>
        <v>0</v>
      </c>
      <c r="F106" s="118" t="str">
        <f>'2'!I33</f>
        <v xml:space="preserve"> Email Address:</v>
      </c>
      <c r="G106" s="101" t="s">
        <v>696</v>
      </c>
      <c r="I106" s="111" t="s">
        <v>700</v>
      </c>
      <c r="J106" s="111" t="s">
        <v>833</v>
      </c>
      <c r="K106" s="101" t="str">
        <f>IF(E106=0,"",E106)</f>
        <v/>
      </c>
    </row>
    <row r="107" spans="1:11" s="101" customFormat="1" x14ac:dyDescent="0.2">
      <c r="A107" s="101">
        <v>106</v>
      </c>
      <c r="B107" s="101">
        <v>2</v>
      </c>
      <c r="C107" s="101" t="s">
        <v>464</v>
      </c>
      <c r="E107" s="138">
        <f>'2'!D36</f>
        <v>0</v>
      </c>
      <c r="F107" s="116" t="str">
        <f>'2'!B36</f>
        <v xml:space="preserve"> Consultant:</v>
      </c>
      <c r="G107" s="101" t="s">
        <v>696</v>
      </c>
      <c r="I107" s="111" t="s">
        <v>30</v>
      </c>
      <c r="J107" s="111" t="s">
        <v>833</v>
      </c>
      <c r="K107" s="101" t="str">
        <f>IF(E107=0,"",E107)</f>
        <v/>
      </c>
    </row>
    <row r="108" spans="1:11" s="101" customFormat="1" x14ac:dyDescent="0.2">
      <c r="A108" s="101">
        <v>107</v>
      </c>
      <c r="B108" s="101">
        <v>2</v>
      </c>
      <c r="C108" s="101" t="s">
        <v>464</v>
      </c>
      <c r="E108" s="138">
        <f>'2'!D37</f>
        <v>0</v>
      </c>
      <c r="F108" s="118" t="str">
        <f>'2'!B37</f>
        <v xml:space="preserve"> Street Address:</v>
      </c>
      <c r="G108" s="119"/>
      <c r="I108" s="103" t="s">
        <v>29</v>
      </c>
    </row>
    <row r="109" spans="1:11" s="101" customFormat="1" x14ac:dyDescent="0.2">
      <c r="A109" s="101">
        <v>108</v>
      </c>
      <c r="B109" s="101">
        <v>2</v>
      </c>
      <c r="C109" s="101" t="s">
        <v>464</v>
      </c>
      <c r="E109" s="138">
        <f>'2'!D38</f>
        <v>0</v>
      </c>
      <c r="F109" s="118" t="str">
        <f>'2'!B38</f>
        <v xml:space="preserve"> City:</v>
      </c>
      <c r="G109" s="119"/>
      <c r="I109" s="103" t="s">
        <v>29</v>
      </c>
    </row>
    <row r="110" spans="1:11" s="101" customFormat="1" x14ac:dyDescent="0.2">
      <c r="A110" s="101">
        <v>109</v>
      </c>
      <c r="B110" s="101">
        <v>2</v>
      </c>
      <c r="C110" s="101" t="s">
        <v>464</v>
      </c>
      <c r="E110" s="138">
        <f>'2'!D39</f>
        <v>0</v>
      </c>
      <c r="F110" s="118" t="str">
        <f>'2'!B39</f>
        <v xml:space="preserve"> State:</v>
      </c>
      <c r="G110" s="119"/>
      <c r="I110" s="103" t="s">
        <v>29</v>
      </c>
    </row>
    <row r="111" spans="1:11" s="101" customFormat="1" x14ac:dyDescent="0.2">
      <c r="A111" s="101">
        <v>110</v>
      </c>
      <c r="B111" s="101">
        <v>2</v>
      </c>
      <c r="C111" s="101" t="s">
        <v>464</v>
      </c>
      <c r="E111" s="138">
        <f>'2'!D40</f>
        <v>0</v>
      </c>
      <c r="F111" s="118" t="str">
        <f>'2'!B40</f>
        <v xml:space="preserve"> Zip:</v>
      </c>
      <c r="G111" s="119"/>
      <c r="I111" s="103" t="s">
        <v>29</v>
      </c>
    </row>
    <row r="112" spans="1:11" s="101" customFormat="1" x14ac:dyDescent="0.2">
      <c r="A112" s="101">
        <v>111</v>
      </c>
      <c r="B112" s="101">
        <v>2</v>
      </c>
      <c r="C112" s="101" t="s">
        <v>464</v>
      </c>
      <c r="E112" s="138">
        <f>'2'!L37</f>
        <v>0</v>
      </c>
      <c r="F112" s="118" t="str">
        <f>'2'!I30</f>
        <v xml:space="preserve"> Contact Name:</v>
      </c>
      <c r="G112" s="101" t="s">
        <v>696</v>
      </c>
      <c r="I112" s="111" t="s">
        <v>700</v>
      </c>
      <c r="J112" s="111" t="s">
        <v>833</v>
      </c>
      <c r="K112" s="101" t="str">
        <f>IF(E112=0,"",E112)</f>
        <v/>
      </c>
    </row>
    <row r="113" spans="1:11" s="101" customFormat="1" x14ac:dyDescent="0.2">
      <c r="A113" s="101">
        <v>112</v>
      </c>
      <c r="B113" s="101">
        <v>2</v>
      </c>
      <c r="C113" s="101" t="s">
        <v>464</v>
      </c>
      <c r="E113" s="138">
        <f>'2'!L38</f>
        <v>0</v>
      </c>
      <c r="F113" s="118" t="str">
        <f>'2'!I31</f>
        <v xml:space="preserve"> Telephone # :</v>
      </c>
      <c r="G113" s="101" t="s">
        <v>696</v>
      </c>
      <c r="I113" s="111" t="s">
        <v>30</v>
      </c>
      <c r="J113" s="111" t="s">
        <v>833</v>
      </c>
      <c r="K113" s="101" t="str">
        <f>IF(E113=0,"",E113)</f>
        <v/>
      </c>
    </row>
    <row r="114" spans="1:11" s="101" customFormat="1" x14ac:dyDescent="0.2">
      <c r="A114" s="101">
        <v>113</v>
      </c>
      <c r="B114" s="101">
        <v>2</v>
      </c>
      <c r="C114" s="101" t="s">
        <v>464</v>
      </c>
      <c r="E114" s="138">
        <f>'2'!L39</f>
        <v>0</v>
      </c>
      <c r="F114" s="118" t="str">
        <f>'2'!I32</f>
        <v xml:space="preserve"> Fax # :</v>
      </c>
      <c r="G114" s="119"/>
      <c r="I114" s="103" t="s">
        <v>29</v>
      </c>
    </row>
    <row r="115" spans="1:11" s="101" customFormat="1" x14ac:dyDescent="0.2">
      <c r="A115" s="101">
        <v>114</v>
      </c>
      <c r="B115" s="101">
        <v>2</v>
      </c>
      <c r="C115" s="101" t="s">
        <v>464</v>
      </c>
      <c r="E115" s="138">
        <f>'2'!L40</f>
        <v>0</v>
      </c>
      <c r="F115" s="118" t="str">
        <f>'2'!I33</f>
        <v xml:space="preserve"> Email Address:</v>
      </c>
      <c r="G115" s="101" t="s">
        <v>696</v>
      </c>
      <c r="I115" s="111" t="s">
        <v>700</v>
      </c>
      <c r="J115" s="111" t="s">
        <v>833</v>
      </c>
      <c r="K115" s="101" t="str">
        <f>IF(E115=0,"",E115)</f>
        <v/>
      </c>
    </row>
    <row r="116" spans="1:11" s="101" customFormat="1" x14ac:dyDescent="0.2">
      <c r="A116" s="101">
        <v>115</v>
      </c>
      <c r="B116" s="101">
        <v>2</v>
      </c>
      <c r="C116" s="101" t="s">
        <v>464</v>
      </c>
      <c r="E116" s="138">
        <f>'2'!D43</f>
        <v>0</v>
      </c>
      <c r="F116" s="116" t="str">
        <f>'2'!B43</f>
        <v xml:space="preserve"> Tax Attorney:</v>
      </c>
      <c r="G116" s="101" t="s">
        <v>696</v>
      </c>
      <c r="I116" s="111" t="s">
        <v>30</v>
      </c>
      <c r="J116" s="111" t="s">
        <v>833</v>
      </c>
      <c r="K116" s="101" t="str">
        <f>IF(E116=0,"",E116)</f>
        <v/>
      </c>
    </row>
    <row r="117" spans="1:11" s="101" customFormat="1" x14ac:dyDescent="0.2">
      <c r="A117" s="101">
        <v>116</v>
      </c>
      <c r="B117" s="101">
        <v>2</v>
      </c>
      <c r="C117" s="101" t="s">
        <v>464</v>
      </c>
      <c r="E117" s="138">
        <f>'2'!D44</f>
        <v>0</v>
      </c>
      <c r="F117" s="118" t="str">
        <f>'2'!B44</f>
        <v xml:space="preserve"> Street Address:</v>
      </c>
      <c r="G117" s="119"/>
      <c r="I117" s="103" t="s">
        <v>29</v>
      </c>
    </row>
    <row r="118" spans="1:11" s="101" customFormat="1" x14ac:dyDescent="0.2">
      <c r="A118" s="101">
        <v>117</v>
      </c>
      <c r="B118" s="101">
        <v>2</v>
      </c>
      <c r="C118" s="101" t="s">
        <v>464</v>
      </c>
      <c r="E118" s="138">
        <f>'2'!D45</f>
        <v>0</v>
      </c>
      <c r="F118" s="118" t="str">
        <f>'2'!B45</f>
        <v xml:space="preserve"> City:</v>
      </c>
      <c r="G118" s="119"/>
      <c r="I118" s="103" t="s">
        <v>29</v>
      </c>
    </row>
    <row r="119" spans="1:11" s="101" customFormat="1" x14ac:dyDescent="0.2">
      <c r="A119" s="101">
        <v>118</v>
      </c>
      <c r="B119" s="101">
        <v>2</v>
      </c>
      <c r="C119" s="101" t="s">
        <v>464</v>
      </c>
      <c r="E119" s="138">
        <f>'2'!D46</f>
        <v>0</v>
      </c>
      <c r="F119" s="118" t="str">
        <f>'2'!B46</f>
        <v xml:space="preserve"> State:</v>
      </c>
      <c r="G119" s="119"/>
      <c r="I119" s="103" t="s">
        <v>29</v>
      </c>
    </row>
    <row r="120" spans="1:11" s="101" customFormat="1" x14ac:dyDescent="0.2">
      <c r="A120" s="101">
        <v>119</v>
      </c>
      <c r="B120" s="101">
        <v>2</v>
      </c>
      <c r="C120" s="101" t="s">
        <v>464</v>
      </c>
      <c r="E120" s="138">
        <f>'2'!D47</f>
        <v>0</v>
      </c>
      <c r="F120" s="118" t="str">
        <f>'2'!B47</f>
        <v xml:space="preserve"> Zip:</v>
      </c>
      <c r="G120" s="119"/>
      <c r="I120" s="103" t="s">
        <v>29</v>
      </c>
    </row>
    <row r="121" spans="1:11" s="101" customFormat="1" x14ac:dyDescent="0.2">
      <c r="A121" s="101">
        <v>120</v>
      </c>
      <c r="B121" s="101">
        <v>2</v>
      </c>
      <c r="C121" s="101" t="s">
        <v>464</v>
      </c>
      <c r="E121" s="138">
        <f>'2'!L44</f>
        <v>0</v>
      </c>
      <c r="F121" s="118" t="str">
        <f>'2'!I37</f>
        <v xml:space="preserve"> Contact Name:</v>
      </c>
      <c r="G121" s="101" t="s">
        <v>696</v>
      </c>
      <c r="I121" s="111" t="s">
        <v>700</v>
      </c>
      <c r="J121" s="111"/>
      <c r="K121" s="101" t="str">
        <f>IF(E121=0,"",E121)</f>
        <v/>
      </c>
    </row>
    <row r="122" spans="1:11" s="101" customFormat="1" x14ac:dyDescent="0.2">
      <c r="A122" s="101">
        <v>121</v>
      </c>
      <c r="B122" s="101">
        <v>2</v>
      </c>
      <c r="C122" s="101" t="s">
        <v>464</v>
      </c>
      <c r="E122" s="138">
        <f>'2'!L45</f>
        <v>0</v>
      </c>
      <c r="F122" s="118" t="str">
        <f>'2'!I38</f>
        <v xml:space="preserve"> Telephone # :</v>
      </c>
      <c r="G122" s="101" t="s">
        <v>696</v>
      </c>
      <c r="I122" s="111" t="s">
        <v>30</v>
      </c>
      <c r="J122" s="111" t="s">
        <v>833</v>
      </c>
      <c r="K122" s="101" t="str">
        <f>IF(E122=0,"",E122)</f>
        <v/>
      </c>
    </row>
    <row r="123" spans="1:11" s="101" customFormat="1" x14ac:dyDescent="0.2">
      <c r="A123" s="101">
        <v>122</v>
      </c>
      <c r="B123" s="101">
        <v>2</v>
      </c>
      <c r="C123" s="101" t="s">
        <v>464</v>
      </c>
      <c r="E123" s="138">
        <f>'2'!L46</f>
        <v>0</v>
      </c>
      <c r="F123" s="118" t="str">
        <f>'2'!I39</f>
        <v xml:space="preserve"> Fax # :</v>
      </c>
      <c r="G123" s="119"/>
      <c r="I123" s="103" t="s">
        <v>29</v>
      </c>
    </row>
    <row r="124" spans="1:11" s="101" customFormat="1" x14ac:dyDescent="0.2">
      <c r="A124" s="101">
        <v>123</v>
      </c>
      <c r="B124" s="101">
        <v>2</v>
      </c>
      <c r="C124" s="101" t="s">
        <v>464</v>
      </c>
      <c r="E124" s="138">
        <f>'2'!L47</f>
        <v>0</v>
      </c>
      <c r="F124" s="118" t="str">
        <f>'2'!I40</f>
        <v xml:space="preserve"> Email Address:</v>
      </c>
      <c r="G124" s="101" t="s">
        <v>696</v>
      </c>
      <c r="I124" s="111" t="s">
        <v>700</v>
      </c>
      <c r="J124" s="111" t="s">
        <v>833</v>
      </c>
      <c r="K124" s="101" t="str">
        <f>IF(E124=0,"",E124)</f>
        <v/>
      </c>
    </row>
    <row r="125" spans="1:11" s="101" customFormat="1" x14ac:dyDescent="0.2">
      <c r="A125" s="101">
        <v>124</v>
      </c>
      <c r="B125" s="101">
        <v>2</v>
      </c>
      <c r="C125" s="101" t="s">
        <v>464</v>
      </c>
      <c r="E125" s="138">
        <f>'2'!D50</f>
        <v>0</v>
      </c>
      <c r="F125" s="116" t="str">
        <f>'2'!B50</f>
        <v xml:space="preserve"> CPA Company:</v>
      </c>
      <c r="G125" s="117"/>
      <c r="I125" s="103" t="s">
        <v>29</v>
      </c>
    </row>
    <row r="126" spans="1:11" s="101" customFormat="1" x14ac:dyDescent="0.2">
      <c r="A126" s="101">
        <v>125</v>
      </c>
      <c r="B126" s="101">
        <v>2</v>
      </c>
      <c r="C126" s="101" t="s">
        <v>464</v>
      </c>
      <c r="E126" s="138">
        <f>'2'!D51</f>
        <v>0</v>
      </c>
      <c r="F126" s="118" t="str">
        <f>'2'!B51</f>
        <v xml:space="preserve"> Street Address:</v>
      </c>
      <c r="G126" s="119"/>
      <c r="I126" s="103" t="s">
        <v>29</v>
      </c>
    </row>
    <row r="127" spans="1:11" s="101" customFormat="1" x14ac:dyDescent="0.2">
      <c r="A127" s="101">
        <v>126</v>
      </c>
      <c r="B127" s="101">
        <v>2</v>
      </c>
      <c r="C127" s="101" t="s">
        <v>464</v>
      </c>
      <c r="E127" s="138">
        <f>'2'!D52</f>
        <v>0</v>
      </c>
      <c r="F127" s="118" t="str">
        <f>'2'!B52</f>
        <v xml:space="preserve"> City:</v>
      </c>
      <c r="G127" s="119"/>
      <c r="I127" s="103" t="s">
        <v>29</v>
      </c>
    </row>
    <row r="128" spans="1:11" s="101" customFormat="1" x14ac:dyDescent="0.2">
      <c r="A128" s="101">
        <v>127</v>
      </c>
      <c r="B128" s="101">
        <v>2</v>
      </c>
      <c r="C128" s="101" t="s">
        <v>464</v>
      </c>
      <c r="E128" s="138">
        <f>'2'!D53</f>
        <v>0</v>
      </c>
      <c r="F128" s="118" t="str">
        <f>'2'!B53</f>
        <v xml:space="preserve"> State:</v>
      </c>
      <c r="G128" s="119"/>
      <c r="I128" s="103" t="s">
        <v>29</v>
      </c>
    </row>
    <row r="129" spans="1:11" s="101" customFormat="1" x14ac:dyDescent="0.2">
      <c r="A129" s="101">
        <v>128</v>
      </c>
      <c r="B129" s="101">
        <v>2</v>
      </c>
      <c r="C129" s="101" t="s">
        <v>464</v>
      </c>
      <c r="E129" s="138">
        <f>'2'!D54</f>
        <v>0</v>
      </c>
      <c r="F129" s="118" t="str">
        <f>'2'!B54</f>
        <v xml:space="preserve"> Zip:</v>
      </c>
      <c r="G129" s="119"/>
      <c r="I129" s="103" t="s">
        <v>29</v>
      </c>
    </row>
    <row r="130" spans="1:11" s="101" customFormat="1" x14ac:dyDescent="0.2">
      <c r="A130" s="101">
        <v>129</v>
      </c>
      <c r="B130" s="101">
        <v>2</v>
      </c>
      <c r="C130" s="101" t="s">
        <v>464</v>
      </c>
      <c r="E130" s="138">
        <f>'2'!L51</f>
        <v>0</v>
      </c>
      <c r="F130" s="118" t="str">
        <f>'2'!I51</f>
        <v xml:space="preserve"> Contact Name:</v>
      </c>
      <c r="G130" s="119"/>
      <c r="I130" s="103" t="s">
        <v>29</v>
      </c>
    </row>
    <row r="131" spans="1:11" s="101" customFormat="1" x14ac:dyDescent="0.2">
      <c r="A131" s="101">
        <v>130</v>
      </c>
      <c r="B131" s="101">
        <v>2</v>
      </c>
      <c r="C131" s="101" t="s">
        <v>464</v>
      </c>
      <c r="E131" s="138">
        <f>'2'!L52</f>
        <v>0</v>
      </c>
      <c r="F131" s="118" t="str">
        <f>'2'!I52</f>
        <v xml:space="preserve"> Telephone # :</v>
      </c>
      <c r="G131" s="119"/>
      <c r="I131" s="103" t="s">
        <v>29</v>
      </c>
    </row>
    <row r="132" spans="1:11" s="101" customFormat="1" x14ac:dyDescent="0.2">
      <c r="A132" s="101">
        <v>131</v>
      </c>
      <c r="B132" s="101">
        <v>2</v>
      </c>
      <c r="C132" s="101" t="s">
        <v>464</v>
      </c>
      <c r="E132" s="138">
        <f>'2'!L53</f>
        <v>0</v>
      </c>
      <c r="F132" s="118" t="str">
        <f>'2'!I53</f>
        <v xml:space="preserve"> Fax # :</v>
      </c>
      <c r="G132" s="119"/>
      <c r="I132" s="103" t="s">
        <v>29</v>
      </c>
    </row>
    <row r="133" spans="1:11" s="101" customFormat="1" x14ac:dyDescent="0.2">
      <c r="A133" s="101">
        <v>132</v>
      </c>
      <c r="B133" s="101">
        <v>2</v>
      </c>
      <c r="C133" s="101" t="s">
        <v>464</v>
      </c>
      <c r="E133" s="138">
        <f>'2'!L54</f>
        <v>0</v>
      </c>
      <c r="F133" s="118" t="str">
        <f>'2'!I54</f>
        <v xml:space="preserve"> Email Address:</v>
      </c>
      <c r="G133" s="119"/>
      <c r="I133" s="103" t="s">
        <v>29</v>
      </c>
    </row>
    <row r="134" spans="1:11" s="101" customFormat="1" x14ac:dyDescent="0.2">
      <c r="A134" s="101">
        <v>133</v>
      </c>
      <c r="B134" s="101">
        <v>2</v>
      </c>
      <c r="C134" s="101" t="s">
        <v>464</v>
      </c>
      <c r="E134" s="138">
        <f>'2'!D57</f>
        <v>0</v>
      </c>
      <c r="F134" s="116" t="str">
        <f>'2'!B57</f>
        <v xml:space="preserve"> Architect Company:</v>
      </c>
      <c r="G134" s="101" t="s">
        <v>696</v>
      </c>
      <c r="I134" s="111" t="s">
        <v>30</v>
      </c>
      <c r="J134" s="111" t="s">
        <v>833</v>
      </c>
      <c r="K134" s="101" t="str">
        <f>IF(E134=0,"",E134)</f>
        <v/>
      </c>
    </row>
    <row r="135" spans="1:11" s="101" customFormat="1" x14ac:dyDescent="0.2">
      <c r="A135" s="101">
        <v>134</v>
      </c>
      <c r="B135" s="101">
        <v>2</v>
      </c>
      <c r="C135" s="101" t="s">
        <v>464</v>
      </c>
      <c r="E135" s="138">
        <f>'2'!L57</f>
        <v>0</v>
      </c>
      <c r="F135" s="116" t="str">
        <f>'2'!I57</f>
        <v xml:space="preserve"> Architect License #:</v>
      </c>
      <c r="I135" s="103" t="s">
        <v>29</v>
      </c>
      <c r="J135" s="111"/>
    </row>
    <row r="136" spans="1:11" s="101" customFormat="1" x14ac:dyDescent="0.2">
      <c r="A136" s="101">
        <v>135</v>
      </c>
      <c r="B136" s="101">
        <v>2</v>
      </c>
      <c r="C136" s="101" t="s">
        <v>464</v>
      </c>
      <c r="E136" s="138">
        <f>'2'!D58</f>
        <v>0</v>
      </c>
      <c r="F136" s="118" t="str">
        <f>'2'!B58</f>
        <v xml:space="preserve"> Street Address:</v>
      </c>
      <c r="G136" s="119"/>
      <c r="I136" s="103" t="s">
        <v>29</v>
      </c>
    </row>
    <row r="137" spans="1:11" s="101" customFormat="1" x14ac:dyDescent="0.2">
      <c r="A137" s="101">
        <v>136</v>
      </c>
      <c r="B137" s="101">
        <v>2</v>
      </c>
      <c r="C137" s="101" t="s">
        <v>464</v>
      </c>
      <c r="E137" s="138">
        <f>'2'!D59</f>
        <v>0</v>
      </c>
      <c r="F137" s="118" t="str">
        <f>'2'!B59</f>
        <v xml:space="preserve"> City:</v>
      </c>
      <c r="G137" s="119"/>
      <c r="I137" s="103" t="s">
        <v>29</v>
      </c>
    </row>
    <row r="138" spans="1:11" s="101" customFormat="1" x14ac:dyDescent="0.2">
      <c r="A138" s="101">
        <v>137</v>
      </c>
      <c r="B138" s="101">
        <v>2</v>
      </c>
      <c r="C138" s="101" t="s">
        <v>464</v>
      </c>
      <c r="E138" s="138">
        <f>'2'!D60</f>
        <v>0</v>
      </c>
      <c r="F138" s="118" t="str">
        <f>'2'!B60</f>
        <v xml:space="preserve"> State:</v>
      </c>
      <c r="G138" s="119"/>
      <c r="I138" s="103" t="s">
        <v>29</v>
      </c>
    </row>
    <row r="139" spans="1:11" s="101" customFormat="1" x14ac:dyDescent="0.2">
      <c r="A139" s="101">
        <v>138</v>
      </c>
      <c r="B139" s="101">
        <v>2</v>
      </c>
      <c r="C139" s="101" t="s">
        <v>464</v>
      </c>
      <c r="E139" s="138">
        <f>'2'!D61</f>
        <v>0</v>
      </c>
      <c r="F139" s="118" t="str">
        <f>'2'!B61</f>
        <v xml:space="preserve"> Zip:</v>
      </c>
      <c r="G139" s="119"/>
      <c r="I139" s="103" t="s">
        <v>29</v>
      </c>
    </row>
    <row r="140" spans="1:11" s="101" customFormat="1" x14ac:dyDescent="0.2">
      <c r="A140" s="101">
        <v>139</v>
      </c>
      <c r="B140" s="101">
        <v>2</v>
      </c>
      <c r="C140" s="101" t="s">
        <v>464</v>
      </c>
      <c r="E140" s="138">
        <f>'2'!L58</f>
        <v>0</v>
      </c>
      <c r="F140" s="118" t="str">
        <f>'2'!I58</f>
        <v xml:space="preserve"> Contact Name:</v>
      </c>
      <c r="G140" s="101" t="s">
        <v>696</v>
      </c>
      <c r="I140" s="111" t="s">
        <v>700</v>
      </c>
      <c r="J140" s="111" t="s">
        <v>833</v>
      </c>
      <c r="K140" s="101" t="str">
        <f>IF(E140=0,"",E140)</f>
        <v/>
      </c>
    </row>
    <row r="141" spans="1:11" s="101" customFormat="1" x14ac:dyDescent="0.2">
      <c r="A141" s="101">
        <v>140</v>
      </c>
      <c r="B141" s="101">
        <v>2</v>
      </c>
      <c r="C141" s="101" t="s">
        <v>464</v>
      </c>
      <c r="E141" s="138">
        <f>'2'!L59</f>
        <v>0</v>
      </c>
      <c r="F141" s="118" t="str">
        <f>'2'!I59</f>
        <v xml:space="preserve"> Telephone # :</v>
      </c>
      <c r="G141" s="101" t="s">
        <v>696</v>
      </c>
      <c r="I141" s="111" t="s">
        <v>30</v>
      </c>
      <c r="J141" s="111" t="s">
        <v>833</v>
      </c>
      <c r="K141" s="101" t="str">
        <f>IF(E141=0,"",E141)</f>
        <v/>
      </c>
    </row>
    <row r="142" spans="1:11" s="101" customFormat="1" x14ac:dyDescent="0.2">
      <c r="A142" s="101">
        <v>141</v>
      </c>
      <c r="B142" s="101">
        <v>2</v>
      </c>
      <c r="C142" s="101" t="s">
        <v>464</v>
      </c>
      <c r="E142" s="138">
        <f>'2'!L60</f>
        <v>0</v>
      </c>
      <c r="F142" s="118" t="str">
        <f>'2'!I60</f>
        <v xml:space="preserve"> Fax # :</v>
      </c>
      <c r="G142" s="119"/>
      <c r="I142" s="103" t="s">
        <v>29</v>
      </c>
    </row>
    <row r="143" spans="1:11" s="101" customFormat="1" x14ac:dyDescent="0.2">
      <c r="A143" s="101">
        <v>142</v>
      </c>
      <c r="B143" s="101">
        <v>2</v>
      </c>
      <c r="C143" s="101" t="s">
        <v>464</v>
      </c>
      <c r="E143" s="138">
        <f>'2'!L61</f>
        <v>0</v>
      </c>
      <c r="F143" s="118" t="str">
        <f>'2'!I61</f>
        <v xml:space="preserve"> Email Address:</v>
      </c>
      <c r="G143" s="101" t="s">
        <v>696</v>
      </c>
      <c r="I143" s="111" t="s">
        <v>700</v>
      </c>
      <c r="J143" s="111" t="s">
        <v>833</v>
      </c>
      <c r="K143" s="101" t="str">
        <f>IF(E143=0,"",E143)</f>
        <v/>
      </c>
    </row>
    <row r="144" spans="1:11" s="101" customFormat="1" x14ac:dyDescent="0.2">
      <c r="A144" s="101">
        <v>143</v>
      </c>
      <c r="B144" s="101">
        <v>2</v>
      </c>
      <c r="C144" s="101" t="s">
        <v>464</v>
      </c>
      <c r="E144" s="138">
        <f>'2'!D64</f>
        <v>0</v>
      </c>
      <c r="F144" s="116" t="str">
        <f>'2'!B64</f>
        <v xml:space="preserve"> General Contractor:</v>
      </c>
      <c r="G144" s="101" t="s">
        <v>696</v>
      </c>
      <c r="I144" s="111" t="s">
        <v>30</v>
      </c>
      <c r="J144" s="111" t="s">
        <v>833</v>
      </c>
      <c r="K144" s="101" t="str">
        <f>IF(E144=0,"",E144)</f>
        <v/>
      </c>
    </row>
    <row r="145" spans="1:11" s="101" customFormat="1" x14ac:dyDescent="0.2">
      <c r="A145" s="101">
        <v>144</v>
      </c>
      <c r="B145" s="101">
        <v>2</v>
      </c>
      <c r="C145" s="101" t="s">
        <v>464</v>
      </c>
      <c r="E145" s="138">
        <f>'2'!M64</f>
        <v>0</v>
      </c>
      <c r="F145" s="116" t="str">
        <f>'2'!I64</f>
        <v xml:space="preserve"> GC License #:</v>
      </c>
      <c r="I145" s="103" t="s">
        <v>29</v>
      </c>
      <c r="J145" s="111"/>
    </row>
    <row r="146" spans="1:11" s="101" customFormat="1" x14ac:dyDescent="0.2">
      <c r="A146" s="101">
        <v>145</v>
      </c>
      <c r="B146" s="101">
        <v>2</v>
      </c>
      <c r="C146" s="101" t="s">
        <v>464</v>
      </c>
      <c r="E146" s="138">
        <f>'2'!D65</f>
        <v>0</v>
      </c>
      <c r="F146" s="118" t="str">
        <f>'2'!B65</f>
        <v xml:space="preserve"> Street Address:</v>
      </c>
      <c r="G146" s="119"/>
      <c r="I146" s="111" t="s">
        <v>1009</v>
      </c>
    </row>
    <row r="147" spans="1:11" s="101" customFormat="1" x14ac:dyDescent="0.2">
      <c r="A147" s="101">
        <v>146</v>
      </c>
      <c r="B147" s="101">
        <v>2</v>
      </c>
      <c r="C147" s="101" t="s">
        <v>464</v>
      </c>
      <c r="E147" s="138">
        <f>'2'!D66</f>
        <v>0</v>
      </c>
      <c r="F147" s="118" t="str">
        <f>'2'!B66</f>
        <v xml:space="preserve"> City:</v>
      </c>
      <c r="G147" s="119"/>
      <c r="I147" s="111" t="s">
        <v>1009</v>
      </c>
    </row>
    <row r="148" spans="1:11" s="101" customFormat="1" x14ac:dyDescent="0.2">
      <c r="A148" s="101">
        <v>147</v>
      </c>
      <c r="B148" s="101">
        <v>2</v>
      </c>
      <c r="C148" s="101" t="s">
        <v>464</v>
      </c>
      <c r="E148" s="138">
        <f>'2'!D67</f>
        <v>0</v>
      </c>
      <c r="F148" s="118" t="str">
        <f>'2'!B67</f>
        <v xml:space="preserve"> State:</v>
      </c>
      <c r="G148" s="119"/>
      <c r="I148" s="111" t="s">
        <v>1009</v>
      </c>
    </row>
    <row r="149" spans="1:11" s="101" customFormat="1" x14ac:dyDescent="0.2">
      <c r="A149" s="101">
        <v>148</v>
      </c>
      <c r="B149" s="101">
        <v>2</v>
      </c>
      <c r="C149" s="101" t="s">
        <v>464</v>
      </c>
      <c r="E149" s="138">
        <f>'2'!D68</f>
        <v>0</v>
      </c>
      <c r="F149" s="118" t="str">
        <f>'2'!B68</f>
        <v xml:space="preserve"> Zip:</v>
      </c>
      <c r="G149" s="119"/>
      <c r="I149" s="111" t="s">
        <v>1009</v>
      </c>
    </row>
    <row r="150" spans="1:11" s="101" customFormat="1" x14ac:dyDescent="0.2">
      <c r="A150" s="101">
        <v>149</v>
      </c>
      <c r="B150" s="101">
        <v>2</v>
      </c>
      <c r="C150" s="101" t="s">
        <v>464</v>
      </c>
      <c r="E150" s="138">
        <f>'2'!L65</f>
        <v>0</v>
      </c>
      <c r="F150" s="118" t="str">
        <f>'2'!I65</f>
        <v xml:space="preserve"> Contact Name:</v>
      </c>
      <c r="G150" s="101" t="s">
        <v>696</v>
      </c>
      <c r="I150" s="111" t="s">
        <v>700</v>
      </c>
      <c r="J150" s="111" t="s">
        <v>833</v>
      </c>
      <c r="K150" s="101" t="str">
        <f>IF(E150=0,"",E150)</f>
        <v/>
      </c>
    </row>
    <row r="151" spans="1:11" s="101" customFormat="1" x14ac:dyDescent="0.2">
      <c r="A151" s="101">
        <v>150</v>
      </c>
      <c r="B151" s="101">
        <v>2</v>
      </c>
      <c r="C151" s="101" t="s">
        <v>464</v>
      </c>
      <c r="E151" s="138">
        <f>'2'!L66</f>
        <v>0</v>
      </c>
      <c r="F151" s="118" t="str">
        <f>'2'!I66</f>
        <v xml:space="preserve"> Telephone # :</v>
      </c>
      <c r="G151" s="101" t="s">
        <v>696</v>
      </c>
      <c r="I151" s="111" t="s">
        <v>30</v>
      </c>
      <c r="J151" s="111" t="s">
        <v>833</v>
      </c>
      <c r="K151" s="101" t="str">
        <f>IF(E151=0,"",E151)</f>
        <v/>
      </c>
    </row>
    <row r="152" spans="1:11" s="101" customFormat="1" x14ac:dyDescent="0.2">
      <c r="A152" s="101">
        <v>151</v>
      </c>
      <c r="B152" s="101">
        <v>2</v>
      </c>
      <c r="C152" s="101" t="s">
        <v>464</v>
      </c>
      <c r="E152" s="138">
        <f>'2'!L67</f>
        <v>0</v>
      </c>
      <c r="F152" s="118" t="str">
        <f>'2'!I67</f>
        <v xml:space="preserve"> Fax # :</v>
      </c>
      <c r="G152" s="119"/>
      <c r="I152" s="111" t="s">
        <v>1009</v>
      </c>
    </row>
    <row r="153" spans="1:11" s="101" customFormat="1" x14ac:dyDescent="0.2">
      <c r="A153" s="101">
        <v>152</v>
      </c>
      <c r="B153" s="101">
        <v>2</v>
      </c>
      <c r="C153" s="101" t="s">
        <v>464</v>
      </c>
      <c r="E153" s="138">
        <f>'2'!L68</f>
        <v>0</v>
      </c>
      <c r="F153" s="118" t="str">
        <f>'2'!I68</f>
        <v xml:space="preserve"> Email Address:</v>
      </c>
      <c r="G153" s="101" t="s">
        <v>696</v>
      </c>
      <c r="I153" s="111" t="s">
        <v>700</v>
      </c>
      <c r="J153" s="111" t="s">
        <v>833</v>
      </c>
      <c r="K153" s="101" t="str">
        <f>IF(E153=0,"",E153)</f>
        <v/>
      </c>
    </row>
    <row r="154" spans="1:11" s="101" customFormat="1" x14ac:dyDescent="0.2">
      <c r="A154" s="101">
        <v>153</v>
      </c>
      <c r="B154" s="101">
        <v>3</v>
      </c>
      <c r="C154" s="101" t="s">
        <v>62</v>
      </c>
      <c r="E154" s="138">
        <f>'3'!H6</f>
        <v>0</v>
      </c>
      <c r="F154" s="119" t="str">
        <f>'3'!B6</f>
        <v>Development located within city limits?</v>
      </c>
      <c r="G154" s="106" t="s">
        <v>810</v>
      </c>
      <c r="I154" s="111" t="s">
        <v>700</v>
      </c>
      <c r="J154" s="111" t="s">
        <v>829</v>
      </c>
      <c r="K154" s="101" t="str">
        <f>IF(E154="x",1,IF(E154="Yes",1,""))</f>
        <v/>
      </c>
    </row>
    <row r="155" spans="1:11" s="101" customFormat="1" x14ac:dyDescent="0.2">
      <c r="A155" s="101">
        <v>154</v>
      </c>
      <c r="B155" s="101">
        <v>3</v>
      </c>
      <c r="C155" s="101" t="s">
        <v>62</v>
      </c>
      <c r="E155" s="138">
        <f>'3'!H8</f>
        <v>0</v>
      </c>
      <c r="F155" s="119" t="str">
        <f>'3'!B8</f>
        <v>RHS Designated Area?</v>
      </c>
      <c r="G155" s="106" t="s">
        <v>810</v>
      </c>
      <c r="I155" s="111" t="s">
        <v>30</v>
      </c>
      <c r="J155" s="111" t="s">
        <v>831</v>
      </c>
    </row>
    <row r="156" spans="1:11" s="101" customFormat="1" x14ac:dyDescent="0.2">
      <c r="A156" s="101">
        <v>155</v>
      </c>
      <c r="B156" s="101">
        <v>3</v>
      </c>
      <c r="C156" s="101" t="s">
        <v>62</v>
      </c>
      <c r="E156" s="138">
        <f>'3'!H10</f>
        <v>0</v>
      </c>
      <c r="F156" s="119" t="str">
        <f>'3'!B10</f>
        <v>Located in a Flood Plain?</v>
      </c>
      <c r="G156" s="106" t="s">
        <v>810</v>
      </c>
      <c r="I156" s="111" t="s">
        <v>700</v>
      </c>
      <c r="J156" s="111" t="s">
        <v>829</v>
      </c>
      <c r="K156" s="101" t="str">
        <f>IF(E156="x",1,IF(E156="Yes",1,""))</f>
        <v/>
      </c>
    </row>
    <row r="157" spans="1:11" s="101" customFormat="1" x14ac:dyDescent="0.2">
      <c r="A157" s="101">
        <v>156</v>
      </c>
      <c r="B157" s="101">
        <v>3</v>
      </c>
      <c r="C157" s="101" t="s">
        <v>62</v>
      </c>
      <c r="E157" s="138">
        <f>'3'!H12</f>
        <v>0</v>
      </c>
      <c r="F157" s="119" t="str">
        <f>'3'!B12</f>
        <v>Listed on National Register of Historic Places?</v>
      </c>
      <c r="G157" s="106" t="s">
        <v>810</v>
      </c>
      <c r="I157" s="111" t="s">
        <v>29</v>
      </c>
    </row>
    <row r="158" spans="1:11" s="101" customFormat="1" x14ac:dyDescent="0.2">
      <c r="A158" s="101">
        <v>157</v>
      </c>
      <c r="B158" s="101">
        <v>3</v>
      </c>
      <c r="C158" s="101" t="s">
        <v>62</v>
      </c>
      <c r="E158" s="138">
        <f>'3'!H14</f>
        <v>0</v>
      </c>
      <c r="F158" s="112" t="str">
        <f>'3'!B14</f>
        <v>Located in an Opportunity Zone?</v>
      </c>
      <c r="G158" s="106" t="s">
        <v>810</v>
      </c>
      <c r="I158" s="111" t="s">
        <v>30</v>
      </c>
      <c r="J158" s="111" t="s">
        <v>829</v>
      </c>
      <c r="K158" s="101" t="str">
        <f>IF(E158="x",1,IF(E158="Yes",1,""))</f>
        <v/>
      </c>
    </row>
    <row r="159" spans="1:11" s="101" customFormat="1" x14ac:dyDescent="0.2">
      <c r="A159" s="101">
        <v>158</v>
      </c>
      <c r="B159" s="101">
        <v>3</v>
      </c>
      <c r="C159" s="101" t="s">
        <v>62</v>
      </c>
      <c r="E159" s="138">
        <f>'3'!H16</f>
        <v>0</v>
      </c>
      <c r="F159" s="119" t="str">
        <f>'3'!B16</f>
        <v>Located in a Qualified Census Tract?</v>
      </c>
      <c r="G159" s="106" t="s">
        <v>810</v>
      </c>
      <c r="I159" s="111" t="s">
        <v>700</v>
      </c>
      <c r="J159" s="111" t="s">
        <v>831</v>
      </c>
      <c r="K159" s="101" t="str">
        <f>IF(E159="x",1,IF(E159="Yes",1,""))</f>
        <v/>
      </c>
    </row>
    <row r="160" spans="1:11" s="101" customFormat="1" x14ac:dyDescent="0.2">
      <c r="A160" s="101">
        <v>159</v>
      </c>
      <c r="B160" s="101">
        <v>3</v>
      </c>
      <c r="C160" s="101" t="s">
        <v>62</v>
      </c>
      <c r="E160" s="138">
        <f>'3'!H18</f>
        <v>0</v>
      </c>
      <c r="F160" s="119" t="str">
        <f>'3'!B18</f>
        <v>Located in a Difficult Development Area?</v>
      </c>
      <c r="G160" s="106" t="s">
        <v>810</v>
      </c>
      <c r="I160" s="111" t="s">
        <v>30</v>
      </c>
      <c r="J160" s="111" t="s">
        <v>831</v>
      </c>
      <c r="K160" s="101" t="str">
        <f>IF(E160="x",1,IF(E160="Yes",1,""))</f>
        <v/>
      </c>
    </row>
    <row r="161" spans="1:11" s="101" customFormat="1" x14ac:dyDescent="0.2">
      <c r="A161" s="101">
        <v>160</v>
      </c>
      <c r="B161" s="101">
        <v>3</v>
      </c>
      <c r="C161" s="101" t="s">
        <v>62</v>
      </c>
      <c r="E161" s="138">
        <f>'3'!H20</f>
        <v>0</v>
      </c>
      <c r="F161" s="119" t="str">
        <f>'3'!B20</f>
        <v>Is the site zoned for your development?</v>
      </c>
      <c r="G161" s="106" t="s">
        <v>810</v>
      </c>
      <c r="I161" s="111" t="s">
        <v>30</v>
      </c>
      <c r="J161" s="111" t="s">
        <v>1010</v>
      </c>
    </row>
    <row r="162" spans="1:11" s="101" customFormat="1" x14ac:dyDescent="0.2">
      <c r="A162" s="101">
        <v>161</v>
      </c>
      <c r="B162" s="101">
        <v>3</v>
      </c>
      <c r="C162" s="101" t="s">
        <v>62</v>
      </c>
      <c r="E162" s="138">
        <f>'3'!H22</f>
        <v>0</v>
      </c>
      <c r="F162" s="119" t="str">
        <f>'3'!B22</f>
        <v>Do any detrimental site characteristics exist?</v>
      </c>
      <c r="G162" s="106" t="s">
        <v>810</v>
      </c>
      <c r="I162" s="111" t="s">
        <v>29</v>
      </c>
    </row>
    <row r="163" spans="1:11" s="101" customFormat="1" x14ac:dyDescent="0.2">
      <c r="A163" s="101">
        <v>162</v>
      </c>
      <c r="B163" s="101">
        <v>3</v>
      </c>
      <c r="C163" s="101" t="s">
        <v>62</v>
      </c>
      <c r="E163" s="138">
        <f>'3'!D24</f>
        <v>0</v>
      </c>
      <c r="F163" s="117" t="str">
        <f>'3'!B24</f>
        <v>If yes, please list:</v>
      </c>
      <c r="G163" s="106" t="s">
        <v>696</v>
      </c>
      <c r="I163" s="111" t="s">
        <v>29</v>
      </c>
    </row>
    <row r="164" spans="1:11" s="101" customFormat="1" x14ac:dyDescent="0.2">
      <c r="A164" s="101">
        <v>163</v>
      </c>
      <c r="B164" s="101">
        <v>3</v>
      </c>
      <c r="C164" s="101" t="s">
        <v>62</v>
      </c>
      <c r="E164" s="138">
        <f>'3'!P8</f>
        <v>0</v>
      </c>
      <c r="F164" s="119" t="str">
        <f>'3'!L8</f>
        <v>State Senate District # :</v>
      </c>
      <c r="G164" s="106" t="s">
        <v>696</v>
      </c>
      <c r="I164" s="111" t="s">
        <v>30</v>
      </c>
      <c r="J164" s="111" t="s">
        <v>831</v>
      </c>
      <c r="K164" s="101" t="str">
        <f>IF(E164=0,"",E164)</f>
        <v/>
      </c>
    </row>
    <row r="165" spans="1:11" s="101" customFormat="1" x14ac:dyDescent="0.2">
      <c r="A165" s="101">
        <v>164</v>
      </c>
      <c r="B165" s="101">
        <v>3</v>
      </c>
      <c r="C165" s="101" t="s">
        <v>62</v>
      </c>
      <c r="E165" s="138">
        <f>'3'!P10</f>
        <v>0</v>
      </c>
      <c r="F165" s="119" t="str">
        <f>'3'!L10</f>
        <v>State House District # :</v>
      </c>
      <c r="G165" s="106" t="s">
        <v>696</v>
      </c>
      <c r="I165" s="111" t="s">
        <v>30</v>
      </c>
      <c r="J165" s="111" t="s">
        <v>831</v>
      </c>
      <c r="K165" s="101" t="str">
        <f>IF(E165=0,"",E165)</f>
        <v/>
      </c>
    </row>
    <row r="166" spans="1:11" s="101" customFormat="1" x14ac:dyDescent="0.2">
      <c r="A166" s="101">
        <v>165</v>
      </c>
      <c r="B166" s="101">
        <v>3</v>
      </c>
      <c r="C166" s="101" t="s">
        <v>62</v>
      </c>
      <c r="E166" s="138">
        <f>'3'!P12</f>
        <v>0</v>
      </c>
      <c r="F166" s="119" t="str">
        <f>'3'!L12</f>
        <v>Census Tract # :</v>
      </c>
      <c r="G166" s="106" t="s">
        <v>696</v>
      </c>
      <c r="I166" s="111" t="s">
        <v>30</v>
      </c>
      <c r="J166" s="111" t="s">
        <v>831</v>
      </c>
      <c r="K166" s="101" t="str">
        <f>IF(E166=0,"",E166)</f>
        <v/>
      </c>
    </row>
    <row r="167" spans="1:11" s="101" customFormat="1" x14ac:dyDescent="0.2">
      <c r="A167" s="101">
        <v>166</v>
      </c>
      <c r="B167" s="101">
        <v>3</v>
      </c>
      <c r="C167" s="101" t="s">
        <v>62</v>
      </c>
      <c r="E167" s="138">
        <f>'3'!Q16</f>
        <v>0</v>
      </c>
      <c r="F167" s="112" t="str">
        <f>'3'!L16</f>
        <v>Was the land donated?</v>
      </c>
      <c r="G167" s="106" t="s">
        <v>810</v>
      </c>
      <c r="I167" s="111" t="s">
        <v>29</v>
      </c>
    </row>
    <row r="168" spans="1:11" s="101" customFormat="1" x14ac:dyDescent="0.2">
      <c r="A168" s="101">
        <v>167</v>
      </c>
      <c r="B168" s="101">
        <v>3</v>
      </c>
      <c r="C168" s="101" t="s">
        <v>62</v>
      </c>
      <c r="E168" s="138">
        <f>'3'!L22</f>
        <v>0</v>
      </c>
      <c r="F168" s="112" t="str">
        <f>'3'!K22</f>
        <v>Latitude:</v>
      </c>
      <c r="G168" s="106" t="s">
        <v>696</v>
      </c>
      <c r="I168" s="111" t="s">
        <v>700</v>
      </c>
      <c r="J168" s="111" t="s">
        <v>831</v>
      </c>
    </row>
    <row r="169" spans="1:11" s="101" customFormat="1" x14ac:dyDescent="0.2">
      <c r="A169" s="101">
        <v>168</v>
      </c>
      <c r="B169" s="101">
        <v>3</v>
      </c>
      <c r="C169" s="101" t="s">
        <v>62</v>
      </c>
      <c r="E169" s="138">
        <f>'3'!P22</f>
        <v>0</v>
      </c>
      <c r="F169" s="112" t="str">
        <f>'3'!O22</f>
        <v>Longitude:</v>
      </c>
      <c r="G169" s="106" t="s">
        <v>696</v>
      </c>
      <c r="I169" s="111" t="s">
        <v>700</v>
      </c>
      <c r="J169" s="111" t="s">
        <v>831</v>
      </c>
    </row>
    <row r="170" spans="1:11" s="101" customFormat="1" x14ac:dyDescent="0.2">
      <c r="A170" s="101">
        <v>169</v>
      </c>
      <c r="B170" s="101">
        <v>3</v>
      </c>
      <c r="C170" s="101" t="s">
        <v>62</v>
      </c>
      <c r="E170" s="138">
        <f>'3'!K27</f>
        <v>0</v>
      </c>
      <c r="F170" s="119" t="str">
        <f>'3'!B27</f>
        <v>Do any wetlands (jurisdictional or nonjurisdictional) exist on the site?</v>
      </c>
      <c r="G170" s="119"/>
      <c r="I170" s="111" t="s">
        <v>29</v>
      </c>
    </row>
    <row r="171" spans="1:11" s="101" customFormat="1" x14ac:dyDescent="0.2">
      <c r="A171" s="101">
        <v>170</v>
      </c>
      <c r="B171" s="101">
        <v>3</v>
      </c>
      <c r="C171" s="101" t="s">
        <v>62</v>
      </c>
      <c r="E171" s="141">
        <f>'3'!Q27</f>
        <v>0</v>
      </c>
      <c r="F171" s="122" t="str">
        <f>'3'!N27</f>
        <v>If yes, what %?</v>
      </c>
      <c r="G171" s="117"/>
      <c r="I171" s="111" t="s">
        <v>29</v>
      </c>
    </row>
    <row r="172" spans="1:11" s="101" customFormat="1" x14ac:dyDescent="0.2">
      <c r="A172" s="101">
        <v>171</v>
      </c>
      <c r="B172" s="101">
        <v>3</v>
      </c>
      <c r="C172" s="101" t="s">
        <v>62</v>
      </c>
      <c r="E172" s="138">
        <f>'3'!K29</f>
        <v>0</v>
      </c>
      <c r="F172" s="119" t="str">
        <f>'3'!B29</f>
        <v>Overall, is at least 80% of the site buildable?</v>
      </c>
      <c r="G172" s="119"/>
      <c r="I172" s="111" t="s">
        <v>29</v>
      </c>
    </row>
    <row r="173" spans="1:11" s="101" customFormat="1" x14ac:dyDescent="0.2">
      <c r="A173" s="101">
        <v>172</v>
      </c>
      <c r="B173" s="101">
        <v>3</v>
      </c>
      <c r="C173" s="101" t="s">
        <v>625</v>
      </c>
      <c r="D173" s="101">
        <v>1</v>
      </c>
      <c r="E173" s="138">
        <f>'3'!C35</f>
        <v>0</v>
      </c>
      <c r="F173" s="119" t="str">
        <f>'3'!B35</f>
        <v>Control:</v>
      </c>
      <c r="G173" s="119" t="s">
        <v>696</v>
      </c>
      <c r="H173" s="101" t="s">
        <v>622</v>
      </c>
      <c r="I173" s="123" t="s">
        <v>700</v>
      </c>
      <c r="J173" s="111" t="s">
        <v>1011</v>
      </c>
    </row>
    <row r="174" spans="1:11" s="101" customFormat="1" x14ac:dyDescent="0.2">
      <c r="A174" s="101">
        <v>173</v>
      </c>
      <c r="B174" s="101">
        <v>3</v>
      </c>
      <c r="C174" s="101" t="s">
        <v>625</v>
      </c>
      <c r="D174" s="101">
        <v>1</v>
      </c>
      <c r="E174" s="140">
        <f>'3'!I35</f>
        <v>0</v>
      </c>
      <c r="F174" s="105" t="str">
        <f>'3'!F35</f>
        <v>Expiration Date:</v>
      </c>
      <c r="G174" s="105"/>
      <c r="H174" s="101" t="s">
        <v>622</v>
      </c>
      <c r="I174" s="123" t="s">
        <v>30</v>
      </c>
      <c r="J174" s="111" t="s">
        <v>1010</v>
      </c>
    </row>
    <row r="175" spans="1:11" s="101" customFormat="1" x14ac:dyDescent="0.2">
      <c r="A175" s="101">
        <v>174</v>
      </c>
      <c r="B175" s="101">
        <v>3</v>
      </c>
      <c r="C175" s="101" t="s">
        <v>625</v>
      </c>
      <c r="D175" s="101">
        <v>1</v>
      </c>
      <c r="E175" s="138">
        <f>'3'!C37</f>
        <v>0</v>
      </c>
      <c r="F175" s="105" t="str">
        <f>'3'!B37</f>
        <v>Acres:</v>
      </c>
      <c r="G175" s="105"/>
      <c r="H175" s="101" t="s">
        <v>622</v>
      </c>
      <c r="I175" s="123" t="s">
        <v>29</v>
      </c>
      <c r="J175" s="111"/>
    </row>
    <row r="176" spans="1:11" s="101" customFormat="1" x14ac:dyDescent="0.2">
      <c r="A176" s="101">
        <v>175</v>
      </c>
      <c r="B176" s="101">
        <v>3</v>
      </c>
      <c r="C176" s="101" t="s">
        <v>625</v>
      </c>
      <c r="D176" s="101">
        <v>1</v>
      </c>
      <c r="E176" s="142">
        <f>'3'!I37</f>
        <v>0</v>
      </c>
      <c r="F176" s="107" t="str">
        <f>'3'!F37</f>
        <v>Total Cost of Land:</v>
      </c>
      <c r="G176" s="106" t="s">
        <v>827</v>
      </c>
      <c r="H176" s="123" t="s">
        <v>813</v>
      </c>
      <c r="I176" s="123" t="s">
        <v>30</v>
      </c>
      <c r="J176" s="111" t="s">
        <v>1010</v>
      </c>
    </row>
    <row r="177" spans="1:12" s="101" customFormat="1" x14ac:dyDescent="0.2">
      <c r="A177" s="101">
        <v>176</v>
      </c>
      <c r="B177" s="101">
        <v>3</v>
      </c>
      <c r="C177" s="101" t="s">
        <v>625</v>
      </c>
      <c r="D177" s="101">
        <v>1</v>
      </c>
      <c r="E177" s="142">
        <f>'3'!M37</f>
        <v>0</v>
      </c>
      <c r="F177" s="105" t="str">
        <f>'3'!M35</f>
        <v>If Land Lease, how much annual debt?</v>
      </c>
      <c r="G177" s="106"/>
      <c r="I177" s="103" t="s">
        <v>29</v>
      </c>
      <c r="J177" s="111"/>
      <c r="K177" s="101" t="str">
        <f>IF(E177=0,"",E177)</f>
        <v/>
      </c>
    </row>
    <row r="178" spans="1:12" s="101" customFormat="1" x14ac:dyDescent="0.2">
      <c r="A178" s="101">
        <v>177</v>
      </c>
      <c r="B178" s="101">
        <v>3</v>
      </c>
      <c r="C178" s="101" t="s">
        <v>625</v>
      </c>
      <c r="D178" s="101">
        <v>1</v>
      </c>
      <c r="E178" s="137">
        <f>'3'!H39</f>
        <v>0</v>
      </c>
      <c r="F178" s="102" t="str">
        <f>'3'!B39</f>
        <v>Seller(s) - this name must be on current recorded deed:</v>
      </c>
      <c r="G178" s="106" t="s">
        <v>696</v>
      </c>
      <c r="I178" s="123" t="s">
        <v>1009</v>
      </c>
      <c r="J178" s="123" t="s">
        <v>1010</v>
      </c>
      <c r="K178" s="101" t="str">
        <f>IF(E178=0,"",E178)</f>
        <v/>
      </c>
    </row>
    <row r="179" spans="1:12" s="101" customFormat="1" x14ac:dyDescent="0.2">
      <c r="A179" s="101">
        <v>178</v>
      </c>
      <c r="B179" s="101">
        <v>3</v>
      </c>
      <c r="C179" s="101" t="s">
        <v>625</v>
      </c>
      <c r="D179" s="101">
        <v>1</v>
      </c>
      <c r="E179" s="138">
        <f>'3'!C41</f>
        <v>0</v>
      </c>
      <c r="F179" s="102" t="str">
        <f>'3'!B41</f>
        <v xml:space="preserve"> Address:</v>
      </c>
      <c r="G179" s="106" t="s">
        <v>696</v>
      </c>
      <c r="H179" s="106" t="s">
        <v>699</v>
      </c>
      <c r="I179" s="123" t="s">
        <v>1009</v>
      </c>
      <c r="J179" s="111" t="s">
        <v>1010</v>
      </c>
      <c r="K179" s="101" t="str">
        <f>IF(E179=0,"",E179)</f>
        <v/>
      </c>
      <c r="L179" s="106" t="s">
        <v>838</v>
      </c>
    </row>
    <row r="180" spans="1:12" s="101" customFormat="1" x14ac:dyDescent="0.2">
      <c r="A180" s="101">
        <v>179</v>
      </c>
      <c r="B180" s="101">
        <v>3</v>
      </c>
      <c r="C180" s="101" t="s">
        <v>625</v>
      </c>
      <c r="D180" s="101">
        <v>1</v>
      </c>
      <c r="E180" s="138">
        <f>'3'!L41</f>
        <v>0</v>
      </c>
      <c r="F180" s="105" t="str">
        <f>'3'!K41</f>
        <v>City:</v>
      </c>
      <c r="G180" s="106" t="s">
        <v>696</v>
      </c>
      <c r="H180" s="101" t="s">
        <v>703</v>
      </c>
      <c r="I180" s="123" t="s">
        <v>1009</v>
      </c>
      <c r="J180" s="123" t="s">
        <v>1010</v>
      </c>
    </row>
    <row r="181" spans="1:12" s="101" customFormat="1" x14ac:dyDescent="0.2">
      <c r="A181" s="101">
        <v>180</v>
      </c>
      <c r="B181" s="101">
        <v>3</v>
      </c>
      <c r="C181" s="101" t="s">
        <v>625</v>
      </c>
      <c r="D181" s="101">
        <v>1</v>
      </c>
      <c r="E181" s="138">
        <f>'3'!C42</f>
        <v>0</v>
      </c>
      <c r="F181" s="120" t="str">
        <f>'3'!B42</f>
        <v xml:space="preserve"> State:</v>
      </c>
      <c r="G181" s="106" t="s">
        <v>696</v>
      </c>
      <c r="H181" s="101" t="s">
        <v>703</v>
      </c>
      <c r="I181" s="123" t="s">
        <v>1009</v>
      </c>
      <c r="J181" s="123" t="s">
        <v>1010</v>
      </c>
    </row>
    <row r="182" spans="1:12" s="101" customFormat="1" x14ac:dyDescent="0.2">
      <c r="A182" s="101">
        <v>181</v>
      </c>
      <c r="B182" s="101">
        <v>3</v>
      </c>
      <c r="C182" s="101" t="s">
        <v>625</v>
      </c>
      <c r="D182" s="101">
        <v>1</v>
      </c>
      <c r="E182" s="138">
        <f>'3'!H42</f>
        <v>0</v>
      </c>
      <c r="F182" s="124" t="str">
        <f>'3'!G42</f>
        <v xml:space="preserve">  Zip:</v>
      </c>
      <c r="G182" s="106" t="s">
        <v>696</v>
      </c>
      <c r="H182" s="101" t="s">
        <v>703</v>
      </c>
      <c r="I182" s="123" t="s">
        <v>1009</v>
      </c>
      <c r="J182" s="123" t="s">
        <v>1010</v>
      </c>
    </row>
    <row r="183" spans="1:12" s="101" customFormat="1" x14ac:dyDescent="0.2">
      <c r="A183" s="101">
        <v>182</v>
      </c>
      <c r="B183" s="101">
        <v>3</v>
      </c>
      <c r="C183" s="101" t="s">
        <v>625</v>
      </c>
      <c r="D183" s="101">
        <v>1</v>
      </c>
      <c r="E183" s="138">
        <f>'3'!L44</f>
        <v>0</v>
      </c>
      <c r="F183" s="120" t="str">
        <f>'3'!B44</f>
        <v>Is there a common ownership interest between the purchaser and seller?</v>
      </c>
      <c r="G183" s="119" t="s">
        <v>810</v>
      </c>
      <c r="H183" s="101" t="s">
        <v>703</v>
      </c>
      <c r="I183" s="123" t="s">
        <v>30</v>
      </c>
      <c r="J183" s="101" t="s">
        <v>1010</v>
      </c>
    </row>
    <row r="184" spans="1:12" s="101" customFormat="1" x14ac:dyDescent="0.2">
      <c r="A184" s="101">
        <v>183</v>
      </c>
      <c r="B184" s="101">
        <v>3</v>
      </c>
      <c r="C184" s="101" t="s">
        <v>625</v>
      </c>
      <c r="D184" s="101">
        <v>2</v>
      </c>
      <c r="E184" s="138">
        <f>'3'!C50</f>
        <v>0</v>
      </c>
      <c r="F184" s="125" t="str">
        <f>'3'!B50</f>
        <v>Control:</v>
      </c>
      <c r="G184" s="119" t="s">
        <v>696</v>
      </c>
      <c r="H184" s="101" t="s">
        <v>622</v>
      </c>
      <c r="I184" s="123" t="s">
        <v>700</v>
      </c>
      <c r="J184" s="111" t="s">
        <v>1011</v>
      </c>
    </row>
    <row r="185" spans="1:12" s="101" customFormat="1" x14ac:dyDescent="0.2">
      <c r="A185" s="101">
        <v>184</v>
      </c>
      <c r="B185" s="101">
        <v>3</v>
      </c>
      <c r="C185" s="101" t="s">
        <v>625</v>
      </c>
      <c r="D185" s="101">
        <v>2</v>
      </c>
      <c r="E185" s="140">
        <f>'3'!I50</f>
        <v>0</v>
      </c>
      <c r="F185" s="105" t="str">
        <f>'3'!F50</f>
        <v>Expiration Date:</v>
      </c>
      <c r="G185" s="105"/>
      <c r="H185" s="101" t="s">
        <v>622</v>
      </c>
      <c r="I185" s="123" t="s">
        <v>30</v>
      </c>
      <c r="J185" s="111" t="s">
        <v>1010</v>
      </c>
    </row>
    <row r="186" spans="1:12" s="101" customFormat="1" x14ac:dyDescent="0.2">
      <c r="A186" s="101">
        <v>185</v>
      </c>
      <c r="B186" s="101">
        <v>3</v>
      </c>
      <c r="C186" s="101" t="s">
        <v>625</v>
      </c>
      <c r="D186" s="101">
        <v>2</v>
      </c>
      <c r="E186" s="138">
        <f>'3'!C52</f>
        <v>0</v>
      </c>
      <c r="F186" s="112" t="str">
        <f>'3'!B67</f>
        <v>Acres:</v>
      </c>
      <c r="G186" s="105"/>
      <c r="H186" s="101" t="s">
        <v>622</v>
      </c>
      <c r="I186" s="123" t="s">
        <v>29</v>
      </c>
      <c r="J186" s="111"/>
    </row>
    <row r="187" spans="1:12" s="101" customFormat="1" x14ac:dyDescent="0.2">
      <c r="A187" s="101">
        <v>186</v>
      </c>
      <c r="B187" s="101">
        <v>3</v>
      </c>
      <c r="C187" s="101" t="s">
        <v>625</v>
      </c>
      <c r="D187" s="101">
        <v>2</v>
      </c>
      <c r="E187" s="142">
        <f>'3'!I52</f>
        <v>0</v>
      </c>
      <c r="F187" s="112" t="str">
        <f>'3'!F67</f>
        <v>Total Cost of Land:</v>
      </c>
      <c r="G187" s="106" t="s">
        <v>827</v>
      </c>
      <c r="H187" s="123" t="s">
        <v>813</v>
      </c>
      <c r="I187" s="123" t="s">
        <v>30</v>
      </c>
      <c r="J187" s="111" t="s">
        <v>1010</v>
      </c>
    </row>
    <row r="188" spans="1:12" s="101" customFormat="1" x14ac:dyDescent="0.2">
      <c r="A188" s="101">
        <v>187</v>
      </c>
      <c r="B188" s="101">
        <v>3</v>
      </c>
      <c r="C188" s="101" t="s">
        <v>625</v>
      </c>
      <c r="D188" s="101">
        <v>2</v>
      </c>
      <c r="E188" s="142">
        <f>'3'!M52</f>
        <v>0</v>
      </c>
      <c r="F188" s="112" t="str">
        <f>'3'!M65</f>
        <v>If Land Lease, how much annual debt?</v>
      </c>
      <c r="G188" s="106"/>
      <c r="I188" s="103" t="s">
        <v>29</v>
      </c>
      <c r="J188" s="111"/>
    </row>
    <row r="189" spans="1:12" s="101" customFormat="1" x14ac:dyDescent="0.2">
      <c r="A189" s="101">
        <v>188</v>
      </c>
      <c r="B189" s="101">
        <v>3</v>
      </c>
      <c r="C189" s="101" t="s">
        <v>625</v>
      </c>
      <c r="D189" s="101">
        <v>2</v>
      </c>
      <c r="E189" s="138">
        <f>'3'!H54</f>
        <v>0</v>
      </c>
      <c r="F189" s="112" t="str">
        <f>'3'!B54</f>
        <v>Seller(s) - this name must be on current recorded deed:</v>
      </c>
      <c r="G189" s="106" t="s">
        <v>696</v>
      </c>
      <c r="I189" s="123" t="s">
        <v>1009</v>
      </c>
      <c r="J189" s="123" t="s">
        <v>1010</v>
      </c>
    </row>
    <row r="190" spans="1:12" s="101" customFormat="1" x14ac:dyDescent="0.2">
      <c r="A190" s="101">
        <v>189</v>
      </c>
      <c r="B190" s="101">
        <v>3</v>
      </c>
      <c r="C190" s="101" t="s">
        <v>625</v>
      </c>
      <c r="D190" s="101">
        <v>2</v>
      </c>
      <c r="E190" s="138">
        <f>'3'!C56</f>
        <v>0</v>
      </c>
      <c r="F190" s="112" t="str">
        <f>'3'!B56</f>
        <v xml:space="preserve"> Address:</v>
      </c>
      <c r="G190" s="106" t="s">
        <v>696</v>
      </c>
      <c r="H190" s="106" t="s">
        <v>699</v>
      </c>
      <c r="I190" s="123" t="s">
        <v>1009</v>
      </c>
      <c r="J190" s="111" t="s">
        <v>1010</v>
      </c>
    </row>
    <row r="191" spans="1:12" s="101" customFormat="1" x14ac:dyDescent="0.2">
      <c r="A191" s="101">
        <v>190</v>
      </c>
      <c r="B191" s="101">
        <v>3</v>
      </c>
      <c r="C191" s="101" t="s">
        <v>625</v>
      </c>
      <c r="D191" s="101">
        <v>2</v>
      </c>
      <c r="E191" s="138">
        <f>'3'!L56</f>
        <v>0</v>
      </c>
      <c r="F191" s="112" t="str">
        <f>'3'!K56</f>
        <v>City:</v>
      </c>
      <c r="G191" s="106" t="s">
        <v>696</v>
      </c>
      <c r="H191" s="101" t="s">
        <v>703</v>
      </c>
      <c r="I191" s="123" t="s">
        <v>1009</v>
      </c>
      <c r="J191" s="123" t="s">
        <v>1010</v>
      </c>
    </row>
    <row r="192" spans="1:12" s="101" customFormat="1" x14ac:dyDescent="0.2">
      <c r="A192" s="101">
        <v>191</v>
      </c>
      <c r="B192" s="101">
        <v>3</v>
      </c>
      <c r="C192" s="101" t="s">
        <v>625</v>
      </c>
      <c r="D192" s="101">
        <v>2</v>
      </c>
      <c r="E192" s="138">
        <f>'3'!C57</f>
        <v>0</v>
      </c>
      <c r="F192" s="112" t="str">
        <f>'3'!B57</f>
        <v xml:space="preserve"> State:</v>
      </c>
      <c r="G192" s="106" t="s">
        <v>696</v>
      </c>
      <c r="H192" s="101" t="s">
        <v>703</v>
      </c>
      <c r="I192" s="123" t="s">
        <v>1009</v>
      </c>
      <c r="J192" s="123" t="s">
        <v>1010</v>
      </c>
    </row>
    <row r="193" spans="1:10" s="101" customFormat="1" x14ac:dyDescent="0.2">
      <c r="A193" s="101">
        <v>192</v>
      </c>
      <c r="B193" s="101">
        <v>3</v>
      </c>
      <c r="C193" s="101" t="s">
        <v>625</v>
      </c>
      <c r="D193" s="101">
        <v>2</v>
      </c>
      <c r="E193" s="138">
        <f>'3'!H57</f>
        <v>0</v>
      </c>
      <c r="F193" s="112" t="str">
        <f>'3'!G57</f>
        <v xml:space="preserve">  Zip:</v>
      </c>
      <c r="G193" s="106" t="s">
        <v>696</v>
      </c>
      <c r="H193" s="101" t="s">
        <v>703</v>
      </c>
      <c r="I193" s="123" t="s">
        <v>1009</v>
      </c>
      <c r="J193" s="123" t="s">
        <v>1010</v>
      </c>
    </row>
    <row r="194" spans="1:10" s="101" customFormat="1" x14ac:dyDescent="0.2">
      <c r="A194" s="101">
        <v>193</v>
      </c>
      <c r="B194" s="101">
        <v>3</v>
      </c>
      <c r="C194" s="101" t="s">
        <v>625</v>
      </c>
      <c r="D194" s="101">
        <v>3</v>
      </c>
      <c r="E194" s="138">
        <f>'3'!L59</f>
        <v>0</v>
      </c>
      <c r="F194" s="112" t="str">
        <f>'3'!B59</f>
        <v>Is there a common ownership interest between the purchaser and seller?</v>
      </c>
      <c r="G194" s="119" t="s">
        <v>810</v>
      </c>
      <c r="H194" s="101" t="s">
        <v>703</v>
      </c>
      <c r="I194" s="123" t="s">
        <v>30</v>
      </c>
      <c r="J194" s="101" t="s">
        <v>1010</v>
      </c>
    </row>
    <row r="195" spans="1:10" s="101" customFormat="1" x14ac:dyDescent="0.2">
      <c r="A195" s="101">
        <v>194</v>
      </c>
      <c r="B195" s="101">
        <v>3</v>
      </c>
      <c r="C195" s="101" t="s">
        <v>625</v>
      </c>
      <c r="D195" s="101">
        <v>3</v>
      </c>
      <c r="E195" s="138">
        <f>'3'!C65</f>
        <v>0</v>
      </c>
      <c r="F195" s="112" t="str">
        <f>'3'!B65</f>
        <v>Control:</v>
      </c>
      <c r="G195" s="119" t="s">
        <v>696</v>
      </c>
      <c r="H195" s="101" t="s">
        <v>622</v>
      </c>
      <c r="I195" s="123" t="s">
        <v>700</v>
      </c>
      <c r="J195" s="111" t="s">
        <v>1011</v>
      </c>
    </row>
    <row r="196" spans="1:10" s="101" customFormat="1" x14ac:dyDescent="0.2">
      <c r="A196" s="101">
        <v>195</v>
      </c>
      <c r="B196" s="101">
        <v>3</v>
      </c>
      <c r="C196" s="101" t="s">
        <v>625</v>
      </c>
      <c r="D196" s="101">
        <v>3</v>
      </c>
      <c r="E196" s="140">
        <f>'3'!I65</f>
        <v>0</v>
      </c>
      <c r="F196" s="112" t="str">
        <f>'3'!F65</f>
        <v>Expiration Date:</v>
      </c>
      <c r="G196" s="105"/>
      <c r="H196" s="101" t="s">
        <v>622</v>
      </c>
      <c r="I196" s="123" t="s">
        <v>30</v>
      </c>
      <c r="J196" s="111" t="s">
        <v>1010</v>
      </c>
    </row>
    <row r="197" spans="1:10" s="101" customFormat="1" x14ac:dyDescent="0.2">
      <c r="A197" s="101">
        <v>196</v>
      </c>
      <c r="B197" s="101">
        <v>3</v>
      </c>
      <c r="C197" s="101" t="s">
        <v>625</v>
      </c>
      <c r="D197" s="101">
        <v>3</v>
      </c>
      <c r="E197" s="138">
        <f>'3'!C67</f>
        <v>0</v>
      </c>
      <c r="F197" s="112" t="str">
        <f>'3'!B67</f>
        <v>Acres:</v>
      </c>
      <c r="G197" s="105"/>
      <c r="H197" s="101" t="s">
        <v>622</v>
      </c>
      <c r="I197" s="123" t="s">
        <v>29</v>
      </c>
      <c r="J197" s="111"/>
    </row>
    <row r="198" spans="1:10" s="101" customFormat="1" x14ac:dyDescent="0.2">
      <c r="A198" s="101">
        <v>197</v>
      </c>
      <c r="B198" s="101">
        <v>3</v>
      </c>
      <c r="C198" s="101" t="s">
        <v>625</v>
      </c>
      <c r="D198" s="101">
        <v>3</v>
      </c>
      <c r="E198" s="142">
        <f>'3'!I67</f>
        <v>0</v>
      </c>
      <c r="F198" s="112" t="str">
        <f>'3'!F67</f>
        <v>Total Cost of Land:</v>
      </c>
      <c r="G198" s="106" t="s">
        <v>827</v>
      </c>
      <c r="H198" s="123" t="s">
        <v>813</v>
      </c>
      <c r="I198" s="123" t="s">
        <v>30</v>
      </c>
      <c r="J198" s="111" t="s">
        <v>1010</v>
      </c>
    </row>
    <row r="199" spans="1:10" s="101" customFormat="1" x14ac:dyDescent="0.2">
      <c r="A199" s="101">
        <v>198</v>
      </c>
      <c r="B199" s="101">
        <v>3</v>
      </c>
      <c r="C199" s="101" t="s">
        <v>625</v>
      </c>
      <c r="D199" s="101">
        <v>3</v>
      </c>
      <c r="E199" s="142">
        <f>'3'!M67</f>
        <v>0</v>
      </c>
      <c r="F199" s="112" t="str">
        <f>'3'!M65</f>
        <v>If Land Lease, how much annual debt?</v>
      </c>
      <c r="G199" s="106"/>
      <c r="I199" s="103" t="s">
        <v>29</v>
      </c>
      <c r="J199" s="111"/>
    </row>
    <row r="200" spans="1:10" s="101" customFormat="1" x14ac:dyDescent="0.2">
      <c r="A200" s="101">
        <v>199</v>
      </c>
      <c r="B200" s="101">
        <v>3</v>
      </c>
      <c r="C200" s="101" t="s">
        <v>625</v>
      </c>
      <c r="D200" s="101">
        <v>3</v>
      </c>
      <c r="E200" s="138">
        <f>'3'!H69</f>
        <v>0</v>
      </c>
      <c r="F200" s="112" t="str">
        <f>'3'!B69</f>
        <v>Seller(s) - this name must be on current recorded deed:</v>
      </c>
      <c r="G200" s="106" t="s">
        <v>696</v>
      </c>
      <c r="I200" s="123" t="s">
        <v>1009</v>
      </c>
      <c r="J200" s="123" t="s">
        <v>1010</v>
      </c>
    </row>
    <row r="201" spans="1:10" s="101" customFormat="1" x14ac:dyDescent="0.2">
      <c r="A201" s="101">
        <v>200</v>
      </c>
      <c r="B201" s="101">
        <v>3</v>
      </c>
      <c r="C201" s="101" t="s">
        <v>625</v>
      </c>
      <c r="D201" s="101">
        <v>3</v>
      </c>
      <c r="E201" s="138">
        <f>'3'!C71</f>
        <v>0</v>
      </c>
      <c r="F201" s="112" t="str">
        <f>'3'!B71</f>
        <v xml:space="preserve"> Address:</v>
      </c>
      <c r="G201" s="106" t="s">
        <v>696</v>
      </c>
      <c r="H201" s="106" t="s">
        <v>699</v>
      </c>
      <c r="I201" s="123" t="s">
        <v>1009</v>
      </c>
      <c r="J201" s="111" t="s">
        <v>1010</v>
      </c>
    </row>
    <row r="202" spans="1:10" s="101" customFormat="1" x14ac:dyDescent="0.2">
      <c r="A202" s="101">
        <v>201</v>
      </c>
      <c r="B202" s="101">
        <v>3</v>
      </c>
      <c r="C202" s="101" t="s">
        <v>625</v>
      </c>
      <c r="D202" s="101">
        <v>3</v>
      </c>
      <c r="E202" s="138">
        <f>'3'!L71</f>
        <v>0</v>
      </c>
      <c r="F202" s="112" t="str">
        <f>'3'!K71</f>
        <v>City:</v>
      </c>
      <c r="G202" s="106" t="s">
        <v>696</v>
      </c>
      <c r="H202" s="101" t="s">
        <v>703</v>
      </c>
      <c r="I202" s="123" t="s">
        <v>1009</v>
      </c>
      <c r="J202" s="123" t="s">
        <v>1010</v>
      </c>
    </row>
    <row r="203" spans="1:10" s="101" customFormat="1" x14ac:dyDescent="0.2">
      <c r="A203" s="101">
        <v>202</v>
      </c>
      <c r="B203" s="101">
        <v>3</v>
      </c>
      <c r="C203" s="101" t="s">
        <v>625</v>
      </c>
      <c r="D203" s="101">
        <v>3</v>
      </c>
      <c r="E203" s="138">
        <f>'3'!C72</f>
        <v>0</v>
      </c>
      <c r="F203" s="105" t="str">
        <f>'3'!B72</f>
        <v xml:space="preserve"> State:</v>
      </c>
      <c r="G203" s="106" t="s">
        <v>696</v>
      </c>
      <c r="H203" s="101" t="s">
        <v>703</v>
      </c>
      <c r="I203" s="123" t="s">
        <v>1009</v>
      </c>
      <c r="J203" s="123" t="s">
        <v>1010</v>
      </c>
    </row>
    <row r="204" spans="1:10" s="101" customFormat="1" x14ac:dyDescent="0.2">
      <c r="A204" s="101">
        <v>203</v>
      </c>
      <c r="B204" s="101">
        <v>3</v>
      </c>
      <c r="C204" s="101" t="s">
        <v>625</v>
      </c>
      <c r="D204" s="101">
        <v>3</v>
      </c>
      <c r="E204" s="138">
        <f>'3'!H72</f>
        <v>0</v>
      </c>
      <c r="F204" s="105" t="str">
        <f>'3'!G72</f>
        <v xml:space="preserve">  Zip:</v>
      </c>
      <c r="G204" s="106" t="s">
        <v>696</v>
      </c>
      <c r="H204" s="101" t="s">
        <v>703</v>
      </c>
      <c r="I204" s="123" t="s">
        <v>1009</v>
      </c>
      <c r="J204" s="123" t="s">
        <v>1010</v>
      </c>
    </row>
    <row r="205" spans="1:10" s="101" customFormat="1" x14ac:dyDescent="0.2">
      <c r="A205" s="101">
        <v>204</v>
      </c>
      <c r="B205" s="101">
        <v>3</v>
      </c>
      <c r="C205" s="101" t="s">
        <v>625</v>
      </c>
      <c r="D205" s="101">
        <v>3</v>
      </c>
      <c r="E205" s="138">
        <f>'3'!L74</f>
        <v>0</v>
      </c>
      <c r="F205" s="105" t="str">
        <f>'3'!B74</f>
        <v>Is there a common ownership interest between the purchaser and seller?</v>
      </c>
      <c r="G205" s="119" t="s">
        <v>810</v>
      </c>
      <c r="I205" s="123" t="s">
        <v>30</v>
      </c>
      <c r="J205" s="101" t="s">
        <v>1010</v>
      </c>
    </row>
    <row r="206" spans="1:10" s="101" customFormat="1" x14ac:dyDescent="0.2">
      <c r="A206" s="101">
        <v>205</v>
      </c>
      <c r="B206" s="101">
        <v>4</v>
      </c>
      <c r="C206" s="101" t="s">
        <v>626</v>
      </c>
      <c r="E206" s="138">
        <f>'4'!N7</f>
        <v>0</v>
      </c>
      <c r="F206" s="105" t="str">
        <f>'4'!B7</f>
        <v>Are the residential units available to the general public?</v>
      </c>
      <c r="G206" s="105"/>
      <c r="I206" s="111" t="s">
        <v>29</v>
      </c>
      <c r="J206" s="101" t="s">
        <v>1012</v>
      </c>
    </row>
    <row r="207" spans="1:10" s="101" customFormat="1" x14ac:dyDescent="0.2">
      <c r="A207" s="101">
        <v>206</v>
      </c>
      <c r="B207" s="101">
        <v>4</v>
      </c>
      <c r="C207" s="101" t="s">
        <v>626</v>
      </c>
      <c r="E207" s="138">
        <f>'4'!N9</f>
        <v>0</v>
      </c>
      <c r="F207" s="105" t="str">
        <f>'4'!B9</f>
        <v>Is this proposed development intended for occupancy by Individuals with Children?</v>
      </c>
      <c r="G207" s="105"/>
      <c r="I207" s="111" t="s">
        <v>700</v>
      </c>
    </row>
    <row r="208" spans="1:10" s="101" customFormat="1" x14ac:dyDescent="0.2">
      <c r="A208" s="101">
        <v>207</v>
      </c>
      <c r="B208" s="101">
        <v>4</v>
      </c>
      <c r="C208" s="101" t="s">
        <v>626</v>
      </c>
      <c r="E208" s="138">
        <f>'4'!N11</f>
        <v>0</v>
      </c>
      <c r="F208" s="105" t="str">
        <f>'4'!B11</f>
        <v>Does the marketing plan give preference to persons on a Public Housing Waiting List?</v>
      </c>
      <c r="G208" s="105"/>
      <c r="I208" s="111" t="s">
        <v>29</v>
      </c>
    </row>
    <row r="209" spans="1:11" s="101" customFormat="1" x14ac:dyDescent="0.2">
      <c r="A209" s="101">
        <v>208</v>
      </c>
      <c r="B209" s="101">
        <v>4</v>
      </c>
      <c r="C209" s="101" t="s">
        <v>626</v>
      </c>
      <c r="E209" s="138">
        <f>'4'!L13</f>
        <v>0</v>
      </c>
      <c r="F209" s="105">
        <f>'4'!C13</f>
        <v>0</v>
      </c>
      <c r="G209" s="105"/>
      <c r="I209" s="111" t="s">
        <v>29</v>
      </c>
    </row>
    <row r="210" spans="1:11" s="101" customFormat="1" x14ac:dyDescent="0.2">
      <c r="A210" s="101">
        <v>209</v>
      </c>
      <c r="B210" s="101">
        <v>4</v>
      </c>
      <c r="C210" s="101" t="s">
        <v>626</v>
      </c>
      <c r="E210" s="138">
        <f>'4'!N16</f>
        <v>0</v>
      </c>
      <c r="F210" s="105" t="str">
        <f>'4'!B15</f>
        <v>Will all low-income units be comparable in terms of construction quality and amenities when</v>
      </c>
      <c r="G210" s="105"/>
      <c r="I210" s="111" t="s">
        <v>29</v>
      </c>
    </row>
    <row r="211" spans="1:11" s="101" customFormat="1" x14ac:dyDescent="0.2">
      <c r="A211" s="101">
        <v>210</v>
      </c>
      <c r="B211" s="101">
        <v>4</v>
      </c>
      <c r="C211" s="101" t="s">
        <v>626</v>
      </c>
      <c r="E211" s="138">
        <f>'4'!N18</f>
        <v>0</v>
      </c>
      <c r="F211" s="107" t="str">
        <f>'4'!G18</f>
        <v>Will this development convert to Tenant Ownership?</v>
      </c>
      <c r="G211" s="107"/>
      <c r="I211" s="111" t="s">
        <v>700</v>
      </c>
      <c r="J211" s="101" t="s">
        <v>1012</v>
      </c>
    </row>
    <row r="212" spans="1:11" s="101" customFormat="1" x14ac:dyDescent="0.2">
      <c r="A212" s="101">
        <v>211</v>
      </c>
      <c r="B212" s="101">
        <v>4</v>
      </c>
      <c r="C212" s="101" t="s">
        <v>626</v>
      </c>
      <c r="E212" s="140" t="e">
        <f>'4'!#REF!</f>
        <v>#REF!</v>
      </c>
      <c r="F212" s="107" t="e">
        <f>'4'!#REF!</f>
        <v>#REF!</v>
      </c>
      <c r="G212" s="107"/>
      <c r="I212" s="111" t="s">
        <v>29</v>
      </c>
    </row>
    <row r="213" spans="1:11" s="101" customFormat="1" x14ac:dyDescent="0.2">
      <c r="A213" s="101">
        <v>212</v>
      </c>
      <c r="B213" s="101">
        <v>4</v>
      </c>
      <c r="C213" s="101" t="s">
        <v>626</v>
      </c>
      <c r="E213" s="140" t="e">
        <f>'4'!#REF!</f>
        <v>#REF!</v>
      </c>
      <c r="F213" s="107" t="e">
        <f>'4'!#REF!</f>
        <v>#REF!</v>
      </c>
      <c r="G213" s="107"/>
      <c r="I213" s="111" t="s">
        <v>29</v>
      </c>
    </row>
    <row r="214" spans="1:11" s="101" customFormat="1" x14ac:dyDescent="0.2">
      <c r="A214" s="101">
        <v>213</v>
      </c>
      <c r="B214" s="101">
        <v>4</v>
      </c>
      <c r="C214" s="101" t="s">
        <v>626</v>
      </c>
      <c r="E214" s="138">
        <f>'4'!N21</f>
        <v>0</v>
      </c>
      <c r="F214" s="112" t="str">
        <f>'4'!B21</f>
        <v>Proposal will meet green and energy efficiency sustainable building requirements?</v>
      </c>
      <c r="G214" s="112"/>
      <c r="I214" s="111" t="s">
        <v>29</v>
      </c>
    </row>
    <row r="215" spans="1:11" s="101" customFormat="1" x14ac:dyDescent="0.2">
      <c r="A215" s="101">
        <v>214</v>
      </c>
      <c r="B215" s="101">
        <v>4</v>
      </c>
      <c r="C215" s="101" t="s">
        <v>626</v>
      </c>
      <c r="E215" s="138">
        <f>'4'!B25</f>
        <v>0</v>
      </c>
      <c r="F215" s="112" t="str">
        <f>'4'!C25</f>
        <v xml:space="preserve">  Enterprise's Enterprise Green Communities</v>
      </c>
      <c r="G215" s="112"/>
      <c r="I215" s="111" t="s">
        <v>29</v>
      </c>
    </row>
    <row r="216" spans="1:11" s="101" customFormat="1" x14ac:dyDescent="0.2">
      <c r="A216" s="101">
        <v>215</v>
      </c>
      <c r="B216" s="101">
        <v>4</v>
      </c>
      <c r="C216" s="101" t="s">
        <v>626</v>
      </c>
      <c r="E216" s="138">
        <f>'4'!H25</f>
        <v>0</v>
      </c>
      <c r="F216" s="112" t="str">
        <f>'4'!I25</f>
        <v xml:space="preserve">  US Green Building Council's LEED for Homes</v>
      </c>
      <c r="G216" s="112"/>
      <c r="I216" s="111" t="s">
        <v>29</v>
      </c>
    </row>
    <row r="217" spans="1:11" s="101" customFormat="1" x14ac:dyDescent="0.2">
      <c r="A217" s="101">
        <v>216</v>
      </c>
      <c r="B217" s="101">
        <v>4</v>
      </c>
      <c r="C217" s="101" t="s">
        <v>626</v>
      </c>
      <c r="E217" s="138">
        <f>'4'!B27</f>
        <v>0</v>
      </c>
      <c r="F217" s="112" t="str">
        <f>'4'!C27</f>
        <v xml:space="preserve">  Home Innovation Research Lab's National Green Building Standard - Bronze level or higher?</v>
      </c>
      <c r="G217" s="112"/>
      <c r="I217" s="111" t="s">
        <v>29</v>
      </c>
    </row>
    <row r="218" spans="1:11" s="101" customFormat="1" x14ac:dyDescent="0.2">
      <c r="A218" s="101">
        <v>217</v>
      </c>
      <c r="B218" s="101">
        <v>4</v>
      </c>
      <c r="C218" s="101" t="s">
        <v>626</v>
      </c>
      <c r="E218" s="138">
        <f>'4'!B29</f>
        <v>0</v>
      </c>
      <c r="F218" s="112" t="str">
        <f>'4'!C29</f>
        <v xml:space="preserve">  Southface Energy Institute and Greater Atlanta Home Builders Association's Earthcraft</v>
      </c>
      <c r="G218" s="112"/>
      <c r="I218" s="111" t="s">
        <v>29</v>
      </c>
    </row>
    <row r="219" spans="1:11" s="101" customFormat="1" x14ac:dyDescent="0.2">
      <c r="A219" s="101">
        <v>218</v>
      </c>
      <c r="B219" s="101">
        <v>4</v>
      </c>
      <c r="C219" s="101" t="s">
        <v>626</v>
      </c>
      <c r="E219" s="138">
        <f>'4'!B31</f>
        <v>0</v>
      </c>
      <c r="F219" s="107" t="str">
        <f>'4'!C31</f>
        <v xml:space="preserve">  High Performance Building Council of the BIA of Central SC, Certified High Performance (CHiP) HOME Program</v>
      </c>
      <c r="G219" s="107"/>
      <c r="H219" s="101" t="s">
        <v>622</v>
      </c>
      <c r="I219" s="111" t="s">
        <v>29</v>
      </c>
      <c r="J219" s="103"/>
      <c r="K219" s="101" t="str">
        <f>IF(E219="x",1,IF(E219="Yes",1,""))</f>
        <v/>
      </c>
    </row>
    <row r="220" spans="1:11" s="101" customFormat="1" x14ac:dyDescent="0.2">
      <c r="A220" s="101">
        <v>219</v>
      </c>
      <c r="B220" s="101">
        <v>4</v>
      </c>
      <c r="C220" s="101" t="s">
        <v>626</v>
      </c>
      <c r="E220" s="138">
        <f>'4'!B34</f>
        <v>0</v>
      </c>
      <c r="F220" s="107" t="str">
        <f>'4'!C34</f>
        <v>Garden Apartment</v>
      </c>
      <c r="G220" s="107" t="s">
        <v>810</v>
      </c>
      <c r="I220" s="111" t="s">
        <v>30</v>
      </c>
      <c r="J220" s="103" t="s">
        <v>829</v>
      </c>
    </row>
    <row r="221" spans="1:11" s="101" customFormat="1" x14ac:dyDescent="0.2">
      <c r="A221" s="101">
        <v>220</v>
      </c>
      <c r="B221" s="101">
        <v>4</v>
      </c>
      <c r="C221" s="101" t="s">
        <v>626</v>
      </c>
      <c r="E221" s="138">
        <f>'4'!G34</f>
        <v>0</v>
      </c>
      <c r="F221" s="107" t="str">
        <f>'4'!H34</f>
        <v>Triplex/Quadplex</v>
      </c>
      <c r="G221" s="107" t="s">
        <v>696</v>
      </c>
      <c r="I221" s="103" t="s">
        <v>700</v>
      </c>
      <c r="J221" s="103" t="s">
        <v>829</v>
      </c>
      <c r="K221" s="101" t="str">
        <f>IF(E221="x",1,IF(E221="Yes",1,""))</f>
        <v/>
      </c>
    </row>
    <row r="222" spans="1:11" s="101" customFormat="1" x14ac:dyDescent="0.2">
      <c r="A222" s="101">
        <v>221</v>
      </c>
      <c r="B222" s="101">
        <v>4</v>
      </c>
      <c r="C222" s="101" t="s">
        <v>626</v>
      </c>
      <c r="E222" s="138">
        <f>'4'!L34</f>
        <v>0</v>
      </c>
      <c r="F222" s="107" t="str">
        <f>'4'!M34</f>
        <v>Detached Clubhouse</v>
      </c>
      <c r="G222" s="107" t="s">
        <v>696</v>
      </c>
      <c r="I222" s="103" t="s">
        <v>700</v>
      </c>
      <c r="J222" s="103" t="s">
        <v>829</v>
      </c>
      <c r="K222" s="101" t="str">
        <f>IF(E222="x",1,IF(E222="Yes",1,""))</f>
        <v/>
      </c>
    </row>
    <row r="223" spans="1:11" s="101" customFormat="1" x14ac:dyDescent="0.2">
      <c r="A223" s="101">
        <v>222</v>
      </c>
      <c r="B223" s="101">
        <v>4</v>
      </c>
      <c r="C223" s="101" t="s">
        <v>626</v>
      </c>
      <c r="E223" s="138">
        <f>'4'!B36</f>
        <v>0</v>
      </c>
      <c r="F223" s="107" t="str">
        <f>'4'!C36</f>
        <v>Single Family House (Detached)</v>
      </c>
      <c r="G223" s="107" t="s">
        <v>810</v>
      </c>
      <c r="I223" s="111" t="s">
        <v>30</v>
      </c>
      <c r="J223" s="103" t="s">
        <v>829</v>
      </c>
    </row>
    <row r="224" spans="1:11" s="101" customFormat="1" x14ac:dyDescent="0.2">
      <c r="A224" s="101">
        <v>223</v>
      </c>
      <c r="B224" s="101">
        <v>4</v>
      </c>
      <c r="C224" s="101" t="s">
        <v>626</v>
      </c>
      <c r="E224" s="138">
        <f>'4'!G36</f>
        <v>0</v>
      </c>
      <c r="F224" s="105" t="str">
        <f>'4'!H36</f>
        <v>Other Describe Below</v>
      </c>
      <c r="G224" s="105" t="s">
        <v>810</v>
      </c>
      <c r="I224" s="111" t="s">
        <v>30</v>
      </c>
      <c r="J224" s="103" t="s">
        <v>829</v>
      </c>
      <c r="K224" s="101" t="str">
        <f>IF(E224="x",1,IF(E224="Yes",1,""))</f>
        <v/>
      </c>
    </row>
    <row r="225" spans="1:11" s="101" customFormat="1" x14ac:dyDescent="0.2">
      <c r="A225" s="101">
        <v>224</v>
      </c>
      <c r="B225" s="101">
        <v>4</v>
      </c>
      <c r="C225" s="101" t="s">
        <v>626</v>
      </c>
      <c r="E225" s="138">
        <f>'4'!L36</f>
        <v>0</v>
      </c>
      <c r="F225" s="107" t="str">
        <f>'4'!M36</f>
        <v>Elevator</v>
      </c>
      <c r="G225" s="107" t="s">
        <v>810</v>
      </c>
      <c r="I225" s="111" t="s">
        <v>30</v>
      </c>
      <c r="J225" s="103" t="s">
        <v>829</v>
      </c>
      <c r="K225" s="101" t="str">
        <f>IF(E225="x",1,IF(E225="Yes",1,""))</f>
        <v/>
      </c>
    </row>
    <row r="226" spans="1:11" s="101" customFormat="1" x14ac:dyDescent="0.2">
      <c r="A226" s="101">
        <v>225</v>
      </c>
      <c r="B226" s="101">
        <v>4</v>
      </c>
      <c r="C226" s="101" t="s">
        <v>626</v>
      </c>
      <c r="E226" s="138">
        <f>'4'!B38</f>
        <v>0</v>
      </c>
      <c r="F226" s="107" t="str">
        <f>'4'!C38</f>
        <v>Townhouse/Rowhouse</v>
      </c>
      <c r="G226" s="107" t="s">
        <v>810</v>
      </c>
      <c r="H226" s="101" t="s">
        <v>699</v>
      </c>
      <c r="I226" s="111" t="s">
        <v>30</v>
      </c>
      <c r="J226" s="103" t="s">
        <v>829</v>
      </c>
      <c r="K226" s="101" t="str">
        <f>IF(E226="x","Yes","")</f>
        <v/>
      </c>
    </row>
    <row r="227" spans="1:11" s="101" customFormat="1" x14ac:dyDescent="0.2">
      <c r="A227" s="101">
        <v>226</v>
      </c>
      <c r="B227" s="101">
        <v>4</v>
      </c>
      <c r="C227" s="101" t="s">
        <v>626</v>
      </c>
      <c r="E227" s="138">
        <f>'4'!M38</f>
        <v>0</v>
      </c>
      <c r="F227" s="107" t="str">
        <f>'4'!K38</f>
        <v>Foundation Type:</v>
      </c>
      <c r="G227" s="107" t="s">
        <v>696</v>
      </c>
      <c r="H227" s="101" t="s">
        <v>699</v>
      </c>
      <c r="I227" s="111" t="s">
        <v>700</v>
      </c>
      <c r="J227" s="103" t="s">
        <v>829</v>
      </c>
      <c r="K227" s="101" t="str">
        <f>IF(E227=0,"",E227)</f>
        <v/>
      </c>
    </row>
    <row r="228" spans="1:11" s="101" customFormat="1" x14ac:dyDescent="0.2">
      <c r="A228" s="101">
        <v>227</v>
      </c>
      <c r="B228" s="101">
        <v>4</v>
      </c>
      <c r="C228" s="101" t="s">
        <v>626</v>
      </c>
      <c r="E228" s="138">
        <f>'4'!B40</f>
        <v>0</v>
      </c>
      <c r="F228" s="105" t="str">
        <f>'4'!C40</f>
        <v>Duplex</v>
      </c>
      <c r="G228" s="107" t="s">
        <v>810</v>
      </c>
      <c r="H228" s="101" t="s">
        <v>699</v>
      </c>
      <c r="I228" s="123" t="s">
        <v>30</v>
      </c>
      <c r="J228" s="103"/>
      <c r="K228" s="101" t="str">
        <f>IF(E228=0,"",E228)</f>
        <v/>
      </c>
    </row>
    <row r="229" spans="1:11" s="101" customFormat="1" x14ac:dyDescent="0.2">
      <c r="A229" s="101">
        <v>228</v>
      </c>
      <c r="B229" s="101">
        <v>4</v>
      </c>
      <c r="C229" s="101" t="s">
        <v>626</v>
      </c>
      <c r="E229" s="138">
        <f>'4'!G38</f>
        <v>0</v>
      </c>
      <c r="F229" s="105" t="s">
        <v>1013</v>
      </c>
      <c r="G229" s="107"/>
      <c r="H229" s="101" t="s">
        <v>699</v>
      </c>
      <c r="I229" s="123" t="s">
        <v>29</v>
      </c>
      <c r="J229" s="103"/>
      <c r="K229" s="101" t="str">
        <f>IF(E229=0,"",E229)</f>
        <v/>
      </c>
    </row>
    <row r="230" spans="1:11" s="101" customFormat="1" x14ac:dyDescent="0.2">
      <c r="A230" s="101">
        <v>229</v>
      </c>
      <c r="B230" s="101">
        <v>4</v>
      </c>
      <c r="C230" s="101" t="s">
        <v>96</v>
      </c>
      <c r="E230" s="138">
        <f>'4'!E45</f>
        <v>0</v>
      </c>
      <c r="F230" s="105" t="str">
        <f>'4'!B45</f>
        <v xml:space="preserve"># of Units (1 BR or less) = </v>
      </c>
      <c r="G230" s="105"/>
      <c r="I230" s="111" t="s">
        <v>29</v>
      </c>
    </row>
    <row r="231" spans="1:11" s="101" customFormat="1" x14ac:dyDescent="0.2">
      <c r="A231" s="101">
        <v>230</v>
      </c>
      <c r="B231" s="101">
        <v>4</v>
      </c>
      <c r="C231" s="101" t="s">
        <v>96</v>
      </c>
      <c r="E231" s="138">
        <f>'4'!E47</f>
        <v>0</v>
      </c>
      <c r="F231" s="105" t="str">
        <f>'4'!B47</f>
        <v xml:space="preserve"># of Units (2 BR) = </v>
      </c>
      <c r="G231" s="105"/>
      <c r="I231" s="111" t="s">
        <v>29</v>
      </c>
    </row>
    <row r="232" spans="1:11" s="101" customFormat="1" x14ac:dyDescent="0.2">
      <c r="A232" s="101">
        <v>231</v>
      </c>
      <c r="B232" s="101">
        <v>4</v>
      </c>
      <c r="C232" s="101" t="s">
        <v>96</v>
      </c>
      <c r="E232" s="138">
        <f>'4'!E49</f>
        <v>0</v>
      </c>
      <c r="F232" s="105" t="str">
        <f>'4'!B49</f>
        <v xml:space="preserve"># of Units (3 BR or more) = </v>
      </c>
      <c r="G232" s="105"/>
      <c r="I232" s="111" t="s">
        <v>29</v>
      </c>
    </row>
    <row r="233" spans="1:11" s="101" customFormat="1" x14ac:dyDescent="0.2">
      <c r="A233" s="101">
        <v>232</v>
      </c>
      <c r="B233" s="101">
        <v>4</v>
      </c>
      <c r="C233" s="101" t="s">
        <v>96</v>
      </c>
      <c r="E233" s="138">
        <f>'4'!L45</f>
        <v>0</v>
      </c>
      <c r="F233" s="105" t="str">
        <f>'4'!I45</f>
        <v># of required parking spaces =</v>
      </c>
      <c r="G233" s="105"/>
      <c r="I233" s="111" t="s">
        <v>29</v>
      </c>
    </row>
    <row r="234" spans="1:11" s="101" customFormat="1" x14ac:dyDescent="0.2">
      <c r="A234" s="101">
        <v>233</v>
      </c>
      <c r="B234" s="101">
        <v>4</v>
      </c>
      <c r="C234" s="101" t="s">
        <v>96</v>
      </c>
      <c r="E234" s="138">
        <f>'4'!L47</f>
        <v>0</v>
      </c>
      <c r="F234" s="105" t="str">
        <f>'4'!I47</f>
        <v xml:space="preserve"># of planned parking spaces = </v>
      </c>
      <c r="G234" s="105" t="s">
        <v>814</v>
      </c>
      <c r="I234" s="111" t="s">
        <v>30</v>
      </c>
      <c r="J234" s="101" t="s">
        <v>1012</v>
      </c>
    </row>
    <row r="235" spans="1:11" s="101" customFormat="1" x14ac:dyDescent="0.2">
      <c r="A235" s="101">
        <v>234</v>
      </c>
      <c r="B235" s="101">
        <v>4</v>
      </c>
      <c r="C235" s="101" t="s">
        <v>96</v>
      </c>
      <c r="E235" s="138">
        <f>'4'!L49</f>
        <v>0</v>
      </c>
      <c r="F235" s="105" t="str">
        <f>'4'!I49</f>
        <v>excess/(deficit) =</v>
      </c>
      <c r="G235" s="105"/>
      <c r="I235" s="111" t="s">
        <v>29</v>
      </c>
    </row>
    <row r="236" spans="1:11" s="101" customFormat="1" x14ac:dyDescent="0.2">
      <c r="A236" s="101">
        <v>235</v>
      </c>
      <c r="B236" s="101">
        <v>4</v>
      </c>
      <c r="C236" s="101" t="s">
        <v>96</v>
      </c>
      <c r="E236" s="138">
        <f>'4'!G51</f>
        <v>0</v>
      </c>
      <c r="F236" s="105" t="str">
        <f>'4'!B51</f>
        <v>Will any tenants pay parking fees?</v>
      </c>
      <c r="G236" s="105"/>
      <c r="I236" s="111" t="s">
        <v>29</v>
      </c>
    </row>
    <row r="237" spans="1:11" s="101" customFormat="1" x14ac:dyDescent="0.2">
      <c r="A237" s="101">
        <v>236</v>
      </c>
      <c r="B237" s="101">
        <v>4</v>
      </c>
      <c r="C237" s="101" t="s">
        <v>96</v>
      </c>
      <c r="E237" s="138">
        <f>'4'!K51</f>
        <v>0</v>
      </c>
      <c r="F237" s="105" t="str">
        <f>'4'!H51</f>
        <v>If yes, explain the charges:</v>
      </c>
      <c r="G237" s="105"/>
      <c r="I237" s="111" t="s">
        <v>29</v>
      </c>
    </row>
    <row r="238" spans="1:11" s="101" customFormat="1" x14ac:dyDescent="0.2">
      <c r="A238" s="101">
        <v>237</v>
      </c>
      <c r="B238" s="101">
        <v>4</v>
      </c>
      <c r="C238" s="101" t="s">
        <v>96</v>
      </c>
      <c r="E238" s="138">
        <f>'4'!G53</f>
        <v>0</v>
      </c>
      <c r="F238" s="105" t="str">
        <f>'4'!B53</f>
        <v>Local jurisdiction requires less?</v>
      </c>
      <c r="G238" s="105"/>
      <c r="I238" s="111" t="s">
        <v>29</v>
      </c>
    </row>
    <row r="239" spans="1:11" s="101" customFormat="1" x14ac:dyDescent="0.2">
      <c r="A239" s="101">
        <v>238</v>
      </c>
      <c r="B239" s="101">
        <v>4</v>
      </c>
      <c r="C239" s="101" t="s">
        <v>631</v>
      </c>
      <c r="D239" s="126"/>
      <c r="E239" s="138">
        <f>'4'!G58</f>
        <v>0</v>
      </c>
      <c r="F239" s="105" t="str">
        <f>'4'!B58</f>
        <v>Source of Utility Allowance Calculation:</v>
      </c>
      <c r="G239" s="105" t="s">
        <v>696</v>
      </c>
      <c r="I239" s="103" t="s">
        <v>700</v>
      </c>
      <c r="J239" s="101" t="s">
        <v>631</v>
      </c>
    </row>
    <row r="240" spans="1:11" s="101" customFormat="1" x14ac:dyDescent="0.2">
      <c r="A240" s="101">
        <v>239</v>
      </c>
      <c r="B240" s="101">
        <v>4</v>
      </c>
      <c r="C240" s="101" t="s">
        <v>631</v>
      </c>
      <c r="D240" s="126"/>
      <c r="E240" s="138">
        <f>'4'!O58</f>
        <v>0</v>
      </c>
      <c r="F240" s="105" t="str">
        <f>'4'!L58</f>
        <v>Energy Star?</v>
      </c>
      <c r="G240" s="105" t="s">
        <v>810</v>
      </c>
      <c r="I240" s="103" t="s">
        <v>700</v>
      </c>
      <c r="J240" s="101" t="s">
        <v>631</v>
      </c>
    </row>
    <row r="241" spans="1:11" s="101" customFormat="1" x14ac:dyDescent="0.2">
      <c r="A241" s="101">
        <v>240</v>
      </c>
      <c r="B241" s="101">
        <v>4</v>
      </c>
      <c r="C241" s="101" t="s">
        <v>631</v>
      </c>
      <c r="D241" s="126"/>
      <c r="E241" s="138">
        <f>'4'!F60</f>
        <v>0</v>
      </c>
      <c r="F241" s="105" t="str">
        <f>'4'!D60</f>
        <v>1st type:</v>
      </c>
      <c r="G241" s="105" t="s">
        <v>696</v>
      </c>
      <c r="I241" s="103" t="s">
        <v>700</v>
      </c>
      <c r="J241" s="101" t="s">
        <v>631</v>
      </c>
    </row>
    <row r="242" spans="1:11" s="101" customFormat="1" x14ac:dyDescent="0.2">
      <c r="A242" s="101">
        <v>241</v>
      </c>
      <c r="B242" s="101">
        <v>4</v>
      </c>
      <c r="C242" s="101" t="s">
        <v>631</v>
      </c>
      <c r="D242" s="126"/>
      <c r="E242" s="138">
        <f>'4'!L60</f>
        <v>0</v>
      </c>
      <c r="F242" s="105" t="str">
        <f>'4'!K60</f>
        <v>2nd type:</v>
      </c>
      <c r="G242" s="105" t="s">
        <v>696</v>
      </c>
      <c r="I242" s="103" t="s">
        <v>700</v>
      </c>
      <c r="J242" s="101" t="s">
        <v>631</v>
      </c>
    </row>
    <row r="243" spans="1:11" s="101" customFormat="1" x14ac:dyDescent="0.2">
      <c r="A243" s="101">
        <v>242</v>
      </c>
      <c r="B243" s="101">
        <v>4</v>
      </c>
      <c r="C243" s="101" t="s">
        <v>631</v>
      </c>
      <c r="E243" s="138">
        <f>'4'!D66</f>
        <v>0</v>
      </c>
      <c r="F243" s="120" t="str">
        <f>'4'!B$66</f>
        <v>Heating</v>
      </c>
      <c r="G243" s="127" t="s">
        <v>696</v>
      </c>
      <c r="H243" s="128" t="s">
        <v>202</v>
      </c>
      <c r="I243" s="103" t="s">
        <v>30</v>
      </c>
      <c r="J243" s="101" t="s">
        <v>631</v>
      </c>
      <c r="K243" s="101" t="str">
        <f>IF(E243=0,"",E243)</f>
        <v/>
      </c>
    </row>
    <row r="244" spans="1:11" s="101" customFormat="1" x14ac:dyDescent="0.2">
      <c r="A244" s="101">
        <v>243</v>
      </c>
      <c r="B244" s="101">
        <v>4</v>
      </c>
      <c r="C244" s="101" t="s">
        <v>631</v>
      </c>
      <c r="E244" s="138">
        <f>'4'!D67</f>
        <v>0</v>
      </c>
      <c r="F244" s="120" t="str">
        <f>'4'!B$67</f>
        <v>Cooking</v>
      </c>
      <c r="G244" s="127" t="s">
        <v>696</v>
      </c>
      <c r="H244" s="128" t="s">
        <v>202</v>
      </c>
      <c r="I244" s="103" t="s">
        <v>30</v>
      </c>
      <c r="J244" s="101" t="s">
        <v>631</v>
      </c>
      <c r="K244" s="101" t="str">
        <f>IF(E244=0,"",E244)</f>
        <v/>
      </c>
    </row>
    <row r="245" spans="1:11" s="101" customFormat="1" x14ac:dyDescent="0.2">
      <c r="A245" s="101">
        <v>244</v>
      </c>
      <c r="B245" s="101">
        <v>4</v>
      </c>
      <c r="C245" s="101" t="s">
        <v>631</v>
      </c>
      <c r="E245" s="138">
        <f>'4'!D68</f>
        <v>0</v>
      </c>
      <c r="F245" s="120" t="str">
        <f>'4'!B$68</f>
        <v>Other Electric</v>
      </c>
      <c r="G245" s="127" t="s">
        <v>696</v>
      </c>
      <c r="H245" s="128" t="s">
        <v>202</v>
      </c>
      <c r="I245" s="103" t="s">
        <v>30</v>
      </c>
      <c r="J245" s="101" t="s">
        <v>631</v>
      </c>
      <c r="K245" s="101" t="str">
        <f>IF(E245=0,"",E245)</f>
        <v/>
      </c>
    </row>
    <row r="246" spans="1:11" s="101" customFormat="1" x14ac:dyDescent="0.2">
      <c r="A246" s="101">
        <v>245</v>
      </c>
      <c r="B246" s="101">
        <v>4</v>
      </c>
      <c r="C246" s="101" t="s">
        <v>631</v>
      </c>
      <c r="E246" s="138">
        <f>'4'!D69</f>
        <v>0</v>
      </c>
      <c r="F246" s="120" t="str">
        <f>'4'!B$69</f>
        <v>Air Conditioning</v>
      </c>
      <c r="G246" s="127" t="s">
        <v>696</v>
      </c>
      <c r="H246" s="128" t="s">
        <v>202</v>
      </c>
      <c r="I246" s="103" t="s">
        <v>30</v>
      </c>
      <c r="J246" s="101" t="s">
        <v>631</v>
      </c>
      <c r="K246" s="101" t="str">
        <f>IF(E246=0,"",E246)</f>
        <v/>
      </c>
    </row>
    <row r="247" spans="1:11" s="101" customFormat="1" x14ac:dyDescent="0.2">
      <c r="A247" s="101">
        <v>246</v>
      </c>
      <c r="B247" s="101">
        <v>4</v>
      </c>
      <c r="C247" s="101" t="s">
        <v>631</v>
      </c>
      <c r="E247" s="138">
        <f>'4'!D70</f>
        <v>0</v>
      </c>
      <c r="F247" s="120" t="str">
        <f>'4'!B$70</f>
        <v>Water Heating</v>
      </c>
      <c r="G247" s="127" t="s">
        <v>696</v>
      </c>
      <c r="H247" s="128" t="s">
        <v>202</v>
      </c>
      <c r="I247" s="103" t="s">
        <v>30</v>
      </c>
      <c r="J247" s="101" t="s">
        <v>631</v>
      </c>
      <c r="K247" s="101" t="str">
        <f>IF(E247=0,"",E247)</f>
        <v/>
      </c>
    </row>
    <row r="248" spans="1:11" s="101" customFormat="1" x14ac:dyDescent="0.2">
      <c r="A248" s="101">
        <v>247</v>
      </c>
      <c r="B248" s="101">
        <v>4</v>
      </c>
      <c r="C248" s="101" t="s">
        <v>631</v>
      </c>
      <c r="E248" s="138">
        <f>'4'!D71</f>
        <v>0</v>
      </c>
      <c r="F248" s="120" t="str">
        <f>'4'!B$71</f>
        <v>Water</v>
      </c>
      <c r="G248" s="127" t="s">
        <v>696</v>
      </c>
      <c r="H248" s="128" t="s">
        <v>202</v>
      </c>
      <c r="I248" s="111" t="s">
        <v>1015</v>
      </c>
      <c r="J248" s="101" t="s">
        <v>631</v>
      </c>
    </row>
    <row r="249" spans="1:11" s="101" customFormat="1" x14ac:dyDescent="0.2">
      <c r="A249" s="101">
        <v>248</v>
      </c>
      <c r="B249" s="101">
        <v>4</v>
      </c>
      <c r="C249" s="101" t="s">
        <v>631</v>
      </c>
      <c r="E249" s="138">
        <f>'4'!D72</f>
        <v>0</v>
      </c>
      <c r="F249" s="120" t="str">
        <f>'4'!B$72</f>
        <v>Sewer</v>
      </c>
      <c r="G249" s="127" t="s">
        <v>696</v>
      </c>
      <c r="H249" s="128" t="s">
        <v>202</v>
      </c>
      <c r="I249" s="111" t="s">
        <v>1015</v>
      </c>
      <c r="J249" s="101" t="s">
        <v>631</v>
      </c>
      <c r="K249" s="101" t="str">
        <f t="shared" ref="K249:K257" si="0">IF(E249=0,"",E249)</f>
        <v/>
      </c>
    </row>
    <row r="250" spans="1:11" s="101" customFormat="1" x14ac:dyDescent="0.2">
      <c r="A250" s="101">
        <v>249</v>
      </c>
      <c r="B250" s="101">
        <v>4</v>
      </c>
      <c r="C250" s="101" t="s">
        <v>631</v>
      </c>
      <c r="E250" s="138">
        <f>'4'!D73</f>
        <v>0</v>
      </c>
      <c r="F250" s="120" t="str">
        <f>'4'!B$73</f>
        <v>Trash</v>
      </c>
      <c r="G250" s="127" t="s">
        <v>696</v>
      </c>
      <c r="H250" s="128" t="s">
        <v>202</v>
      </c>
      <c r="I250" s="111" t="s">
        <v>1015</v>
      </c>
      <c r="J250" s="101" t="s">
        <v>631</v>
      </c>
      <c r="K250" s="101" t="str">
        <f t="shared" si="0"/>
        <v/>
      </c>
    </row>
    <row r="251" spans="1:11" s="101" customFormat="1" x14ac:dyDescent="0.2">
      <c r="A251" s="101">
        <v>250</v>
      </c>
      <c r="B251" s="101">
        <v>4</v>
      </c>
      <c r="C251" s="101" t="s">
        <v>631</v>
      </c>
      <c r="E251" s="138" t="e">
        <f>'4'!#REF!</f>
        <v>#REF!</v>
      </c>
      <c r="F251" s="120" t="e">
        <f>'4'!#REF!</f>
        <v>#REF!</v>
      </c>
      <c r="G251" s="127" t="s">
        <v>696</v>
      </c>
      <c r="H251" s="128" t="s">
        <v>202</v>
      </c>
      <c r="I251" s="103" t="s">
        <v>1014</v>
      </c>
      <c r="J251" s="101" t="s">
        <v>631</v>
      </c>
      <c r="K251" s="101" t="e">
        <f t="shared" si="0"/>
        <v>#REF!</v>
      </c>
    </row>
    <row r="252" spans="1:11" s="101" customFormat="1" x14ac:dyDescent="0.2">
      <c r="A252" s="101">
        <v>251</v>
      </c>
      <c r="B252" s="101">
        <v>4</v>
      </c>
      <c r="C252" s="101" t="s">
        <v>631</v>
      </c>
      <c r="E252" s="138">
        <f>'4'!D8</f>
        <v>0</v>
      </c>
      <c r="F252" s="120" t="e">
        <f>'4'!#REF!</f>
        <v>#REF!</v>
      </c>
      <c r="G252" s="127" t="s">
        <v>696</v>
      </c>
      <c r="H252" s="128" t="s">
        <v>202</v>
      </c>
      <c r="I252" s="103" t="s">
        <v>1014</v>
      </c>
      <c r="J252" s="101" t="s">
        <v>631</v>
      </c>
      <c r="K252" s="101" t="str">
        <f t="shared" si="0"/>
        <v/>
      </c>
    </row>
    <row r="253" spans="1:11" s="101" customFormat="1" x14ac:dyDescent="0.2">
      <c r="A253" s="101">
        <v>252</v>
      </c>
      <c r="B253" s="101">
        <v>4</v>
      </c>
      <c r="C253" s="101" t="s">
        <v>631</v>
      </c>
      <c r="E253" s="138">
        <f>'4'!F66</f>
        <v>0</v>
      </c>
      <c r="F253" s="120" t="str">
        <f>'4'!B$66</f>
        <v>Heating</v>
      </c>
      <c r="G253" s="127" t="s">
        <v>696</v>
      </c>
      <c r="H253" s="128" t="s">
        <v>632</v>
      </c>
      <c r="I253" s="103" t="s">
        <v>30</v>
      </c>
      <c r="J253" s="101" t="s">
        <v>631</v>
      </c>
      <c r="K253" s="101" t="str">
        <f t="shared" si="0"/>
        <v/>
      </c>
    </row>
    <row r="254" spans="1:11" s="101" customFormat="1" x14ac:dyDescent="0.2">
      <c r="A254" s="101">
        <v>253</v>
      </c>
      <c r="B254" s="101">
        <v>4</v>
      </c>
      <c r="C254" s="101" t="s">
        <v>631</v>
      </c>
      <c r="E254" s="138">
        <f>'4'!F67</f>
        <v>0</v>
      </c>
      <c r="F254" s="120" t="str">
        <f>'4'!B$67</f>
        <v>Cooking</v>
      </c>
      <c r="G254" s="127" t="s">
        <v>696</v>
      </c>
      <c r="H254" s="128" t="s">
        <v>632</v>
      </c>
      <c r="I254" s="103" t="s">
        <v>30</v>
      </c>
      <c r="J254" s="101" t="s">
        <v>631</v>
      </c>
      <c r="K254" s="101" t="str">
        <f t="shared" si="0"/>
        <v/>
      </c>
    </row>
    <row r="255" spans="1:11" s="101" customFormat="1" x14ac:dyDescent="0.2">
      <c r="A255" s="101">
        <v>254</v>
      </c>
      <c r="B255" s="101">
        <v>4</v>
      </c>
      <c r="C255" s="101" t="s">
        <v>631</v>
      </c>
      <c r="E255" s="138">
        <f>'4'!F68</f>
        <v>0</v>
      </c>
      <c r="F255" s="120" t="str">
        <f>'4'!B$68</f>
        <v>Other Electric</v>
      </c>
      <c r="G255" s="127" t="s">
        <v>696</v>
      </c>
      <c r="H255" s="128" t="s">
        <v>632</v>
      </c>
      <c r="I255" s="103" t="s">
        <v>30</v>
      </c>
      <c r="J255" s="101" t="s">
        <v>631</v>
      </c>
      <c r="K255" s="101" t="str">
        <f t="shared" si="0"/>
        <v/>
      </c>
    </row>
    <row r="256" spans="1:11" s="101" customFormat="1" x14ac:dyDescent="0.2">
      <c r="A256" s="101">
        <v>255</v>
      </c>
      <c r="B256" s="101">
        <v>4</v>
      </c>
      <c r="C256" s="101" t="s">
        <v>631</v>
      </c>
      <c r="E256" s="138">
        <f>'4'!F69</f>
        <v>0</v>
      </c>
      <c r="F256" s="120" t="str">
        <f>'4'!B$69</f>
        <v>Air Conditioning</v>
      </c>
      <c r="G256" s="127" t="s">
        <v>696</v>
      </c>
      <c r="H256" s="128" t="s">
        <v>632</v>
      </c>
      <c r="I256" s="103" t="s">
        <v>30</v>
      </c>
      <c r="J256" s="101" t="s">
        <v>631</v>
      </c>
      <c r="K256" s="101" t="str">
        <f t="shared" si="0"/>
        <v/>
      </c>
    </row>
    <row r="257" spans="1:12" s="101" customFormat="1" x14ac:dyDescent="0.2">
      <c r="A257" s="101">
        <v>256</v>
      </c>
      <c r="B257" s="101">
        <v>4</v>
      </c>
      <c r="C257" s="101" t="s">
        <v>631</v>
      </c>
      <c r="E257" s="138">
        <f>'4'!F70</f>
        <v>0</v>
      </c>
      <c r="F257" s="120" t="str">
        <f>'4'!B$70</f>
        <v>Water Heating</v>
      </c>
      <c r="G257" s="127" t="s">
        <v>696</v>
      </c>
      <c r="H257" s="128" t="s">
        <v>632</v>
      </c>
      <c r="I257" s="103" t="s">
        <v>30</v>
      </c>
      <c r="J257" s="101" t="s">
        <v>631</v>
      </c>
      <c r="K257" s="101" t="str">
        <f t="shared" si="0"/>
        <v/>
      </c>
    </row>
    <row r="258" spans="1:12" s="101" customFormat="1" x14ac:dyDescent="0.2">
      <c r="A258" s="101">
        <v>257</v>
      </c>
      <c r="B258" s="101">
        <v>4</v>
      </c>
      <c r="C258" s="101" t="s">
        <v>631</v>
      </c>
      <c r="E258" s="138">
        <f>'4'!F71</f>
        <v>0</v>
      </c>
      <c r="F258" s="120" t="str">
        <f>'4'!B$71</f>
        <v>Water</v>
      </c>
      <c r="G258" s="127" t="s">
        <v>696</v>
      </c>
      <c r="H258" s="128" t="s">
        <v>632</v>
      </c>
      <c r="I258" s="111" t="s">
        <v>1015</v>
      </c>
      <c r="J258" s="101" t="s">
        <v>631</v>
      </c>
    </row>
    <row r="259" spans="1:12" s="101" customFormat="1" x14ac:dyDescent="0.2">
      <c r="A259" s="101">
        <v>258</v>
      </c>
      <c r="B259" s="101">
        <v>4</v>
      </c>
      <c r="C259" s="101" t="s">
        <v>631</v>
      </c>
      <c r="E259" s="138">
        <f>'4'!F72</f>
        <v>0</v>
      </c>
      <c r="F259" s="120" t="str">
        <f>'4'!B$72</f>
        <v>Sewer</v>
      </c>
      <c r="G259" s="127" t="s">
        <v>696</v>
      </c>
      <c r="H259" s="128" t="s">
        <v>632</v>
      </c>
      <c r="I259" s="111" t="s">
        <v>1015</v>
      </c>
      <c r="J259" s="101" t="s">
        <v>631</v>
      </c>
    </row>
    <row r="260" spans="1:12" s="101" customFormat="1" x14ac:dyDescent="0.2">
      <c r="A260" s="101">
        <v>259</v>
      </c>
      <c r="B260" s="101">
        <v>4</v>
      </c>
      <c r="C260" s="101" t="s">
        <v>631</v>
      </c>
      <c r="E260" s="138">
        <f>'4'!F73</f>
        <v>0</v>
      </c>
      <c r="F260" s="120" t="str">
        <f>'4'!B$73</f>
        <v>Trash</v>
      </c>
      <c r="G260" s="127" t="s">
        <v>696</v>
      </c>
      <c r="H260" s="128" t="s">
        <v>632</v>
      </c>
      <c r="I260" s="111" t="s">
        <v>1015</v>
      </c>
      <c r="J260" s="101" t="s">
        <v>631</v>
      </c>
    </row>
    <row r="261" spans="1:12" s="101" customFormat="1" x14ac:dyDescent="0.2">
      <c r="A261" s="101">
        <v>260</v>
      </c>
      <c r="B261" s="101">
        <v>4</v>
      </c>
      <c r="C261" s="101" t="s">
        <v>631</v>
      </c>
      <c r="E261" s="138" t="e">
        <f>'4'!#REF!</f>
        <v>#REF!</v>
      </c>
      <c r="F261" s="120" t="e">
        <f>'4'!#REF!</f>
        <v>#REF!</v>
      </c>
      <c r="G261" s="127" t="s">
        <v>696</v>
      </c>
      <c r="H261" s="128" t="s">
        <v>632</v>
      </c>
      <c r="I261" s="103" t="s">
        <v>1014</v>
      </c>
      <c r="J261" s="101" t="s">
        <v>631</v>
      </c>
    </row>
    <row r="262" spans="1:12" s="101" customFormat="1" x14ac:dyDescent="0.2">
      <c r="A262" s="101">
        <v>261</v>
      </c>
      <c r="B262" s="101">
        <v>4</v>
      </c>
      <c r="C262" s="101" t="s">
        <v>631</v>
      </c>
      <c r="E262" s="138" t="e">
        <f>'4'!#REF!</f>
        <v>#REF!</v>
      </c>
      <c r="F262" s="120" t="e">
        <f>'4'!#REF!</f>
        <v>#REF!</v>
      </c>
      <c r="G262" s="127" t="s">
        <v>696</v>
      </c>
      <c r="H262" s="128" t="s">
        <v>632</v>
      </c>
      <c r="I262" s="103" t="s">
        <v>1014</v>
      </c>
      <c r="J262" s="101" t="s">
        <v>631</v>
      </c>
    </row>
    <row r="263" spans="1:12" s="101" customFormat="1" x14ac:dyDescent="0.2">
      <c r="A263" s="101">
        <v>262</v>
      </c>
      <c r="B263" s="101">
        <v>4</v>
      </c>
      <c r="C263" s="101" t="s">
        <v>631</v>
      </c>
      <c r="E263" s="144">
        <f>'4'!I66</f>
        <v>0</v>
      </c>
      <c r="F263" s="120" t="str">
        <f>'4'!B$66</f>
        <v>Heating</v>
      </c>
      <c r="G263" s="127" t="s">
        <v>827</v>
      </c>
      <c r="H263" s="101" t="s">
        <v>150</v>
      </c>
      <c r="I263" s="103" t="s">
        <v>30</v>
      </c>
      <c r="J263" s="101" t="s">
        <v>631</v>
      </c>
      <c r="K263" s="101" t="str">
        <f t="shared" ref="K263:K294" si="1">IF(E263=0,"",E263)</f>
        <v/>
      </c>
      <c r="L263" s="106"/>
    </row>
    <row r="264" spans="1:12" s="101" customFormat="1" x14ac:dyDescent="0.2">
      <c r="A264" s="101">
        <v>263</v>
      </c>
      <c r="B264" s="101">
        <v>4</v>
      </c>
      <c r="C264" s="101" t="s">
        <v>631</v>
      </c>
      <c r="E264" s="144">
        <f>'4'!I67</f>
        <v>0</v>
      </c>
      <c r="F264" s="120" t="str">
        <f>'4'!B$67</f>
        <v>Cooking</v>
      </c>
      <c r="G264" s="127" t="s">
        <v>827</v>
      </c>
      <c r="H264" s="101" t="s">
        <v>150</v>
      </c>
      <c r="I264" s="103" t="s">
        <v>30</v>
      </c>
      <c r="J264" s="101" t="s">
        <v>631</v>
      </c>
      <c r="K264" s="101" t="str">
        <f t="shared" si="1"/>
        <v/>
      </c>
      <c r="L264" s="106"/>
    </row>
    <row r="265" spans="1:12" s="101" customFormat="1" x14ac:dyDescent="0.2">
      <c r="A265" s="101">
        <v>264</v>
      </c>
      <c r="B265" s="101">
        <v>4</v>
      </c>
      <c r="C265" s="101" t="s">
        <v>631</v>
      </c>
      <c r="E265" s="144">
        <f>'4'!I68</f>
        <v>0</v>
      </c>
      <c r="F265" s="120" t="str">
        <f>'4'!B$68</f>
        <v>Other Electric</v>
      </c>
      <c r="G265" s="127" t="s">
        <v>827</v>
      </c>
      <c r="H265" s="101" t="s">
        <v>150</v>
      </c>
      <c r="I265" s="103" t="s">
        <v>30</v>
      </c>
      <c r="J265" s="101" t="s">
        <v>631</v>
      </c>
      <c r="K265" s="101" t="str">
        <f t="shared" si="1"/>
        <v/>
      </c>
      <c r="L265" s="106"/>
    </row>
    <row r="266" spans="1:12" s="101" customFormat="1" x14ac:dyDescent="0.2">
      <c r="A266" s="101">
        <v>265</v>
      </c>
      <c r="B266" s="101">
        <v>4</v>
      </c>
      <c r="C266" s="101" t="s">
        <v>631</v>
      </c>
      <c r="E266" s="144">
        <f>'4'!I69</f>
        <v>0</v>
      </c>
      <c r="F266" s="120" t="str">
        <f>'4'!B$69</f>
        <v>Air Conditioning</v>
      </c>
      <c r="G266" s="127" t="s">
        <v>827</v>
      </c>
      <c r="H266" s="101" t="s">
        <v>150</v>
      </c>
      <c r="I266" s="103" t="s">
        <v>30</v>
      </c>
      <c r="J266" s="101" t="s">
        <v>631</v>
      </c>
      <c r="K266" s="101" t="str">
        <f t="shared" si="1"/>
        <v/>
      </c>
      <c r="L266" s="106"/>
    </row>
    <row r="267" spans="1:12" s="101" customFormat="1" x14ac:dyDescent="0.2">
      <c r="A267" s="101">
        <v>266</v>
      </c>
      <c r="B267" s="101">
        <v>4</v>
      </c>
      <c r="C267" s="101" t="s">
        <v>631</v>
      </c>
      <c r="E267" s="144">
        <f>'4'!I70</f>
        <v>0</v>
      </c>
      <c r="F267" s="120" t="str">
        <f>'4'!B$70</f>
        <v>Water Heating</v>
      </c>
      <c r="G267" s="127" t="s">
        <v>827</v>
      </c>
      <c r="H267" s="101" t="s">
        <v>150</v>
      </c>
      <c r="I267" s="103" t="s">
        <v>30</v>
      </c>
      <c r="J267" s="101" t="s">
        <v>631</v>
      </c>
      <c r="K267" s="101" t="str">
        <f t="shared" si="1"/>
        <v/>
      </c>
      <c r="L267" s="106"/>
    </row>
    <row r="268" spans="1:12" s="101" customFormat="1" x14ac:dyDescent="0.2">
      <c r="A268" s="101">
        <v>267</v>
      </c>
      <c r="B268" s="101">
        <v>4</v>
      </c>
      <c r="C268" s="101" t="s">
        <v>631</v>
      </c>
      <c r="E268" s="144">
        <f>'4'!I71</f>
        <v>0</v>
      </c>
      <c r="F268" s="120" t="str">
        <f>'4'!B$71</f>
        <v>Water</v>
      </c>
      <c r="G268" s="127" t="s">
        <v>827</v>
      </c>
      <c r="H268" s="101" t="s">
        <v>150</v>
      </c>
      <c r="I268" s="103" t="s">
        <v>30</v>
      </c>
      <c r="J268" s="101" t="s">
        <v>631</v>
      </c>
      <c r="K268" s="101" t="str">
        <f t="shared" si="1"/>
        <v/>
      </c>
      <c r="L268" s="106"/>
    </row>
    <row r="269" spans="1:12" s="101" customFormat="1" x14ac:dyDescent="0.2">
      <c r="A269" s="101">
        <v>268</v>
      </c>
      <c r="B269" s="101">
        <v>4</v>
      </c>
      <c r="C269" s="101" t="s">
        <v>631</v>
      </c>
      <c r="E269" s="144">
        <f>'4'!I72</f>
        <v>0</v>
      </c>
      <c r="F269" s="120" t="str">
        <f>'4'!B$72</f>
        <v>Sewer</v>
      </c>
      <c r="G269" s="127" t="s">
        <v>827</v>
      </c>
      <c r="H269" s="101" t="s">
        <v>150</v>
      </c>
      <c r="I269" s="103" t="s">
        <v>30</v>
      </c>
      <c r="J269" s="101" t="s">
        <v>631</v>
      </c>
      <c r="K269" s="101" t="str">
        <f t="shared" si="1"/>
        <v/>
      </c>
      <c r="L269" s="106"/>
    </row>
    <row r="270" spans="1:12" s="101" customFormat="1" x14ac:dyDescent="0.2">
      <c r="A270" s="101">
        <v>269</v>
      </c>
      <c r="B270" s="101">
        <v>4</v>
      </c>
      <c r="C270" s="101" t="s">
        <v>631</v>
      </c>
      <c r="E270" s="144">
        <f>'4'!I73</f>
        <v>0</v>
      </c>
      <c r="F270" s="120" t="str">
        <f>'4'!B$73</f>
        <v>Trash</v>
      </c>
      <c r="G270" s="127" t="s">
        <v>827</v>
      </c>
      <c r="H270" s="101" t="s">
        <v>150</v>
      </c>
      <c r="I270" s="103" t="s">
        <v>30</v>
      </c>
      <c r="J270" s="101" t="s">
        <v>631</v>
      </c>
      <c r="K270" s="101" t="str">
        <f t="shared" si="1"/>
        <v/>
      </c>
      <c r="L270" s="106"/>
    </row>
    <row r="271" spans="1:12" s="101" customFormat="1" x14ac:dyDescent="0.2">
      <c r="A271" s="101">
        <v>270</v>
      </c>
      <c r="B271" s="101">
        <v>4</v>
      </c>
      <c r="C271" s="101" t="s">
        <v>631</v>
      </c>
      <c r="E271" s="144" t="e">
        <f>'4'!#REF!</f>
        <v>#REF!</v>
      </c>
      <c r="F271" s="120" t="e">
        <f>'4'!#REF!</f>
        <v>#REF!</v>
      </c>
      <c r="G271" s="127" t="s">
        <v>827</v>
      </c>
      <c r="H271" s="101" t="s">
        <v>150</v>
      </c>
      <c r="I271" s="103" t="s">
        <v>30</v>
      </c>
      <c r="J271" s="101" t="s">
        <v>631</v>
      </c>
      <c r="K271" s="101" t="e">
        <f t="shared" si="1"/>
        <v>#REF!</v>
      </c>
      <c r="L271" s="106"/>
    </row>
    <row r="272" spans="1:12" s="101" customFormat="1" x14ac:dyDescent="0.2">
      <c r="A272" s="101">
        <v>271</v>
      </c>
      <c r="B272" s="101">
        <v>4</v>
      </c>
      <c r="C272" s="101" t="s">
        <v>631</v>
      </c>
      <c r="E272" s="144" t="e">
        <f>'4'!#REF!</f>
        <v>#REF!</v>
      </c>
      <c r="F272" s="120" t="e">
        <f>'4'!#REF!</f>
        <v>#REF!</v>
      </c>
      <c r="G272" s="127" t="s">
        <v>827</v>
      </c>
      <c r="H272" s="101" t="s">
        <v>150</v>
      </c>
      <c r="I272" s="103" t="s">
        <v>30</v>
      </c>
      <c r="J272" s="101" t="s">
        <v>631</v>
      </c>
      <c r="K272" s="101" t="e">
        <f t="shared" si="1"/>
        <v>#REF!</v>
      </c>
      <c r="L272" s="106"/>
    </row>
    <row r="273" spans="1:12" s="101" customFormat="1" x14ac:dyDescent="0.2">
      <c r="A273" s="101">
        <v>272</v>
      </c>
      <c r="B273" s="101">
        <v>4</v>
      </c>
      <c r="C273" s="101" t="s">
        <v>631</v>
      </c>
      <c r="E273" s="144">
        <f>'4'!J66</f>
        <v>0</v>
      </c>
      <c r="F273" s="120" t="str">
        <f>'4'!B$66</f>
        <v>Heating</v>
      </c>
      <c r="G273" s="127" t="s">
        <v>827</v>
      </c>
      <c r="H273" s="101" t="s">
        <v>151</v>
      </c>
      <c r="I273" s="103" t="s">
        <v>30</v>
      </c>
      <c r="J273" s="101" t="s">
        <v>631</v>
      </c>
      <c r="K273" s="101" t="str">
        <f t="shared" si="1"/>
        <v/>
      </c>
      <c r="L273" s="106"/>
    </row>
    <row r="274" spans="1:12" s="101" customFormat="1" x14ac:dyDescent="0.2">
      <c r="A274" s="101">
        <v>273</v>
      </c>
      <c r="B274" s="101">
        <v>4</v>
      </c>
      <c r="C274" s="101" t="s">
        <v>631</v>
      </c>
      <c r="E274" s="144">
        <f>'4'!J67</f>
        <v>0</v>
      </c>
      <c r="F274" s="120" t="str">
        <f>'4'!B$67</f>
        <v>Cooking</v>
      </c>
      <c r="G274" s="127" t="s">
        <v>827</v>
      </c>
      <c r="H274" s="101" t="s">
        <v>151</v>
      </c>
      <c r="I274" s="103" t="s">
        <v>30</v>
      </c>
      <c r="J274" s="101" t="s">
        <v>631</v>
      </c>
      <c r="K274" s="101" t="str">
        <f t="shared" si="1"/>
        <v/>
      </c>
      <c r="L274" s="106"/>
    </row>
    <row r="275" spans="1:12" s="101" customFormat="1" x14ac:dyDescent="0.2">
      <c r="A275" s="101">
        <v>274</v>
      </c>
      <c r="B275" s="101">
        <v>4</v>
      </c>
      <c r="C275" s="101" t="s">
        <v>631</v>
      </c>
      <c r="E275" s="144">
        <f>'4'!J68</f>
        <v>0</v>
      </c>
      <c r="F275" s="120" t="str">
        <f>'4'!B$68</f>
        <v>Other Electric</v>
      </c>
      <c r="G275" s="127" t="s">
        <v>827</v>
      </c>
      <c r="H275" s="101" t="s">
        <v>151</v>
      </c>
      <c r="I275" s="103" t="s">
        <v>30</v>
      </c>
      <c r="J275" s="101" t="s">
        <v>631</v>
      </c>
      <c r="K275" s="101" t="str">
        <f t="shared" si="1"/>
        <v/>
      </c>
      <c r="L275" s="106"/>
    </row>
    <row r="276" spans="1:12" s="101" customFormat="1" x14ac:dyDescent="0.2">
      <c r="A276" s="101">
        <v>275</v>
      </c>
      <c r="B276" s="101">
        <v>4</v>
      </c>
      <c r="C276" s="101" t="s">
        <v>631</v>
      </c>
      <c r="E276" s="144">
        <f>'4'!J69</f>
        <v>0</v>
      </c>
      <c r="F276" s="120" t="str">
        <f>'4'!B$69</f>
        <v>Air Conditioning</v>
      </c>
      <c r="G276" s="127" t="s">
        <v>827</v>
      </c>
      <c r="H276" s="101" t="s">
        <v>151</v>
      </c>
      <c r="I276" s="103" t="s">
        <v>30</v>
      </c>
      <c r="J276" s="101" t="s">
        <v>631</v>
      </c>
      <c r="K276" s="101" t="str">
        <f t="shared" si="1"/>
        <v/>
      </c>
      <c r="L276" s="106"/>
    </row>
    <row r="277" spans="1:12" s="101" customFormat="1" x14ac:dyDescent="0.2">
      <c r="A277" s="101">
        <v>276</v>
      </c>
      <c r="B277" s="101">
        <v>4</v>
      </c>
      <c r="C277" s="101" t="s">
        <v>631</v>
      </c>
      <c r="E277" s="144">
        <f>'4'!J70</f>
        <v>0</v>
      </c>
      <c r="F277" s="120" t="str">
        <f>'4'!B$70</f>
        <v>Water Heating</v>
      </c>
      <c r="G277" s="127" t="s">
        <v>827</v>
      </c>
      <c r="H277" s="101" t="s">
        <v>151</v>
      </c>
      <c r="I277" s="103" t="s">
        <v>30</v>
      </c>
      <c r="J277" s="101" t="s">
        <v>631</v>
      </c>
      <c r="K277" s="101" t="str">
        <f t="shared" si="1"/>
        <v/>
      </c>
      <c r="L277" s="106"/>
    </row>
    <row r="278" spans="1:12" s="101" customFormat="1" x14ac:dyDescent="0.2">
      <c r="A278" s="101">
        <v>277</v>
      </c>
      <c r="B278" s="101">
        <v>4</v>
      </c>
      <c r="C278" s="101" t="s">
        <v>631</v>
      </c>
      <c r="E278" s="144">
        <f>'4'!J71</f>
        <v>0</v>
      </c>
      <c r="F278" s="120" t="str">
        <f>'4'!B$71</f>
        <v>Water</v>
      </c>
      <c r="G278" s="127" t="s">
        <v>827</v>
      </c>
      <c r="H278" s="101" t="s">
        <v>151</v>
      </c>
      <c r="I278" s="103" t="s">
        <v>30</v>
      </c>
      <c r="J278" s="101" t="s">
        <v>631</v>
      </c>
      <c r="K278" s="101" t="str">
        <f t="shared" si="1"/>
        <v/>
      </c>
      <c r="L278" s="106"/>
    </row>
    <row r="279" spans="1:12" s="101" customFormat="1" x14ac:dyDescent="0.2">
      <c r="A279" s="101">
        <v>278</v>
      </c>
      <c r="B279" s="101">
        <v>4</v>
      </c>
      <c r="C279" s="101" t="s">
        <v>631</v>
      </c>
      <c r="E279" s="144">
        <f>'4'!J72</f>
        <v>0</v>
      </c>
      <c r="F279" s="120" t="str">
        <f>'4'!B$72</f>
        <v>Sewer</v>
      </c>
      <c r="G279" s="127" t="s">
        <v>827</v>
      </c>
      <c r="H279" s="101" t="s">
        <v>151</v>
      </c>
      <c r="I279" s="103" t="s">
        <v>30</v>
      </c>
      <c r="J279" s="101" t="s">
        <v>631</v>
      </c>
      <c r="K279" s="101" t="str">
        <f t="shared" si="1"/>
        <v/>
      </c>
      <c r="L279" s="106"/>
    </row>
    <row r="280" spans="1:12" s="101" customFormat="1" x14ac:dyDescent="0.2">
      <c r="A280" s="101">
        <v>279</v>
      </c>
      <c r="B280" s="101">
        <v>4</v>
      </c>
      <c r="C280" s="101" t="s">
        <v>631</v>
      </c>
      <c r="E280" s="144">
        <f>'4'!J73</f>
        <v>0</v>
      </c>
      <c r="F280" s="120" t="str">
        <f>'4'!B$73</f>
        <v>Trash</v>
      </c>
      <c r="G280" s="127" t="s">
        <v>827</v>
      </c>
      <c r="H280" s="101" t="s">
        <v>151</v>
      </c>
      <c r="I280" s="103" t="s">
        <v>30</v>
      </c>
      <c r="J280" s="101" t="s">
        <v>631</v>
      </c>
      <c r="K280" s="101" t="str">
        <f t="shared" si="1"/>
        <v/>
      </c>
      <c r="L280" s="106"/>
    </row>
    <row r="281" spans="1:12" s="101" customFormat="1" x14ac:dyDescent="0.2">
      <c r="A281" s="101">
        <v>280</v>
      </c>
      <c r="B281" s="101">
        <v>4</v>
      </c>
      <c r="C281" s="101" t="s">
        <v>631</v>
      </c>
      <c r="E281" s="144" t="e">
        <f>'4'!#REF!</f>
        <v>#REF!</v>
      </c>
      <c r="F281" s="120" t="e">
        <f>'4'!#REF!</f>
        <v>#REF!</v>
      </c>
      <c r="G281" s="127" t="s">
        <v>827</v>
      </c>
      <c r="H281" s="101" t="s">
        <v>151</v>
      </c>
      <c r="I281" s="103" t="s">
        <v>30</v>
      </c>
      <c r="J281" s="101" t="s">
        <v>631</v>
      </c>
      <c r="K281" s="101" t="e">
        <f t="shared" si="1"/>
        <v>#REF!</v>
      </c>
      <c r="L281" s="106"/>
    </row>
    <row r="282" spans="1:12" s="101" customFormat="1" x14ac:dyDescent="0.2">
      <c r="A282" s="101">
        <v>281</v>
      </c>
      <c r="B282" s="101">
        <v>4</v>
      </c>
      <c r="C282" s="101" t="s">
        <v>631</v>
      </c>
      <c r="E282" s="144" t="e">
        <f>'4'!#REF!</f>
        <v>#REF!</v>
      </c>
      <c r="F282" s="120" t="e">
        <f>'4'!#REF!</f>
        <v>#REF!</v>
      </c>
      <c r="G282" s="127" t="s">
        <v>827</v>
      </c>
      <c r="H282" s="101" t="s">
        <v>151</v>
      </c>
      <c r="I282" s="103" t="s">
        <v>30</v>
      </c>
      <c r="J282" s="101" t="s">
        <v>631</v>
      </c>
      <c r="K282" s="101" t="e">
        <f t="shared" si="1"/>
        <v>#REF!</v>
      </c>
      <c r="L282" s="106"/>
    </row>
    <row r="283" spans="1:12" s="101" customFormat="1" x14ac:dyDescent="0.2">
      <c r="A283" s="101">
        <v>282</v>
      </c>
      <c r="B283" s="101">
        <v>4</v>
      </c>
      <c r="C283" s="101" t="s">
        <v>631</v>
      </c>
      <c r="E283" s="144">
        <f>'4'!K66</f>
        <v>0</v>
      </c>
      <c r="F283" s="120" t="str">
        <f>'4'!B$66</f>
        <v>Heating</v>
      </c>
      <c r="G283" s="127" t="s">
        <v>827</v>
      </c>
      <c r="H283" s="101" t="s">
        <v>152</v>
      </c>
      <c r="I283" s="103" t="s">
        <v>30</v>
      </c>
      <c r="J283" s="101" t="s">
        <v>631</v>
      </c>
      <c r="K283" s="101" t="str">
        <f t="shared" si="1"/>
        <v/>
      </c>
      <c r="L283" s="106"/>
    </row>
    <row r="284" spans="1:12" s="101" customFormat="1" x14ac:dyDescent="0.2">
      <c r="A284" s="101">
        <v>283</v>
      </c>
      <c r="B284" s="101">
        <v>4</v>
      </c>
      <c r="C284" s="101" t="s">
        <v>631</v>
      </c>
      <c r="E284" s="144">
        <f>'4'!K67</f>
        <v>0</v>
      </c>
      <c r="F284" s="120" t="str">
        <f>'4'!B$67</f>
        <v>Cooking</v>
      </c>
      <c r="G284" s="127" t="s">
        <v>827</v>
      </c>
      <c r="H284" s="101" t="s">
        <v>152</v>
      </c>
      <c r="I284" s="103" t="s">
        <v>30</v>
      </c>
      <c r="J284" s="101" t="s">
        <v>631</v>
      </c>
      <c r="K284" s="101" t="str">
        <f t="shared" si="1"/>
        <v/>
      </c>
      <c r="L284" s="106"/>
    </row>
    <row r="285" spans="1:12" s="101" customFormat="1" x14ac:dyDescent="0.2">
      <c r="A285" s="101">
        <v>284</v>
      </c>
      <c r="B285" s="101">
        <v>4</v>
      </c>
      <c r="C285" s="101" t="s">
        <v>631</v>
      </c>
      <c r="E285" s="144">
        <f>'4'!K68</f>
        <v>0</v>
      </c>
      <c r="F285" s="120" t="str">
        <f>'4'!B$68</f>
        <v>Other Electric</v>
      </c>
      <c r="G285" s="127" t="s">
        <v>827</v>
      </c>
      <c r="H285" s="101" t="s">
        <v>152</v>
      </c>
      <c r="I285" s="103" t="s">
        <v>30</v>
      </c>
      <c r="J285" s="101" t="s">
        <v>631</v>
      </c>
      <c r="K285" s="101" t="str">
        <f t="shared" si="1"/>
        <v/>
      </c>
      <c r="L285" s="106"/>
    </row>
    <row r="286" spans="1:12" s="101" customFormat="1" x14ac:dyDescent="0.2">
      <c r="A286" s="101">
        <v>285</v>
      </c>
      <c r="B286" s="101">
        <v>4</v>
      </c>
      <c r="C286" s="101" t="s">
        <v>631</v>
      </c>
      <c r="E286" s="144">
        <f>'4'!K69</f>
        <v>0</v>
      </c>
      <c r="F286" s="120" t="str">
        <f>'4'!B$69</f>
        <v>Air Conditioning</v>
      </c>
      <c r="G286" s="127" t="s">
        <v>827</v>
      </c>
      <c r="H286" s="101" t="s">
        <v>152</v>
      </c>
      <c r="I286" s="103" t="s">
        <v>30</v>
      </c>
      <c r="J286" s="101" t="s">
        <v>631</v>
      </c>
      <c r="K286" s="101" t="str">
        <f t="shared" si="1"/>
        <v/>
      </c>
      <c r="L286" s="106"/>
    </row>
    <row r="287" spans="1:12" s="101" customFormat="1" x14ac:dyDescent="0.2">
      <c r="A287" s="101">
        <v>286</v>
      </c>
      <c r="B287" s="101">
        <v>4</v>
      </c>
      <c r="C287" s="101" t="s">
        <v>631</v>
      </c>
      <c r="E287" s="144">
        <f>'4'!K70</f>
        <v>0</v>
      </c>
      <c r="F287" s="120" t="str">
        <f>'4'!B$70</f>
        <v>Water Heating</v>
      </c>
      <c r="G287" s="127" t="s">
        <v>827</v>
      </c>
      <c r="H287" s="101" t="s">
        <v>152</v>
      </c>
      <c r="I287" s="103" t="s">
        <v>30</v>
      </c>
      <c r="J287" s="101" t="s">
        <v>631</v>
      </c>
      <c r="K287" s="101" t="str">
        <f t="shared" si="1"/>
        <v/>
      </c>
      <c r="L287" s="106"/>
    </row>
    <row r="288" spans="1:12" s="101" customFormat="1" x14ac:dyDescent="0.2">
      <c r="A288" s="101">
        <v>287</v>
      </c>
      <c r="B288" s="101">
        <v>4</v>
      </c>
      <c r="C288" s="101" t="s">
        <v>631</v>
      </c>
      <c r="E288" s="144">
        <f>'4'!K71</f>
        <v>0</v>
      </c>
      <c r="F288" s="120" t="str">
        <f>'4'!B$71</f>
        <v>Water</v>
      </c>
      <c r="G288" s="127" t="s">
        <v>827</v>
      </c>
      <c r="H288" s="101" t="s">
        <v>152</v>
      </c>
      <c r="I288" s="103" t="s">
        <v>30</v>
      </c>
      <c r="J288" s="101" t="s">
        <v>631</v>
      </c>
      <c r="K288" s="101" t="str">
        <f t="shared" si="1"/>
        <v/>
      </c>
      <c r="L288" s="106"/>
    </row>
    <row r="289" spans="1:12" s="101" customFormat="1" x14ac:dyDescent="0.2">
      <c r="A289" s="101">
        <v>288</v>
      </c>
      <c r="B289" s="101">
        <v>4</v>
      </c>
      <c r="C289" s="101" t="s">
        <v>631</v>
      </c>
      <c r="E289" s="144">
        <f>'4'!K72</f>
        <v>0</v>
      </c>
      <c r="F289" s="120" t="str">
        <f>'4'!B$72</f>
        <v>Sewer</v>
      </c>
      <c r="G289" s="127" t="s">
        <v>827</v>
      </c>
      <c r="H289" s="101" t="s">
        <v>152</v>
      </c>
      <c r="I289" s="103" t="s">
        <v>30</v>
      </c>
      <c r="J289" s="101" t="s">
        <v>631</v>
      </c>
      <c r="K289" s="101" t="str">
        <f t="shared" si="1"/>
        <v/>
      </c>
      <c r="L289" s="106"/>
    </row>
    <row r="290" spans="1:12" s="101" customFormat="1" x14ac:dyDescent="0.2">
      <c r="A290" s="101">
        <v>289</v>
      </c>
      <c r="B290" s="101">
        <v>4</v>
      </c>
      <c r="C290" s="101" t="s">
        <v>631</v>
      </c>
      <c r="E290" s="144">
        <f>'4'!K73</f>
        <v>0</v>
      </c>
      <c r="F290" s="120" t="str">
        <f>'4'!B$73</f>
        <v>Trash</v>
      </c>
      <c r="G290" s="127" t="s">
        <v>827</v>
      </c>
      <c r="H290" s="101" t="s">
        <v>152</v>
      </c>
      <c r="I290" s="103" t="s">
        <v>30</v>
      </c>
      <c r="J290" s="101" t="s">
        <v>631</v>
      </c>
      <c r="K290" s="101" t="str">
        <f t="shared" si="1"/>
        <v/>
      </c>
      <c r="L290" s="106"/>
    </row>
    <row r="291" spans="1:12" s="101" customFormat="1" x14ac:dyDescent="0.2">
      <c r="A291" s="101">
        <v>290</v>
      </c>
      <c r="B291" s="101">
        <v>4</v>
      </c>
      <c r="C291" s="101" t="s">
        <v>631</v>
      </c>
      <c r="E291" s="144" t="e">
        <f>'4'!#REF!</f>
        <v>#REF!</v>
      </c>
      <c r="F291" s="120" t="e">
        <f>'4'!#REF!</f>
        <v>#REF!</v>
      </c>
      <c r="G291" s="127" t="s">
        <v>827</v>
      </c>
      <c r="H291" s="101" t="s">
        <v>152</v>
      </c>
      <c r="I291" s="103" t="s">
        <v>30</v>
      </c>
      <c r="J291" s="101" t="s">
        <v>631</v>
      </c>
      <c r="K291" s="101" t="e">
        <f t="shared" si="1"/>
        <v>#REF!</v>
      </c>
      <c r="L291" s="106"/>
    </row>
    <row r="292" spans="1:12" s="101" customFormat="1" x14ac:dyDescent="0.2">
      <c r="A292" s="101">
        <v>291</v>
      </c>
      <c r="B292" s="101">
        <v>4</v>
      </c>
      <c r="C292" s="101" t="s">
        <v>631</v>
      </c>
      <c r="E292" s="144" t="e">
        <f>'4'!#REF!</f>
        <v>#REF!</v>
      </c>
      <c r="F292" s="120" t="e">
        <f>'4'!#REF!</f>
        <v>#REF!</v>
      </c>
      <c r="G292" s="127" t="s">
        <v>827</v>
      </c>
      <c r="H292" s="101" t="s">
        <v>152</v>
      </c>
      <c r="I292" s="103" t="s">
        <v>30</v>
      </c>
      <c r="J292" s="101" t="s">
        <v>631</v>
      </c>
      <c r="K292" s="101" t="e">
        <f t="shared" si="1"/>
        <v>#REF!</v>
      </c>
      <c r="L292" s="106"/>
    </row>
    <row r="293" spans="1:12" s="101" customFormat="1" x14ac:dyDescent="0.2">
      <c r="A293" s="101">
        <v>292</v>
      </c>
      <c r="B293" s="101">
        <v>4</v>
      </c>
      <c r="C293" s="101" t="s">
        <v>631</v>
      </c>
      <c r="E293" s="144">
        <f>'4'!L66</f>
        <v>0</v>
      </c>
      <c r="F293" s="120" t="str">
        <f>'4'!B$66</f>
        <v>Heating</v>
      </c>
      <c r="G293" s="127" t="s">
        <v>827</v>
      </c>
      <c r="H293" s="101" t="s">
        <v>153</v>
      </c>
      <c r="I293" s="103" t="s">
        <v>30</v>
      </c>
      <c r="J293" s="101" t="s">
        <v>631</v>
      </c>
      <c r="K293" s="101" t="str">
        <f t="shared" si="1"/>
        <v/>
      </c>
      <c r="L293" s="106"/>
    </row>
    <row r="294" spans="1:12" s="101" customFormat="1" x14ac:dyDescent="0.2">
      <c r="A294" s="101">
        <v>293</v>
      </c>
      <c r="B294" s="101">
        <v>4</v>
      </c>
      <c r="C294" s="101" t="s">
        <v>631</v>
      </c>
      <c r="E294" s="144">
        <f>'4'!L67</f>
        <v>0</v>
      </c>
      <c r="F294" s="120" t="str">
        <f>'4'!B$67</f>
        <v>Cooking</v>
      </c>
      <c r="G294" s="127" t="s">
        <v>827</v>
      </c>
      <c r="H294" s="101" t="s">
        <v>153</v>
      </c>
      <c r="I294" s="103" t="s">
        <v>30</v>
      </c>
      <c r="J294" s="101" t="s">
        <v>631</v>
      </c>
      <c r="K294" s="101" t="str">
        <f t="shared" si="1"/>
        <v/>
      </c>
      <c r="L294" s="106"/>
    </row>
    <row r="295" spans="1:12" s="101" customFormat="1" x14ac:dyDescent="0.2">
      <c r="A295" s="101">
        <v>294</v>
      </c>
      <c r="B295" s="101">
        <v>4</v>
      </c>
      <c r="C295" s="101" t="s">
        <v>631</v>
      </c>
      <c r="E295" s="144">
        <f>'4'!L68</f>
        <v>0</v>
      </c>
      <c r="F295" s="120" t="str">
        <f>'4'!B$68</f>
        <v>Other Electric</v>
      </c>
      <c r="G295" s="127" t="s">
        <v>827</v>
      </c>
      <c r="H295" s="101" t="s">
        <v>153</v>
      </c>
      <c r="I295" s="103" t="s">
        <v>30</v>
      </c>
      <c r="J295" s="101" t="s">
        <v>631</v>
      </c>
      <c r="K295" s="101" t="str">
        <f t="shared" ref="K295:K323" si="2">IF(E295=0,"",E295)</f>
        <v/>
      </c>
      <c r="L295" s="106"/>
    </row>
    <row r="296" spans="1:12" s="101" customFormat="1" x14ac:dyDescent="0.2">
      <c r="A296" s="101">
        <v>295</v>
      </c>
      <c r="B296" s="101">
        <v>4</v>
      </c>
      <c r="C296" s="101" t="s">
        <v>631</v>
      </c>
      <c r="E296" s="144">
        <f>'4'!L69</f>
        <v>0</v>
      </c>
      <c r="F296" s="120" t="str">
        <f>'4'!B$69</f>
        <v>Air Conditioning</v>
      </c>
      <c r="G296" s="127" t="s">
        <v>827</v>
      </c>
      <c r="H296" s="101" t="s">
        <v>153</v>
      </c>
      <c r="I296" s="103" t="s">
        <v>30</v>
      </c>
      <c r="J296" s="101" t="s">
        <v>631</v>
      </c>
      <c r="K296" s="101" t="str">
        <f t="shared" si="2"/>
        <v/>
      </c>
      <c r="L296" s="106"/>
    </row>
    <row r="297" spans="1:12" s="101" customFormat="1" x14ac:dyDescent="0.2">
      <c r="A297" s="101">
        <v>296</v>
      </c>
      <c r="B297" s="101">
        <v>4</v>
      </c>
      <c r="C297" s="101" t="s">
        <v>631</v>
      </c>
      <c r="E297" s="144">
        <f>'4'!L70</f>
        <v>0</v>
      </c>
      <c r="F297" s="120" t="str">
        <f>'4'!B$70</f>
        <v>Water Heating</v>
      </c>
      <c r="G297" s="127" t="s">
        <v>827</v>
      </c>
      <c r="H297" s="101" t="s">
        <v>153</v>
      </c>
      <c r="I297" s="103" t="s">
        <v>30</v>
      </c>
      <c r="J297" s="101" t="s">
        <v>631</v>
      </c>
      <c r="K297" s="101" t="str">
        <f t="shared" si="2"/>
        <v/>
      </c>
      <c r="L297" s="106"/>
    </row>
    <row r="298" spans="1:12" s="101" customFormat="1" x14ac:dyDescent="0.2">
      <c r="A298" s="101">
        <v>297</v>
      </c>
      <c r="B298" s="101">
        <v>4</v>
      </c>
      <c r="C298" s="101" t="s">
        <v>631</v>
      </c>
      <c r="E298" s="144">
        <f>'4'!L71</f>
        <v>0</v>
      </c>
      <c r="F298" s="120" t="str">
        <f>'4'!B$71</f>
        <v>Water</v>
      </c>
      <c r="G298" s="127" t="s">
        <v>827</v>
      </c>
      <c r="H298" s="101" t="s">
        <v>153</v>
      </c>
      <c r="I298" s="103" t="s">
        <v>30</v>
      </c>
      <c r="J298" s="101" t="s">
        <v>631</v>
      </c>
      <c r="K298" s="101" t="str">
        <f t="shared" si="2"/>
        <v/>
      </c>
      <c r="L298" s="106"/>
    </row>
    <row r="299" spans="1:12" s="101" customFormat="1" x14ac:dyDescent="0.2">
      <c r="A299" s="101">
        <v>298</v>
      </c>
      <c r="B299" s="101">
        <v>4</v>
      </c>
      <c r="C299" s="101" t="s">
        <v>631</v>
      </c>
      <c r="E299" s="144">
        <f>'4'!L72</f>
        <v>0</v>
      </c>
      <c r="F299" s="120" t="str">
        <f>'4'!B$72</f>
        <v>Sewer</v>
      </c>
      <c r="G299" s="127" t="s">
        <v>827</v>
      </c>
      <c r="H299" s="101" t="s">
        <v>153</v>
      </c>
      <c r="I299" s="103" t="s">
        <v>30</v>
      </c>
      <c r="J299" s="101" t="s">
        <v>631</v>
      </c>
      <c r="K299" s="101" t="str">
        <f t="shared" si="2"/>
        <v/>
      </c>
      <c r="L299" s="106"/>
    </row>
    <row r="300" spans="1:12" s="101" customFormat="1" x14ac:dyDescent="0.2">
      <c r="A300" s="101">
        <v>299</v>
      </c>
      <c r="B300" s="101">
        <v>4</v>
      </c>
      <c r="C300" s="101" t="s">
        <v>631</v>
      </c>
      <c r="E300" s="144">
        <f>'4'!L73</f>
        <v>0</v>
      </c>
      <c r="F300" s="120" t="str">
        <f>'4'!B$73</f>
        <v>Trash</v>
      </c>
      <c r="G300" s="127" t="s">
        <v>827</v>
      </c>
      <c r="H300" s="101" t="s">
        <v>153</v>
      </c>
      <c r="I300" s="103" t="s">
        <v>30</v>
      </c>
      <c r="J300" s="101" t="s">
        <v>631</v>
      </c>
      <c r="K300" s="101" t="str">
        <f t="shared" si="2"/>
        <v/>
      </c>
      <c r="L300" s="106"/>
    </row>
    <row r="301" spans="1:12" s="101" customFormat="1" x14ac:dyDescent="0.2">
      <c r="A301" s="101">
        <v>300</v>
      </c>
      <c r="B301" s="101">
        <v>4</v>
      </c>
      <c r="C301" s="101" t="s">
        <v>631</v>
      </c>
      <c r="E301" s="144" t="e">
        <f>'4'!#REF!</f>
        <v>#REF!</v>
      </c>
      <c r="F301" s="120" t="e">
        <f>'4'!#REF!</f>
        <v>#REF!</v>
      </c>
      <c r="G301" s="127" t="s">
        <v>827</v>
      </c>
      <c r="H301" s="101" t="s">
        <v>153</v>
      </c>
      <c r="I301" s="103" t="s">
        <v>30</v>
      </c>
      <c r="J301" s="101" t="s">
        <v>631</v>
      </c>
      <c r="K301" s="101" t="e">
        <f t="shared" si="2"/>
        <v>#REF!</v>
      </c>
      <c r="L301" s="106"/>
    </row>
    <row r="302" spans="1:12" s="101" customFormat="1" x14ac:dyDescent="0.2">
      <c r="A302" s="101">
        <v>301</v>
      </c>
      <c r="B302" s="101">
        <v>4</v>
      </c>
      <c r="C302" s="101" t="s">
        <v>631</v>
      </c>
      <c r="E302" s="144" t="e">
        <f>'4'!#REF!</f>
        <v>#REF!</v>
      </c>
      <c r="F302" s="120" t="e">
        <f>'4'!#REF!</f>
        <v>#REF!</v>
      </c>
      <c r="G302" s="127" t="s">
        <v>827</v>
      </c>
      <c r="H302" s="101" t="s">
        <v>153</v>
      </c>
      <c r="I302" s="103" t="s">
        <v>30</v>
      </c>
      <c r="J302" s="101" t="s">
        <v>631</v>
      </c>
      <c r="K302" s="101" t="e">
        <f t="shared" si="2"/>
        <v>#REF!</v>
      </c>
      <c r="L302" s="106"/>
    </row>
    <row r="303" spans="1:12" s="101" customFormat="1" x14ac:dyDescent="0.2">
      <c r="A303" s="101">
        <v>302</v>
      </c>
      <c r="B303" s="101">
        <v>4</v>
      </c>
      <c r="C303" s="101" t="s">
        <v>631</v>
      </c>
      <c r="E303" s="144">
        <f>'4'!M66</f>
        <v>0</v>
      </c>
      <c r="F303" s="120" t="str">
        <f>'4'!B$66</f>
        <v>Heating</v>
      </c>
      <c r="G303" s="127" t="s">
        <v>827</v>
      </c>
      <c r="H303" s="101" t="s">
        <v>154</v>
      </c>
      <c r="I303" s="103" t="s">
        <v>30</v>
      </c>
      <c r="J303" s="101" t="s">
        <v>631</v>
      </c>
      <c r="K303" s="101" t="str">
        <f t="shared" si="2"/>
        <v/>
      </c>
      <c r="L303" s="106"/>
    </row>
    <row r="304" spans="1:12" s="101" customFormat="1" x14ac:dyDescent="0.2">
      <c r="A304" s="101">
        <v>303</v>
      </c>
      <c r="B304" s="101">
        <v>4</v>
      </c>
      <c r="C304" s="101" t="s">
        <v>631</v>
      </c>
      <c r="E304" s="144">
        <f>'4'!M67</f>
        <v>0</v>
      </c>
      <c r="F304" s="120" t="str">
        <f>'4'!B$67</f>
        <v>Cooking</v>
      </c>
      <c r="G304" s="127" t="s">
        <v>827</v>
      </c>
      <c r="H304" s="101" t="s">
        <v>154</v>
      </c>
      <c r="I304" s="103" t="s">
        <v>30</v>
      </c>
      <c r="J304" s="101" t="s">
        <v>631</v>
      </c>
      <c r="K304" s="101" t="str">
        <f t="shared" si="2"/>
        <v/>
      </c>
      <c r="L304" s="106"/>
    </row>
    <row r="305" spans="1:12" s="101" customFormat="1" x14ac:dyDescent="0.2">
      <c r="A305" s="101">
        <v>304</v>
      </c>
      <c r="B305" s="101">
        <v>4</v>
      </c>
      <c r="C305" s="101" t="s">
        <v>631</v>
      </c>
      <c r="E305" s="144">
        <f>'4'!M68</f>
        <v>0</v>
      </c>
      <c r="F305" s="120" t="str">
        <f>'4'!B$68</f>
        <v>Other Electric</v>
      </c>
      <c r="G305" s="127" t="s">
        <v>827</v>
      </c>
      <c r="H305" s="101" t="s">
        <v>154</v>
      </c>
      <c r="I305" s="103" t="s">
        <v>30</v>
      </c>
      <c r="J305" s="101" t="s">
        <v>631</v>
      </c>
      <c r="K305" s="101" t="str">
        <f t="shared" si="2"/>
        <v/>
      </c>
      <c r="L305" s="106"/>
    </row>
    <row r="306" spans="1:12" s="101" customFormat="1" x14ac:dyDescent="0.2">
      <c r="A306" s="101">
        <v>305</v>
      </c>
      <c r="B306" s="101">
        <v>4</v>
      </c>
      <c r="C306" s="101" t="s">
        <v>631</v>
      </c>
      <c r="E306" s="144">
        <f>'4'!M69</f>
        <v>0</v>
      </c>
      <c r="F306" s="120" t="str">
        <f>'4'!B$69</f>
        <v>Air Conditioning</v>
      </c>
      <c r="G306" s="127" t="s">
        <v>827</v>
      </c>
      <c r="H306" s="101" t="s">
        <v>154</v>
      </c>
      <c r="I306" s="103" t="s">
        <v>30</v>
      </c>
      <c r="J306" s="101" t="s">
        <v>631</v>
      </c>
      <c r="K306" s="101" t="str">
        <f t="shared" si="2"/>
        <v/>
      </c>
      <c r="L306" s="106"/>
    </row>
    <row r="307" spans="1:12" s="101" customFormat="1" ht="15" customHeight="1" x14ac:dyDescent="0.2">
      <c r="A307" s="101">
        <v>306</v>
      </c>
      <c r="B307" s="101">
        <v>4</v>
      </c>
      <c r="C307" s="101" t="s">
        <v>631</v>
      </c>
      <c r="E307" s="144">
        <f>'4'!M70</f>
        <v>0</v>
      </c>
      <c r="F307" s="120" t="str">
        <f>'4'!B$70</f>
        <v>Water Heating</v>
      </c>
      <c r="G307" s="127" t="s">
        <v>827</v>
      </c>
      <c r="H307" s="101" t="s">
        <v>154</v>
      </c>
      <c r="I307" s="103" t="s">
        <v>30</v>
      </c>
      <c r="J307" s="101" t="s">
        <v>631</v>
      </c>
      <c r="K307" s="101" t="str">
        <f t="shared" si="2"/>
        <v/>
      </c>
      <c r="L307" s="106"/>
    </row>
    <row r="308" spans="1:12" s="101" customFormat="1" x14ac:dyDescent="0.2">
      <c r="A308" s="101">
        <v>307</v>
      </c>
      <c r="B308" s="101">
        <v>4</v>
      </c>
      <c r="C308" s="101" t="s">
        <v>631</v>
      </c>
      <c r="E308" s="144">
        <f>'4'!M71</f>
        <v>0</v>
      </c>
      <c r="F308" s="120" t="str">
        <f>'4'!B$71</f>
        <v>Water</v>
      </c>
      <c r="G308" s="127" t="s">
        <v>827</v>
      </c>
      <c r="H308" s="101" t="s">
        <v>154</v>
      </c>
      <c r="I308" s="103" t="s">
        <v>30</v>
      </c>
      <c r="J308" s="101" t="s">
        <v>631</v>
      </c>
      <c r="K308" s="101" t="str">
        <f t="shared" si="2"/>
        <v/>
      </c>
      <c r="L308" s="106"/>
    </row>
    <row r="309" spans="1:12" s="101" customFormat="1" x14ac:dyDescent="0.2">
      <c r="A309" s="101">
        <v>308</v>
      </c>
      <c r="B309" s="101">
        <v>4</v>
      </c>
      <c r="C309" s="101" t="s">
        <v>631</v>
      </c>
      <c r="E309" s="144">
        <f>'4'!M72</f>
        <v>0</v>
      </c>
      <c r="F309" s="120" t="str">
        <f>'4'!B$72</f>
        <v>Sewer</v>
      </c>
      <c r="G309" s="127" t="s">
        <v>827</v>
      </c>
      <c r="H309" s="101" t="s">
        <v>154</v>
      </c>
      <c r="I309" s="103" t="s">
        <v>30</v>
      </c>
      <c r="J309" s="101" t="s">
        <v>631</v>
      </c>
      <c r="K309" s="101" t="str">
        <f t="shared" si="2"/>
        <v/>
      </c>
      <c r="L309" s="106"/>
    </row>
    <row r="310" spans="1:12" s="101" customFormat="1" x14ac:dyDescent="0.2">
      <c r="A310" s="101">
        <v>309</v>
      </c>
      <c r="B310" s="101">
        <v>4</v>
      </c>
      <c r="C310" s="101" t="s">
        <v>631</v>
      </c>
      <c r="E310" s="144">
        <f>'4'!M73</f>
        <v>0</v>
      </c>
      <c r="F310" s="120" t="str">
        <f>'4'!B$73</f>
        <v>Trash</v>
      </c>
      <c r="G310" s="127" t="s">
        <v>827</v>
      </c>
      <c r="H310" s="101" t="s">
        <v>154</v>
      </c>
      <c r="I310" s="103" t="s">
        <v>30</v>
      </c>
      <c r="J310" s="101" t="s">
        <v>631</v>
      </c>
      <c r="K310" s="101" t="str">
        <f t="shared" si="2"/>
        <v/>
      </c>
      <c r="L310" s="106"/>
    </row>
    <row r="311" spans="1:12" s="101" customFormat="1" x14ac:dyDescent="0.2">
      <c r="A311" s="101">
        <v>310</v>
      </c>
      <c r="B311" s="101">
        <v>4</v>
      </c>
      <c r="C311" s="101" t="s">
        <v>631</v>
      </c>
      <c r="E311" s="144" t="e">
        <f>'4'!#REF!</f>
        <v>#REF!</v>
      </c>
      <c r="F311" s="120" t="e">
        <f>'4'!#REF!</f>
        <v>#REF!</v>
      </c>
      <c r="G311" s="127" t="s">
        <v>827</v>
      </c>
      <c r="H311" s="101" t="s">
        <v>154</v>
      </c>
      <c r="I311" s="103" t="s">
        <v>30</v>
      </c>
      <c r="J311" s="101" t="s">
        <v>631</v>
      </c>
      <c r="K311" s="101" t="e">
        <f t="shared" si="2"/>
        <v>#REF!</v>
      </c>
      <c r="L311" s="106"/>
    </row>
    <row r="312" spans="1:12" s="101" customFormat="1" x14ac:dyDescent="0.2">
      <c r="A312" s="101">
        <v>311</v>
      </c>
      <c r="B312" s="101">
        <v>4</v>
      </c>
      <c r="C312" s="101" t="s">
        <v>631</v>
      </c>
      <c r="E312" s="144" t="e">
        <f>'4'!#REF!</f>
        <v>#REF!</v>
      </c>
      <c r="F312" s="120" t="e">
        <f>'4'!#REF!</f>
        <v>#REF!</v>
      </c>
      <c r="G312" s="127" t="s">
        <v>827</v>
      </c>
      <c r="H312" s="101" t="s">
        <v>154</v>
      </c>
      <c r="I312" s="103" t="s">
        <v>30</v>
      </c>
      <c r="J312" s="101" t="s">
        <v>631</v>
      </c>
      <c r="K312" s="101" t="e">
        <f t="shared" si="2"/>
        <v>#REF!</v>
      </c>
      <c r="L312" s="106"/>
    </row>
    <row r="313" spans="1:12" s="101" customFormat="1" x14ac:dyDescent="0.2">
      <c r="A313" s="101">
        <v>312</v>
      </c>
      <c r="B313" s="101">
        <v>4</v>
      </c>
      <c r="C313" s="101" t="s">
        <v>631</v>
      </c>
      <c r="E313" s="144">
        <f>'4'!O66</f>
        <v>0</v>
      </c>
      <c r="F313" s="120" t="str">
        <f>'4'!B$66</f>
        <v>Heating</v>
      </c>
      <c r="G313" s="127" t="s">
        <v>827</v>
      </c>
      <c r="H313" s="101" t="s">
        <v>723</v>
      </c>
      <c r="I313" s="103" t="s">
        <v>30</v>
      </c>
      <c r="J313" s="101" t="s">
        <v>631</v>
      </c>
      <c r="K313" s="101" t="str">
        <f t="shared" si="2"/>
        <v/>
      </c>
      <c r="L313" s="106"/>
    </row>
    <row r="314" spans="1:12" s="101" customFormat="1" x14ac:dyDescent="0.2">
      <c r="A314" s="101">
        <v>313</v>
      </c>
      <c r="B314" s="101">
        <v>4</v>
      </c>
      <c r="C314" s="101" t="s">
        <v>631</v>
      </c>
      <c r="E314" s="144">
        <f>'4'!O67</f>
        <v>0</v>
      </c>
      <c r="F314" s="120" t="str">
        <f>'4'!B$67</f>
        <v>Cooking</v>
      </c>
      <c r="G314" s="127" t="s">
        <v>827</v>
      </c>
      <c r="H314" s="101" t="s">
        <v>723</v>
      </c>
      <c r="I314" s="103" t="s">
        <v>30</v>
      </c>
      <c r="J314" s="101" t="s">
        <v>631</v>
      </c>
      <c r="K314" s="101" t="str">
        <f t="shared" si="2"/>
        <v/>
      </c>
      <c r="L314" s="106"/>
    </row>
    <row r="315" spans="1:12" s="101" customFormat="1" x14ac:dyDescent="0.2">
      <c r="A315" s="101">
        <v>314</v>
      </c>
      <c r="B315" s="101">
        <v>4</v>
      </c>
      <c r="C315" s="101" t="s">
        <v>631</v>
      </c>
      <c r="E315" s="144">
        <f>'4'!O68</f>
        <v>0</v>
      </c>
      <c r="F315" s="120" t="str">
        <f>'4'!B$68</f>
        <v>Other Electric</v>
      </c>
      <c r="G315" s="127" t="s">
        <v>827</v>
      </c>
      <c r="H315" s="101" t="s">
        <v>723</v>
      </c>
      <c r="I315" s="103" t="s">
        <v>30</v>
      </c>
      <c r="J315" s="101" t="s">
        <v>631</v>
      </c>
      <c r="K315" s="101" t="str">
        <f t="shared" si="2"/>
        <v/>
      </c>
      <c r="L315" s="106"/>
    </row>
    <row r="316" spans="1:12" s="101" customFormat="1" x14ac:dyDescent="0.2">
      <c r="A316" s="101">
        <v>315</v>
      </c>
      <c r="B316" s="101">
        <v>4</v>
      </c>
      <c r="C316" s="101" t="s">
        <v>631</v>
      </c>
      <c r="E316" s="144">
        <f>'4'!O69</f>
        <v>0</v>
      </c>
      <c r="F316" s="120" t="str">
        <f>'4'!B$69</f>
        <v>Air Conditioning</v>
      </c>
      <c r="G316" s="127" t="s">
        <v>827</v>
      </c>
      <c r="H316" s="101" t="s">
        <v>723</v>
      </c>
      <c r="I316" s="103" t="s">
        <v>30</v>
      </c>
      <c r="J316" s="101" t="s">
        <v>631</v>
      </c>
      <c r="K316" s="101" t="str">
        <f t="shared" si="2"/>
        <v/>
      </c>
      <c r="L316" s="106"/>
    </row>
    <row r="317" spans="1:12" s="101" customFormat="1" x14ac:dyDescent="0.2">
      <c r="A317" s="101">
        <v>316</v>
      </c>
      <c r="B317" s="101">
        <v>4</v>
      </c>
      <c r="C317" s="101" t="s">
        <v>631</v>
      </c>
      <c r="E317" s="144">
        <f>'4'!O70</f>
        <v>0</v>
      </c>
      <c r="F317" s="120" t="str">
        <f>'4'!B$70</f>
        <v>Water Heating</v>
      </c>
      <c r="G317" s="127" t="s">
        <v>827</v>
      </c>
      <c r="H317" s="101" t="s">
        <v>723</v>
      </c>
      <c r="I317" s="103" t="s">
        <v>30</v>
      </c>
      <c r="J317" s="101" t="s">
        <v>631</v>
      </c>
      <c r="K317" s="101" t="str">
        <f t="shared" si="2"/>
        <v/>
      </c>
      <c r="L317" s="106"/>
    </row>
    <row r="318" spans="1:12" s="101" customFormat="1" x14ac:dyDescent="0.2">
      <c r="A318" s="101">
        <v>317</v>
      </c>
      <c r="B318" s="101">
        <v>4</v>
      </c>
      <c r="C318" s="101" t="s">
        <v>631</v>
      </c>
      <c r="E318" s="144">
        <f>'4'!O71</f>
        <v>0</v>
      </c>
      <c r="F318" s="120" t="str">
        <f>'4'!B$71</f>
        <v>Water</v>
      </c>
      <c r="G318" s="127" t="s">
        <v>827</v>
      </c>
      <c r="H318" s="101" t="s">
        <v>723</v>
      </c>
      <c r="I318" s="103" t="s">
        <v>30</v>
      </c>
      <c r="J318" s="101" t="s">
        <v>631</v>
      </c>
      <c r="K318" s="101" t="str">
        <f t="shared" si="2"/>
        <v/>
      </c>
      <c r="L318" s="106"/>
    </row>
    <row r="319" spans="1:12" s="101" customFormat="1" x14ac:dyDescent="0.2">
      <c r="A319" s="101">
        <v>318</v>
      </c>
      <c r="B319" s="101">
        <v>4</v>
      </c>
      <c r="C319" s="101" t="s">
        <v>631</v>
      </c>
      <c r="E319" s="144">
        <f>'4'!O72</f>
        <v>0</v>
      </c>
      <c r="F319" s="120" t="str">
        <f>'4'!B$72</f>
        <v>Sewer</v>
      </c>
      <c r="G319" s="127" t="s">
        <v>827</v>
      </c>
      <c r="H319" s="101" t="s">
        <v>723</v>
      </c>
      <c r="I319" s="103" t="s">
        <v>30</v>
      </c>
      <c r="J319" s="101" t="s">
        <v>631</v>
      </c>
      <c r="K319" s="101" t="str">
        <f t="shared" si="2"/>
        <v/>
      </c>
      <c r="L319" s="106"/>
    </row>
    <row r="320" spans="1:12" s="101" customFormat="1" x14ac:dyDescent="0.2">
      <c r="A320" s="101">
        <v>319</v>
      </c>
      <c r="B320" s="101">
        <v>4</v>
      </c>
      <c r="C320" s="101" t="s">
        <v>631</v>
      </c>
      <c r="E320" s="144">
        <f>'4'!O73</f>
        <v>0</v>
      </c>
      <c r="F320" s="120" t="str">
        <f>'4'!B$73</f>
        <v>Trash</v>
      </c>
      <c r="G320" s="127" t="s">
        <v>827</v>
      </c>
      <c r="H320" s="101" t="s">
        <v>723</v>
      </c>
      <c r="I320" s="103" t="s">
        <v>30</v>
      </c>
      <c r="J320" s="101" t="s">
        <v>631</v>
      </c>
      <c r="K320" s="101" t="str">
        <f t="shared" si="2"/>
        <v/>
      </c>
      <c r="L320" s="106"/>
    </row>
    <row r="321" spans="1:12" s="101" customFormat="1" x14ac:dyDescent="0.2">
      <c r="A321" s="101">
        <v>320</v>
      </c>
      <c r="B321" s="101">
        <v>4</v>
      </c>
      <c r="C321" s="101" t="s">
        <v>631</v>
      </c>
      <c r="E321" s="144" t="e">
        <f>'4'!#REF!</f>
        <v>#REF!</v>
      </c>
      <c r="F321" s="120" t="e">
        <f>'4'!#REF!</f>
        <v>#REF!</v>
      </c>
      <c r="G321" s="127" t="s">
        <v>827</v>
      </c>
      <c r="H321" s="101" t="s">
        <v>723</v>
      </c>
      <c r="I321" s="103" t="s">
        <v>30</v>
      </c>
      <c r="J321" s="101" t="s">
        <v>631</v>
      </c>
      <c r="K321" s="101" t="e">
        <f t="shared" si="2"/>
        <v>#REF!</v>
      </c>
      <c r="L321" s="106"/>
    </row>
    <row r="322" spans="1:12" s="101" customFormat="1" x14ac:dyDescent="0.2">
      <c r="A322" s="101">
        <v>321</v>
      </c>
      <c r="B322" s="101">
        <v>4</v>
      </c>
      <c r="C322" s="101" t="s">
        <v>631</v>
      </c>
      <c r="E322" s="144" t="e">
        <f>'4'!#REF!</f>
        <v>#REF!</v>
      </c>
      <c r="F322" s="120" t="e">
        <f>'4'!#REF!</f>
        <v>#REF!</v>
      </c>
      <c r="G322" s="127" t="s">
        <v>827</v>
      </c>
      <c r="H322" s="101" t="s">
        <v>723</v>
      </c>
      <c r="I322" s="103" t="s">
        <v>30</v>
      </c>
      <c r="J322" s="101" t="s">
        <v>631</v>
      </c>
      <c r="K322" s="101" t="e">
        <f t="shared" si="2"/>
        <v>#REF!</v>
      </c>
      <c r="L322" s="106"/>
    </row>
    <row r="323" spans="1:12" s="101" customFormat="1" x14ac:dyDescent="0.2">
      <c r="A323" s="101">
        <v>322</v>
      </c>
      <c r="B323" s="101">
        <v>4</v>
      </c>
      <c r="C323" s="101" t="s">
        <v>631</v>
      </c>
      <c r="E323" s="144">
        <f>'4'!G74</f>
        <v>0</v>
      </c>
      <c r="F323" s="120" t="str">
        <f>'4'!B74</f>
        <v>Electric and/or Natural Gas Base Charge</v>
      </c>
      <c r="G323" s="127" t="s">
        <v>827</v>
      </c>
      <c r="H323" s="128"/>
      <c r="I323" s="103" t="s">
        <v>700</v>
      </c>
      <c r="J323" s="101" t="s">
        <v>631</v>
      </c>
      <c r="K323" s="101" t="str">
        <f t="shared" si="2"/>
        <v/>
      </c>
    </row>
    <row r="324" spans="1:12" s="101" customFormat="1" x14ac:dyDescent="0.2">
      <c r="A324" s="101">
        <v>323</v>
      </c>
      <c r="B324" s="101">
        <v>5</v>
      </c>
      <c r="C324" s="101" t="s">
        <v>626</v>
      </c>
      <c r="E324" s="138">
        <f>'5'!N6</f>
        <v>0</v>
      </c>
      <c r="F324" s="105" t="str">
        <f>'5'!B6</f>
        <v>Has the proposed development received a prior award of LIHTCs?</v>
      </c>
      <c r="G324" s="105"/>
      <c r="I324" s="111" t="s">
        <v>29</v>
      </c>
    </row>
    <row r="325" spans="1:12" s="101" customFormat="1" x14ac:dyDescent="0.2">
      <c r="A325" s="101">
        <v>324</v>
      </c>
      <c r="B325" s="101">
        <v>5</v>
      </c>
      <c r="C325" s="101" t="s">
        <v>626</v>
      </c>
      <c r="E325" s="138">
        <f>'5'!K6</f>
        <v>0</v>
      </c>
      <c r="F325" s="107" t="str">
        <f>'5'!I6</f>
        <v>Previous ID #</v>
      </c>
      <c r="G325" s="107"/>
      <c r="I325" s="111" t="s">
        <v>29</v>
      </c>
    </row>
    <row r="326" spans="1:12" s="101" customFormat="1" x14ac:dyDescent="0.2">
      <c r="A326" s="101">
        <v>325</v>
      </c>
      <c r="B326" s="101">
        <v>5</v>
      </c>
      <c r="C326" s="101" t="s">
        <v>626</v>
      </c>
      <c r="E326" s="140">
        <f>'5'!K8</f>
        <v>0</v>
      </c>
      <c r="F326" s="115" t="str">
        <f>'5'!B8</f>
        <v>If yes, what was the date of allocation?</v>
      </c>
      <c r="G326" s="115"/>
      <c r="I326" s="111" t="s">
        <v>29</v>
      </c>
    </row>
    <row r="327" spans="1:12" s="101" customFormat="1" x14ac:dyDescent="0.2">
      <c r="A327" s="101">
        <v>326</v>
      </c>
      <c r="B327" s="101">
        <v>5</v>
      </c>
      <c r="C327" s="101" t="s">
        <v>626</v>
      </c>
      <c r="E327" s="138">
        <f>'5'!N9</f>
        <v>0</v>
      </c>
      <c r="F327" s="115" t="str">
        <f>'5'!B9</f>
        <v>If yes, is the development still under the initial LIHTC compliance period?</v>
      </c>
      <c r="G327" s="115"/>
      <c r="I327" s="111" t="s">
        <v>29</v>
      </c>
    </row>
    <row r="328" spans="1:12" s="101" customFormat="1" x14ac:dyDescent="0.2">
      <c r="A328" s="101">
        <v>327</v>
      </c>
      <c r="B328" s="101">
        <v>5</v>
      </c>
      <c r="C328" s="101" t="s">
        <v>626</v>
      </c>
      <c r="E328" s="138">
        <f>'5'!N11</f>
        <v>0</v>
      </c>
      <c r="F328" s="105" t="str">
        <f>'5'!B11</f>
        <v>Has the proposed development received a prior award of Tax-Exempt Bonds?</v>
      </c>
      <c r="G328" s="105"/>
      <c r="I328" s="111" t="s">
        <v>29</v>
      </c>
    </row>
    <row r="329" spans="1:12" s="101" customFormat="1" x14ac:dyDescent="0.2">
      <c r="A329" s="101">
        <v>328</v>
      </c>
      <c r="B329" s="101">
        <v>5</v>
      </c>
      <c r="C329" s="101" t="s">
        <v>626</v>
      </c>
      <c r="E329" s="138">
        <f>'5'!K11</f>
        <v>0</v>
      </c>
      <c r="F329" s="107" t="str">
        <f>'5'!J11</f>
        <v>ID #</v>
      </c>
      <c r="G329" s="107"/>
      <c r="I329" s="111" t="s">
        <v>29</v>
      </c>
    </row>
    <row r="330" spans="1:12" s="101" customFormat="1" x14ac:dyDescent="0.2">
      <c r="A330" s="101">
        <v>329</v>
      </c>
      <c r="B330" s="101">
        <v>5</v>
      </c>
      <c r="C330" s="101" t="s">
        <v>626</v>
      </c>
      <c r="E330" s="140">
        <f>'5'!K13</f>
        <v>0</v>
      </c>
      <c r="F330" s="115" t="str">
        <f>'5'!B13</f>
        <v>If yes, what was the date of the bond issuance?</v>
      </c>
      <c r="G330" s="115"/>
      <c r="I330" s="111" t="s">
        <v>29</v>
      </c>
    </row>
    <row r="331" spans="1:12" s="101" customFormat="1" x14ac:dyDescent="0.2">
      <c r="A331" s="101">
        <v>330</v>
      </c>
      <c r="B331" s="101">
        <v>5</v>
      </c>
      <c r="C331" s="101" t="s">
        <v>626</v>
      </c>
      <c r="E331" s="138">
        <f>'5'!N14</f>
        <v>0</v>
      </c>
      <c r="F331" s="115" t="str">
        <f>'5'!B14</f>
        <v>If yes, is the development still under the initial Tax-Exempt Bond compliance period?</v>
      </c>
      <c r="G331" s="115"/>
      <c r="I331" s="111" t="s">
        <v>29</v>
      </c>
    </row>
    <row r="332" spans="1:12" s="101" customFormat="1" x14ac:dyDescent="0.2">
      <c r="A332" s="101">
        <v>331</v>
      </c>
      <c r="B332" s="101">
        <v>5</v>
      </c>
      <c r="C332" s="101" t="s">
        <v>626</v>
      </c>
      <c r="E332" s="138">
        <f>'5'!E17</f>
        <v>0</v>
      </c>
      <c r="F332" s="105" t="str">
        <f>'5'!B17</f>
        <v># of Residential Buildings:</v>
      </c>
      <c r="G332" s="105"/>
      <c r="I332" s="111" t="s">
        <v>29</v>
      </c>
      <c r="K332" s="101" t="str">
        <f>IF(E332=0,"",E332)</f>
        <v/>
      </c>
    </row>
    <row r="333" spans="1:12" s="101" customFormat="1" x14ac:dyDescent="0.2">
      <c r="A333" s="101">
        <v>332</v>
      </c>
      <c r="B333" s="101">
        <v>5</v>
      </c>
      <c r="C333" s="101" t="s">
        <v>626</v>
      </c>
      <c r="E333" s="138">
        <f>'5'!K17</f>
        <v>0</v>
      </c>
      <c r="F333" s="105" t="str">
        <f>'5'!G17</f>
        <v># of Non Residential Buildings:</v>
      </c>
      <c r="G333" s="105"/>
      <c r="I333" s="111" t="s">
        <v>29</v>
      </c>
    </row>
    <row r="334" spans="1:12" s="101" customFormat="1" x14ac:dyDescent="0.2">
      <c r="A334" s="101">
        <v>333</v>
      </c>
      <c r="B334" s="101">
        <v>5</v>
      </c>
      <c r="C334" s="101" t="s">
        <v>626</v>
      </c>
      <c r="E334" s="138">
        <f>'5'!O17</f>
        <v>0</v>
      </c>
      <c r="F334" s="105" t="str">
        <f>'5'!M17</f>
        <v>Total Buildings:</v>
      </c>
      <c r="G334" s="105" t="s">
        <v>814</v>
      </c>
      <c r="I334" s="111" t="s">
        <v>30</v>
      </c>
      <c r="J334" s="103" t="s">
        <v>829</v>
      </c>
    </row>
    <row r="335" spans="1:12" s="101" customFormat="1" x14ac:dyDescent="0.2">
      <c r="A335" s="101">
        <v>334</v>
      </c>
      <c r="B335" s="101">
        <v>5</v>
      </c>
      <c r="C335" s="101" t="s">
        <v>626</v>
      </c>
      <c r="E335" s="138">
        <f>'5'!N19</f>
        <v>0</v>
      </c>
      <c r="F335" s="102" t="str">
        <f>'5'!F19</f>
        <v>Owned by the same entity for Federal Income Tax Purposes?</v>
      </c>
      <c r="G335" s="102"/>
      <c r="I335" s="111" t="s">
        <v>29</v>
      </c>
    </row>
    <row r="336" spans="1:12" s="101" customFormat="1" x14ac:dyDescent="0.2">
      <c r="A336" s="101">
        <v>335</v>
      </c>
      <c r="B336" s="101">
        <v>5</v>
      </c>
      <c r="C336" s="101" t="s">
        <v>626</v>
      </c>
      <c r="E336" s="138">
        <f>'5'!N21</f>
        <v>0</v>
      </c>
      <c r="F336" s="102" t="str">
        <f>'5'!F21</f>
        <v>Located on the same tract of land?</v>
      </c>
      <c r="G336" s="102"/>
      <c r="I336" s="111" t="s">
        <v>29</v>
      </c>
    </row>
    <row r="337" spans="1:11" s="101" customFormat="1" x14ac:dyDescent="0.2">
      <c r="A337" s="101">
        <v>336</v>
      </c>
      <c r="B337" s="101">
        <v>5</v>
      </c>
      <c r="C337" s="101" t="s">
        <v>626</v>
      </c>
      <c r="E337" s="138">
        <f>'5'!N23</f>
        <v>0</v>
      </c>
      <c r="F337" s="102" t="str">
        <f>'5'!F23</f>
        <v>Financed pursuant to a common plan of financing?</v>
      </c>
      <c r="G337" s="102"/>
      <c r="I337" s="111" t="s">
        <v>29</v>
      </c>
    </row>
    <row r="338" spans="1:11" s="101" customFormat="1" x14ac:dyDescent="0.2">
      <c r="A338" s="101">
        <v>337</v>
      </c>
      <c r="B338" s="101">
        <v>5</v>
      </c>
      <c r="C338" s="101" t="s">
        <v>626</v>
      </c>
      <c r="E338" s="138">
        <f>'5'!G25</f>
        <v>0</v>
      </c>
      <c r="F338" s="105" t="str">
        <f>'5'!B25</f>
        <v>List commercial facilities other than tenant use:</v>
      </c>
      <c r="G338" s="105"/>
      <c r="I338" s="111" t="s">
        <v>29</v>
      </c>
    </row>
    <row r="339" spans="1:11" s="101" customFormat="1" x14ac:dyDescent="0.2">
      <c r="A339" s="101">
        <v>338</v>
      </c>
      <c r="B339" s="101">
        <v>5</v>
      </c>
      <c r="C339" s="101" t="s">
        <v>626</v>
      </c>
      <c r="E339" s="138">
        <f>'5'!H28</f>
        <v>0</v>
      </c>
      <c r="F339" s="105" t="str">
        <f>'5'!B28</f>
        <v>Are all of the buildings currently under control?</v>
      </c>
      <c r="G339" s="105"/>
      <c r="I339" s="111" t="s">
        <v>29</v>
      </c>
    </row>
    <row r="340" spans="1:11" s="101" customFormat="1" x14ac:dyDescent="0.2">
      <c r="A340" s="101">
        <v>339</v>
      </c>
      <c r="B340" s="101">
        <v>5</v>
      </c>
      <c r="C340" s="101" t="s">
        <v>626</v>
      </c>
      <c r="E340" s="138">
        <f>'5'!P28</f>
        <v>0</v>
      </c>
      <c r="F340" s="105" t="str">
        <f>'5'!K28</f>
        <v xml:space="preserve">        If no, how many buildings are under control?</v>
      </c>
      <c r="G340" s="105"/>
      <c r="I340" s="111" t="s">
        <v>29</v>
      </c>
    </row>
    <row r="341" spans="1:11" s="101" customFormat="1" x14ac:dyDescent="0.2">
      <c r="A341" s="101">
        <v>340</v>
      </c>
      <c r="B341" s="101">
        <v>5</v>
      </c>
      <c r="C341" s="101" t="s">
        <v>626</v>
      </c>
      <c r="E341" s="140">
        <f>'5'!G30</f>
        <v>0</v>
      </c>
      <c r="F341" s="105" t="str">
        <f>'5'!B30</f>
        <v>When will the rest of the buildings be under control?</v>
      </c>
      <c r="G341" s="105"/>
      <c r="I341" s="111" t="s">
        <v>29</v>
      </c>
    </row>
    <row r="342" spans="1:11" s="101" customFormat="1" x14ac:dyDescent="0.2">
      <c r="A342" s="101">
        <v>341</v>
      </c>
      <c r="B342" s="101">
        <v>5</v>
      </c>
      <c r="C342" s="101" t="s">
        <v>626</v>
      </c>
      <c r="E342" s="138">
        <f>'5'!P30</f>
        <v>0</v>
      </c>
      <c r="F342" s="105" t="str">
        <f>'5'!L30</f>
        <v xml:space="preserve">   How many buildings will be acquired?</v>
      </c>
      <c r="G342" s="105"/>
      <c r="I342" s="111" t="s">
        <v>29</v>
      </c>
    </row>
    <row r="343" spans="1:11" s="101" customFormat="1" x14ac:dyDescent="0.2">
      <c r="A343" s="101">
        <v>342</v>
      </c>
      <c r="B343" s="101">
        <v>5</v>
      </c>
      <c r="C343" s="101" t="s">
        <v>626</v>
      </c>
      <c r="E343" s="137">
        <f>'5'!L32</f>
        <v>0</v>
      </c>
      <c r="F343" s="105" t="str">
        <f>'5'!B32</f>
        <v>Building(s) acquired or to be acquired from:</v>
      </c>
      <c r="G343" s="105"/>
      <c r="I343" s="111" t="s">
        <v>29</v>
      </c>
    </row>
    <row r="344" spans="1:11" s="101" customFormat="1" x14ac:dyDescent="0.2">
      <c r="A344" s="101">
        <v>343</v>
      </c>
      <c r="B344" s="101">
        <v>5</v>
      </c>
      <c r="C344" s="101" t="s">
        <v>626</v>
      </c>
      <c r="E344" s="138">
        <f>'5'!L34</f>
        <v>0</v>
      </c>
      <c r="F344" s="105" t="str">
        <f>'5'!B34</f>
        <v>Building(s) acquired/to be acquired from a Related Party, determined with reference to:</v>
      </c>
      <c r="G344" s="105"/>
      <c r="I344" s="111" t="s">
        <v>29</v>
      </c>
    </row>
    <row r="345" spans="1:11" s="101" customFormat="1" x14ac:dyDescent="0.2">
      <c r="A345" s="101">
        <v>344</v>
      </c>
      <c r="B345" s="101">
        <v>5</v>
      </c>
      <c r="C345" s="101" t="s">
        <v>626</v>
      </c>
      <c r="E345" s="138">
        <f>'5'!D39</f>
        <v>0</v>
      </c>
      <c r="F345" s="105" t="str">
        <f>'5'!B39</f>
        <v>Name of Agency:</v>
      </c>
      <c r="G345" s="105"/>
      <c r="I345" s="111" t="s">
        <v>29</v>
      </c>
    </row>
    <row r="346" spans="1:11" s="101" customFormat="1" x14ac:dyDescent="0.2">
      <c r="A346" s="101">
        <v>345</v>
      </c>
      <c r="B346" s="101">
        <v>5</v>
      </c>
      <c r="C346" s="101" t="s">
        <v>626</v>
      </c>
      <c r="E346" s="140">
        <f>'5'!D41</f>
        <v>0</v>
      </c>
      <c r="F346" s="105" t="str">
        <f>'5'!B41</f>
        <v>Date:</v>
      </c>
      <c r="G346" s="105"/>
      <c r="I346" s="111" t="s">
        <v>29</v>
      </c>
    </row>
    <row r="347" spans="1:11" s="101" customFormat="1" x14ac:dyDescent="0.2">
      <c r="A347" s="101">
        <v>346</v>
      </c>
      <c r="B347" s="101">
        <v>5</v>
      </c>
      <c r="C347" s="101" t="s">
        <v>626</v>
      </c>
      <c r="E347" s="139">
        <f>'5'!D43</f>
        <v>0</v>
      </c>
      <c r="F347" s="105" t="str">
        <f>'5'!B43</f>
        <v>Amount:</v>
      </c>
      <c r="G347" s="105"/>
      <c r="I347" s="111" t="s">
        <v>29</v>
      </c>
    </row>
    <row r="348" spans="1:11" s="101" customFormat="1" x14ac:dyDescent="0.2">
      <c r="A348" s="101">
        <v>347</v>
      </c>
      <c r="B348" s="101">
        <v>5</v>
      </c>
      <c r="C348" s="101" t="s">
        <v>626</v>
      </c>
      <c r="E348" s="138">
        <f>'5'!N45</f>
        <v>0</v>
      </c>
      <c r="F348" s="105" t="str">
        <f>'5'!B45</f>
        <v>Has or will a waiver of the 10-year holding requirement be requested from the Department of Treasury?</v>
      </c>
      <c r="G348" s="105"/>
      <c r="I348" s="111" t="s">
        <v>29</v>
      </c>
    </row>
    <row r="349" spans="1:11" s="101" customFormat="1" x14ac:dyDescent="0.2">
      <c r="A349" s="101">
        <v>348</v>
      </c>
      <c r="B349" s="101">
        <v>5</v>
      </c>
      <c r="C349" s="101" t="s">
        <v>626</v>
      </c>
      <c r="E349" s="138">
        <f>'5'!N48</f>
        <v>0</v>
      </c>
      <c r="F349" s="105" t="str">
        <f>'5'!B47</f>
        <v>Does the development preserve assisted low-income housing that due to mortgage prepayments, foreclosure, or</v>
      </c>
      <c r="G349" s="105"/>
      <c r="I349" s="111" t="s">
        <v>29</v>
      </c>
    </row>
    <row r="350" spans="1:11" s="101" customFormat="1" x14ac:dyDescent="0.2">
      <c r="A350" s="101">
        <v>349</v>
      </c>
      <c r="B350" s="101">
        <v>5</v>
      </c>
      <c r="C350" s="101" t="s">
        <v>626</v>
      </c>
      <c r="E350" s="138">
        <f>'5'!N52</f>
        <v>0</v>
      </c>
      <c r="F350" s="105" t="str">
        <f>'5'!B51</f>
        <v>Has or will the development be acquired from an insured depository institution in default or from a receiver or</v>
      </c>
      <c r="G350" s="105"/>
      <c r="I350" s="111" t="s">
        <v>29</v>
      </c>
    </row>
    <row r="351" spans="1:11" s="101" customFormat="1" x14ac:dyDescent="0.2">
      <c r="A351" s="101">
        <v>350</v>
      </c>
      <c r="B351" s="101">
        <v>5</v>
      </c>
      <c r="C351" s="101" t="s">
        <v>626</v>
      </c>
      <c r="E351" s="138">
        <f>'5'!N61</f>
        <v>0</v>
      </c>
      <c r="F351" s="105" t="str">
        <f>'5'!B61</f>
        <v xml:space="preserve">Is there currently any project-based rental assistance on the development? </v>
      </c>
      <c r="G351" s="105" t="s">
        <v>810</v>
      </c>
      <c r="I351" s="111" t="s">
        <v>30</v>
      </c>
      <c r="J351" s="101" t="s">
        <v>830</v>
      </c>
      <c r="K351" s="101" t="str">
        <f>IF(E351="x",1,IF(E351="Yes",1,""))</f>
        <v/>
      </c>
    </row>
    <row r="352" spans="1:11" s="101" customFormat="1" x14ac:dyDescent="0.2">
      <c r="A352" s="101">
        <v>351</v>
      </c>
      <c r="B352" s="101">
        <v>5</v>
      </c>
      <c r="C352" s="101" t="s">
        <v>626</v>
      </c>
      <c r="E352" s="138">
        <f>'5'!H63</f>
        <v>0</v>
      </c>
      <c r="F352" s="105" t="str">
        <f>'5'!I63</f>
        <v xml:space="preserve"> Project Based Section 8</v>
      </c>
      <c r="G352" s="105" t="s">
        <v>810</v>
      </c>
      <c r="I352" s="111" t="s">
        <v>30</v>
      </c>
      <c r="J352" s="101" t="s">
        <v>830</v>
      </c>
      <c r="K352" s="101" t="str">
        <f>IF(E352="x",1,IF(E352="Yes",1,""))</f>
        <v/>
      </c>
    </row>
    <row r="353" spans="1:11" s="101" customFormat="1" x14ac:dyDescent="0.2">
      <c r="A353" s="101">
        <v>352</v>
      </c>
      <c r="B353" s="101">
        <v>5</v>
      </c>
      <c r="C353" s="101" t="s">
        <v>626</v>
      </c>
      <c r="E353" s="138">
        <f>'5'!H65</f>
        <v>0</v>
      </c>
      <c r="F353" s="107" t="str">
        <f>'5'!I65</f>
        <v xml:space="preserve"> HUD rental assistance. ID HUD type:</v>
      </c>
      <c r="G353" s="107" t="s">
        <v>810</v>
      </c>
      <c r="I353" s="111" t="s">
        <v>700</v>
      </c>
      <c r="J353" s="101" t="s">
        <v>830</v>
      </c>
    </row>
    <row r="354" spans="1:11" s="101" customFormat="1" x14ac:dyDescent="0.2">
      <c r="A354" s="101">
        <v>353</v>
      </c>
      <c r="B354" s="101">
        <v>5</v>
      </c>
      <c r="C354" s="101" t="s">
        <v>626</v>
      </c>
      <c r="E354" s="138">
        <f>'5'!M65</f>
        <v>0</v>
      </c>
      <c r="F354" s="105" t="str">
        <f>'5'!I65</f>
        <v xml:space="preserve"> HUD rental assistance. ID HUD type:</v>
      </c>
      <c r="G354" s="105" t="s">
        <v>696</v>
      </c>
      <c r="I354" s="103" t="s">
        <v>30</v>
      </c>
      <c r="J354" s="101" t="s">
        <v>830</v>
      </c>
      <c r="K354" s="101" t="str">
        <f>IF(E354=0,"",E354)</f>
        <v/>
      </c>
    </row>
    <row r="355" spans="1:11" s="101" customFormat="1" x14ac:dyDescent="0.2">
      <c r="A355" s="101">
        <v>354</v>
      </c>
      <c r="B355" s="101">
        <v>5</v>
      </c>
      <c r="C355" s="101" t="s">
        <v>626</v>
      </c>
      <c r="E355" s="138">
        <f>'5'!H67</f>
        <v>0</v>
      </c>
      <c r="F355" s="105" t="str">
        <f>'5'!I67</f>
        <v xml:space="preserve"> RDA rental assistance</v>
      </c>
      <c r="G355" s="105" t="s">
        <v>810</v>
      </c>
      <c r="I355" s="103" t="s">
        <v>30</v>
      </c>
      <c r="J355" s="101" t="s">
        <v>830</v>
      </c>
      <c r="K355" s="101" t="str">
        <f>IF(E355="x",1,IF(E355="Yes",1,""))</f>
        <v/>
      </c>
    </row>
    <row r="356" spans="1:11" s="101" customFormat="1" x14ac:dyDescent="0.2">
      <c r="A356" s="101">
        <v>355</v>
      </c>
      <c r="B356" s="101">
        <v>5</v>
      </c>
      <c r="C356" s="101" t="s">
        <v>626</v>
      </c>
      <c r="E356" s="138">
        <f>'5'!H69</f>
        <v>0</v>
      </c>
      <c r="F356" s="108" t="str">
        <f>'5'!I69</f>
        <v xml:space="preserve"> Other:</v>
      </c>
      <c r="G356" s="108"/>
      <c r="I356" s="111" t="s">
        <v>29</v>
      </c>
    </row>
    <row r="357" spans="1:11" s="101" customFormat="1" x14ac:dyDescent="0.2">
      <c r="A357" s="101">
        <v>356</v>
      </c>
      <c r="B357" s="101">
        <v>5</v>
      </c>
      <c r="C357" s="101" t="s">
        <v>626</v>
      </c>
      <c r="E357" s="138">
        <f>'5'!L69</f>
        <v>0</v>
      </c>
      <c r="F357" s="105" t="str">
        <f>'5'!J69</f>
        <v>Identify "Other":</v>
      </c>
      <c r="G357" s="105"/>
      <c r="I357" s="111" t="s">
        <v>29</v>
      </c>
    </row>
    <row r="358" spans="1:11" s="101" customFormat="1" x14ac:dyDescent="0.2">
      <c r="A358" s="101">
        <v>357</v>
      </c>
      <c r="B358" s="101">
        <v>5</v>
      </c>
      <c r="C358" s="101" t="s">
        <v>626</v>
      </c>
      <c r="E358" s="138">
        <f>'5'!H71</f>
        <v>0</v>
      </c>
      <c r="F358" s="115" t="str">
        <f>'5'!B71</f>
        <v>If yes, how many units have project-based rental assistance?</v>
      </c>
      <c r="G358" s="115" t="s">
        <v>814</v>
      </c>
      <c r="I358" s="103" t="s">
        <v>30</v>
      </c>
      <c r="J358" s="101" t="s">
        <v>830</v>
      </c>
      <c r="K358" s="101" t="str">
        <f>IF(E358=0,"",E358)</f>
        <v/>
      </c>
    </row>
    <row r="359" spans="1:11" s="101" customFormat="1" x14ac:dyDescent="0.2">
      <c r="A359" s="101">
        <v>358</v>
      </c>
      <c r="B359" s="101">
        <v>5</v>
      </c>
      <c r="C359" s="101" t="s">
        <v>626</v>
      </c>
      <c r="E359" s="143">
        <f>'5'!K71</f>
        <v>0</v>
      </c>
      <c r="F359" s="107" t="str">
        <f>'5'!I71</f>
        <v xml:space="preserve">       % of units:</v>
      </c>
      <c r="G359" s="107"/>
      <c r="I359" s="111" t="s">
        <v>29</v>
      </c>
    </row>
    <row r="360" spans="1:11" s="101" customFormat="1" x14ac:dyDescent="0.2">
      <c r="A360" s="101">
        <v>359</v>
      </c>
      <c r="B360" s="101">
        <v>5</v>
      </c>
      <c r="C360" s="101" t="s">
        <v>626</v>
      </c>
      <c r="E360" s="138">
        <f>'5'!P71</f>
        <v>0</v>
      </c>
      <c r="F360" s="107" t="str">
        <f>'5'!L71</f>
        <v xml:space="preserve">             # of years assistance provided:</v>
      </c>
      <c r="G360" s="107" t="s">
        <v>814</v>
      </c>
      <c r="I360" s="103" t="s">
        <v>30</v>
      </c>
      <c r="J360" s="101" t="s">
        <v>830</v>
      </c>
      <c r="K360" s="101" t="str">
        <f>IF(E360=0,"",E360)</f>
        <v/>
      </c>
    </row>
    <row r="361" spans="1:11" s="101" customFormat="1" x14ac:dyDescent="0.2">
      <c r="A361" s="101">
        <v>360</v>
      </c>
      <c r="B361" s="101">
        <v>5</v>
      </c>
      <c r="C361" s="101" t="s">
        <v>626</v>
      </c>
      <c r="E361" s="138">
        <f>'5'!N73</f>
        <v>0</v>
      </c>
      <c r="F361" s="105" t="str">
        <f>'5'!B73</f>
        <v>Will there be any project-based rental assistance if the proposed development is awarded tax credits?</v>
      </c>
      <c r="G361" s="105"/>
      <c r="I361" s="111" t="s">
        <v>29</v>
      </c>
    </row>
    <row r="362" spans="1:11" s="101" customFormat="1" x14ac:dyDescent="0.2">
      <c r="A362" s="101">
        <v>361</v>
      </c>
      <c r="B362" s="101">
        <v>5</v>
      </c>
      <c r="C362" s="101" t="s">
        <v>626</v>
      </c>
      <c r="E362" s="138">
        <f>'5'!H75</f>
        <v>0</v>
      </c>
      <c r="F362" s="115" t="str">
        <f>'5'!B75</f>
        <v>If yes, identify the type of project-based rental assistance:</v>
      </c>
      <c r="G362" s="115"/>
      <c r="I362" s="111" t="s">
        <v>29</v>
      </c>
    </row>
    <row r="363" spans="1:11" s="101" customFormat="1" x14ac:dyDescent="0.2">
      <c r="A363" s="101">
        <v>362</v>
      </c>
      <c r="B363" s="101">
        <v>5</v>
      </c>
      <c r="C363" s="101" t="s">
        <v>626</v>
      </c>
      <c r="E363" s="138">
        <f>'5'!N80</f>
        <v>0</v>
      </c>
      <c r="F363" s="105" t="str">
        <f>'5'!B80</f>
        <v>Is HUD Approval for Transfer of Physical Assets Required?</v>
      </c>
      <c r="G363" s="105"/>
      <c r="I363" s="111" t="s">
        <v>29</v>
      </c>
    </row>
    <row r="364" spans="1:11" s="101" customFormat="1" x14ac:dyDescent="0.2">
      <c r="A364" s="101">
        <v>363</v>
      </c>
      <c r="B364" s="101">
        <v>5</v>
      </c>
      <c r="C364" s="101" t="s">
        <v>626</v>
      </c>
      <c r="E364" s="138">
        <f>'5'!J84</f>
        <v>0</v>
      </c>
      <c r="F364" s="105" t="str">
        <f>'5'!B84</f>
        <v>Does this development involve any relocation of low-income tenants?</v>
      </c>
      <c r="G364" s="107" t="s">
        <v>810</v>
      </c>
      <c r="I364" s="109" t="s">
        <v>30</v>
      </c>
      <c r="J364" s="101" t="s">
        <v>851</v>
      </c>
    </row>
    <row r="365" spans="1:11" s="101" customFormat="1" x14ac:dyDescent="0.2">
      <c r="A365" s="101">
        <v>364</v>
      </c>
      <c r="B365" s="101">
        <v>5</v>
      </c>
      <c r="C365" s="101" t="s">
        <v>626</v>
      </c>
      <c r="E365" s="138">
        <f>'5'!J86</f>
        <v>0</v>
      </c>
      <c r="F365" s="115" t="str">
        <f>'5'!B86</f>
        <v>If yes, will the tenants be Temporarily relocated?</v>
      </c>
      <c r="G365" s="115"/>
      <c r="I365" s="111" t="s">
        <v>29</v>
      </c>
    </row>
    <row r="366" spans="1:11" s="101" customFormat="1" x14ac:dyDescent="0.2">
      <c r="A366" s="101">
        <v>365</v>
      </c>
      <c r="B366" s="101">
        <v>5</v>
      </c>
      <c r="C366" s="101" t="s">
        <v>626</v>
      </c>
      <c r="E366" s="143">
        <f>'5'!N86</f>
        <v>0</v>
      </c>
      <c r="F366" s="115" t="str">
        <f>'5'!K86</f>
        <v xml:space="preserve">    If yes, what percentage?</v>
      </c>
      <c r="G366" s="115"/>
      <c r="I366" s="111" t="s">
        <v>29</v>
      </c>
    </row>
    <row r="367" spans="1:11" s="101" customFormat="1" x14ac:dyDescent="0.2">
      <c r="A367" s="101">
        <v>366</v>
      </c>
      <c r="B367" s="101">
        <v>5</v>
      </c>
      <c r="C367" s="101" t="s">
        <v>626</v>
      </c>
      <c r="E367" s="138">
        <f>'5'!J88</f>
        <v>0</v>
      </c>
      <c r="F367" s="108" t="str">
        <f>'5'!B88</f>
        <v>Will any low-income tenants be Permanently relocated?</v>
      </c>
      <c r="G367" s="108"/>
      <c r="I367" s="111" t="s">
        <v>29</v>
      </c>
    </row>
    <row r="368" spans="1:11" s="101" customFormat="1" x14ac:dyDescent="0.2">
      <c r="A368" s="101">
        <v>367</v>
      </c>
      <c r="B368" s="101">
        <v>5</v>
      </c>
      <c r="C368" s="101" t="s">
        <v>626</v>
      </c>
      <c r="E368" s="143">
        <f>'5'!N88</f>
        <v>0</v>
      </c>
      <c r="F368" s="115" t="str">
        <f>'5'!K88</f>
        <v xml:space="preserve">    If yes, what percentage?</v>
      </c>
      <c r="G368" s="115"/>
      <c r="I368" s="111" t="s">
        <v>29</v>
      </c>
    </row>
    <row r="369" spans="2:11" s="101" customFormat="1" x14ac:dyDescent="0.2">
      <c r="B369" s="101">
        <v>6</v>
      </c>
      <c r="C369" s="101" t="s">
        <v>628</v>
      </c>
      <c r="E369" s="138">
        <f>'6'!B8</f>
        <v>0</v>
      </c>
      <c r="F369" s="105" t="str">
        <f>'6'!C8</f>
        <v xml:space="preserve"> At least 20% of the rental units in this development will be rent restricted and occupied by individuals whose income is</v>
      </c>
      <c r="G369" s="105" t="s">
        <v>810</v>
      </c>
      <c r="I369" s="103" t="s">
        <v>30</v>
      </c>
      <c r="J369" s="101" t="s">
        <v>834</v>
      </c>
      <c r="K369" s="101" t="str">
        <f>IF(E369="x",1,IF(E369="Yes",1,""))</f>
        <v/>
      </c>
    </row>
    <row r="370" spans="2:11" s="101" customFormat="1" x14ac:dyDescent="0.2">
      <c r="B370" s="101">
        <v>6</v>
      </c>
      <c r="C370" s="101" t="s">
        <v>628</v>
      </c>
      <c r="E370" s="138">
        <f>'6'!B11</f>
        <v>0</v>
      </c>
      <c r="F370" s="105" t="str">
        <f>'6'!C11</f>
        <v xml:space="preserve"> At least 40% of the rental units in this development will be rent restricted and occupied by individuals whose income is</v>
      </c>
      <c r="G370" s="105" t="s">
        <v>810</v>
      </c>
      <c r="I370" s="103" t="s">
        <v>30</v>
      </c>
      <c r="J370" s="101" t="s">
        <v>834</v>
      </c>
      <c r="K370" s="101" t="str">
        <f>IF(E370="x",1,IF(E370="Yes",1,""))</f>
        <v/>
      </c>
    </row>
    <row r="371" spans="2:11" s="101" customFormat="1" x14ac:dyDescent="0.2">
      <c r="B371" s="101">
        <v>6</v>
      </c>
      <c r="C371" s="101" t="s">
        <v>628</v>
      </c>
      <c r="E371" s="138">
        <f>'6'!B14</f>
        <v>0</v>
      </c>
      <c r="F371" s="105" t="str">
        <f>'6'!C14</f>
        <v xml:space="preserve"> Income averaging option as defined in Section 42(g)(1)(C) of the Internal Revenue Code.</v>
      </c>
      <c r="G371" s="105" t="s">
        <v>810</v>
      </c>
      <c r="I371" s="103" t="s">
        <v>700</v>
      </c>
      <c r="J371" s="101" t="s">
        <v>834</v>
      </c>
      <c r="K371" s="101" t="str">
        <f>IF(E371="x",1,IF(E371="Yes",1,""))</f>
        <v/>
      </c>
    </row>
    <row r="372" spans="2:11" s="101" customFormat="1" x14ac:dyDescent="0.2">
      <c r="B372" s="101">
        <v>6</v>
      </c>
      <c r="C372" s="101" t="s">
        <v>1023</v>
      </c>
      <c r="D372" s="146">
        <v>1</v>
      </c>
      <c r="E372" s="147">
        <f>'6'!B28</f>
        <v>0</v>
      </c>
      <c r="F372" s="102" t="str">
        <f>'6'!B$27</f>
        <v>Type</v>
      </c>
      <c r="G372" s="102"/>
      <c r="I372" s="111" t="s">
        <v>29</v>
      </c>
    </row>
    <row r="373" spans="2:11" s="101" customFormat="1" x14ac:dyDescent="0.2">
      <c r="B373" s="101">
        <v>6</v>
      </c>
      <c r="C373" s="101" t="s">
        <v>1023</v>
      </c>
      <c r="D373" s="146">
        <v>2</v>
      </c>
      <c r="E373" s="147">
        <f>'6'!B29</f>
        <v>0</v>
      </c>
      <c r="F373" s="102" t="str">
        <f>'6'!B$27</f>
        <v>Type</v>
      </c>
      <c r="G373" s="102"/>
      <c r="I373" s="111" t="s">
        <v>29</v>
      </c>
    </row>
    <row r="374" spans="2:11" s="101" customFormat="1" x14ac:dyDescent="0.2">
      <c r="B374" s="101">
        <v>6</v>
      </c>
      <c r="C374" s="101" t="s">
        <v>1023</v>
      </c>
      <c r="D374" s="146">
        <v>3</v>
      </c>
      <c r="E374" s="147">
        <f>'6'!B30</f>
        <v>0</v>
      </c>
      <c r="F374" s="102" t="str">
        <f>'6'!B$27</f>
        <v>Type</v>
      </c>
      <c r="G374" s="102"/>
      <c r="I374" s="111" t="s">
        <v>29</v>
      </c>
    </row>
    <row r="375" spans="2:11" s="101" customFormat="1" x14ac:dyDescent="0.2">
      <c r="B375" s="101">
        <v>6</v>
      </c>
      <c r="C375" s="101" t="s">
        <v>1023</v>
      </c>
      <c r="D375" s="146">
        <v>4</v>
      </c>
      <c r="E375" s="147">
        <f>'6'!B31</f>
        <v>0</v>
      </c>
      <c r="F375" s="102" t="str">
        <f>'6'!B$27</f>
        <v>Type</v>
      </c>
      <c r="G375" s="102"/>
      <c r="I375" s="111" t="s">
        <v>29</v>
      </c>
    </row>
    <row r="376" spans="2:11" s="101" customFormat="1" x14ac:dyDescent="0.2">
      <c r="B376" s="101">
        <v>6</v>
      </c>
      <c r="C376" s="101" t="s">
        <v>1023</v>
      </c>
      <c r="D376" s="146">
        <v>5</v>
      </c>
      <c r="E376" s="147">
        <f>'6'!B32</f>
        <v>0</v>
      </c>
      <c r="F376" s="102" t="str">
        <f>'6'!B$27</f>
        <v>Type</v>
      </c>
      <c r="G376" s="102"/>
      <c r="I376" s="111" t="s">
        <v>29</v>
      </c>
    </row>
    <row r="377" spans="2:11" s="101" customFormat="1" x14ac:dyDescent="0.2">
      <c r="B377" s="101">
        <v>6</v>
      </c>
      <c r="C377" s="101" t="s">
        <v>1023</v>
      </c>
      <c r="D377" s="146">
        <v>6</v>
      </c>
      <c r="E377" s="147">
        <f>'6'!B33</f>
        <v>0</v>
      </c>
      <c r="F377" s="102" t="str">
        <f>'6'!B$27</f>
        <v>Type</v>
      </c>
      <c r="G377" s="102"/>
      <c r="I377" s="111" t="s">
        <v>29</v>
      </c>
    </row>
    <row r="378" spans="2:11" s="101" customFormat="1" x14ac:dyDescent="0.2">
      <c r="B378" s="101">
        <v>6</v>
      </c>
      <c r="C378" s="101" t="s">
        <v>1023</v>
      </c>
      <c r="D378" s="146">
        <v>7</v>
      </c>
      <c r="E378" s="147">
        <f>'6'!B34</f>
        <v>0</v>
      </c>
      <c r="F378" s="102" t="str">
        <f>'6'!B$27</f>
        <v>Type</v>
      </c>
      <c r="G378" s="102"/>
      <c r="I378" s="111" t="s">
        <v>29</v>
      </c>
    </row>
    <row r="379" spans="2:11" s="101" customFormat="1" x14ac:dyDescent="0.2">
      <c r="B379" s="101">
        <v>6</v>
      </c>
      <c r="C379" s="101" t="s">
        <v>1023</v>
      </c>
      <c r="D379" s="146">
        <v>8</v>
      </c>
      <c r="E379" s="147">
        <f>'6'!B35</f>
        <v>0</v>
      </c>
      <c r="F379" s="102" t="str">
        <f>'6'!B$27</f>
        <v>Type</v>
      </c>
      <c r="G379" s="102"/>
      <c r="I379" s="111" t="s">
        <v>29</v>
      </c>
    </row>
    <row r="380" spans="2:11" s="101" customFormat="1" x14ac:dyDescent="0.2">
      <c r="B380" s="101">
        <v>6</v>
      </c>
      <c r="C380" s="101" t="s">
        <v>1023</v>
      </c>
      <c r="D380" s="146">
        <v>9</v>
      </c>
      <c r="E380" s="147">
        <f>'6'!B36</f>
        <v>0</v>
      </c>
      <c r="F380" s="102" t="str">
        <f>'6'!B$27</f>
        <v>Type</v>
      </c>
      <c r="G380" s="102"/>
      <c r="I380" s="111" t="s">
        <v>29</v>
      </c>
    </row>
    <row r="381" spans="2:11" s="101" customFormat="1" x14ac:dyDescent="0.2">
      <c r="B381" s="101">
        <v>6</v>
      </c>
      <c r="C381" s="101" t="s">
        <v>1023</v>
      </c>
      <c r="D381" s="146">
        <v>10</v>
      </c>
      <c r="E381" s="147">
        <f>'6'!B37</f>
        <v>0</v>
      </c>
      <c r="F381" s="102" t="str">
        <f>'6'!B$27</f>
        <v>Type</v>
      </c>
      <c r="G381" s="102"/>
      <c r="I381" s="111" t="s">
        <v>29</v>
      </c>
    </row>
    <row r="382" spans="2:11" s="101" customFormat="1" x14ac:dyDescent="0.2">
      <c r="B382" s="101">
        <v>6</v>
      </c>
      <c r="C382" s="101" t="s">
        <v>1023</v>
      </c>
      <c r="D382" s="146">
        <v>11</v>
      </c>
      <c r="E382" s="147">
        <f>'6'!B38</f>
        <v>0</v>
      </c>
      <c r="F382" s="102" t="str">
        <f>'6'!B$27</f>
        <v>Type</v>
      </c>
      <c r="G382" s="102"/>
      <c r="I382" s="111" t="s">
        <v>29</v>
      </c>
    </row>
    <row r="383" spans="2:11" s="101" customFormat="1" x14ac:dyDescent="0.2">
      <c r="B383" s="101">
        <v>6</v>
      </c>
      <c r="C383" s="101" t="s">
        <v>1023</v>
      </c>
      <c r="D383" s="146">
        <v>12</v>
      </c>
      <c r="E383" s="147">
        <f>'6'!B39</f>
        <v>0</v>
      </c>
      <c r="F383" s="102" t="str">
        <f>'6'!B$27</f>
        <v>Type</v>
      </c>
      <c r="G383" s="102"/>
      <c r="I383" s="111" t="s">
        <v>29</v>
      </c>
    </row>
    <row r="384" spans="2:11" s="101" customFormat="1" x14ac:dyDescent="0.2">
      <c r="B384" s="101">
        <v>6</v>
      </c>
      <c r="C384" s="101" t="s">
        <v>1023</v>
      </c>
      <c r="D384" s="146">
        <v>13</v>
      </c>
      <c r="E384" s="147">
        <f>'6'!B40</f>
        <v>0</v>
      </c>
      <c r="F384" s="102" t="str">
        <f>'6'!B$27</f>
        <v>Type</v>
      </c>
      <c r="G384" s="102"/>
      <c r="I384" s="111" t="s">
        <v>29</v>
      </c>
    </row>
    <row r="385" spans="2:10" s="101" customFormat="1" x14ac:dyDescent="0.2">
      <c r="B385" s="101">
        <v>6</v>
      </c>
      <c r="C385" s="101" t="s">
        <v>1023</v>
      </c>
      <c r="D385" s="146">
        <v>14</v>
      </c>
      <c r="E385" s="147">
        <f>'6'!B41</f>
        <v>0</v>
      </c>
      <c r="F385" s="102" t="str">
        <f>'6'!B$27</f>
        <v>Type</v>
      </c>
      <c r="G385" s="102"/>
      <c r="I385" s="111" t="s">
        <v>29</v>
      </c>
    </row>
    <row r="386" spans="2:10" s="101" customFormat="1" x14ac:dyDescent="0.2">
      <c r="B386" s="101">
        <v>6</v>
      </c>
      <c r="C386" s="101" t="s">
        <v>1023</v>
      </c>
      <c r="D386" s="146">
        <v>15</v>
      </c>
      <c r="E386" s="147">
        <f>'6'!B42</f>
        <v>0</v>
      </c>
      <c r="F386" s="102" t="str">
        <f>'6'!B$27</f>
        <v>Type</v>
      </c>
      <c r="G386" s="102"/>
      <c r="I386" s="111" t="s">
        <v>29</v>
      </c>
    </row>
    <row r="387" spans="2:10" s="101" customFormat="1" x14ac:dyDescent="0.2">
      <c r="B387" s="101">
        <v>6</v>
      </c>
      <c r="C387" s="101" t="s">
        <v>1023</v>
      </c>
      <c r="D387" s="146">
        <v>16</v>
      </c>
      <c r="E387" s="147">
        <f>'6'!B43</f>
        <v>0</v>
      </c>
      <c r="F387" s="102" t="str">
        <f>'6'!B$27</f>
        <v>Type</v>
      </c>
      <c r="G387" s="102"/>
      <c r="I387" s="111" t="s">
        <v>29</v>
      </c>
    </row>
    <row r="388" spans="2:10" s="101" customFormat="1" x14ac:dyDescent="0.2">
      <c r="B388" s="101">
        <v>6</v>
      </c>
      <c r="C388" s="101" t="s">
        <v>1023</v>
      </c>
      <c r="D388" s="146">
        <v>17</v>
      </c>
      <c r="E388" s="147">
        <f>'6'!B44</f>
        <v>0</v>
      </c>
      <c r="F388" s="102" t="str">
        <f>'6'!B$27</f>
        <v>Type</v>
      </c>
      <c r="G388" s="102"/>
      <c r="I388" s="111" t="s">
        <v>29</v>
      </c>
    </row>
    <row r="389" spans="2:10" s="101" customFormat="1" x14ac:dyDescent="0.2">
      <c r="B389" s="101">
        <v>6</v>
      </c>
      <c r="C389" s="101" t="s">
        <v>1023</v>
      </c>
      <c r="D389" s="146">
        <v>18</v>
      </c>
      <c r="E389" s="147">
        <f>'6'!B45</f>
        <v>0</v>
      </c>
      <c r="F389" s="102" t="str">
        <f>'6'!B$27</f>
        <v>Type</v>
      </c>
      <c r="G389" s="102"/>
      <c r="I389" s="111" t="s">
        <v>29</v>
      </c>
    </row>
    <row r="390" spans="2:10" s="101" customFormat="1" x14ac:dyDescent="0.2">
      <c r="B390" s="101">
        <v>6</v>
      </c>
      <c r="C390" s="101" t="s">
        <v>1023</v>
      </c>
      <c r="D390" s="146">
        <v>19</v>
      </c>
      <c r="E390" s="147">
        <f>'6'!B46</f>
        <v>0</v>
      </c>
      <c r="F390" s="102" t="str">
        <f>'6'!B$27</f>
        <v>Type</v>
      </c>
      <c r="G390" s="102"/>
      <c r="I390" s="111" t="s">
        <v>29</v>
      </c>
    </row>
    <row r="391" spans="2:10" s="101" customFormat="1" x14ac:dyDescent="0.2">
      <c r="B391" s="101">
        <v>6</v>
      </c>
      <c r="C391" s="101" t="s">
        <v>1023</v>
      </c>
      <c r="D391" s="146">
        <v>20</v>
      </c>
      <c r="E391" s="147">
        <f>'6'!B47</f>
        <v>0</v>
      </c>
      <c r="F391" s="102" t="str">
        <f>'6'!B$27</f>
        <v>Type</v>
      </c>
      <c r="G391" s="102"/>
      <c r="I391" s="111" t="s">
        <v>29</v>
      </c>
    </row>
    <row r="392" spans="2:10" s="101" customFormat="1" x14ac:dyDescent="0.2">
      <c r="B392" s="101">
        <v>6</v>
      </c>
      <c r="C392" s="101" t="s">
        <v>1023</v>
      </c>
      <c r="D392" s="146">
        <v>1</v>
      </c>
      <c r="E392" s="147">
        <f>'6'!C28</f>
        <v>0</v>
      </c>
      <c r="F392" s="102" t="str">
        <f>'6'!C$27</f>
        <v>Unit Utility Type</v>
      </c>
      <c r="G392" s="102"/>
      <c r="I392" s="111" t="s">
        <v>29</v>
      </c>
      <c r="J392" s="101" t="s">
        <v>1024</v>
      </c>
    </row>
    <row r="393" spans="2:10" s="101" customFormat="1" x14ac:dyDescent="0.2">
      <c r="B393" s="101">
        <v>6</v>
      </c>
      <c r="C393" s="101" t="s">
        <v>1023</v>
      </c>
      <c r="D393" s="146">
        <v>2</v>
      </c>
      <c r="E393" s="147">
        <f>'6'!C29</f>
        <v>0</v>
      </c>
      <c r="F393" s="102" t="str">
        <f>'6'!C$27</f>
        <v>Unit Utility Type</v>
      </c>
      <c r="G393" s="102"/>
      <c r="I393" s="111" t="s">
        <v>29</v>
      </c>
      <c r="J393" s="101" t="s">
        <v>1024</v>
      </c>
    </row>
    <row r="394" spans="2:10" s="101" customFormat="1" x14ac:dyDescent="0.2">
      <c r="B394" s="101">
        <v>6</v>
      </c>
      <c r="C394" s="101" t="s">
        <v>1023</v>
      </c>
      <c r="D394" s="146">
        <v>3</v>
      </c>
      <c r="E394" s="147">
        <f>'6'!C30</f>
        <v>0</v>
      </c>
      <c r="F394" s="102" t="str">
        <f>'6'!C$27</f>
        <v>Unit Utility Type</v>
      </c>
      <c r="G394" s="102"/>
      <c r="I394" s="111" t="s">
        <v>29</v>
      </c>
      <c r="J394" s="101" t="s">
        <v>1024</v>
      </c>
    </row>
    <row r="395" spans="2:10" s="101" customFormat="1" x14ac:dyDescent="0.2">
      <c r="B395" s="101">
        <v>6</v>
      </c>
      <c r="C395" s="101" t="s">
        <v>1023</v>
      </c>
      <c r="D395" s="146">
        <v>4</v>
      </c>
      <c r="E395" s="147">
        <f>'6'!C31</f>
        <v>0</v>
      </c>
      <c r="F395" s="102" t="str">
        <f>'6'!C$27</f>
        <v>Unit Utility Type</v>
      </c>
      <c r="G395" s="102"/>
      <c r="I395" s="111" t="s">
        <v>29</v>
      </c>
      <c r="J395" s="101" t="s">
        <v>1024</v>
      </c>
    </row>
    <row r="396" spans="2:10" s="101" customFormat="1" x14ac:dyDescent="0.2">
      <c r="B396" s="101">
        <v>6</v>
      </c>
      <c r="C396" s="101" t="s">
        <v>1023</v>
      </c>
      <c r="D396" s="146">
        <v>5</v>
      </c>
      <c r="E396" s="147">
        <f>'6'!C32</f>
        <v>0</v>
      </c>
      <c r="F396" s="102" t="str">
        <f>'6'!C$27</f>
        <v>Unit Utility Type</v>
      </c>
      <c r="G396" s="102"/>
      <c r="I396" s="111" t="s">
        <v>29</v>
      </c>
      <c r="J396" s="101" t="s">
        <v>1024</v>
      </c>
    </row>
    <row r="397" spans="2:10" s="101" customFormat="1" x14ac:dyDescent="0.2">
      <c r="B397" s="101">
        <v>6</v>
      </c>
      <c r="C397" s="101" t="s">
        <v>1023</v>
      </c>
      <c r="D397" s="146">
        <v>6</v>
      </c>
      <c r="E397" s="147">
        <f>'6'!C33</f>
        <v>0</v>
      </c>
      <c r="F397" s="102" t="str">
        <f>'6'!C$27</f>
        <v>Unit Utility Type</v>
      </c>
      <c r="G397" s="102"/>
      <c r="I397" s="111" t="s">
        <v>29</v>
      </c>
      <c r="J397" s="101" t="s">
        <v>1024</v>
      </c>
    </row>
    <row r="398" spans="2:10" s="101" customFormat="1" x14ac:dyDescent="0.2">
      <c r="B398" s="101">
        <v>6</v>
      </c>
      <c r="C398" s="101" t="s">
        <v>1023</v>
      </c>
      <c r="D398" s="146">
        <v>7</v>
      </c>
      <c r="E398" s="147">
        <f>'6'!C34</f>
        <v>0</v>
      </c>
      <c r="F398" s="102" t="str">
        <f>'6'!C$27</f>
        <v>Unit Utility Type</v>
      </c>
      <c r="G398" s="102"/>
      <c r="I398" s="111" t="s">
        <v>29</v>
      </c>
      <c r="J398" s="101" t="s">
        <v>1024</v>
      </c>
    </row>
    <row r="399" spans="2:10" s="101" customFormat="1" x14ac:dyDescent="0.2">
      <c r="B399" s="101">
        <v>6</v>
      </c>
      <c r="C399" s="101" t="s">
        <v>1023</v>
      </c>
      <c r="D399" s="146">
        <v>8</v>
      </c>
      <c r="E399" s="147">
        <f>'6'!C35</f>
        <v>0</v>
      </c>
      <c r="F399" s="102" t="str">
        <f>'6'!C$27</f>
        <v>Unit Utility Type</v>
      </c>
      <c r="G399" s="102"/>
      <c r="I399" s="111" t="s">
        <v>29</v>
      </c>
      <c r="J399" s="101" t="s">
        <v>1024</v>
      </c>
    </row>
    <row r="400" spans="2:10" s="101" customFormat="1" x14ac:dyDescent="0.2">
      <c r="B400" s="101">
        <v>6</v>
      </c>
      <c r="C400" s="101" t="s">
        <v>1023</v>
      </c>
      <c r="D400" s="146">
        <v>9</v>
      </c>
      <c r="E400" s="147">
        <f>'6'!C36</f>
        <v>0</v>
      </c>
      <c r="F400" s="102" t="str">
        <f>'6'!C$27</f>
        <v>Unit Utility Type</v>
      </c>
      <c r="G400" s="102"/>
      <c r="I400" s="111" t="s">
        <v>29</v>
      </c>
      <c r="J400" s="101" t="s">
        <v>1024</v>
      </c>
    </row>
    <row r="401" spans="2:11" s="101" customFormat="1" x14ac:dyDescent="0.2">
      <c r="B401" s="101">
        <v>6</v>
      </c>
      <c r="C401" s="101" t="s">
        <v>1023</v>
      </c>
      <c r="D401" s="146">
        <v>10</v>
      </c>
      <c r="E401" s="147">
        <f>'6'!C37</f>
        <v>0</v>
      </c>
      <c r="F401" s="102" t="str">
        <f>'6'!C$27</f>
        <v>Unit Utility Type</v>
      </c>
      <c r="G401" s="102"/>
      <c r="I401" s="111" t="s">
        <v>29</v>
      </c>
      <c r="J401" s="101" t="s">
        <v>1024</v>
      </c>
    </row>
    <row r="402" spans="2:11" s="101" customFormat="1" x14ac:dyDescent="0.2">
      <c r="B402" s="101">
        <v>6</v>
      </c>
      <c r="C402" s="101" t="s">
        <v>1023</v>
      </c>
      <c r="D402" s="146">
        <v>11</v>
      </c>
      <c r="E402" s="147">
        <f>'6'!C38</f>
        <v>0</v>
      </c>
      <c r="F402" s="102" t="str">
        <f>'6'!C$27</f>
        <v>Unit Utility Type</v>
      </c>
      <c r="G402" s="102"/>
      <c r="I402" s="111" t="s">
        <v>29</v>
      </c>
      <c r="J402" s="101" t="s">
        <v>1024</v>
      </c>
    </row>
    <row r="403" spans="2:11" s="101" customFormat="1" x14ac:dyDescent="0.2">
      <c r="B403" s="101">
        <v>6</v>
      </c>
      <c r="C403" s="101" t="s">
        <v>1023</v>
      </c>
      <c r="D403" s="146">
        <v>12</v>
      </c>
      <c r="E403" s="147">
        <f>'6'!C39</f>
        <v>0</v>
      </c>
      <c r="F403" s="102" t="str">
        <f>'6'!C$27</f>
        <v>Unit Utility Type</v>
      </c>
      <c r="G403" s="102"/>
      <c r="I403" s="111" t="s">
        <v>29</v>
      </c>
      <c r="J403" s="101" t="s">
        <v>1024</v>
      </c>
    </row>
    <row r="404" spans="2:11" s="101" customFormat="1" x14ac:dyDescent="0.2">
      <c r="B404" s="101">
        <v>6</v>
      </c>
      <c r="C404" s="101" t="s">
        <v>1023</v>
      </c>
      <c r="D404" s="146">
        <v>13</v>
      </c>
      <c r="E404" s="147">
        <f>'6'!C40</f>
        <v>0</v>
      </c>
      <c r="F404" s="102" t="str">
        <f>'6'!C$27</f>
        <v>Unit Utility Type</v>
      </c>
      <c r="G404" s="102"/>
      <c r="I404" s="111" t="s">
        <v>29</v>
      </c>
      <c r="J404" s="101" t="s">
        <v>1024</v>
      </c>
    </row>
    <row r="405" spans="2:11" s="101" customFormat="1" x14ac:dyDescent="0.2">
      <c r="B405" s="101">
        <v>6</v>
      </c>
      <c r="C405" s="101" t="s">
        <v>1023</v>
      </c>
      <c r="D405" s="146">
        <v>14</v>
      </c>
      <c r="E405" s="147">
        <f>'6'!C41</f>
        <v>0</v>
      </c>
      <c r="F405" s="102" t="str">
        <f>'6'!C$27</f>
        <v>Unit Utility Type</v>
      </c>
      <c r="G405" s="102"/>
      <c r="I405" s="111" t="s">
        <v>29</v>
      </c>
      <c r="J405" s="101" t="s">
        <v>1024</v>
      </c>
    </row>
    <row r="406" spans="2:11" s="101" customFormat="1" x14ac:dyDescent="0.2">
      <c r="B406" s="101">
        <v>6</v>
      </c>
      <c r="C406" s="101" t="s">
        <v>1023</v>
      </c>
      <c r="D406" s="146">
        <v>15</v>
      </c>
      <c r="E406" s="147">
        <f>'6'!C42</f>
        <v>0</v>
      </c>
      <c r="F406" s="102" t="str">
        <f>'6'!C$27</f>
        <v>Unit Utility Type</v>
      </c>
      <c r="G406" s="102"/>
      <c r="I406" s="111" t="s">
        <v>29</v>
      </c>
      <c r="J406" s="101" t="s">
        <v>1024</v>
      </c>
    </row>
    <row r="407" spans="2:11" s="101" customFormat="1" x14ac:dyDescent="0.2">
      <c r="B407" s="101">
        <v>6</v>
      </c>
      <c r="C407" s="101" t="s">
        <v>1023</v>
      </c>
      <c r="D407" s="146">
        <v>16</v>
      </c>
      <c r="E407" s="147">
        <f>'6'!C43</f>
        <v>0</v>
      </c>
      <c r="F407" s="102" t="str">
        <f>'6'!C$27</f>
        <v>Unit Utility Type</v>
      </c>
      <c r="G407" s="102"/>
      <c r="I407" s="111" t="s">
        <v>29</v>
      </c>
      <c r="J407" s="101" t="s">
        <v>1024</v>
      </c>
    </row>
    <row r="408" spans="2:11" s="101" customFormat="1" x14ac:dyDescent="0.2">
      <c r="B408" s="101">
        <v>6</v>
      </c>
      <c r="C408" s="101" t="s">
        <v>1023</v>
      </c>
      <c r="D408" s="146">
        <v>17</v>
      </c>
      <c r="E408" s="147">
        <f>'6'!C44</f>
        <v>0</v>
      </c>
      <c r="F408" s="102" t="str">
        <f>'6'!C$27</f>
        <v>Unit Utility Type</v>
      </c>
      <c r="G408" s="102"/>
      <c r="I408" s="111" t="s">
        <v>29</v>
      </c>
      <c r="J408" s="101" t="s">
        <v>1024</v>
      </c>
    </row>
    <row r="409" spans="2:11" s="101" customFormat="1" x14ac:dyDescent="0.2">
      <c r="B409" s="101">
        <v>6</v>
      </c>
      <c r="C409" s="101" t="s">
        <v>1023</v>
      </c>
      <c r="D409" s="146">
        <v>18</v>
      </c>
      <c r="E409" s="147">
        <f>'6'!C45</f>
        <v>0</v>
      </c>
      <c r="F409" s="102" t="str">
        <f>'6'!C$27</f>
        <v>Unit Utility Type</v>
      </c>
      <c r="G409" s="102"/>
      <c r="I409" s="111" t="s">
        <v>29</v>
      </c>
      <c r="J409" s="101" t="s">
        <v>1024</v>
      </c>
    </row>
    <row r="410" spans="2:11" s="101" customFormat="1" x14ac:dyDescent="0.2">
      <c r="B410" s="101">
        <v>6</v>
      </c>
      <c r="C410" s="101" t="s">
        <v>1023</v>
      </c>
      <c r="D410" s="146">
        <v>19</v>
      </c>
      <c r="E410" s="147">
        <f>'6'!C46</f>
        <v>0</v>
      </c>
      <c r="F410" s="102" t="str">
        <f>'6'!C$27</f>
        <v>Unit Utility Type</v>
      </c>
      <c r="G410" s="102"/>
      <c r="I410" s="111" t="s">
        <v>29</v>
      </c>
      <c r="J410" s="101" t="s">
        <v>1024</v>
      </c>
    </row>
    <row r="411" spans="2:11" s="101" customFormat="1" x14ac:dyDescent="0.2">
      <c r="B411" s="101">
        <v>6</v>
      </c>
      <c r="C411" s="101" t="s">
        <v>1023</v>
      </c>
      <c r="D411" s="146">
        <v>20</v>
      </c>
      <c r="E411" s="147">
        <f>'6'!C47</f>
        <v>0</v>
      </c>
      <c r="F411" s="102" t="str">
        <f>'6'!C$27</f>
        <v>Unit Utility Type</v>
      </c>
      <c r="G411" s="102"/>
      <c r="I411" s="111" t="s">
        <v>29</v>
      </c>
      <c r="J411" s="101" t="s">
        <v>1024</v>
      </c>
    </row>
    <row r="412" spans="2:11" s="101" customFormat="1" x14ac:dyDescent="0.2">
      <c r="B412" s="101">
        <v>6</v>
      </c>
      <c r="C412" s="101" t="s">
        <v>1023</v>
      </c>
      <c r="D412" s="146">
        <v>1</v>
      </c>
      <c r="E412" s="147">
        <f>'6'!D28</f>
        <v>0</v>
      </c>
      <c r="F412" s="102" t="str">
        <f>'6'!D$27</f>
        <v># of Units</v>
      </c>
      <c r="G412" s="127" t="s">
        <v>814</v>
      </c>
      <c r="I412" s="103" t="s">
        <v>30</v>
      </c>
      <c r="J412" s="101" t="s">
        <v>697</v>
      </c>
      <c r="K412" s="101" t="str">
        <f t="shared" ref="K412:K481" si="3">IF(E412=0,"",E412)</f>
        <v/>
      </c>
    </row>
    <row r="413" spans="2:11" s="101" customFormat="1" x14ac:dyDescent="0.2">
      <c r="B413" s="101">
        <v>6</v>
      </c>
      <c r="C413" s="101" t="s">
        <v>1023</v>
      </c>
      <c r="D413" s="146">
        <v>2</v>
      </c>
      <c r="E413" s="147">
        <f>'6'!D29</f>
        <v>0</v>
      </c>
      <c r="F413" s="102" t="str">
        <f>'6'!D$27</f>
        <v># of Units</v>
      </c>
      <c r="G413" s="127" t="s">
        <v>814</v>
      </c>
      <c r="I413" s="103" t="s">
        <v>30</v>
      </c>
      <c r="J413" s="101" t="s">
        <v>697</v>
      </c>
      <c r="K413" s="101" t="str">
        <f t="shared" si="3"/>
        <v/>
      </c>
    </row>
    <row r="414" spans="2:11" s="101" customFormat="1" x14ac:dyDescent="0.2">
      <c r="B414" s="101">
        <v>6</v>
      </c>
      <c r="C414" s="101" t="s">
        <v>1023</v>
      </c>
      <c r="D414" s="146">
        <v>3</v>
      </c>
      <c r="E414" s="147">
        <f>'6'!D30</f>
        <v>0</v>
      </c>
      <c r="F414" s="102" t="str">
        <f>'6'!D$27</f>
        <v># of Units</v>
      </c>
      <c r="G414" s="127" t="s">
        <v>814</v>
      </c>
      <c r="I414" s="103" t="s">
        <v>30</v>
      </c>
      <c r="J414" s="101" t="s">
        <v>697</v>
      </c>
      <c r="K414" s="101" t="str">
        <f t="shared" si="3"/>
        <v/>
      </c>
    </row>
    <row r="415" spans="2:11" s="101" customFormat="1" x14ac:dyDescent="0.2">
      <c r="B415" s="101">
        <v>6</v>
      </c>
      <c r="C415" s="101" t="s">
        <v>1023</v>
      </c>
      <c r="D415" s="146">
        <v>4</v>
      </c>
      <c r="E415" s="147">
        <f>'6'!D31</f>
        <v>0</v>
      </c>
      <c r="F415" s="102" t="str">
        <f>'6'!D$27</f>
        <v># of Units</v>
      </c>
      <c r="G415" s="127" t="s">
        <v>814</v>
      </c>
      <c r="I415" s="103" t="s">
        <v>30</v>
      </c>
      <c r="J415" s="101" t="s">
        <v>697</v>
      </c>
      <c r="K415" s="101" t="str">
        <f t="shared" si="3"/>
        <v/>
      </c>
    </row>
    <row r="416" spans="2:11" s="101" customFormat="1" x14ac:dyDescent="0.2">
      <c r="B416" s="101">
        <v>6</v>
      </c>
      <c r="C416" s="101" t="s">
        <v>1023</v>
      </c>
      <c r="D416" s="146">
        <v>5</v>
      </c>
      <c r="E416" s="147">
        <f>'6'!D32</f>
        <v>0</v>
      </c>
      <c r="F416" s="102" t="str">
        <f>'6'!D$27</f>
        <v># of Units</v>
      </c>
      <c r="G416" s="127" t="s">
        <v>814</v>
      </c>
      <c r="I416" s="103" t="s">
        <v>30</v>
      </c>
      <c r="J416" s="101" t="s">
        <v>697</v>
      </c>
      <c r="K416" s="101" t="str">
        <f t="shared" si="3"/>
        <v/>
      </c>
    </row>
    <row r="417" spans="2:11" s="101" customFormat="1" x14ac:dyDescent="0.2">
      <c r="B417" s="101">
        <v>6</v>
      </c>
      <c r="C417" s="101" t="s">
        <v>1023</v>
      </c>
      <c r="D417" s="146">
        <v>6</v>
      </c>
      <c r="E417" s="147">
        <f>'6'!D33</f>
        <v>0</v>
      </c>
      <c r="F417" s="102" t="str">
        <f>'6'!D$27</f>
        <v># of Units</v>
      </c>
      <c r="G417" s="127" t="s">
        <v>814</v>
      </c>
      <c r="I417" s="103" t="s">
        <v>30</v>
      </c>
      <c r="J417" s="101" t="s">
        <v>697</v>
      </c>
      <c r="K417" s="101" t="str">
        <f t="shared" si="3"/>
        <v/>
      </c>
    </row>
    <row r="418" spans="2:11" s="101" customFormat="1" x14ac:dyDescent="0.2">
      <c r="B418" s="101">
        <v>6</v>
      </c>
      <c r="C418" s="101" t="s">
        <v>1023</v>
      </c>
      <c r="D418" s="146">
        <v>7</v>
      </c>
      <c r="E418" s="147">
        <f>'6'!D34</f>
        <v>0</v>
      </c>
      <c r="F418" s="102" t="str">
        <f>'6'!D$27</f>
        <v># of Units</v>
      </c>
      <c r="G418" s="127" t="s">
        <v>814</v>
      </c>
      <c r="I418" s="103" t="s">
        <v>30</v>
      </c>
      <c r="J418" s="101" t="s">
        <v>697</v>
      </c>
      <c r="K418" s="101" t="str">
        <f t="shared" si="3"/>
        <v/>
      </c>
    </row>
    <row r="419" spans="2:11" s="101" customFormat="1" x14ac:dyDescent="0.2">
      <c r="B419" s="101">
        <v>6</v>
      </c>
      <c r="C419" s="101" t="s">
        <v>1023</v>
      </c>
      <c r="D419" s="146">
        <v>8</v>
      </c>
      <c r="E419" s="147">
        <f>'6'!D35</f>
        <v>0</v>
      </c>
      <c r="F419" s="102" t="str">
        <f>'6'!D$27</f>
        <v># of Units</v>
      </c>
      <c r="G419" s="127" t="s">
        <v>814</v>
      </c>
      <c r="I419" s="103" t="s">
        <v>30</v>
      </c>
      <c r="J419" s="101" t="s">
        <v>697</v>
      </c>
      <c r="K419" s="101" t="str">
        <f t="shared" si="3"/>
        <v/>
      </c>
    </row>
    <row r="420" spans="2:11" s="101" customFormat="1" x14ac:dyDescent="0.2">
      <c r="B420" s="101">
        <v>6</v>
      </c>
      <c r="C420" s="101" t="s">
        <v>1023</v>
      </c>
      <c r="D420" s="146">
        <v>9</v>
      </c>
      <c r="E420" s="147">
        <f>'6'!D36</f>
        <v>0</v>
      </c>
      <c r="F420" s="102" t="str">
        <f>'6'!D$27</f>
        <v># of Units</v>
      </c>
      <c r="G420" s="127" t="s">
        <v>814</v>
      </c>
      <c r="I420" s="103" t="s">
        <v>30</v>
      </c>
      <c r="J420" s="101" t="s">
        <v>697</v>
      </c>
      <c r="K420" s="101" t="str">
        <f t="shared" si="3"/>
        <v/>
      </c>
    </row>
    <row r="421" spans="2:11" s="101" customFormat="1" x14ac:dyDescent="0.2">
      <c r="B421" s="101">
        <v>6</v>
      </c>
      <c r="C421" s="101" t="s">
        <v>1023</v>
      </c>
      <c r="D421" s="146">
        <v>10</v>
      </c>
      <c r="E421" s="147">
        <f>'6'!D37</f>
        <v>0</v>
      </c>
      <c r="F421" s="102" t="str">
        <f>'6'!D$27</f>
        <v># of Units</v>
      </c>
      <c r="G421" s="127" t="s">
        <v>814</v>
      </c>
      <c r="I421" s="103" t="s">
        <v>30</v>
      </c>
      <c r="J421" s="101" t="s">
        <v>697</v>
      </c>
      <c r="K421" s="101" t="str">
        <f t="shared" si="3"/>
        <v/>
      </c>
    </row>
    <row r="422" spans="2:11" s="101" customFormat="1" x14ac:dyDescent="0.2">
      <c r="B422" s="101">
        <v>6</v>
      </c>
      <c r="C422" s="101" t="s">
        <v>1023</v>
      </c>
      <c r="D422" s="146">
        <v>11</v>
      </c>
      <c r="E422" s="147">
        <f>'6'!D38</f>
        <v>0</v>
      </c>
      <c r="F422" s="102" t="str">
        <f>'6'!D$27</f>
        <v># of Units</v>
      </c>
      <c r="G422" s="127" t="s">
        <v>814</v>
      </c>
      <c r="I422" s="111" t="s">
        <v>29</v>
      </c>
      <c r="J422" s="101" t="s">
        <v>697</v>
      </c>
      <c r="K422" s="101" t="str">
        <f t="shared" si="3"/>
        <v/>
      </c>
    </row>
    <row r="423" spans="2:11" s="101" customFormat="1" x14ac:dyDescent="0.2">
      <c r="B423" s="101">
        <v>6</v>
      </c>
      <c r="C423" s="101" t="s">
        <v>1023</v>
      </c>
      <c r="D423" s="146">
        <v>12</v>
      </c>
      <c r="E423" s="147">
        <f>'6'!D39</f>
        <v>0</v>
      </c>
      <c r="F423" s="102" t="str">
        <f>'6'!D$27</f>
        <v># of Units</v>
      </c>
      <c r="G423" s="127" t="s">
        <v>814</v>
      </c>
      <c r="I423" s="111" t="s">
        <v>29</v>
      </c>
      <c r="J423" s="101" t="s">
        <v>697</v>
      </c>
      <c r="K423" s="101" t="str">
        <f t="shared" si="3"/>
        <v/>
      </c>
    </row>
    <row r="424" spans="2:11" s="101" customFormat="1" x14ac:dyDescent="0.2">
      <c r="B424" s="101">
        <v>6</v>
      </c>
      <c r="C424" s="101" t="s">
        <v>1023</v>
      </c>
      <c r="D424" s="146">
        <v>13</v>
      </c>
      <c r="E424" s="147">
        <f>'6'!D40</f>
        <v>0</v>
      </c>
      <c r="F424" s="102" t="str">
        <f>'6'!D$27</f>
        <v># of Units</v>
      </c>
      <c r="G424" s="127" t="s">
        <v>814</v>
      </c>
      <c r="I424" s="111" t="s">
        <v>29</v>
      </c>
      <c r="J424" s="101" t="s">
        <v>697</v>
      </c>
      <c r="K424" s="101" t="str">
        <f t="shared" si="3"/>
        <v/>
      </c>
    </row>
    <row r="425" spans="2:11" s="101" customFormat="1" x14ac:dyDescent="0.2">
      <c r="B425" s="101">
        <v>6</v>
      </c>
      <c r="C425" s="101" t="s">
        <v>1023</v>
      </c>
      <c r="D425" s="146">
        <v>14</v>
      </c>
      <c r="E425" s="147">
        <f>'6'!D41</f>
        <v>0</v>
      </c>
      <c r="F425" s="102" t="str">
        <f>'6'!D$27</f>
        <v># of Units</v>
      </c>
      <c r="G425" s="127" t="s">
        <v>814</v>
      </c>
      <c r="I425" s="111" t="s">
        <v>29</v>
      </c>
      <c r="J425" s="101" t="s">
        <v>697</v>
      </c>
      <c r="K425" s="101" t="str">
        <f t="shared" si="3"/>
        <v/>
      </c>
    </row>
    <row r="426" spans="2:11" s="101" customFormat="1" x14ac:dyDescent="0.2">
      <c r="B426" s="101">
        <v>6</v>
      </c>
      <c r="C426" s="101" t="s">
        <v>1023</v>
      </c>
      <c r="D426" s="146">
        <v>15</v>
      </c>
      <c r="E426" s="147">
        <f>'6'!D42</f>
        <v>0</v>
      </c>
      <c r="F426" s="102" t="str">
        <f>'6'!D$27</f>
        <v># of Units</v>
      </c>
      <c r="G426" s="127" t="s">
        <v>814</v>
      </c>
      <c r="I426" s="111" t="s">
        <v>29</v>
      </c>
      <c r="J426" s="101" t="s">
        <v>697</v>
      </c>
      <c r="K426" s="101" t="str">
        <f t="shared" si="3"/>
        <v/>
      </c>
    </row>
    <row r="427" spans="2:11" s="101" customFormat="1" x14ac:dyDescent="0.2">
      <c r="B427" s="101">
        <v>6</v>
      </c>
      <c r="C427" s="101" t="s">
        <v>1023</v>
      </c>
      <c r="D427" s="146">
        <v>16</v>
      </c>
      <c r="E427" s="147">
        <f>'6'!D43</f>
        <v>0</v>
      </c>
      <c r="F427" s="102" t="str">
        <f>'6'!D$27</f>
        <v># of Units</v>
      </c>
      <c r="G427" s="127" t="s">
        <v>814</v>
      </c>
      <c r="I427" s="111" t="s">
        <v>29</v>
      </c>
      <c r="J427" s="101" t="s">
        <v>697</v>
      </c>
      <c r="K427" s="101" t="str">
        <f t="shared" si="3"/>
        <v/>
      </c>
    </row>
    <row r="428" spans="2:11" s="101" customFormat="1" x14ac:dyDescent="0.2">
      <c r="B428" s="101">
        <v>6</v>
      </c>
      <c r="C428" s="101" t="s">
        <v>1023</v>
      </c>
      <c r="D428" s="146">
        <v>17</v>
      </c>
      <c r="E428" s="147">
        <f>'6'!D44</f>
        <v>0</v>
      </c>
      <c r="F428" s="102" t="str">
        <f>'6'!D$27</f>
        <v># of Units</v>
      </c>
      <c r="G428" s="127" t="s">
        <v>814</v>
      </c>
      <c r="I428" s="111" t="s">
        <v>29</v>
      </c>
      <c r="J428" s="101" t="s">
        <v>697</v>
      </c>
      <c r="K428" s="101" t="str">
        <f t="shared" si="3"/>
        <v/>
      </c>
    </row>
    <row r="429" spans="2:11" s="101" customFormat="1" x14ac:dyDescent="0.2">
      <c r="B429" s="101">
        <v>6</v>
      </c>
      <c r="C429" s="101" t="s">
        <v>1023</v>
      </c>
      <c r="D429" s="146">
        <v>18</v>
      </c>
      <c r="E429" s="147">
        <f>'6'!D45</f>
        <v>0</v>
      </c>
      <c r="F429" s="102" t="str">
        <f>'6'!D$27</f>
        <v># of Units</v>
      </c>
      <c r="G429" s="127" t="s">
        <v>814</v>
      </c>
      <c r="I429" s="111" t="s">
        <v>29</v>
      </c>
      <c r="J429" s="101" t="s">
        <v>697</v>
      </c>
      <c r="K429" s="101" t="str">
        <f t="shared" si="3"/>
        <v/>
      </c>
    </row>
    <row r="430" spans="2:11" s="101" customFormat="1" x14ac:dyDescent="0.2">
      <c r="B430" s="101">
        <v>6</v>
      </c>
      <c r="C430" s="101" t="s">
        <v>1023</v>
      </c>
      <c r="D430" s="146">
        <v>19</v>
      </c>
      <c r="E430" s="147">
        <f>'6'!D46</f>
        <v>0</v>
      </c>
      <c r="F430" s="102" t="str">
        <f>'6'!D$27</f>
        <v># of Units</v>
      </c>
      <c r="G430" s="127" t="s">
        <v>814</v>
      </c>
      <c r="I430" s="111" t="s">
        <v>29</v>
      </c>
      <c r="J430" s="101" t="s">
        <v>1024</v>
      </c>
    </row>
    <row r="431" spans="2:11" s="101" customFormat="1" x14ac:dyDescent="0.2">
      <c r="B431" s="101">
        <v>6</v>
      </c>
      <c r="C431" s="101" t="s">
        <v>1023</v>
      </c>
      <c r="D431" s="146">
        <v>20</v>
      </c>
      <c r="E431" s="147">
        <f>'6'!D47</f>
        <v>0</v>
      </c>
      <c r="F431" s="102" t="str">
        <f>'6'!D$27</f>
        <v># of Units</v>
      </c>
      <c r="G431" s="127" t="s">
        <v>814</v>
      </c>
      <c r="I431" s="111" t="s">
        <v>29</v>
      </c>
      <c r="J431" s="101" t="s">
        <v>1024</v>
      </c>
    </row>
    <row r="432" spans="2:11" s="101" customFormat="1" x14ac:dyDescent="0.2">
      <c r="B432" s="101">
        <v>6</v>
      </c>
      <c r="C432" s="101" t="s">
        <v>1023</v>
      </c>
      <c r="D432" s="146">
        <v>1</v>
      </c>
      <c r="E432" s="147">
        <f>'6'!E28</f>
        <v>0</v>
      </c>
      <c r="F432" s="102" t="str">
        <f>'6'!E$27</f>
        <v>Beds</v>
      </c>
      <c r="G432" s="127" t="s">
        <v>814</v>
      </c>
      <c r="H432" s="123" t="s">
        <v>813</v>
      </c>
      <c r="I432" s="123" t="s">
        <v>30</v>
      </c>
      <c r="J432" s="101" t="s">
        <v>697</v>
      </c>
      <c r="K432" s="101" t="str">
        <f t="shared" si="3"/>
        <v/>
      </c>
    </row>
    <row r="433" spans="2:11" s="101" customFormat="1" x14ac:dyDescent="0.2">
      <c r="B433" s="101">
        <v>6</v>
      </c>
      <c r="C433" s="101" t="s">
        <v>1023</v>
      </c>
      <c r="D433" s="146">
        <v>2</v>
      </c>
      <c r="E433" s="147">
        <f>'6'!E29</f>
        <v>0</v>
      </c>
      <c r="F433" s="102" t="str">
        <f>'6'!E$27</f>
        <v>Beds</v>
      </c>
      <c r="G433" s="127" t="s">
        <v>814</v>
      </c>
      <c r="H433" s="123" t="s">
        <v>813</v>
      </c>
      <c r="I433" s="123" t="s">
        <v>30</v>
      </c>
      <c r="J433" s="101" t="s">
        <v>697</v>
      </c>
      <c r="K433" s="101" t="str">
        <f t="shared" si="3"/>
        <v/>
      </c>
    </row>
    <row r="434" spans="2:11" s="101" customFormat="1" x14ac:dyDescent="0.2">
      <c r="B434" s="101">
        <v>6</v>
      </c>
      <c r="C434" s="101" t="s">
        <v>1023</v>
      </c>
      <c r="D434" s="146">
        <v>3</v>
      </c>
      <c r="E434" s="147">
        <f>'6'!E30</f>
        <v>0</v>
      </c>
      <c r="F434" s="102" t="str">
        <f>'6'!E$27</f>
        <v>Beds</v>
      </c>
      <c r="G434" s="127" t="s">
        <v>814</v>
      </c>
      <c r="H434" s="123" t="s">
        <v>813</v>
      </c>
      <c r="I434" s="123" t="s">
        <v>30</v>
      </c>
      <c r="J434" s="101" t="s">
        <v>697</v>
      </c>
      <c r="K434" s="101" t="str">
        <f t="shared" si="3"/>
        <v/>
      </c>
    </row>
    <row r="435" spans="2:11" s="101" customFormat="1" x14ac:dyDescent="0.2">
      <c r="B435" s="101">
        <v>6</v>
      </c>
      <c r="C435" s="101" t="s">
        <v>1023</v>
      </c>
      <c r="D435" s="146">
        <v>4</v>
      </c>
      <c r="E435" s="147">
        <f>'6'!E31</f>
        <v>0</v>
      </c>
      <c r="F435" s="102" t="str">
        <f>'6'!E$27</f>
        <v>Beds</v>
      </c>
      <c r="G435" s="127" t="s">
        <v>814</v>
      </c>
      <c r="H435" s="123" t="s">
        <v>813</v>
      </c>
      <c r="I435" s="123" t="s">
        <v>30</v>
      </c>
      <c r="J435" s="101" t="s">
        <v>697</v>
      </c>
      <c r="K435" s="101" t="str">
        <f t="shared" si="3"/>
        <v/>
      </c>
    </row>
    <row r="436" spans="2:11" s="101" customFormat="1" x14ac:dyDescent="0.2">
      <c r="B436" s="101">
        <v>6</v>
      </c>
      <c r="C436" s="101" t="s">
        <v>1023</v>
      </c>
      <c r="D436" s="146">
        <v>5</v>
      </c>
      <c r="E436" s="147">
        <f>'6'!E32</f>
        <v>0</v>
      </c>
      <c r="F436" s="102" t="str">
        <f>'6'!E$27</f>
        <v>Beds</v>
      </c>
      <c r="G436" s="127" t="s">
        <v>814</v>
      </c>
      <c r="H436" s="123" t="s">
        <v>813</v>
      </c>
      <c r="I436" s="123" t="s">
        <v>30</v>
      </c>
      <c r="J436" s="101" t="s">
        <v>697</v>
      </c>
      <c r="K436" s="101" t="str">
        <f t="shared" si="3"/>
        <v/>
      </c>
    </row>
    <row r="437" spans="2:11" s="101" customFormat="1" x14ac:dyDescent="0.2">
      <c r="B437" s="101">
        <v>6</v>
      </c>
      <c r="C437" s="101" t="s">
        <v>1023</v>
      </c>
      <c r="D437" s="146">
        <v>6</v>
      </c>
      <c r="E437" s="147">
        <f>'6'!E33</f>
        <v>0</v>
      </c>
      <c r="F437" s="102" t="str">
        <f>'6'!E$27</f>
        <v>Beds</v>
      </c>
      <c r="G437" s="127" t="s">
        <v>814</v>
      </c>
      <c r="H437" s="123" t="s">
        <v>813</v>
      </c>
      <c r="I437" s="123" t="s">
        <v>30</v>
      </c>
      <c r="J437" s="101" t="s">
        <v>697</v>
      </c>
      <c r="K437" s="101" t="str">
        <f t="shared" si="3"/>
        <v/>
      </c>
    </row>
    <row r="438" spans="2:11" s="101" customFormat="1" x14ac:dyDescent="0.2">
      <c r="B438" s="101">
        <v>6</v>
      </c>
      <c r="C438" s="101" t="s">
        <v>1023</v>
      </c>
      <c r="D438" s="146">
        <v>7</v>
      </c>
      <c r="E438" s="147">
        <f>'6'!E34</f>
        <v>0</v>
      </c>
      <c r="F438" s="102" t="str">
        <f>'6'!E$27</f>
        <v>Beds</v>
      </c>
      <c r="G438" s="127" t="s">
        <v>814</v>
      </c>
      <c r="H438" s="123" t="s">
        <v>813</v>
      </c>
      <c r="I438" s="123" t="s">
        <v>30</v>
      </c>
      <c r="J438" s="101" t="s">
        <v>697</v>
      </c>
      <c r="K438" s="101" t="str">
        <f t="shared" si="3"/>
        <v/>
      </c>
    </row>
    <row r="439" spans="2:11" s="101" customFormat="1" x14ac:dyDescent="0.2">
      <c r="B439" s="101">
        <v>6</v>
      </c>
      <c r="C439" s="101" t="s">
        <v>1023</v>
      </c>
      <c r="D439" s="146">
        <v>8</v>
      </c>
      <c r="E439" s="147">
        <f>'6'!E35</f>
        <v>0</v>
      </c>
      <c r="F439" s="102" t="str">
        <f>'6'!E$27</f>
        <v>Beds</v>
      </c>
      <c r="G439" s="127" t="s">
        <v>814</v>
      </c>
      <c r="H439" s="123" t="s">
        <v>813</v>
      </c>
      <c r="I439" s="123" t="s">
        <v>30</v>
      </c>
      <c r="J439" s="101" t="s">
        <v>697</v>
      </c>
      <c r="K439" s="101" t="str">
        <f t="shared" si="3"/>
        <v/>
      </c>
    </row>
    <row r="440" spans="2:11" s="101" customFormat="1" x14ac:dyDescent="0.2">
      <c r="B440" s="101">
        <v>6</v>
      </c>
      <c r="C440" s="101" t="s">
        <v>1023</v>
      </c>
      <c r="D440" s="146">
        <v>9</v>
      </c>
      <c r="E440" s="147">
        <f>'6'!E36</f>
        <v>0</v>
      </c>
      <c r="F440" s="102" t="str">
        <f>'6'!E$27</f>
        <v>Beds</v>
      </c>
      <c r="G440" s="127" t="s">
        <v>814</v>
      </c>
      <c r="H440" s="123" t="s">
        <v>813</v>
      </c>
      <c r="I440" s="123" t="s">
        <v>30</v>
      </c>
      <c r="J440" s="101" t="s">
        <v>697</v>
      </c>
      <c r="K440" s="101" t="str">
        <f t="shared" si="3"/>
        <v/>
      </c>
    </row>
    <row r="441" spans="2:11" s="101" customFormat="1" x14ac:dyDescent="0.2">
      <c r="B441" s="101">
        <v>6</v>
      </c>
      <c r="C441" s="101" t="s">
        <v>1023</v>
      </c>
      <c r="D441" s="146">
        <v>10</v>
      </c>
      <c r="E441" s="147">
        <f>'6'!E37</f>
        <v>0</v>
      </c>
      <c r="F441" s="102" t="str">
        <f>'6'!E$27</f>
        <v>Beds</v>
      </c>
      <c r="G441" s="127" t="s">
        <v>814</v>
      </c>
      <c r="H441" s="123" t="s">
        <v>813</v>
      </c>
      <c r="I441" s="123" t="s">
        <v>30</v>
      </c>
      <c r="J441" s="101" t="s">
        <v>697</v>
      </c>
      <c r="K441" s="101" t="str">
        <f t="shared" si="3"/>
        <v/>
      </c>
    </row>
    <row r="442" spans="2:11" s="101" customFormat="1" x14ac:dyDescent="0.2">
      <c r="B442" s="101">
        <v>6</v>
      </c>
      <c r="C442" s="101" t="s">
        <v>1023</v>
      </c>
      <c r="D442" s="146">
        <v>11</v>
      </c>
      <c r="E442" s="147">
        <f>'6'!E38</f>
        <v>0</v>
      </c>
      <c r="F442" s="102" t="str">
        <f>'6'!E$27</f>
        <v>Beds</v>
      </c>
      <c r="G442" s="127" t="s">
        <v>814</v>
      </c>
      <c r="H442" s="123" t="s">
        <v>813</v>
      </c>
      <c r="I442" s="111" t="s">
        <v>29</v>
      </c>
      <c r="J442" s="101" t="s">
        <v>697</v>
      </c>
      <c r="K442" s="101" t="str">
        <f t="shared" si="3"/>
        <v/>
      </c>
    </row>
    <row r="443" spans="2:11" s="101" customFormat="1" x14ac:dyDescent="0.2">
      <c r="B443" s="101">
        <v>6</v>
      </c>
      <c r="C443" s="101" t="s">
        <v>1023</v>
      </c>
      <c r="D443" s="146">
        <v>12</v>
      </c>
      <c r="E443" s="147">
        <f>'6'!E39</f>
        <v>0</v>
      </c>
      <c r="F443" s="102" t="str">
        <f>'6'!E$27</f>
        <v>Beds</v>
      </c>
      <c r="G443" s="127" t="s">
        <v>814</v>
      </c>
      <c r="H443" s="123" t="s">
        <v>813</v>
      </c>
      <c r="I443" s="111" t="s">
        <v>29</v>
      </c>
      <c r="J443" s="101" t="s">
        <v>697</v>
      </c>
      <c r="K443" s="101" t="str">
        <f t="shared" si="3"/>
        <v/>
      </c>
    </row>
    <row r="444" spans="2:11" s="101" customFormat="1" x14ac:dyDescent="0.2">
      <c r="B444" s="101">
        <v>6</v>
      </c>
      <c r="C444" s="101" t="s">
        <v>1023</v>
      </c>
      <c r="D444" s="146">
        <v>13</v>
      </c>
      <c r="E444" s="147">
        <f>'6'!E40</f>
        <v>0</v>
      </c>
      <c r="F444" s="102" t="str">
        <f>'6'!E$27</f>
        <v>Beds</v>
      </c>
      <c r="G444" s="127" t="s">
        <v>814</v>
      </c>
      <c r="H444" s="123" t="s">
        <v>813</v>
      </c>
      <c r="I444" s="111" t="s">
        <v>29</v>
      </c>
      <c r="J444" s="101" t="s">
        <v>697</v>
      </c>
      <c r="K444" s="101" t="str">
        <f t="shared" si="3"/>
        <v/>
      </c>
    </row>
    <row r="445" spans="2:11" s="101" customFormat="1" x14ac:dyDescent="0.2">
      <c r="B445" s="101">
        <v>6</v>
      </c>
      <c r="C445" s="101" t="s">
        <v>1023</v>
      </c>
      <c r="D445" s="146">
        <v>14</v>
      </c>
      <c r="E445" s="147">
        <f>'6'!E41</f>
        <v>0</v>
      </c>
      <c r="F445" s="102" t="str">
        <f>'6'!E$27</f>
        <v>Beds</v>
      </c>
      <c r="G445" s="127" t="s">
        <v>814</v>
      </c>
      <c r="H445" s="123" t="s">
        <v>813</v>
      </c>
      <c r="I445" s="111" t="s">
        <v>29</v>
      </c>
      <c r="J445" s="101" t="s">
        <v>697</v>
      </c>
      <c r="K445" s="101" t="str">
        <f t="shared" si="3"/>
        <v/>
      </c>
    </row>
    <row r="446" spans="2:11" s="101" customFormat="1" x14ac:dyDescent="0.2">
      <c r="B446" s="101">
        <v>6</v>
      </c>
      <c r="C446" s="101" t="s">
        <v>1023</v>
      </c>
      <c r="D446" s="146">
        <v>15</v>
      </c>
      <c r="E446" s="147">
        <f>'6'!E42</f>
        <v>0</v>
      </c>
      <c r="F446" s="102" t="str">
        <f>'6'!E$27</f>
        <v>Beds</v>
      </c>
      <c r="G446" s="127" t="s">
        <v>814</v>
      </c>
      <c r="H446" s="123" t="s">
        <v>813</v>
      </c>
      <c r="I446" s="111" t="s">
        <v>29</v>
      </c>
      <c r="J446" s="101" t="s">
        <v>697</v>
      </c>
      <c r="K446" s="101" t="str">
        <f t="shared" si="3"/>
        <v/>
      </c>
    </row>
    <row r="447" spans="2:11" s="101" customFormat="1" x14ac:dyDescent="0.2">
      <c r="B447" s="101">
        <v>6</v>
      </c>
      <c r="C447" s="101" t="s">
        <v>1023</v>
      </c>
      <c r="D447" s="146">
        <v>16</v>
      </c>
      <c r="E447" s="147">
        <f>'6'!E43</f>
        <v>0</v>
      </c>
      <c r="F447" s="102" t="str">
        <f>'6'!E$27</f>
        <v>Beds</v>
      </c>
      <c r="G447" s="127" t="s">
        <v>814</v>
      </c>
      <c r="H447" s="123" t="s">
        <v>813</v>
      </c>
      <c r="I447" s="111" t="s">
        <v>29</v>
      </c>
      <c r="J447" s="101" t="s">
        <v>697</v>
      </c>
      <c r="K447" s="101" t="str">
        <f t="shared" si="3"/>
        <v/>
      </c>
    </row>
    <row r="448" spans="2:11" s="101" customFormat="1" x14ac:dyDescent="0.2">
      <c r="B448" s="101">
        <v>6</v>
      </c>
      <c r="C448" s="101" t="s">
        <v>1023</v>
      </c>
      <c r="D448" s="146">
        <v>17</v>
      </c>
      <c r="E448" s="147">
        <f>'6'!E44</f>
        <v>0</v>
      </c>
      <c r="F448" s="102" t="str">
        <f>'6'!E$27</f>
        <v>Beds</v>
      </c>
      <c r="G448" s="127" t="s">
        <v>814</v>
      </c>
      <c r="H448" s="123" t="s">
        <v>813</v>
      </c>
      <c r="I448" s="111" t="s">
        <v>29</v>
      </c>
      <c r="J448" s="101" t="s">
        <v>697</v>
      </c>
      <c r="K448" s="101" t="str">
        <f t="shared" si="3"/>
        <v/>
      </c>
    </row>
    <row r="449" spans="2:12" s="101" customFormat="1" x14ac:dyDescent="0.2">
      <c r="B449" s="101">
        <v>6</v>
      </c>
      <c r="C449" s="101" t="s">
        <v>1023</v>
      </c>
      <c r="D449" s="146">
        <v>18</v>
      </c>
      <c r="E449" s="147">
        <f>'6'!E45</f>
        <v>0</v>
      </c>
      <c r="F449" s="102" t="str">
        <f>'6'!E$27</f>
        <v>Beds</v>
      </c>
      <c r="G449" s="127" t="s">
        <v>814</v>
      </c>
      <c r="H449" s="123" t="s">
        <v>813</v>
      </c>
      <c r="I449" s="111" t="s">
        <v>29</v>
      </c>
      <c r="J449" s="101" t="s">
        <v>697</v>
      </c>
      <c r="K449" s="101" t="str">
        <f t="shared" si="3"/>
        <v/>
      </c>
    </row>
    <row r="450" spans="2:12" s="101" customFormat="1" x14ac:dyDescent="0.2">
      <c r="B450" s="101">
        <v>6</v>
      </c>
      <c r="C450" s="101" t="s">
        <v>1023</v>
      </c>
      <c r="D450" s="146">
        <v>19</v>
      </c>
      <c r="E450" s="147">
        <f>'6'!E46</f>
        <v>0</v>
      </c>
      <c r="F450" s="102" t="str">
        <f>'6'!E$27</f>
        <v>Beds</v>
      </c>
      <c r="G450" s="127" t="s">
        <v>814</v>
      </c>
      <c r="H450" s="123" t="s">
        <v>813</v>
      </c>
      <c r="I450" s="111" t="s">
        <v>29</v>
      </c>
      <c r="J450" s="101" t="s">
        <v>697</v>
      </c>
      <c r="K450" s="101" t="str">
        <f>IF(E450=0,"",E450)</f>
        <v/>
      </c>
    </row>
    <row r="451" spans="2:12" s="101" customFormat="1" x14ac:dyDescent="0.2">
      <c r="B451" s="101">
        <v>6</v>
      </c>
      <c r="C451" s="101" t="s">
        <v>1023</v>
      </c>
      <c r="D451" s="146">
        <v>20</v>
      </c>
      <c r="E451" s="147">
        <f>'6'!E47</f>
        <v>0</v>
      </c>
      <c r="F451" s="102" t="str">
        <f>'6'!E$27</f>
        <v>Beds</v>
      </c>
      <c r="G451" s="127" t="s">
        <v>814</v>
      </c>
      <c r="H451" s="123" t="s">
        <v>813</v>
      </c>
      <c r="I451" s="111" t="s">
        <v>29</v>
      </c>
      <c r="J451" s="101" t="s">
        <v>697</v>
      </c>
      <c r="K451" s="101" t="str">
        <f>IF(E451=0,"",E451)</f>
        <v/>
      </c>
    </row>
    <row r="452" spans="2:12" s="101" customFormat="1" x14ac:dyDescent="0.2">
      <c r="B452" s="101">
        <v>6</v>
      </c>
      <c r="C452" s="101" t="s">
        <v>1023</v>
      </c>
      <c r="D452" s="146">
        <v>1</v>
      </c>
      <c r="E452" s="138">
        <f>'6'!F28</f>
        <v>0</v>
      </c>
      <c r="F452" s="102" t="str">
        <f>'6'!F$27</f>
        <v>Baths</v>
      </c>
      <c r="G452" s="127" t="s">
        <v>827</v>
      </c>
      <c r="H452" s="123" t="s">
        <v>813</v>
      </c>
      <c r="I452" s="123" t="s">
        <v>30</v>
      </c>
      <c r="J452" s="101" t="s">
        <v>697</v>
      </c>
      <c r="K452" s="101" t="str">
        <f t="shared" si="3"/>
        <v/>
      </c>
      <c r="L452" s="101" t="s">
        <v>838</v>
      </c>
    </row>
    <row r="453" spans="2:12" s="101" customFormat="1" x14ac:dyDescent="0.2">
      <c r="B453" s="101">
        <v>6</v>
      </c>
      <c r="C453" s="101" t="s">
        <v>1023</v>
      </c>
      <c r="D453" s="146">
        <v>2</v>
      </c>
      <c r="E453" s="138">
        <f>'6'!F29</f>
        <v>0</v>
      </c>
      <c r="F453" s="102" t="str">
        <f>'6'!F$27</f>
        <v>Baths</v>
      </c>
      <c r="G453" s="127" t="s">
        <v>827</v>
      </c>
      <c r="H453" s="123" t="s">
        <v>813</v>
      </c>
      <c r="I453" s="123" t="s">
        <v>30</v>
      </c>
      <c r="J453" s="101" t="s">
        <v>697</v>
      </c>
      <c r="K453" s="101" t="str">
        <f t="shared" si="3"/>
        <v/>
      </c>
      <c r="L453" s="101" t="s">
        <v>838</v>
      </c>
    </row>
    <row r="454" spans="2:12" s="101" customFormat="1" x14ac:dyDescent="0.2">
      <c r="B454" s="101">
        <v>6</v>
      </c>
      <c r="C454" s="101" t="s">
        <v>1023</v>
      </c>
      <c r="D454" s="146">
        <v>3</v>
      </c>
      <c r="E454" s="138">
        <f>'6'!F30</f>
        <v>0</v>
      </c>
      <c r="F454" s="102" t="str">
        <f>'6'!F$27</f>
        <v>Baths</v>
      </c>
      <c r="G454" s="127" t="s">
        <v>827</v>
      </c>
      <c r="H454" s="123" t="s">
        <v>813</v>
      </c>
      <c r="I454" s="123" t="s">
        <v>30</v>
      </c>
      <c r="J454" s="101" t="s">
        <v>697</v>
      </c>
      <c r="K454" s="101" t="str">
        <f t="shared" si="3"/>
        <v/>
      </c>
      <c r="L454" s="101" t="s">
        <v>838</v>
      </c>
    </row>
    <row r="455" spans="2:12" s="101" customFormat="1" x14ac:dyDescent="0.2">
      <c r="B455" s="101">
        <v>6</v>
      </c>
      <c r="C455" s="101" t="s">
        <v>1023</v>
      </c>
      <c r="D455" s="146">
        <v>4</v>
      </c>
      <c r="E455" s="138">
        <f>'6'!F31</f>
        <v>0</v>
      </c>
      <c r="F455" s="102" t="str">
        <f>'6'!F$27</f>
        <v>Baths</v>
      </c>
      <c r="G455" s="127" t="s">
        <v>827</v>
      </c>
      <c r="H455" s="123" t="s">
        <v>813</v>
      </c>
      <c r="I455" s="123" t="s">
        <v>30</v>
      </c>
      <c r="J455" s="101" t="s">
        <v>697</v>
      </c>
      <c r="K455" s="101" t="str">
        <f t="shared" si="3"/>
        <v/>
      </c>
      <c r="L455" s="101" t="s">
        <v>838</v>
      </c>
    </row>
    <row r="456" spans="2:12" s="101" customFormat="1" x14ac:dyDescent="0.2">
      <c r="B456" s="101">
        <v>6</v>
      </c>
      <c r="C456" s="101" t="s">
        <v>1023</v>
      </c>
      <c r="D456" s="146">
        <v>5</v>
      </c>
      <c r="E456" s="138">
        <f>'6'!F32</f>
        <v>0</v>
      </c>
      <c r="F456" s="102" t="str">
        <f>'6'!F$27</f>
        <v>Baths</v>
      </c>
      <c r="G456" s="127" t="s">
        <v>827</v>
      </c>
      <c r="H456" s="123" t="s">
        <v>813</v>
      </c>
      <c r="I456" s="123" t="s">
        <v>30</v>
      </c>
      <c r="J456" s="101" t="s">
        <v>697</v>
      </c>
      <c r="K456" s="101" t="str">
        <f t="shared" si="3"/>
        <v/>
      </c>
      <c r="L456" s="101" t="s">
        <v>838</v>
      </c>
    </row>
    <row r="457" spans="2:12" s="101" customFormat="1" x14ac:dyDescent="0.2">
      <c r="B457" s="101">
        <v>6</v>
      </c>
      <c r="C457" s="101" t="s">
        <v>1023</v>
      </c>
      <c r="D457" s="146">
        <v>6</v>
      </c>
      <c r="E457" s="138">
        <f>'6'!F33</f>
        <v>0</v>
      </c>
      <c r="F457" s="102" t="str">
        <f>'6'!F$27</f>
        <v>Baths</v>
      </c>
      <c r="G457" s="127" t="s">
        <v>827</v>
      </c>
      <c r="H457" s="123" t="s">
        <v>813</v>
      </c>
      <c r="I457" s="123" t="s">
        <v>30</v>
      </c>
      <c r="J457" s="101" t="s">
        <v>697</v>
      </c>
      <c r="K457" s="101" t="str">
        <f t="shared" si="3"/>
        <v/>
      </c>
      <c r="L457" s="101" t="s">
        <v>838</v>
      </c>
    </row>
    <row r="458" spans="2:12" s="101" customFormat="1" x14ac:dyDescent="0.2">
      <c r="B458" s="101">
        <v>6</v>
      </c>
      <c r="C458" s="101" t="s">
        <v>1023</v>
      </c>
      <c r="D458" s="146">
        <v>7</v>
      </c>
      <c r="E458" s="138">
        <f>'6'!F34</f>
        <v>0</v>
      </c>
      <c r="F458" s="102" t="str">
        <f>'6'!F$27</f>
        <v>Baths</v>
      </c>
      <c r="G458" s="127" t="s">
        <v>827</v>
      </c>
      <c r="H458" s="123" t="s">
        <v>813</v>
      </c>
      <c r="I458" s="123" t="s">
        <v>30</v>
      </c>
      <c r="J458" s="101" t="s">
        <v>697</v>
      </c>
      <c r="K458" s="101" t="str">
        <f t="shared" si="3"/>
        <v/>
      </c>
      <c r="L458" s="101" t="s">
        <v>838</v>
      </c>
    </row>
    <row r="459" spans="2:12" s="101" customFormat="1" x14ac:dyDescent="0.2">
      <c r="B459" s="101">
        <v>6</v>
      </c>
      <c r="C459" s="101" t="s">
        <v>1023</v>
      </c>
      <c r="D459" s="146">
        <v>8</v>
      </c>
      <c r="E459" s="138">
        <f>'6'!F35</f>
        <v>0</v>
      </c>
      <c r="F459" s="102" t="str">
        <f>'6'!F$27</f>
        <v>Baths</v>
      </c>
      <c r="G459" s="127" t="s">
        <v>827</v>
      </c>
      <c r="H459" s="123" t="s">
        <v>813</v>
      </c>
      <c r="I459" s="123" t="s">
        <v>30</v>
      </c>
      <c r="J459" s="101" t="s">
        <v>697</v>
      </c>
      <c r="K459" s="101" t="str">
        <f t="shared" si="3"/>
        <v/>
      </c>
      <c r="L459" s="101" t="s">
        <v>838</v>
      </c>
    </row>
    <row r="460" spans="2:12" s="101" customFormat="1" x14ac:dyDescent="0.2">
      <c r="B460" s="101">
        <v>6</v>
      </c>
      <c r="C460" s="101" t="s">
        <v>1023</v>
      </c>
      <c r="D460" s="146">
        <v>9</v>
      </c>
      <c r="E460" s="138">
        <f>'6'!F36</f>
        <v>0</v>
      </c>
      <c r="F460" s="102" t="str">
        <f>'6'!F$27</f>
        <v>Baths</v>
      </c>
      <c r="G460" s="127" t="s">
        <v>827</v>
      </c>
      <c r="H460" s="123" t="s">
        <v>813</v>
      </c>
      <c r="I460" s="123" t="s">
        <v>30</v>
      </c>
      <c r="J460" s="101" t="s">
        <v>697</v>
      </c>
      <c r="K460" s="101" t="str">
        <f t="shared" si="3"/>
        <v/>
      </c>
      <c r="L460" s="101" t="s">
        <v>838</v>
      </c>
    </row>
    <row r="461" spans="2:12" s="101" customFormat="1" x14ac:dyDescent="0.2">
      <c r="B461" s="101">
        <v>6</v>
      </c>
      <c r="C461" s="101" t="s">
        <v>1023</v>
      </c>
      <c r="D461" s="146">
        <v>10</v>
      </c>
      <c r="E461" s="138">
        <f>'6'!F37</f>
        <v>0</v>
      </c>
      <c r="F461" s="102" t="str">
        <f>'6'!F$27</f>
        <v>Baths</v>
      </c>
      <c r="G461" s="127" t="s">
        <v>827</v>
      </c>
      <c r="H461" s="123" t="s">
        <v>813</v>
      </c>
      <c r="I461" s="123" t="s">
        <v>30</v>
      </c>
      <c r="J461" s="101" t="s">
        <v>697</v>
      </c>
      <c r="K461" s="101" t="str">
        <f t="shared" si="3"/>
        <v/>
      </c>
      <c r="L461" s="101" t="s">
        <v>838</v>
      </c>
    </row>
    <row r="462" spans="2:12" s="101" customFormat="1" x14ac:dyDescent="0.2">
      <c r="B462" s="101">
        <v>6</v>
      </c>
      <c r="C462" s="101" t="s">
        <v>1023</v>
      </c>
      <c r="D462" s="146">
        <v>11</v>
      </c>
      <c r="E462" s="138">
        <f>'6'!F38</f>
        <v>0</v>
      </c>
      <c r="F462" s="102" t="str">
        <f>'6'!F$27</f>
        <v>Baths</v>
      </c>
      <c r="G462" s="127" t="s">
        <v>827</v>
      </c>
      <c r="H462" s="123" t="s">
        <v>813</v>
      </c>
      <c r="I462" s="111" t="s">
        <v>29</v>
      </c>
      <c r="J462" s="101" t="s">
        <v>697</v>
      </c>
      <c r="K462" s="101" t="str">
        <f t="shared" si="3"/>
        <v/>
      </c>
      <c r="L462" s="101" t="s">
        <v>838</v>
      </c>
    </row>
    <row r="463" spans="2:12" s="101" customFormat="1" x14ac:dyDescent="0.2">
      <c r="B463" s="101">
        <v>6</v>
      </c>
      <c r="C463" s="101" t="s">
        <v>1023</v>
      </c>
      <c r="D463" s="146">
        <v>12</v>
      </c>
      <c r="E463" s="138">
        <f>'6'!F39</f>
        <v>0</v>
      </c>
      <c r="F463" s="102" t="str">
        <f>'6'!F$27</f>
        <v>Baths</v>
      </c>
      <c r="G463" s="127" t="s">
        <v>827</v>
      </c>
      <c r="H463" s="123" t="s">
        <v>813</v>
      </c>
      <c r="I463" s="111" t="s">
        <v>29</v>
      </c>
      <c r="J463" s="101" t="s">
        <v>697</v>
      </c>
      <c r="K463" s="101" t="str">
        <f t="shared" si="3"/>
        <v/>
      </c>
      <c r="L463" s="101" t="s">
        <v>838</v>
      </c>
    </row>
    <row r="464" spans="2:12" s="101" customFormat="1" x14ac:dyDescent="0.2">
      <c r="B464" s="101">
        <v>6</v>
      </c>
      <c r="C464" s="101" t="s">
        <v>1023</v>
      </c>
      <c r="D464" s="146">
        <v>13</v>
      </c>
      <c r="E464" s="138">
        <f>'6'!F40</f>
        <v>0</v>
      </c>
      <c r="F464" s="102" t="str">
        <f>'6'!F$27</f>
        <v>Baths</v>
      </c>
      <c r="G464" s="127" t="s">
        <v>827</v>
      </c>
      <c r="H464" s="123" t="s">
        <v>813</v>
      </c>
      <c r="I464" s="111" t="s">
        <v>29</v>
      </c>
      <c r="J464" s="101" t="s">
        <v>697</v>
      </c>
      <c r="K464" s="101" t="str">
        <f t="shared" si="3"/>
        <v/>
      </c>
      <c r="L464" s="101" t="s">
        <v>838</v>
      </c>
    </row>
    <row r="465" spans="2:12" s="101" customFormat="1" x14ac:dyDescent="0.2">
      <c r="B465" s="101">
        <v>6</v>
      </c>
      <c r="C465" s="101" t="s">
        <v>1023</v>
      </c>
      <c r="D465" s="146">
        <v>14</v>
      </c>
      <c r="E465" s="138">
        <f>'6'!F41</f>
        <v>0</v>
      </c>
      <c r="F465" s="102" t="str">
        <f>'6'!F$27</f>
        <v>Baths</v>
      </c>
      <c r="G465" s="127" t="s">
        <v>827</v>
      </c>
      <c r="H465" s="123" t="s">
        <v>813</v>
      </c>
      <c r="I465" s="111" t="s">
        <v>29</v>
      </c>
      <c r="J465" s="101" t="s">
        <v>697</v>
      </c>
      <c r="K465" s="101" t="str">
        <f t="shared" si="3"/>
        <v/>
      </c>
      <c r="L465" s="101" t="s">
        <v>838</v>
      </c>
    </row>
    <row r="466" spans="2:12" s="101" customFormat="1" x14ac:dyDescent="0.2">
      <c r="B466" s="101">
        <v>6</v>
      </c>
      <c r="C466" s="101" t="s">
        <v>1023</v>
      </c>
      <c r="D466" s="146">
        <v>15</v>
      </c>
      <c r="E466" s="138">
        <f>'6'!F42</f>
        <v>0</v>
      </c>
      <c r="F466" s="102" t="str">
        <f>'6'!F$27</f>
        <v>Baths</v>
      </c>
      <c r="G466" s="127" t="s">
        <v>827</v>
      </c>
      <c r="H466" s="123" t="s">
        <v>813</v>
      </c>
      <c r="I466" s="111" t="s">
        <v>29</v>
      </c>
      <c r="J466" s="101" t="s">
        <v>697</v>
      </c>
      <c r="K466" s="101" t="str">
        <f t="shared" si="3"/>
        <v/>
      </c>
      <c r="L466" s="101" t="s">
        <v>838</v>
      </c>
    </row>
    <row r="467" spans="2:12" s="101" customFormat="1" x14ac:dyDescent="0.2">
      <c r="B467" s="101">
        <v>6</v>
      </c>
      <c r="C467" s="101" t="s">
        <v>1023</v>
      </c>
      <c r="D467" s="146">
        <v>16</v>
      </c>
      <c r="E467" s="138">
        <f>'6'!F43</f>
        <v>0</v>
      </c>
      <c r="F467" s="102" t="str">
        <f>'6'!F$27</f>
        <v>Baths</v>
      </c>
      <c r="G467" s="127" t="s">
        <v>827</v>
      </c>
      <c r="H467" s="123" t="s">
        <v>813</v>
      </c>
      <c r="I467" s="111" t="s">
        <v>29</v>
      </c>
      <c r="J467" s="101" t="s">
        <v>697</v>
      </c>
      <c r="K467" s="101" t="str">
        <f t="shared" si="3"/>
        <v/>
      </c>
      <c r="L467" s="101" t="s">
        <v>838</v>
      </c>
    </row>
    <row r="468" spans="2:12" s="101" customFormat="1" x14ac:dyDescent="0.2">
      <c r="B468" s="101">
        <v>6</v>
      </c>
      <c r="C468" s="101" t="s">
        <v>1023</v>
      </c>
      <c r="D468" s="146">
        <v>17</v>
      </c>
      <c r="E468" s="138">
        <f>'6'!F44</f>
        <v>0</v>
      </c>
      <c r="F468" s="102" t="str">
        <f>'6'!F$27</f>
        <v>Baths</v>
      </c>
      <c r="G468" s="127" t="s">
        <v>827</v>
      </c>
      <c r="H468" s="123" t="s">
        <v>813</v>
      </c>
      <c r="I468" s="111" t="s">
        <v>29</v>
      </c>
      <c r="J468" s="101" t="s">
        <v>697</v>
      </c>
      <c r="K468" s="101" t="str">
        <f t="shared" si="3"/>
        <v/>
      </c>
      <c r="L468" s="101" t="s">
        <v>838</v>
      </c>
    </row>
    <row r="469" spans="2:12" s="101" customFormat="1" x14ac:dyDescent="0.2">
      <c r="B469" s="101">
        <v>6</v>
      </c>
      <c r="C469" s="101" t="s">
        <v>1023</v>
      </c>
      <c r="D469" s="146">
        <v>18</v>
      </c>
      <c r="E469" s="138">
        <f>'6'!F45</f>
        <v>0</v>
      </c>
      <c r="F469" s="102" t="str">
        <f>'6'!F$27</f>
        <v>Baths</v>
      </c>
      <c r="G469" s="127" t="s">
        <v>827</v>
      </c>
      <c r="H469" s="123" t="s">
        <v>813</v>
      </c>
      <c r="I469" s="111" t="s">
        <v>29</v>
      </c>
      <c r="J469" s="101" t="s">
        <v>697</v>
      </c>
      <c r="K469" s="101" t="str">
        <f t="shared" si="3"/>
        <v/>
      </c>
      <c r="L469" s="101" t="s">
        <v>838</v>
      </c>
    </row>
    <row r="470" spans="2:12" s="101" customFormat="1" x14ac:dyDescent="0.2">
      <c r="B470" s="101">
        <v>6</v>
      </c>
      <c r="C470" s="101" t="s">
        <v>1023</v>
      </c>
      <c r="D470" s="146">
        <v>19</v>
      </c>
      <c r="E470" s="138">
        <f>'6'!F46</f>
        <v>0</v>
      </c>
      <c r="F470" s="102" t="str">
        <f>'6'!F$27</f>
        <v>Baths</v>
      </c>
      <c r="G470" s="127" t="s">
        <v>827</v>
      </c>
      <c r="H470" s="123" t="s">
        <v>813</v>
      </c>
      <c r="I470" s="111" t="s">
        <v>29</v>
      </c>
      <c r="J470" s="101" t="s">
        <v>697</v>
      </c>
      <c r="K470" s="101" t="str">
        <f>IF(E470=0,"",E470)</f>
        <v/>
      </c>
      <c r="L470" s="101" t="s">
        <v>838</v>
      </c>
    </row>
    <row r="471" spans="2:12" s="101" customFormat="1" x14ac:dyDescent="0.2">
      <c r="B471" s="101">
        <v>6</v>
      </c>
      <c r="C471" s="101" t="s">
        <v>1023</v>
      </c>
      <c r="D471" s="146">
        <v>20</v>
      </c>
      <c r="E471" s="138">
        <f>'6'!F47</f>
        <v>0</v>
      </c>
      <c r="F471" s="102" t="str">
        <f>'6'!F$27</f>
        <v>Baths</v>
      </c>
      <c r="G471" s="127" t="s">
        <v>827</v>
      </c>
      <c r="H471" s="123" t="s">
        <v>813</v>
      </c>
      <c r="I471" s="111" t="s">
        <v>29</v>
      </c>
      <c r="J471" s="101" t="s">
        <v>697</v>
      </c>
      <c r="K471" s="101" t="str">
        <f>IF(E471=0,"",E471)</f>
        <v/>
      </c>
      <c r="L471" s="101" t="s">
        <v>838</v>
      </c>
    </row>
    <row r="472" spans="2:12" s="101" customFormat="1" x14ac:dyDescent="0.2">
      <c r="B472" s="101">
        <v>6</v>
      </c>
      <c r="C472" s="101" t="s">
        <v>1023</v>
      </c>
      <c r="D472" s="146">
        <v>1</v>
      </c>
      <c r="E472" s="148">
        <f>'6'!G28</f>
        <v>0</v>
      </c>
      <c r="F472" s="102" t="str">
        <f>'6'!G$27</f>
        <v>Square Footage</v>
      </c>
      <c r="G472" s="127" t="s">
        <v>814</v>
      </c>
      <c r="H472" s="123" t="s">
        <v>813</v>
      </c>
      <c r="I472" s="123" t="s">
        <v>30</v>
      </c>
      <c r="J472" s="101" t="s">
        <v>697</v>
      </c>
      <c r="K472" s="101" t="str">
        <f t="shared" si="3"/>
        <v/>
      </c>
    </row>
    <row r="473" spans="2:12" s="101" customFormat="1" x14ac:dyDescent="0.2">
      <c r="B473" s="101">
        <v>6</v>
      </c>
      <c r="C473" s="101" t="s">
        <v>1023</v>
      </c>
      <c r="D473" s="146">
        <v>2</v>
      </c>
      <c r="E473" s="148">
        <f>'6'!G29</f>
        <v>0</v>
      </c>
      <c r="F473" s="102" t="str">
        <f>'6'!G$27</f>
        <v>Square Footage</v>
      </c>
      <c r="G473" s="127" t="s">
        <v>814</v>
      </c>
      <c r="H473" s="123" t="s">
        <v>813</v>
      </c>
      <c r="I473" s="123" t="s">
        <v>30</v>
      </c>
      <c r="J473" s="101" t="s">
        <v>697</v>
      </c>
      <c r="K473" s="101" t="str">
        <f t="shared" si="3"/>
        <v/>
      </c>
    </row>
    <row r="474" spans="2:12" s="101" customFormat="1" x14ac:dyDescent="0.2">
      <c r="B474" s="101">
        <v>6</v>
      </c>
      <c r="C474" s="101" t="s">
        <v>1023</v>
      </c>
      <c r="D474" s="146">
        <v>3</v>
      </c>
      <c r="E474" s="148">
        <f>'6'!G30</f>
        <v>0</v>
      </c>
      <c r="F474" s="102" t="str">
        <f>'6'!G$27</f>
        <v>Square Footage</v>
      </c>
      <c r="G474" s="127" t="s">
        <v>814</v>
      </c>
      <c r="H474" s="123" t="s">
        <v>813</v>
      </c>
      <c r="I474" s="123" t="s">
        <v>30</v>
      </c>
      <c r="J474" s="101" t="s">
        <v>697</v>
      </c>
      <c r="K474" s="101" t="str">
        <f t="shared" si="3"/>
        <v/>
      </c>
    </row>
    <row r="475" spans="2:12" s="101" customFormat="1" x14ac:dyDescent="0.2">
      <c r="B475" s="101">
        <v>6</v>
      </c>
      <c r="C475" s="101" t="s">
        <v>1023</v>
      </c>
      <c r="D475" s="146">
        <v>4</v>
      </c>
      <c r="E475" s="148">
        <f>'6'!G31</f>
        <v>0</v>
      </c>
      <c r="F475" s="102" t="str">
        <f>'6'!G$27</f>
        <v>Square Footage</v>
      </c>
      <c r="G475" s="127" t="s">
        <v>814</v>
      </c>
      <c r="H475" s="123" t="s">
        <v>813</v>
      </c>
      <c r="I475" s="123" t="s">
        <v>30</v>
      </c>
      <c r="J475" s="101" t="s">
        <v>697</v>
      </c>
      <c r="K475" s="101" t="str">
        <f t="shared" si="3"/>
        <v/>
      </c>
    </row>
    <row r="476" spans="2:12" s="101" customFormat="1" x14ac:dyDescent="0.2">
      <c r="B476" s="101">
        <v>6</v>
      </c>
      <c r="C476" s="101" t="s">
        <v>1023</v>
      </c>
      <c r="D476" s="146">
        <v>5</v>
      </c>
      <c r="E476" s="148">
        <f>'6'!G32</f>
        <v>0</v>
      </c>
      <c r="F476" s="102" t="str">
        <f>'6'!G$27</f>
        <v>Square Footage</v>
      </c>
      <c r="G476" s="127" t="s">
        <v>814</v>
      </c>
      <c r="H476" s="123" t="s">
        <v>813</v>
      </c>
      <c r="I476" s="123" t="s">
        <v>30</v>
      </c>
      <c r="J476" s="101" t="s">
        <v>697</v>
      </c>
      <c r="K476" s="101" t="str">
        <f t="shared" si="3"/>
        <v/>
      </c>
    </row>
    <row r="477" spans="2:12" s="101" customFormat="1" x14ac:dyDescent="0.2">
      <c r="B477" s="101">
        <v>6</v>
      </c>
      <c r="C477" s="101" t="s">
        <v>1023</v>
      </c>
      <c r="D477" s="146">
        <v>6</v>
      </c>
      <c r="E477" s="148">
        <f>'6'!G33</f>
        <v>0</v>
      </c>
      <c r="F477" s="102" t="str">
        <f>'6'!G$27</f>
        <v>Square Footage</v>
      </c>
      <c r="G477" s="127" t="s">
        <v>814</v>
      </c>
      <c r="H477" s="123" t="s">
        <v>813</v>
      </c>
      <c r="I477" s="123" t="s">
        <v>30</v>
      </c>
      <c r="J477" s="101" t="s">
        <v>697</v>
      </c>
      <c r="K477" s="101" t="str">
        <f t="shared" si="3"/>
        <v/>
      </c>
    </row>
    <row r="478" spans="2:12" s="101" customFormat="1" x14ac:dyDescent="0.2">
      <c r="B478" s="101">
        <v>6</v>
      </c>
      <c r="C478" s="101" t="s">
        <v>1023</v>
      </c>
      <c r="D478" s="146">
        <v>7</v>
      </c>
      <c r="E478" s="148">
        <f>'6'!G34</f>
        <v>0</v>
      </c>
      <c r="F478" s="102" t="str">
        <f>'6'!G$27</f>
        <v>Square Footage</v>
      </c>
      <c r="G478" s="127" t="s">
        <v>814</v>
      </c>
      <c r="H478" s="123" t="s">
        <v>813</v>
      </c>
      <c r="I478" s="123" t="s">
        <v>30</v>
      </c>
      <c r="J478" s="101" t="s">
        <v>697</v>
      </c>
      <c r="K478" s="101" t="str">
        <f t="shared" si="3"/>
        <v/>
      </c>
    </row>
    <row r="479" spans="2:12" s="101" customFormat="1" x14ac:dyDescent="0.2">
      <c r="B479" s="101">
        <v>6</v>
      </c>
      <c r="C479" s="101" t="s">
        <v>1023</v>
      </c>
      <c r="D479" s="146">
        <v>8</v>
      </c>
      <c r="E479" s="148">
        <f>'6'!G35</f>
        <v>0</v>
      </c>
      <c r="F479" s="102" t="str">
        <f>'6'!G$27</f>
        <v>Square Footage</v>
      </c>
      <c r="G479" s="127" t="s">
        <v>814</v>
      </c>
      <c r="H479" s="123" t="s">
        <v>813</v>
      </c>
      <c r="I479" s="123" t="s">
        <v>30</v>
      </c>
      <c r="J479" s="101" t="s">
        <v>697</v>
      </c>
      <c r="K479" s="101" t="str">
        <f t="shared" si="3"/>
        <v/>
      </c>
    </row>
    <row r="480" spans="2:12" s="101" customFormat="1" x14ac:dyDescent="0.2">
      <c r="B480" s="101">
        <v>6</v>
      </c>
      <c r="C480" s="101" t="s">
        <v>1023</v>
      </c>
      <c r="D480" s="146">
        <v>9</v>
      </c>
      <c r="E480" s="148">
        <f>'6'!G36</f>
        <v>0</v>
      </c>
      <c r="F480" s="102" t="str">
        <f>'6'!G$27</f>
        <v>Square Footage</v>
      </c>
      <c r="G480" s="127" t="s">
        <v>814</v>
      </c>
      <c r="H480" s="123" t="s">
        <v>813</v>
      </c>
      <c r="I480" s="123" t="s">
        <v>30</v>
      </c>
      <c r="J480" s="101" t="s">
        <v>697</v>
      </c>
      <c r="K480" s="101" t="str">
        <f t="shared" si="3"/>
        <v/>
      </c>
    </row>
    <row r="481" spans="2:12" s="101" customFormat="1" x14ac:dyDescent="0.2">
      <c r="B481" s="101">
        <v>6</v>
      </c>
      <c r="C481" s="101" t="s">
        <v>1023</v>
      </c>
      <c r="D481" s="146">
        <v>10</v>
      </c>
      <c r="E481" s="148">
        <f>'6'!G37</f>
        <v>0</v>
      </c>
      <c r="F481" s="102" t="str">
        <f>'6'!G$27</f>
        <v>Square Footage</v>
      </c>
      <c r="G481" s="127" t="s">
        <v>814</v>
      </c>
      <c r="H481" s="123" t="s">
        <v>813</v>
      </c>
      <c r="I481" s="123" t="s">
        <v>30</v>
      </c>
      <c r="J481" s="101" t="s">
        <v>697</v>
      </c>
      <c r="K481" s="101" t="str">
        <f t="shared" si="3"/>
        <v/>
      </c>
    </row>
    <row r="482" spans="2:12" s="101" customFormat="1" x14ac:dyDescent="0.2">
      <c r="B482" s="101">
        <v>6</v>
      </c>
      <c r="C482" s="101" t="s">
        <v>1023</v>
      </c>
      <c r="D482" s="146">
        <v>11</v>
      </c>
      <c r="E482" s="148">
        <f>'6'!G38</f>
        <v>0</v>
      </c>
      <c r="F482" s="102" t="str">
        <f>'6'!G$27</f>
        <v>Square Footage</v>
      </c>
      <c r="G482" s="127" t="s">
        <v>814</v>
      </c>
      <c r="H482" s="123" t="s">
        <v>813</v>
      </c>
      <c r="I482" s="111" t="s">
        <v>29</v>
      </c>
      <c r="J482" s="101" t="s">
        <v>697</v>
      </c>
      <c r="K482" s="101" t="str">
        <f t="shared" ref="K482:K529" si="4">IF(E482=0,"",E482)</f>
        <v/>
      </c>
    </row>
    <row r="483" spans="2:12" s="101" customFormat="1" x14ac:dyDescent="0.2">
      <c r="B483" s="101">
        <v>6</v>
      </c>
      <c r="C483" s="101" t="s">
        <v>1023</v>
      </c>
      <c r="D483" s="146">
        <v>12</v>
      </c>
      <c r="E483" s="148">
        <f>'6'!G39</f>
        <v>0</v>
      </c>
      <c r="F483" s="102" t="str">
        <f>'6'!G$27</f>
        <v>Square Footage</v>
      </c>
      <c r="G483" s="127" t="s">
        <v>814</v>
      </c>
      <c r="H483" s="123" t="s">
        <v>813</v>
      </c>
      <c r="I483" s="111" t="s">
        <v>29</v>
      </c>
      <c r="J483" s="101" t="s">
        <v>697</v>
      </c>
      <c r="K483" s="101" t="str">
        <f t="shared" si="4"/>
        <v/>
      </c>
    </row>
    <row r="484" spans="2:12" s="101" customFormat="1" x14ac:dyDescent="0.2">
      <c r="B484" s="101">
        <v>6</v>
      </c>
      <c r="C484" s="101" t="s">
        <v>1023</v>
      </c>
      <c r="D484" s="146">
        <v>13</v>
      </c>
      <c r="E484" s="148">
        <f>'6'!G40</f>
        <v>0</v>
      </c>
      <c r="F484" s="102" t="str">
        <f>'6'!G$27</f>
        <v>Square Footage</v>
      </c>
      <c r="G484" s="127" t="s">
        <v>814</v>
      </c>
      <c r="H484" s="123" t="s">
        <v>813</v>
      </c>
      <c r="I484" s="111" t="s">
        <v>29</v>
      </c>
      <c r="J484" s="101" t="s">
        <v>697</v>
      </c>
      <c r="K484" s="101" t="str">
        <f t="shared" si="4"/>
        <v/>
      </c>
    </row>
    <row r="485" spans="2:12" s="101" customFormat="1" x14ac:dyDescent="0.2">
      <c r="B485" s="101">
        <v>6</v>
      </c>
      <c r="C485" s="101" t="s">
        <v>1023</v>
      </c>
      <c r="D485" s="146">
        <v>14</v>
      </c>
      <c r="E485" s="148">
        <f>'6'!G41</f>
        <v>0</v>
      </c>
      <c r="F485" s="102" t="str">
        <f>'6'!G$27</f>
        <v>Square Footage</v>
      </c>
      <c r="G485" s="127" t="s">
        <v>814</v>
      </c>
      <c r="H485" s="123" t="s">
        <v>813</v>
      </c>
      <c r="I485" s="111" t="s">
        <v>29</v>
      </c>
      <c r="J485" s="101" t="s">
        <v>697</v>
      </c>
      <c r="K485" s="101" t="str">
        <f t="shared" si="4"/>
        <v/>
      </c>
    </row>
    <row r="486" spans="2:12" s="101" customFormat="1" x14ac:dyDescent="0.2">
      <c r="B486" s="101">
        <v>6</v>
      </c>
      <c r="C486" s="101" t="s">
        <v>1023</v>
      </c>
      <c r="D486" s="146">
        <v>15</v>
      </c>
      <c r="E486" s="148">
        <f>'6'!G42</f>
        <v>0</v>
      </c>
      <c r="F486" s="102" t="str">
        <f>'6'!G$27</f>
        <v>Square Footage</v>
      </c>
      <c r="G486" s="127" t="s">
        <v>814</v>
      </c>
      <c r="H486" s="123" t="s">
        <v>813</v>
      </c>
      <c r="I486" s="111" t="s">
        <v>29</v>
      </c>
      <c r="J486" s="101" t="s">
        <v>697</v>
      </c>
      <c r="K486" s="101" t="str">
        <f t="shared" si="4"/>
        <v/>
      </c>
    </row>
    <row r="487" spans="2:12" s="101" customFormat="1" x14ac:dyDescent="0.2">
      <c r="B487" s="101">
        <v>6</v>
      </c>
      <c r="C487" s="101" t="s">
        <v>1023</v>
      </c>
      <c r="D487" s="146">
        <v>16</v>
      </c>
      <c r="E487" s="148">
        <f>'6'!G43</f>
        <v>0</v>
      </c>
      <c r="F487" s="102" t="str">
        <f>'6'!G$27</f>
        <v>Square Footage</v>
      </c>
      <c r="G487" s="127" t="s">
        <v>814</v>
      </c>
      <c r="H487" s="123" t="s">
        <v>813</v>
      </c>
      <c r="I487" s="111" t="s">
        <v>29</v>
      </c>
      <c r="J487" s="101" t="s">
        <v>697</v>
      </c>
      <c r="K487" s="101" t="str">
        <f t="shared" si="4"/>
        <v/>
      </c>
    </row>
    <row r="488" spans="2:12" s="101" customFormat="1" x14ac:dyDescent="0.2">
      <c r="B488" s="101">
        <v>6</v>
      </c>
      <c r="C488" s="101" t="s">
        <v>1023</v>
      </c>
      <c r="D488" s="146">
        <v>17</v>
      </c>
      <c r="E488" s="148">
        <f>'6'!G44</f>
        <v>0</v>
      </c>
      <c r="F488" s="102" t="str">
        <f>'6'!G$27</f>
        <v>Square Footage</v>
      </c>
      <c r="G488" s="127" t="s">
        <v>814</v>
      </c>
      <c r="H488" s="123" t="s">
        <v>813</v>
      </c>
      <c r="I488" s="111" t="s">
        <v>29</v>
      </c>
      <c r="J488" s="101" t="s">
        <v>697</v>
      </c>
      <c r="K488" s="101" t="str">
        <f t="shared" si="4"/>
        <v/>
      </c>
    </row>
    <row r="489" spans="2:12" s="101" customFormat="1" x14ac:dyDescent="0.2">
      <c r="B489" s="101">
        <v>6</v>
      </c>
      <c r="C489" s="101" t="s">
        <v>1023</v>
      </c>
      <c r="D489" s="146">
        <v>18</v>
      </c>
      <c r="E489" s="148">
        <f>'6'!G45</f>
        <v>0</v>
      </c>
      <c r="F489" s="102" t="str">
        <f>'6'!G$27</f>
        <v>Square Footage</v>
      </c>
      <c r="G489" s="127" t="s">
        <v>814</v>
      </c>
      <c r="H489" s="123" t="s">
        <v>813</v>
      </c>
      <c r="I489" s="111" t="s">
        <v>29</v>
      </c>
      <c r="J489" s="101" t="s">
        <v>697</v>
      </c>
      <c r="K489" s="101" t="str">
        <f t="shared" si="4"/>
        <v/>
      </c>
    </row>
    <row r="490" spans="2:12" s="101" customFormat="1" x14ac:dyDescent="0.2">
      <c r="B490" s="101">
        <v>6</v>
      </c>
      <c r="C490" s="101" t="s">
        <v>1023</v>
      </c>
      <c r="D490" s="146">
        <v>19</v>
      </c>
      <c r="E490" s="148">
        <f>'6'!G46</f>
        <v>0</v>
      </c>
      <c r="F490" s="102" t="str">
        <f>'6'!G$27</f>
        <v>Square Footage</v>
      </c>
      <c r="G490" s="127" t="s">
        <v>814</v>
      </c>
      <c r="H490" s="123" t="s">
        <v>813</v>
      </c>
      <c r="I490" s="111" t="s">
        <v>29</v>
      </c>
      <c r="J490" s="101" t="s">
        <v>697</v>
      </c>
      <c r="K490" s="101" t="str">
        <f>IF(E490=0,"",E490)</f>
        <v/>
      </c>
    </row>
    <row r="491" spans="2:12" s="101" customFormat="1" x14ac:dyDescent="0.2">
      <c r="B491" s="101">
        <v>6</v>
      </c>
      <c r="C491" s="101" t="s">
        <v>1023</v>
      </c>
      <c r="D491" s="146">
        <v>20</v>
      </c>
      <c r="E491" s="148">
        <f>'6'!G47</f>
        <v>0</v>
      </c>
      <c r="F491" s="102" t="str">
        <f>'6'!G$27</f>
        <v>Square Footage</v>
      </c>
      <c r="G491" s="127" t="s">
        <v>814</v>
      </c>
      <c r="H491" s="123" t="s">
        <v>813</v>
      </c>
      <c r="I491" s="111" t="s">
        <v>29</v>
      </c>
      <c r="J491" s="101" t="s">
        <v>697</v>
      </c>
      <c r="K491" s="101" t="str">
        <f>IF(E491=0,"",E491)</f>
        <v/>
      </c>
    </row>
    <row r="492" spans="2:12" s="101" customFormat="1" x14ac:dyDescent="0.2">
      <c r="B492" s="101">
        <v>6</v>
      </c>
      <c r="C492" s="101" t="s">
        <v>1023</v>
      </c>
      <c r="D492" s="146">
        <v>1</v>
      </c>
      <c r="E492" s="142">
        <f>'6'!H28</f>
        <v>0</v>
      </c>
      <c r="F492" s="102" t="str">
        <f>'6'!H$27</f>
        <v>Proposed Monthly Rent*</v>
      </c>
      <c r="G492" s="127" t="s">
        <v>827</v>
      </c>
      <c r="H492" s="123" t="s">
        <v>813</v>
      </c>
      <c r="I492" s="123" t="s">
        <v>30</v>
      </c>
      <c r="J492" s="101" t="s">
        <v>697</v>
      </c>
      <c r="K492" s="101" t="str">
        <f t="shared" si="4"/>
        <v/>
      </c>
      <c r="L492" s="106" t="s">
        <v>838</v>
      </c>
    </row>
    <row r="493" spans="2:12" s="101" customFormat="1" x14ac:dyDescent="0.2">
      <c r="B493" s="101">
        <v>6</v>
      </c>
      <c r="C493" s="101" t="s">
        <v>1023</v>
      </c>
      <c r="D493" s="146">
        <v>2</v>
      </c>
      <c r="E493" s="142">
        <f>'6'!H29</f>
        <v>0</v>
      </c>
      <c r="F493" s="102" t="str">
        <f>'6'!H$27</f>
        <v>Proposed Monthly Rent*</v>
      </c>
      <c r="G493" s="127" t="s">
        <v>827</v>
      </c>
      <c r="H493" s="123" t="s">
        <v>813</v>
      </c>
      <c r="I493" s="123" t="s">
        <v>30</v>
      </c>
      <c r="J493" s="101" t="s">
        <v>697</v>
      </c>
      <c r="K493" s="101" t="str">
        <f t="shared" si="4"/>
        <v/>
      </c>
      <c r="L493" s="106" t="s">
        <v>838</v>
      </c>
    </row>
    <row r="494" spans="2:12" s="101" customFormat="1" x14ac:dyDescent="0.2">
      <c r="B494" s="101">
        <v>6</v>
      </c>
      <c r="C494" s="101" t="s">
        <v>1023</v>
      </c>
      <c r="D494" s="146">
        <v>3</v>
      </c>
      <c r="E494" s="142">
        <f>'6'!H30</f>
        <v>0</v>
      </c>
      <c r="F494" s="102" t="str">
        <f>'6'!H$27</f>
        <v>Proposed Monthly Rent*</v>
      </c>
      <c r="G494" s="127" t="s">
        <v>827</v>
      </c>
      <c r="H494" s="123" t="s">
        <v>813</v>
      </c>
      <c r="I494" s="123" t="s">
        <v>30</v>
      </c>
      <c r="J494" s="101" t="s">
        <v>697</v>
      </c>
      <c r="K494" s="101" t="str">
        <f t="shared" si="4"/>
        <v/>
      </c>
      <c r="L494" s="106" t="s">
        <v>838</v>
      </c>
    </row>
    <row r="495" spans="2:12" s="101" customFormat="1" x14ac:dyDescent="0.2">
      <c r="B495" s="101">
        <v>6</v>
      </c>
      <c r="C495" s="101" t="s">
        <v>1023</v>
      </c>
      <c r="D495" s="146">
        <v>4</v>
      </c>
      <c r="E495" s="142">
        <f>'6'!H31</f>
        <v>0</v>
      </c>
      <c r="F495" s="102" t="str">
        <f>'6'!H$27</f>
        <v>Proposed Monthly Rent*</v>
      </c>
      <c r="G495" s="127" t="s">
        <v>827</v>
      </c>
      <c r="H495" s="123" t="s">
        <v>813</v>
      </c>
      <c r="I495" s="123" t="s">
        <v>30</v>
      </c>
      <c r="J495" s="101" t="s">
        <v>697</v>
      </c>
      <c r="K495" s="101" t="str">
        <f t="shared" si="4"/>
        <v/>
      </c>
      <c r="L495" s="106" t="s">
        <v>838</v>
      </c>
    </row>
    <row r="496" spans="2:12" s="101" customFormat="1" x14ac:dyDescent="0.2">
      <c r="B496" s="101">
        <v>6</v>
      </c>
      <c r="C496" s="101" t="s">
        <v>1023</v>
      </c>
      <c r="D496" s="146">
        <v>5</v>
      </c>
      <c r="E496" s="142">
        <f>'6'!H32</f>
        <v>0</v>
      </c>
      <c r="F496" s="102" t="str">
        <f>'6'!H$27</f>
        <v>Proposed Monthly Rent*</v>
      </c>
      <c r="G496" s="127" t="s">
        <v>827</v>
      </c>
      <c r="H496" s="123" t="s">
        <v>813</v>
      </c>
      <c r="I496" s="123" t="s">
        <v>30</v>
      </c>
      <c r="J496" s="101" t="s">
        <v>697</v>
      </c>
      <c r="K496" s="101" t="str">
        <f t="shared" si="4"/>
        <v/>
      </c>
      <c r="L496" s="106" t="s">
        <v>838</v>
      </c>
    </row>
    <row r="497" spans="2:12" s="101" customFormat="1" x14ac:dyDescent="0.2">
      <c r="B497" s="101">
        <v>6</v>
      </c>
      <c r="C497" s="101" t="s">
        <v>1023</v>
      </c>
      <c r="D497" s="146">
        <v>6</v>
      </c>
      <c r="E497" s="142">
        <f>'6'!H33</f>
        <v>0</v>
      </c>
      <c r="F497" s="102" t="str">
        <f>'6'!H$27</f>
        <v>Proposed Monthly Rent*</v>
      </c>
      <c r="G497" s="127" t="s">
        <v>827</v>
      </c>
      <c r="H497" s="123" t="s">
        <v>813</v>
      </c>
      <c r="I497" s="123" t="s">
        <v>30</v>
      </c>
      <c r="J497" s="101" t="s">
        <v>697</v>
      </c>
      <c r="K497" s="101" t="str">
        <f t="shared" si="4"/>
        <v/>
      </c>
      <c r="L497" s="106" t="s">
        <v>838</v>
      </c>
    </row>
    <row r="498" spans="2:12" s="101" customFormat="1" x14ac:dyDescent="0.2">
      <c r="B498" s="101">
        <v>6</v>
      </c>
      <c r="C498" s="101" t="s">
        <v>1023</v>
      </c>
      <c r="D498" s="146">
        <v>7</v>
      </c>
      <c r="E498" s="142">
        <f>'6'!H34</f>
        <v>0</v>
      </c>
      <c r="F498" s="102" t="str">
        <f>'6'!H$27</f>
        <v>Proposed Monthly Rent*</v>
      </c>
      <c r="G498" s="127" t="s">
        <v>827</v>
      </c>
      <c r="H498" s="123" t="s">
        <v>813</v>
      </c>
      <c r="I498" s="123" t="s">
        <v>30</v>
      </c>
      <c r="J498" s="101" t="s">
        <v>697</v>
      </c>
      <c r="K498" s="101" t="str">
        <f t="shared" si="4"/>
        <v/>
      </c>
      <c r="L498" s="106" t="s">
        <v>838</v>
      </c>
    </row>
    <row r="499" spans="2:12" s="101" customFormat="1" x14ac:dyDescent="0.2">
      <c r="B499" s="101">
        <v>6</v>
      </c>
      <c r="C499" s="101" t="s">
        <v>1023</v>
      </c>
      <c r="D499" s="146">
        <v>8</v>
      </c>
      <c r="E499" s="142">
        <f>'6'!H35</f>
        <v>0</v>
      </c>
      <c r="F499" s="102" t="str">
        <f>'6'!H$27</f>
        <v>Proposed Monthly Rent*</v>
      </c>
      <c r="G499" s="127" t="s">
        <v>827</v>
      </c>
      <c r="H499" s="123" t="s">
        <v>813</v>
      </c>
      <c r="I499" s="123" t="s">
        <v>30</v>
      </c>
      <c r="J499" s="101" t="s">
        <v>697</v>
      </c>
      <c r="K499" s="101" t="str">
        <f t="shared" si="4"/>
        <v/>
      </c>
      <c r="L499" s="106" t="s">
        <v>838</v>
      </c>
    </row>
    <row r="500" spans="2:12" s="101" customFormat="1" x14ac:dyDescent="0.2">
      <c r="B500" s="101">
        <v>6</v>
      </c>
      <c r="C500" s="101" t="s">
        <v>1023</v>
      </c>
      <c r="D500" s="146">
        <v>9</v>
      </c>
      <c r="E500" s="142">
        <f>'6'!H36</f>
        <v>0</v>
      </c>
      <c r="F500" s="102" t="str">
        <f>'6'!H$27</f>
        <v>Proposed Monthly Rent*</v>
      </c>
      <c r="G500" s="127" t="s">
        <v>827</v>
      </c>
      <c r="H500" s="123" t="s">
        <v>813</v>
      </c>
      <c r="I500" s="123" t="s">
        <v>30</v>
      </c>
      <c r="J500" s="101" t="s">
        <v>697</v>
      </c>
      <c r="K500" s="101" t="str">
        <f t="shared" si="4"/>
        <v/>
      </c>
      <c r="L500" s="106" t="s">
        <v>838</v>
      </c>
    </row>
    <row r="501" spans="2:12" s="101" customFormat="1" x14ac:dyDescent="0.2">
      <c r="B501" s="101">
        <v>6</v>
      </c>
      <c r="C501" s="101" t="s">
        <v>1023</v>
      </c>
      <c r="D501" s="146">
        <v>10</v>
      </c>
      <c r="E501" s="142">
        <f>'6'!H37</f>
        <v>0</v>
      </c>
      <c r="F501" s="102" t="str">
        <f>'6'!H$27</f>
        <v>Proposed Monthly Rent*</v>
      </c>
      <c r="G501" s="127" t="s">
        <v>827</v>
      </c>
      <c r="H501" s="123" t="s">
        <v>813</v>
      </c>
      <c r="I501" s="123" t="s">
        <v>30</v>
      </c>
      <c r="J501" s="101" t="s">
        <v>697</v>
      </c>
      <c r="K501" s="101" t="str">
        <f t="shared" si="4"/>
        <v/>
      </c>
      <c r="L501" s="106" t="s">
        <v>838</v>
      </c>
    </row>
    <row r="502" spans="2:12" s="101" customFormat="1" x14ac:dyDescent="0.2">
      <c r="B502" s="101">
        <v>6</v>
      </c>
      <c r="C502" s="101" t="s">
        <v>1023</v>
      </c>
      <c r="D502" s="146">
        <v>11</v>
      </c>
      <c r="E502" s="142">
        <f>'6'!H38</f>
        <v>0</v>
      </c>
      <c r="F502" s="102" t="str">
        <f>'6'!H$27</f>
        <v>Proposed Monthly Rent*</v>
      </c>
      <c r="G502" s="127" t="s">
        <v>827</v>
      </c>
      <c r="H502" s="123" t="s">
        <v>813</v>
      </c>
      <c r="I502" s="111" t="s">
        <v>29</v>
      </c>
      <c r="J502" s="101" t="s">
        <v>697</v>
      </c>
      <c r="K502" s="101" t="str">
        <f t="shared" si="4"/>
        <v/>
      </c>
      <c r="L502" s="106" t="s">
        <v>838</v>
      </c>
    </row>
    <row r="503" spans="2:12" s="101" customFormat="1" x14ac:dyDescent="0.2">
      <c r="B503" s="101">
        <v>6</v>
      </c>
      <c r="C503" s="101" t="s">
        <v>1023</v>
      </c>
      <c r="D503" s="146">
        <v>12</v>
      </c>
      <c r="E503" s="142">
        <f>'6'!H39</f>
        <v>0</v>
      </c>
      <c r="F503" s="102" t="str">
        <f>'6'!H$27</f>
        <v>Proposed Monthly Rent*</v>
      </c>
      <c r="G503" s="127" t="s">
        <v>827</v>
      </c>
      <c r="H503" s="123" t="s">
        <v>813</v>
      </c>
      <c r="I503" s="111" t="s">
        <v>29</v>
      </c>
      <c r="J503" s="101" t="s">
        <v>697</v>
      </c>
      <c r="K503" s="101" t="str">
        <f t="shared" si="4"/>
        <v/>
      </c>
      <c r="L503" s="106" t="s">
        <v>838</v>
      </c>
    </row>
    <row r="504" spans="2:12" s="101" customFormat="1" x14ac:dyDescent="0.2">
      <c r="B504" s="101">
        <v>6</v>
      </c>
      <c r="C504" s="101" t="s">
        <v>1023</v>
      </c>
      <c r="D504" s="146">
        <v>13</v>
      </c>
      <c r="E504" s="142">
        <f>'6'!H40</f>
        <v>0</v>
      </c>
      <c r="F504" s="102" t="str">
        <f>'6'!H$27</f>
        <v>Proposed Monthly Rent*</v>
      </c>
      <c r="G504" s="127" t="s">
        <v>827</v>
      </c>
      <c r="H504" s="123" t="s">
        <v>813</v>
      </c>
      <c r="I504" s="111" t="s">
        <v>29</v>
      </c>
      <c r="J504" s="101" t="s">
        <v>697</v>
      </c>
      <c r="K504" s="101" t="str">
        <f t="shared" si="4"/>
        <v/>
      </c>
      <c r="L504" s="106" t="s">
        <v>838</v>
      </c>
    </row>
    <row r="505" spans="2:12" s="101" customFormat="1" x14ac:dyDescent="0.2">
      <c r="B505" s="101">
        <v>6</v>
      </c>
      <c r="C505" s="101" t="s">
        <v>1023</v>
      </c>
      <c r="D505" s="146">
        <v>14</v>
      </c>
      <c r="E505" s="142">
        <f>'6'!H41</f>
        <v>0</v>
      </c>
      <c r="F505" s="102" t="str">
        <f>'6'!H$27</f>
        <v>Proposed Monthly Rent*</v>
      </c>
      <c r="G505" s="127" t="s">
        <v>827</v>
      </c>
      <c r="H505" s="123" t="s">
        <v>813</v>
      </c>
      <c r="I505" s="111" t="s">
        <v>29</v>
      </c>
      <c r="J505" s="101" t="s">
        <v>697</v>
      </c>
      <c r="K505" s="101" t="str">
        <f t="shared" si="4"/>
        <v/>
      </c>
      <c r="L505" s="106" t="s">
        <v>838</v>
      </c>
    </row>
    <row r="506" spans="2:12" s="101" customFormat="1" x14ac:dyDescent="0.2">
      <c r="B506" s="101">
        <v>6</v>
      </c>
      <c r="C506" s="101" t="s">
        <v>1023</v>
      </c>
      <c r="D506" s="146">
        <v>15</v>
      </c>
      <c r="E506" s="142">
        <f>'6'!H42</f>
        <v>0</v>
      </c>
      <c r="F506" s="102" t="str">
        <f>'6'!H$27</f>
        <v>Proposed Monthly Rent*</v>
      </c>
      <c r="G506" s="127" t="s">
        <v>827</v>
      </c>
      <c r="H506" s="123" t="s">
        <v>813</v>
      </c>
      <c r="I506" s="111" t="s">
        <v>29</v>
      </c>
      <c r="J506" s="101" t="s">
        <v>697</v>
      </c>
      <c r="K506" s="101" t="str">
        <f t="shared" si="4"/>
        <v/>
      </c>
      <c r="L506" s="106" t="s">
        <v>838</v>
      </c>
    </row>
    <row r="507" spans="2:12" s="101" customFormat="1" x14ac:dyDescent="0.2">
      <c r="B507" s="101">
        <v>6</v>
      </c>
      <c r="C507" s="101" t="s">
        <v>1023</v>
      </c>
      <c r="D507" s="146">
        <v>16</v>
      </c>
      <c r="E507" s="142">
        <f>'6'!H43</f>
        <v>0</v>
      </c>
      <c r="F507" s="102" t="str">
        <f>'6'!H$27</f>
        <v>Proposed Monthly Rent*</v>
      </c>
      <c r="G507" s="127" t="s">
        <v>827</v>
      </c>
      <c r="H507" s="123" t="s">
        <v>813</v>
      </c>
      <c r="I507" s="111" t="s">
        <v>29</v>
      </c>
      <c r="J507" s="101" t="s">
        <v>697</v>
      </c>
      <c r="K507" s="101" t="str">
        <f t="shared" si="4"/>
        <v/>
      </c>
      <c r="L507" s="106" t="s">
        <v>838</v>
      </c>
    </row>
    <row r="508" spans="2:12" s="101" customFormat="1" x14ac:dyDescent="0.2">
      <c r="B508" s="101">
        <v>6</v>
      </c>
      <c r="C508" s="101" t="s">
        <v>1023</v>
      </c>
      <c r="D508" s="146">
        <v>17</v>
      </c>
      <c r="E508" s="142">
        <f>'6'!H44</f>
        <v>0</v>
      </c>
      <c r="F508" s="102" t="str">
        <f>'6'!H$27</f>
        <v>Proposed Monthly Rent*</v>
      </c>
      <c r="G508" s="127" t="s">
        <v>827</v>
      </c>
      <c r="H508" s="123" t="s">
        <v>813</v>
      </c>
      <c r="I508" s="111" t="s">
        <v>29</v>
      </c>
      <c r="J508" s="101" t="s">
        <v>697</v>
      </c>
      <c r="K508" s="101" t="str">
        <f t="shared" si="4"/>
        <v/>
      </c>
      <c r="L508" s="106" t="s">
        <v>838</v>
      </c>
    </row>
    <row r="509" spans="2:12" s="101" customFormat="1" x14ac:dyDescent="0.2">
      <c r="B509" s="101">
        <v>6</v>
      </c>
      <c r="C509" s="101" t="s">
        <v>1023</v>
      </c>
      <c r="D509" s="146">
        <v>18</v>
      </c>
      <c r="E509" s="142">
        <f>'6'!H45</f>
        <v>0</v>
      </c>
      <c r="F509" s="102" t="str">
        <f>'6'!H$27</f>
        <v>Proposed Monthly Rent*</v>
      </c>
      <c r="G509" s="127" t="s">
        <v>827</v>
      </c>
      <c r="H509" s="123" t="s">
        <v>813</v>
      </c>
      <c r="I509" s="111" t="s">
        <v>29</v>
      </c>
      <c r="J509" s="101" t="s">
        <v>697</v>
      </c>
      <c r="K509" s="101" t="str">
        <f t="shared" si="4"/>
        <v/>
      </c>
      <c r="L509" s="106" t="s">
        <v>838</v>
      </c>
    </row>
    <row r="510" spans="2:12" s="101" customFormat="1" x14ac:dyDescent="0.2">
      <c r="B510" s="101">
        <v>6</v>
      </c>
      <c r="C510" s="101" t="s">
        <v>1023</v>
      </c>
      <c r="D510" s="146">
        <v>19</v>
      </c>
      <c r="E510" s="142">
        <f>'6'!H46</f>
        <v>0</v>
      </c>
      <c r="F510" s="102" t="str">
        <f>'6'!H$27</f>
        <v>Proposed Monthly Rent*</v>
      </c>
      <c r="G510" s="127" t="s">
        <v>827</v>
      </c>
      <c r="H510" s="123" t="s">
        <v>813</v>
      </c>
      <c r="I510" s="111" t="s">
        <v>29</v>
      </c>
      <c r="J510" s="101" t="s">
        <v>697</v>
      </c>
      <c r="K510" s="101" t="str">
        <f>IF(E510=0,"",E510)</f>
        <v/>
      </c>
      <c r="L510" s="106" t="s">
        <v>838</v>
      </c>
    </row>
    <row r="511" spans="2:12" s="101" customFormat="1" x14ac:dyDescent="0.2">
      <c r="B511" s="101">
        <v>6</v>
      </c>
      <c r="C511" s="101" t="s">
        <v>1023</v>
      </c>
      <c r="D511" s="146">
        <v>20</v>
      </c>
      <c r="E511" s="142">
        <f>'6'!H47</f>
        <v>0</v>
      </c>
      <c r="F511" s="102" t="str">
        <f>'6'!H$27</f>
        <v>Proposed Monthly Rent*</v>
      </c>
      <c r="G511" s="127" t="s">
        <v>827</v>
      </c>
      <c r="H511" s="123" t="s">
        <v>813</v>
      </c>
      <c r="I511" s="111" t="s">
        <v>29</v>
      </c>
      <c r="J511" s="101" t="s">
        <v>697</v>
      </c>
      <c r="K511" s="101" t="str">
        <f>IF(E511=0,"",E511)</f>
        <v/>
      </c>
      <c r="L511" s="106" t="s">
        <v>838</v>
      </c>
    </row>
    <row r="512" spans="2:12" s="101" customFormat="1" x14ac:dyDescent="0.2">
      <c r="B512" s="101">
        <v>6</v>
      </c>
      <c r="C512" s="101" t="s">
        <v>1023</v>
      </c>
      <c r="D512" s="146">
        <v>1</v>
      </c>
      <c r="E512" s="142" t="str">
        <f>'6'!I28</f>
        <v/>
      </c>
      <c r="F512" s="102" t="str">
        <f>'6'!I$27</f>
        <v>Utility Allowance</v>
      </c>
      <c r="G512" s="127" t="s">
        <v>827</v>
      </c>
      <c r="H512" s="101" t="s">
        <v>699</v>
      </c>
      <c r="I512" s="103" t="s">
        <v>30</v>
      </c>
      <c r="J512" s="101" t="s">
        <v>697</v>
      </c>
      <c r="K512" s="101" t="str">
        <f t="shared" si="4"/>
        <v/>
      </c>
      <c r="L512" s="106" t="s">
        <v>838</v>
      </c>
    </row>
    <row r="513" spans="2:12" s="101" customFormat="1" x14ac:dyDescent="0.2">
      <c r="B513" s="101">
        <v>6</v>
      </c>
      <c r="C513" s="101" t="s">
        <v>1023</v>
      </c>
      <c r="D513" s="146">
        <v>2</v>
      </c>
      <c r="E513" s="142" t="str">
        <f>'6'!I29</f>
        <v/>
      </c>
      <c r="F513" s="102" t="str">
        <f>'6'!I$27</f>
        <v>Utility Allowance</v>
      </c>
      <c r="G513" s="127" t="s">
        <v>827</v>
      </c>
      <c r="H513" s="101" t="s">
        <v>699</v>
      </c>
      <c r="I513" s="103" t="s">
        <v>30</v>
      </c>
      <c r="J513" s="101" t="s">
        <v>697</v>
      </c>
      <c r="K513" s="101" t="str">
        <f t="shared" si="4"/>
        <v/>
      </c>
      <c r="L513" s="106" t="s">
        <v>838</v>
      </c>
    </row>
    <row r="514" spans="2:12" s="101" customFormat="1" x14ac:dyDescent="0.2">
      <c r="B514" s="101">
        <v>6</v>
      </c>
      <c r="C514" s="101" t="s">
        <v>1023</v>
      </c>
      <c r="D514" s="146">
        <v>3</v>
      </c>
      <c r="E514" s="142" t="str">
        <f>'6'!I30</f>
        <v/>
      </c>
      <c r="F514" s="102" t="str">
        <f>'6'!I$27</f>
        <v>Utility Allowance</v>
      </c>
      <c r="G514" s="127" t="s">
        <v>827</v>
      </c>
      <c r="H514" s="101" t="s">
        <v>699</v>
      </c>
      <c r="I514" s="103" t="s">
        <v>30</v>
      </c>
      <c r="J514" s="101" t="s">
        <v>697</v>
      </c>
      <c r="K514" s="101" t="str">
        <f t="shared" si="4"/>
        <v/>
      </c>
      <c r="L514" s="106" t="s">
        <v>838</v>
      </c>
    </row>
    <row r="515" spans="2:12" s="101" customFormat="1" x14ac:dyDescent="0.2">
      <c r="B515" s="101">
        <v>6</v>
      </c>
      <c r="C515" s="101" t="s">
        <v>1023</v>
      </c>
      <c r="D515" s="146">
        <v>4</v>
      </c>
      <c r="E515" s="142" t="str">
        <f>'6'!I31</f>
        <v/>
      </c>
      <c r="F515" s="102" t="str">
        <f>'6'!I$27</f>
        <v>Utility Allowance</v>
      </c>
      <c r="G515" s="127" t="s">
        <v>827</v>
      </c>
      <c r="H515" s="101" t="s">
        <v>699</v>
      </c>
      <c r="I515" s="103" t="s">
        <v>30</v>
      </c>
      <c r="J515" s="101" t="s">
        <v>697</v>
      </c>
      <c r="K515" s="101" t="str">
        <f t="shared" si="4"/>
        <v/>
      </c>
      <c r="L515" s="106" t="s">
        <v>838</v>
      </c>
    </row>
    <row r="516" spans="2:12" s="101" customFormat="1" x14ac:dyDescent="0.2">
      <c r="B516" s="101">
        <v>6</v>
      </c>
      <c r="C516" s="101" t="s">
        <v>1023</v>
      </c>
      <c r="D516" s="146">
        <v>5</v>
      </c>
      <c r="E516" s="142" t="str">
        <f>'6'!I32</f>
        <v/>
      </c>
      <c r="F516" s="102" t="str">
        <f>'6'!I$27</f>
        <v>Utility Allowance</v>
      </c>
      <c r="G516" s="127" t="s">
        <v>827</v>
      </c>
      <c r="H516" s="101" t="s">
        <v>699</v>
      </c>
      <c r="I516" s="103" t="s">
        <v>30</v>
      </c>
      <c r="J516" s="101" t="s">
        <v>697</v>
      </c>
      <c r="K516" s="101" t="str">
        <f t="shared" si="4"/>
        <v/>
      </c>
      <c r="L516" s="106" t="s">
        <v>838</v>
      </c>
    </row>
    <row r="517" spans="2:12" s="101" customFormat="1" x14ac:dyDescent="0.2">
      <c r="B517" s="101">
        <v>6</v>
      </c>
      <c r="C517" s="101" t="s">
        <v>1023</v>
      </c>
      <c r="D517" s="146">
        <v>6</v>
      </c>
      <c r="E517" s="142" t="str">
        <f>'6'!I33</f>
        <v/>
      </c>
      <c r="F517" s="102" t="str">
        <f>'6'!I$27</f>
        <v>Utility Allowance</v>
      </c>
      <c r="G517" s="127" t="s">
        <v>827</v>
      </c>
      <c r="H517" s="101" t="s">
        <v>699</v>
      </c>
      <c r="I517" s="103" t="s">
        <v>30</v>
      </c>
      <c r="J517" s="101" t="s">
        <v>697</v>
      </c>
      <c r="K517" s="101" t="str">
        <f t="shared" si="4"/>
        <v/>
      </c>
      <c r="L517" s="106" t="s">
        <v>838</v>
      </c>
    </row>
    <row r="518" spans="2:12" s="101" customFormat="1" x14ac:dyDescent="0.2">
      <c r="B518" s="101">
        <v>6</v>
      </c>
      <c r="C518" s="101" t="s">
        <v>1023</v>
      </c>
      <c r="D518" s="146">
        <v>7</v>
      </c>
      <c r="E518" s="142" t="str">
        <f>'6'!I34</f>
        <v/>
      </c>
      <c r="F518" s="102" t="str">
        <f>'6'!I$27</f>
        <v>Utility Allowance</v>
      </c>
      <c r="G518" s="127" t="s">
        <v>827</v>
      </c>
      <c r="H518" s="101" t="s">
        <v>699</v>
      </c>
      <c r="I518" s="103" t="s">
        <v>30</v>
      </c>
      <c r="J518" s="101" t="s">
        <v>697</v>
      </c>
      <c r="K518" s="101" t="str">
        <f t="shared" si="4"/>
        <v/>
      </c>
      <c r="L518" s="106" t="s">
        <v>838</v>
      </c>
    </row>
    <row r="519" spans="2:12" s="101" customFormat="1" x14ac:dyDescent="0.2">
      <c r="B519" s="101">
        <v>6</v>
      </c>
      <c r="C519" s="101" t="s">
        <v>1023</v>
      </c>
      <c r="D519" s="146">
        <v>8</v>
      </c>
      <c r="E519" s="142" t="str">
        <f>'6'!I35</f>
        <v/>
      </c>
      <c r="F519" s="102" t="str">
        <f>'6'!I$27</f>
        <v>Utility Allowance</v>
      </c>
      <c r="G519" s="127" t="s">
        <v>827</v>
      </c>
      <c r="H519" s="101" t="s">
        <v>699</v>
      </c>
      <c r="I519" s="103" t="s">
        <v>30</v>
      </c>
      <c r="J519" s="101" t="s">
        <v>697</v>
      </c>
      <c r="K519" s="101" t="str">
        <f t="shared" si="4"/>
        <v/>
      </c>
      <c r="L519" s="106" t="s">
        <v>838</v>
      </c>
    </row>
    <row r="520" spans="2:12" s="101" customFormat="1" x14ac:dyDescent="0.2">
      <c r="B520" s="101">
        <v>6</v>
      </c>
      <c r="C520" s="101" t="s">
        <v>1023</v>
      </c>
      <c r="D520" s="146">
        <v>9</v>
      </c>
      <c r="E520" s="142" t="str">
        <f>'6'!I36</f>
        <v/>
      </c>
      <c r="F520" s="102" t="str">
        <f>'6'!I$27</f>
        <v>Utility Allowance</v>
      </c>
      <c r="G520" s="127" t="s">
        <v>827</v>
      </c>
      <c r="H520" s="101" t="s">
        <v>699</v>
      </c>
      <c r="I520" s="103" t="s">
        <v>30</v>
      </c>
      <c r="J520" s="101" t="s">
        <v>697</v>
      </c>
      <c r="K520" s="101" t="str">
        <f t="shared" si="4"/>
        <v/>
      </c>
      <c r="L520" s="106" t="s">
        <v>838</v>
      </c>
    </row>
    <row r="521" spans="2:12" s="101" customFormat="1" x14ac:dyDescent="0.2">
      <c r="B521" s="101">
        <v>6</v>
      </c>
      <c r="C521" s="101" t="s">
        <v>1023</v>
      </c>
      <c r="D521" s="146">
        <v>10</v>
      </c>
      <c r="E521" s="142" t="str">
        <f>'6'!I37</f>
        <v/>
      </c>
      <c r="F521" s="102" t="str">
        <f>'6'!I$27</f>
        <v>Utility Allowance</v>
      </c>
      <c r="G521" s="127" t="s">
        <v>827</v>
      </c>
      <c r="H521" s="101" t="s">
        <v>699</v>
      </c>
      <c r="I521" s="103" t="s">
        <v>30</v>
      </c>
      <c r="J521" s="101" t="s">
        <v>697</v>
      </c>
      <c r="K521" s="101" t="str">
        <f t="shared" si="4"/>
        <v/>
      </c>
      <c r="L521" s="106" t="s">
        <v>838</v>
      </c>
    </row>
    <row r="522" spans="2:12" s="101" customFormat="1" x14ac:dyDescent="0.2">
      <c r="B522" s="101">
        <v>6</v>
      </c>
      <c r="C522" s="101" t="s">
        <v>1023</v>
      </c>
      <c r="D522" s="146">
        <v>11</v>
      </c>
      <c r="E522" s="142" t="str">
        <f>'6'!I38</f>
        <v/>
      </c>
      <c r="F522" s="102" t="str">
        <f>'6'!I$27</f>
        <v>Utility Allowance</v>
      </c>
      <c r="G522" s="127" t="s">
        <v>827</v>
      </c>
      <c r="H522" s="101" t="s">
        <v>699</v>
      </c>
      <c r="I522" s="111" t="s">
        <v>29</v>
      </c>
      <c r="J522" s="101" t="s">
        <v>697</v>
      </c>
      <c r="K522" s="101" t="str">
        <f t="shared" si="4"/>
        <v/>
      </c>
      <c r="L522" s="106" t="s">
        <v>838</v>
      </c>
    </row>
    <row r="523" spans="2:12" s="101" customFormat="1" x14ac:dyDescent="0.2">
      <c r="B523" s="101">
        <v>6</v>
      </c>
      <c r="C523" s="101" t="s">
        <v>1023</v>
      </c>
      <c r="D523" s="146">
        <v>12</v>
      </c>
      <c r="E523" s="142" t="str">
        <f>'6'!I39</f>
        <v/>
      </c>
      <c r="F523" s="102" t="str">
        <f>'6'!I$27</f>
        <v>Utility Allowance</v>
      </c>
      <c r="G523" s="127" t="s">
        <v>827</v>
      </c>
      <c r="H523" s="101" t="s">
        <v>699</v>
      </c>
      <c r="I523" s="111" t="s">
        <v>29</v>
      </c>
      <c r="J523" s="101" t="s">
        <v>697</v>
      </c>
      <c r="K523" s="101" t="str">
        <f t="shared" si="4"/>
        <v/>
      </c>
      <c r="L523" s="106" t="s">
        <v>838</v>
      </c>
    </row>
    <row r="524" spans="2:12" s="101" customFormat="1" x14ac:dyDescent="0.2">
      <c r="B524" s="101">
        <v>6</v>
      </c>
      <c r="C524" s="101" t="s">
        <v>1023</v>
      </c>
      <c r="D524" s="146">
        <v>13</v>
      </c>
      <c r="E524" s="142" t="str">
        <f>'6'!I40</f>
        <v/>
      </c>
      <c r="F524" s="102" t="str">
        <f>'6'!I$27</f>
        <v>Utility Allowance</v>
      </c>
      <c r="G524" s="127" t="s">
        <v>827</v>
      </c>
      <c r="H524" s="101" t="s">
        <v>699</v>
      </c>
      <c r="I524" s="111" t="s">
        <v>29</v>
      </c>
      <c r="J524" s="101" t="s">
        <v>697</v>
      </c>
      <c r="K524" s="101" t="str">
        <f t="shared" si="4"/>
        <v/>
      </c>
      <c r="L524" s="106" t="s">
        <v>838</v>
      </c>
    </row>
    <row r="525" spans="2:12" s="101" customFormat="1" x14ac:dyDescent="0.2">
      <c r="B525" s="101">
        <v>6</v>
      </c>
      <c r="C525" s="101" t="s">
        <v>1023</v>
      </c>
      <c r="D525" s="146">
        <v>14</v>
      </c>
      <c r="E525" s="142" t="str">
        <f>'6'!I41</f>
        <v/>
      </c>
      <c r="F525" s="102" t="str">
        <f>'6'!I$27</f>
        <v>Utility Allowance</v>
      </c>
      <c r="G525" s="127" t="s">
        <v>827</v>
      </c>
      <c r="H525" s="101" t="s">
        <v>699</v>
      </c>
      <c r="I525" s="111" t="s">
        <v>29</v>
      </c>
      <c r="J525" s="101" t="s">
        <v>697</v>
      </c>
      <c r="K525" s="101" t="str">
        <f t="shared" si="4"/>
        <v/>
      </c>
      <c r="L525" s="106" t="s">
        <v>838</v>
      </c>
    </row>
    <row r="526" spans="2:12" s="101" customFormat="1" x14ac:dyDescent="0.2">
      <c r="B526" s="101">
        <v>6</v>
      </c>
      <c r="C526" s="101" t="s">
        <v>1023</v>
      </c>
      <c r="D526" s="146">
        <v>15</v>
      </c>
      <c r="E526" s="142" t="str">
        <f>'6'!I42</f>
        <v/>
      </c>
      <c r="F526" s="102" t="str">
        <f>'6'!I$27</f>
        <v>Utility Allowance</v>
      </c>
      <c r="G526" s="127" t="s">
        <v>827</v>
      </c>
      <c r="H526" s="101" t="s">
        <v>699</v>
      </c>
      <c r="I526" s="111" t="s">
        <v>29</v>
      </c>
      <c r="J526" s="101" t="s">
        <v>697</v>
      </c>
      <c r="K526" s="101" t="str">
        <f t="shared" si="4"/>
        <v/>
      </c>
      <c r="L526" s="106" t="s">
        <v>838</v>
      </c>
    </row>
    <row r="527" spans="2:12" s="101" customFormat="1" x14ac:dyDescent="0.2">
      <c r="B527" s="101">
        <v>6</v>
      </c>
      <c r="C527" s="101" t="s">
        <v>1023</v>
      </c>
      <c r="D527" s="146">
        <v>16</v>
      </c>
      <c r="E527" s="142" t="str">
        <f>'6'!I43</f>
        <v/>
      </c>
      <c r="F527" s="102" t="str">
        <f>'6'!I$27</f>
        <v>Utility Allowance</v>
      </c>
      <c r="G527" s="127" t="s">
        <v>827</v>
      </c>
      <c r="H527" s="101" t="s">
        <v>699</v>
      </c>
      <c r="I527" s="111" t="s">
        <v>29</v>
      </c>
      <c r="J527" s="101" t="s">
        <v>697</v>
      </c>
      <c r="K527" s="101" t="str">
        <f t="shared" si="4"/>
        <v/>
      </c>
      <c r="L527" s="106" t="s">
        <v>838</v>
      </c>
    </row>
    <row r="528" spans="2:12" s="101" customFormat="1" x14ac:dyDescent="0.2">
      <c r="B528" s="101">
        <v>6</v>
      </c>
      <c r="C528" s="101" t="s">
        <v>1023</v>
      </c>
      <c r="D528" s="146">
        <v>17</v>
      </c>
      <c r="E528" s="142" t="str">
        <f>'6'!I44</f>
        <v/>
      </c>
      <c r="F528" s="102" t="str">
        <f>'6'!I$27</f>
        <v>Utility Allowance</v>
      </c>
      <c r="G528" s="127" t="s">
        <v>827</v>
      </c>
      <c r="H528" s="101" t="s">
        <v>699</v>
      </c>
      <c r="I528" s="111" t="s">
        <v>29</v>
      </c>
      <c r="J528" s="101" t="s">
        <v>697</v>
      </c>
      <c r="K528" s="101" t="str">
        <f t="shared" si="4"/>
        <v/>
      </c>
      <c r="L528" s="106" t="s">
        <v>838</v>
      </c>
    </row>
    <row r="529" spans="2:12" s="101" customFormat="1" x14ac:dyDescent="0.2">
      <c r="B529" s="101">
        <v>6</v>
      </c>
      <c r="C529" s="101" t="s">
        <v>1023</v>
      </c>
      <c r="D529" s="146">
        <v>18</v>
      </c>
      <c r="E529" s="142" t="str">
        <f>'6'!I45</f>
        <v/>
      </c>
      <c r="F529" s="102" t="str">
        <f>'6'!I$27</f>
        <v>Utility Allowance</v>
      </c>
      <c r="G529" s="127" t="s">
        <v>827</v>
      </c>
      <c r="H529" s="101" t="s">
        <v>699</v>
      </c>
      <c r="I529" s="111" t="s">
        <v>29</v>
      </c>
      <c r="J529" s="101" t="s">
        <v>697</v>
      </c>
      <c r="K529" s="101" t="str">
        <f t="shared" si="4"/>
        <v/>
      </c>
      <c r="L529" s="106" t="s">
        <v>838</v>
      </c>
    </row>
    <row r="530" spans="2:12" s="101" customFormat="1" x14ac:dyDescent="0.2">
      <c r="B530" s="101">
        <v>6</v>
      </c>
      <c r="C530" s="101" t="s">
        <v>1023</v>
      </c>
      <c r="D530" s="146">
        <v>1</v>
      </c>
      <c r="E530" s="142" t="str">
        <f>'6'!J28</f>
        <v/>
      </c>
      <c r="F530" s="102" t="str">
        <f>'6'!J$27</f>
        <v>Gross Rent</v>
      </c>
      <c r="G530" s="102"/>
      <c r="I530" s="103" t="s">
        <v>816</v>
      </c>
    </row>
    <row r="531" spans="2:12" s="101" customFormat="1" x14ac:dyDescent="0.2">
      <c r="B531" s="101">
        <v>6</v>
      </c>
      <c r="C531" s="101" t="s">
        <v>1023</v>
      </c>
      <c r="D531" s="146">
        <v>2</v>
      </c>
      <c r="E531" s="142" t="str">
        <f>'6'!J29</f>
        <v/>
      </c>
      <c r="F531" s="102" t="str">
        <f>'6'!J$27</f>
        <v>Gross Rent</v>
      </c>
      <c r="G531" s="102"/>
      <c r="I531" s="103" t="s">
        <v>816</v>
      </c>
    </row>
    <row r="532" spans="2:12" s="101" customFormat="1" x14ac:dyDescent="0.2">
      <c r="B532" s="101">
        <v>6</v>
      </c>
      <c r="C532" s="101" t="s">
        <v>1023</v>
      </c>
      <c r="D532" s="146">
        <v>3</v>
      </c>
      <c r="E532" s="142" t="str">
        <f>'6'!J30</f>
        <v/>
      </c>
      <c r="F532" s="102" t="str">
        <f>'6'!J$27</f>
        <v>Gross Rent</v>
      </c>
      <c r="G532" s="102"/>
      <c r="I532" s="103" t="s">
        <v>816</v>
      </c>
    </row>
    <row r="533" spans="2:12" s="101" customFormat="1" x14ac:dyDescent="0.2">
      <c r="B533" s="101">
        <v>6</v>
      </c>
      <c r="C533" s="101" t="s">
        <v>1023</v>
      </c>
      <c r="D533" s="146">
        <v>4</v>
      </c>
      <c r="E533" s="142" t="str">
        <f>'6'!J31</f>
        <v/>
      </c>
      <c r="F533" s="102" t="str">
        <f>'6'!J$27</f>
        <v>Gross Rent</v>
      </c>
      <c r="G533" s="102"/>
      <c r="I533" s="103" t="s">
        <v>816</v>
      </c>
    </row>
    <row r="534" spans="2:12" s="101" customFormat="1" x14ac:dyDescent="0.2">
      <c r="B534" s="101">
        <v>6</v>
      </c>
      <c r="C534" s="101" t="s">
        <v>1023</v>
      </c>
      <c r="D534" s="146">
        <v>5</v>
      </c>
      <c r="E534" s="142" t="str">
        <f>'6'!J32</f>
        <v/>
      </c>
      <c r="F534" s="102" t="str">
        <f>'6'!J$27</f>
        <v>Gross Rent</v>
      </c>
      <c r="G534" s="102"/>
      <c r="I534" s="103" t="s">
        <v>816</v>
      </c>
    </row>
    <row r="535" spans="2:12" s="101" customFormat="1" x14ac:dyDescent="0.2">
      <c r="B535" s="101">
        <v>6</v>
      </c>
      <c r="C535" s="101" t="s">
        <v>1023</v>
      </c>
      <c r="D535" s="146">
        <v>6</v>
      </c>
      <c r="E535" s="142" t="str">
        <f>'6'!J33</f>
        <v/>
      </c>
      <c r="F535" s="102" t="str">
        <f>'6'!J$27</f>
        <v>Gross Rent</v>
      </c>
      <c r="G535" s="102"/>
      <c r="I535" s="103" t="s">
        <v>816</v>
      </c>
    </row>
    <row r="536" spans="2:12" s="101" customFormat="1" x14ac:dyDescent="0.2">
      <c r="B536" s="101">
        <v>6</v>
      </c>
      <c r="C536" s="101" t="s">
        <v>1023</v>
      </c>
      <c r="D536" s="146">
        <v>7</v>
      </c>
      <c r="E536" s="142" t="str">
        <f>'6'!J34</f>
        <v/>
      </c>
      <c r="F536" s="102" t="str">
        <f>'6'!J$27</f>
        <v>Gross Rent</v>
      </c>
      <c r="G536" s="102"/>
      <c r="I536" s="103" t="s">
        <v>816</v>
      </c>
    </row>
    <row r="537" spans="2:12" s="101" customFormat="1" x14ac:dyDescent="0.2">
      <c r="B537" s="101">
        <v>6</v>
      </c>
      <c r="C537" s="101" t="s">
        <v>1023</v>
      </c>
      <c r="D537" s="146">
        <v>8</v>
      </c>
      <c r="E537" s="142" t="str">
        <f>'6'!J35</f>
        <v/>
      </c>
      <c r="F537" s="102" t="str">
        <f>'6'!J$27</f>
        <v>Gross Rent</v>
      </c>
      <c r="G537" s="102"/>
      <c r="I537" s="103" t="s">
        <v>816</v>
      </c>
    </row>
    <row r="538" spans="2:12" s="101" customFormat="1" x14ac:dyDescent="0.2">
      <c r="B538" s="101">
        <v>6</v>
      </c>
      <c r="C538" s="101" t="s">
        <v>1023</v>
      </c>
      <c r="D538" s="146">
        <v>9</v>
      </c>
      <c r="E538" s="142" t="str">
        <f>'6'!J36</f>
        <v/>
      </c>
      <c r="F538" s="102" t="str">
        <f>'6'!J$27</f>
        <v>Gross Rent</v>
      </c>
      <c r="G538" s="102"/>
      <c r="I538" s="103" t="s">
        <v>816</v>
      </c>
    </row>
    <row r="539" spans="2:12" s="101" customFormat="1" x14ac:dyDescent="0.2">
      <c r="B539" s="101">
        <v>6</v>
      </c>
      <c r="C539" s="101" t="s">
        <v>1023</v>
      </c>
      <c r="D539" s="146">
        <v>10</v>
      </c>
      <c r="E539" s="142" t="str">
        <f>'6'!J37</f>
        <v/>
      </c>
      <c r="F539" s="102" t="str">
        <f>'6'!J$27</f>
        <v>Gross Rent</v>
      </c>
      <c r="G539" s="102"/>
      <c r="I539" s="103" t="s">
        <v>816</v>
      </c>
    </row>
    <row r="540" spans="2:12" s="101" customFormat="1" x14ac:dyDescent="0.2">
      <c r="B540" s="101">
        <v>6</v>
      </c>
      <c r="C540" s="101" t="s">
        <v>1023</v>
      </c>
      <c r="D540" s="146">
        <v>11</v>
      </c>
      <c r="E540" s="142" t="str">
        <f>'6'!J38</f>
        <v/>
      </c>
      <c r="F540" s="102" t="str">
        <f>'6'!J$27</f>
        <v>Gross Rent</v>
      </c>
      <c r="G540" s="102"/>
      <c r="I540" s="103" t="s">
        <v>816</v>
      </c>
    </row>
    <row r="541" spans="2:12" s="101" customFormat="1" x14ac:dyDescent="0.2">
      <c r="B541" s="101">
        <v>6</v>
      </c>
      <c r="C541" s="101" t="s">
        <v>1023</v>
      </c>
      <c r="D541" s="146">
        <v>12</v>
      </c>
      <c r="E541" s="142" t="str">
        <f>'6'!J39</f>
        <v/>
      </c>
      <c r="F541" s="102" t="str">
        <f>'6'!J$27</f>
        <v>Gross Rent</v>
      </c>
      <c r="G541" s="102"/>
      <c r="I541" s="103" t="s">
        <v>816</v>
      </c>
    </row>
    <row r="542" spans="2:12" s="101" customFormat="1" x14ac:dyDescent="0.2">
      <c r="B542" s="101">
        <v>6</v>
      </c>
      <c r="C542" s="101" t="s">
        <v>1023</v>
      </c>
      <c r="D542" s="146">
        <v>13</v>
      </c>
      <c r="E542" s="142" t="str">
        <f>'6'!J40</f>
        <v/>
      </c>
      <c r="F542" s="102" t="str">
        <f>'6'!J$27</f>
        <v>Gross Rent</v>
      </c>
      <c r="G542" s="102"/>
      <c r="I542" s="103" t="s">
        <v>816</v>
      </c>
    </row>
    <row r="543" spans="2:12" s="101" customFormat="1" x14ac:dyDescent="0.2">
      <c r="B543" s="101">
        <v>6</v>
      </c>
      <c r="C543" s="101" t="s">
        <v>1023</v>
      </c>
      <c r="D543" s="146">
        <v>14</v>
      </c>
      <c r="E543" s="142" t="str">
        <f>'6'!J41</f>
        <v/>
      </c>
      <c r="F543" s="102" t="str">
        <f>'6'!J$27</f>
        <v>Gross Rent</v>
      </c>
      <c r="G543" s="102"/>
      <c r="I543" s="103" t="s">
        <v>816</v>
      </c>
    </row>
    <row r="544" spans="2:12" s="101" customFormat="1" x14ac:dyDescent="0.2">
      <c r="B544" s="101">
        <v>6</v>
      </c>
      <c r="C544" s="101" t="s">
        <v>1023</v>
      </c>
      <c r="D544" s="146">
        <v>15</v>
      </c>
      <c r="E544" s="142" t="str">
        <f>'6'!J42</f>
        <v/>
      </c>
      <c r="F544" s="102" t="str">
        <f>'6'!J$27</f>
        <v>Gross Rent</v>
      </c>
      <c r="G544" s="102"/>
      <c r="I544" s="103" t="s">
        <v>816</v>
      </c>
    </row>
    <row r="545" spans="2:9" s="101" customFormat="1" x14ac:dyDescent="0.2">
      <c r="B545" s="101">
        <v>6</v>
      </c>
      <c r="C545" s="101" t="s">
        <v>1023</v>
      </c>
      <c r="D545" s="146">
        <v>16</v>
      </c>
      <c r="E545" s="142" t="str">
        <f>'6'!J43</f>
        <v/>
      </c>
      <c r="F545" s="102" t="str">
        <f>'6'!J$27</f>
        <v>Gross Rent</v>
      </c>
      <c r="G545" s="102"/>
      <c r="I545" s="103" t="s">
        <v>816</v>
      </c>
    </row>
    <row r="546" spans="2:9" s="101" customFormat="1" x14ac:dyDescent="0.2">
      <c r="B546" s="101">
        <v>6</v>
      </c>
      <c r="C546" s="101" t="s">
        <v>1023</v>
      </c>
      <c r="D546" s="146">
        <v>17</v>
      </c>
      <c r="E546" s="142" t="str">
        <f>'6'!J44</f>
        <v/>
      </c>
      <c r="F546" s="102" t="str">
        <f>'6'!J$27</f>
        <v>Gross Rent</v>
      </c>
      <c r="G546" s="102"/>
      <c r="I546" s="103" t="s">
        <v>816</v>
      </c>
    </row>
    <row r="547" spans="2:9" s="101" customFormat="1" x14ac:dyDescent="0.2">
      <c r="B547" s="101">
        <v>6</v>
      </c>
      <c r="C547" s="101" t="s">
        <v>1023</v>
      </c>
      <c r="D547" s="146">
        <v>18</v>
      </c>
      <c r="E547" s="142" t="str">
        <f>'6'!J45</f>
        <v/>
      </c>
      <c r="F547" s="102" t="str">
        <f>'6'!J$27</f>
        <v>Gross Rent</v>
      </c>
      <c r="G547" s="102"/>
      <c r="I547" s="103" t="s">
        <v>816</v>
      </c>
    </row>
    <row r="548" spans="2:9" s="101" customFormat="1" x14ac:dyDescent="0.2">
      <c r="B548" s="101">
        <v>6</v>
      </c>
      <c r="C548" s="101" t="s">
        <v>1023</v>
      </c>
      <c r="D548" s="146">
        <v>19</v>
      </c>
      <c r="E548" s="142" t="str">
        <f>'6'!J46</f>
        <v/>
      </c>
      <c r="F548" s="102" t="str">
        <f>'6'!J$27</f>
        <v>Gross Rent</v>
      </c>
      <c r="G548" s="102"/>
      <c r="I548" s="103" t="s">
        <v>816</v>
      </c>
    </row>
    <row r="549" spans="2:9" s="101" customFormat="1" x14ac:dyDescent="0.2">
      <c r="B549" s="101">
        <v>6</v>
      </c>
      <c r="C549" s="101" t="s">
        <v>1023</v>
      </c>
      <c r="D549" s="146">
        <v>20</v>
      </c>
      <c r="E549" s="142" t="str">
        <f>'6'!J47</f>
        <v/>
      </c>
      <c r="F549" s="102" t="str">
        <f>'6'!J$27</f>
        <v>Gross Rent</v>
      </c>
      <c r="G549" s="102"/>
      <c r="I549" s="103" t="s">
        <v>816</v>
      </c>
    </row>
    <row r="550" spans="2:9" s="101" customFormat="1" x14ac:dyDescent="0.2">
      <c r="B550" s="101">
        <v>6</v>
      </c>
      <c r="C550" s="101" t="s">
        <v>1023</v>
      </c>
      <c r="D550" s="146">
        <v>1</v>
      </c>
      <c r="E550" s="142">
        <f>'6'!K28</f>
        <v>0</v>
      </c>
      <c r="F550" s="102" t="str">
        <f>'6'!K$27</f>
        <v>Maximum Allowable Rent</v>
      </c>
      <c r="G550" s="102"/>
      <c r="I550" s="103" t="s">
        <v>816</v>
      </c>
    </row>
    <row r="551" spans="2:9" s="101" customFormat="1" x14ac:dyDescent="0.2">
      <c r="B551" s="101">
        <v>6</v>
      </c>
      <c r="C551" s="101" t="s">
        <v>1023</v>
      </c>
      <c r="D551" s="146">
        <v>2</v>
      </c>
      <c r="E551" s="142">
        <f>'6'!K29</f>
        <v>0</v>
      </c>
      <c r="F551" s="102" t="str">
        <f>'6'!K$27</f>
        <v>Maximum Allowable Rent</v>
      </c>
      <c r="G551" s="102"/>
      <c r="I551" s="103" t="s">
        <v>816</v>
      </c>
    </row>
    <row r="552" spans="2:9" s="101" customFormat="1" x14ac:dyDescent="0.2">
      <c r="B552" s="101">
        <v>6</v>
      </c>
      <c r="C552" s="101" t="s">
        <v>1023</v>
      </c>
      <c r="D552" s="146">
        <v>3</v>
      </c>
      <c r="E552" s="142">
        <f>'6'!K30</f>
        <v>0</v>
      </c>
      <c r="F552" s="102" t="str">
        <f>'6'!K$27</f>
        <v>Maximum Allowable Rent</v>
      </c>
      <c r="G552" s="102"/>
      <c r="I552" s="103" t="s">
        <v>816</v>
      </c>
    </row>
    <row r="553" spans="2:9" s="101" customFormat="1" x14ac:dyDescent="0.2">
      <c r="B553" s="101">
        <v>6</v>
      </c>
      <c r="C553" s="101" t="s">
        <v>1023</v>
      </c>
      <c r="D553" s="146">
        <v>4</v>
      </c>
      <c r="E553" s="142">
        <f>'6'!K31</f>
        <v>0</v>
      </c>
      <c r="F553" s="102" t="str">
        <f>'6'!K$27</f>
        <v>Maximum Allowable Rent</v>
      </c>
      <c r="G553" s="102"/>
      <c r="I553" s="103" t="s">
        <v>816</v>
      </c>
    </row>
    <row r="554" spans="2:9" s="101" customFormat="1" x14ac:dyDescent="0.2">
      <c r="B554" s="101">
        <v>6</v>
      </c>
      <c r="C554" s="101" t="s">
        <v>1023</v>
      </c>
      <c r="D554" s="146">
        <v>5</v>
      </c>
      <c r="E554" s="142">
        <f>'6'!K32</f>
        <v>0</v>
      </c>
      <c r="F554" s="102" t="str">
        <f>'6'!K$27</f>
        <v>Maximum Allowable Rent</v>
      </c>
      <c r="G554" s="102"/>
      <c r="I554" s="103" t="s">
        <v>816</v>
      </c>
    </row>
    <row r="555" spans="2:9" s="101" customFormat="1" x14ac:dyDescent="0.2">
      <c r="B555" s="101">
        <v>6</v>
      </c>
      <c r="C555" s="101" t="s">
        <v>1023</v>
      </c>
      <c r="D555" s="146">
        <v>6</v>
      </c>
      <c r="E555" s="142">
        <f>'6'!K33</f>
        <v>0</v>
      </c>
      <c r="F555" s="102" t="str">
        <f>'6'!K$27</f>
        <v>Maximum Allowable Rent</v>
      </c>
      <c r="G555" s="102"/>
      <c r="I555" s="103" t="s">
        <v>816</v>
      </c>
    </row>
    <row r="556" spans="2:9" s="101" customFormat="1" x14ac:dyDescent="0.2">
      <c r="B556" s="101">
        <v>6</v>
      </c>
      <c r="C556" s="101" t="s">
        <v>1023</v>
      </c>
      <c r="D556" s="146">
        <v>7</v>
      </c>
      <c r="E556" s="142">
        <f>'6'!K34</f>
        <v>0</v>
      </c>
      <c r="F556" s="102" t="str">
        <f>'6'!K$27</f>
        <v>Maximum Allowable Rent</v>
      </c>
      <c r="G556" s="102"/>
      <c r="I556" s="103" t="s">
        <v>816</v>
      </c>
    </row>
    <row r="557" spans="2:9" s="101" customFormat="1" x14ac:dyDescent="0.2">
      <c r="B557" s="101">
        <v>6</v>
      </c>
      <c r="C557" s="101" t="s">
        <v>1023</v>
      </c>
      <c r="D557" s="146">
        <v>8</v>
      </c>
      <c r="E557" s="142">
        <f>'6'!K35</f>
        <v>0</v>
      </c>
      <c r="F557" s="102" t="str">
        <f>'6'!K$27</f>
        <v>Maximum Allowable Rent</v>
      </c>
      <c r="G557" s="102"/>
      <c r="I557" s="103" t="s">
        <v>816</v>
      </c>
    </row>
    <row r="558" spans="2:9" s="101" customFormat="1" x14ac:dyDescent="0.2">
      <c r="B558" s="101">
        <v>6</v>
      </c>
      <c r="C558" s="101" t="s">
        <v>1023</v>
      </c>
      <c r="D558" s="146">
        <v>9</v>
      </c>
      <c r="E558" s="142">
        <f>'6'!K36</f>
        <v>0</v>
      </c>
      <c r="F558" s="102" t="str">
        <f>'6'!K$27</f>
        <v>Maximum Allowable Rent</v>
      </c>
      <c r="G558" s="102"/>
      <c r="I558" s="103" t="s">
        <v>816</v>
      </c>
    </row>
    <row r="559" spans="2:9" s="101" customFormat="1" x14ac:dyDescent="0.2">
      <c r="B559" s="101">
        <v>6</v>
      </c>
      <c r="C559" s="101" t="s">
        <v>1023</v>
      </c>
      <c r="D559" s="146">
        <v>10</v>
      </c>
      <c r="E559" s="142">
        <f>'6'!K37</f>
        <v>0</v>
      </c>
      <c r="F559" s="102" t="str">
        <f>'6'!K$27</f>
        <v>Maximum Allowable Rent</v>
      </c>
      <c r="G559" s="102"/>
      <c r="I559" s="103" t="s">
        <v>816</v>
      </c>
    </row>
    <row r="560" spans="2:9" s="101" customFormat="1" x14ac:dyDescent="0.2">
      <c r="B560" s="101">
        <v>6</v>
      </c>
      <c r="C560" s="101" t="s">
        <v>1023</v>
      </c>
      <c r="D560" s="146">
        <v>11</v>
      </c>
      <c r="E560" s="142">
        <f>'6'!K38</f>
        <v>0</v>
      </c>
      <c r="F560" s="102" t="str">
        <f>'6'!K$27</f>
        <v>Maximum Allowable Rent</v>
      </c>
      <c r="G560" s="102"/>
      <c r="I560" s="103" t="s">
        <v>816</v>
      </c>
    </row>
    <row r="561" spans="2:10" s="101" customFormat="1" x14ac:dyDescent="0.2">
      <c r="B561" s="101">
        <v>6</v>
      </c>
      <c r="C561" s="101" t="s">
        <v>1023</v>
      </c>
      <c r="D561" s="146">
        <v>12</v>
      </c>
      <c r="E561" s="142">
        <f>'6'!K39</f>
        <v>0</v>
      </c>
      <c r="F561" s="102" t="str">
        <f>'6'!K$27</f>
        <v>Maximum Allowable Rent</v>
      </c>
      <c r="G561" s="102"/>
      <c r="I561" s="103" t="s">
        <v>816</v>
      </c>
    </row>
    <row r="562" spans="2:10" s="101" customFormat="1" x14ac:dyDescent="0.2">
      <c r="B562" s="101">
        <v>6</v>
      </c>
      <c r="C562" s="101" t="s">
        <v>1023</v>
      </c>
      <c r="D562" s="146">
        <v>13</v>
      </c>
      <c r="E562" s="142">
        <f>'6'!K40</f>
        <v>0</v>
      </c>
      <c r="F562" s="102" t="str">
        <f>'6'!K$27</f>
        <v>Maximum Allowable Rent</v>
      </c>
      <c r="G562" s="102"/>
      <c r="I562" s="103" t="s">
        <v>816</v>
      </c>
    </row>
    <row r="563" spans="2:10" s="101" customFormat="1" x14ac:dyDescent="0.2">
      <c r="B563" s="101">
        <v>6</v>
      </c>
      <c r="C563" s="101" t="s">
        <v>1023</v>
      </c>
      <c r="D563" s="146">
        <v>14</v>
      </c>
      <c r="E563" s="142">
        <f>'6'!K41</f>
        <v>0</v>
      </c>
      <c r="F563" s="102" t="str">
        <f>'6'!K$27</f>
        <v>Maximum Allowable Rent</v>
      </c>
      <c r="G563" s="102"/>
      <c r="I563" s="103" t="s">
        <v>816</v>
      </c>
    </row>
    <row r="564" spans="2:10" s="101" customFormat="1" x14ac:dyDescent="0.2">
      <c r="B564" s="101">
        <v>6</v>
      </c>
      <c r="C564" s="101" t="s">
        <v>1023</v>
      </c>
      <c r="D564" s="146">
        <v>15</v>
      </c>
      <c r="E564" s="142">
        <f>'6'!K42</f>
        <v>0</v>
      </c>
      <c r="F564" s="102" t="str">
        <f>'6'!K$27</f>
        <v>Maximum Allowable Rent</v>
      </c>
      <c r="G564" s="102"/>
      <c r="I564" s="103" t="s">
        <v>816</v>
      </c>
    </row>
    <row r="565" spans="2:10" s="101" customFormat="1" x14ac:dyDescent="0.2">
      <c r="B565" s="101">
        <v>6</v>
      </c>
      <c r="C565" s="101" t="s">
        <v>1023</v>
      </c>
      <c r="D565" s="146">
        <v>16</v>
      </c>
      <c r="E565" s="142">
        <f>'6'!K43</f>
        <v>0</v>
      </c>
      <c r="F565" s="102" t="str">
        <f>'6'!K$27</f>
        <v>Maximum Allowable Rent</v>
      </c>
      <c r="G565" s="102"/>
      <c r="I565" s="103" t="s">
        <v>816</v>
      </c>
    </row>
    <row r="566" spans="2:10" s="101" customFormat="1" x14ac:dyDescent="0.2">
      <c r="B566" s="101">
        <v>6</v>
      </c>
      <c r="C566" s="101" t="s">
        <v>1023</v>
      </c>
      <c r="D566" s="146">
        <v>17</v>
      </c>
      <c r="E566" s="142">
        <f>'6'!K44</f>
        <v>0</v>
      </c>
      <c r="F566" s="102" t="str">
        <f>'6'!K$27</f>
        <v>Maximum Allowable Rent</v>
      </c>
      <c r="G566" s="102"/>
      <c r="I566" s="103" t="s">
        <v>816</v>
      </c>
    </row>
    <row r="567" spans="2:10" s="101" customFormat="1" x14ac:dyDescent="0.2">
      <c r="B567" s="101">
        <v>6</v>
      </c>
      <c r="C567" s="101" t="s">
        <v>1023</v>
      </c>
      <c r="D567" s="146">
        <v>18</v>
      </c>
      <c r="E567" s="142">
        <f>'6'!K45</f>
        <v>0</v>
      </c>
      <c r="F567" s="102" t="str">
        <f>'6'!K$27</f>
        <v>Maximum Allowable Rent</v>
      </c>
      <c r="G567" s="102"/>
      <c r="I567" s="103" t="s">
        <v>816</v>
      </c>
    </row>
    <row r="568" spans="2:10" s="101" customFormat="1" x14ac:dyDescent="0.2">
      <c r="B568" s="101">
        <v>6</v>
      </c>
      <c r="C568" s="101" t="s">
        <v>1023</v>
      </c>
      <c r="D568" s="146">
        <v>19</v>
      </c>
      <c r="E568" s="142">
        <f>'6'!K46</f>
        <v>0</v>
      </c>
      <c r="F568" s="102" t="str">
        <f>'6'!K$27</f>
        <v>Maximum Allowable Rent</v>
      </c>
      <c r="G568" s="102"/>
      <c r="I568" s="103" t="s">
        <v>816</v>
      </c>
    </row>
    <row r="569" spans="2:10" s="101" customFormat="1" x14ac:dyDescent="0.2">
      <c r="B569" s="101">
        <v>6</v>
      </c>
      <c r="C569" s="101" t="s">
        <v>1023</v>
      </c>
      <c r="D569" s="146">
        <v>20</v>
      </c>
      <c r="E569" s="142">
        <f>'6'!K47</f>
        <v>0</v>
      </c>
      <c r="F569" s="102" t="str">
        <f>'6'!K$27</f>
        <v>Maximum Allowable Rent</v>
      </c>
      <c r="G569" s="102"/>
      <c r="I569" s="103" t="s">
        <v>816</v>
      </c>
    </row>
    <row r="570" spans="2:10" s="101" customFormat="1" x14ac:dyDescent="0.2">
      <c r="B570" s="101">
        <v>6</v>
      </c>
      <c r="C570" s="101" t="s">
        <v>1023</v>
      </c>
      <c r="D570" s="146">
        <v>1</v>
      </c>
      <c r="E570" s="138">
        <f>'6'!L28</f>
        <v>0</v>
      </c>
      <c r="F570" s="102" t="str">
        <f>'6'!L$27</f>
        <v>% AMGI</v>
      </c>
      <c r="G570" s="127" t="s">
        <v>814</v>
      </c>
      <c r="I570" s="103" t="s">
        <v>30</v>
      </c>
      <c r="J570" s="101" t="s">
        <v>697</v>
      </c>
    </row>
    <row r="571" spans="2:10" s="101" customFormat="1" x14ac:dyDescent="0.2">
      <c r="B571" s="101">
        <v>6</v>
      </c>
      <c r="C571" s="101" t="s">
        <v>1023</v>
      </c>
      <c r="D571" s="146">
        <v>2</v>
      </c>
      <c r="E571" s="138">
        <f>'6'!L29</f>
        <v>0</v>
      </c>
      <c r="F571" s="102" t="str">
        <f>'6'!L$27</f>
        <v>% AMGI</v>
      </c>
      <c r="G571" s="127" t="s">
        <v>814</v>
      </c>
      <c r="I571" s="103" t="s">
        <v>30</v>
      </c>
      <c r="J571" s="101" t="s">
        <v>697</v>
      </c>
    </row>
    <row r="572" spans="2:10" s="101" customFormat="1" x14ac:dyDescent="0.2">
      <c r="B572" s="101">
        <v>6</v>
      </c>
      <c r="C572" s="101" t="s">
        <v>1023</v>
      </c>
      <c r="D572" s="146">
        <v>3</v>
      </c>
      <c r="E572" s="138">
        <f>'6'!L30</f>
        <v>0</v>
      </c>
      <c r="F572" s="102" t="str">
        <f>'6'!L$27</f>
        <v>% AMGI</v>
      </c>
      <c r="G572" s="127" t="s">
        <v>814</v>
      </c>
      <c r="I572" s="103" t="s">
        <v>30</v>
      </c>
      <c r="J572" s="101" t="s">
        <v>697</v>
      </c>
    </row>
    <row r="573" spans="2:10" s="101" customFormat="1" x14ac:dyDescent="0.2">
      <c r="B573" s="101">
        <v>6</v>
      </c>
      <c r="C573" s="101" t="s">
        <v>1023</v>
      </c>
      <c r="D573" s="146">
        <v>4</v>
      </c>
      <c r="E573" s="138">
        <f>'6'!L31</f>
        <v>0</v>
      </c>
      <c r="F573" s="102" t="str">
        <f>'6'!L$27</f>
        <v>% AMGI</v>
      </c>
      <c r="G573" s="127" t="s">
        <v>814</v>
      </c>
      <c r="I573" s="103" t="s">
        <v>30</v>
      </c>
      <c r="J573" s="101" t="s">
        <v>697</v>
      </c>
    </row>
    <row r="574" spans="2:10" s="101" customFormat="1" x14ac:dyDescent="0.2">
      <c r="B574" s="101">
        <v>6</v>
      </c>
      <c r="C574" s="101" t="s">
        <v>1023</v>
      </c>
      <c r="D574" s="146">
        <v>5</v>
      </c>
      <c r="E574" s="138">
        <f>'6'!L32</f>
        <v>0</v>
      </c>
      <c r="F574" s="102" t="str">
        <f>'6'!L$27</f>
        <v>% AMGI</v>
      </c>
      <c r="G574" s="127" t="s">
        <v>814</v>
      </c>
      <c r="I574" s="103" t="s">
        <v>30</v>
      </c>
      <c r="J574" s="101" t="s">
        <v>697</v>
      </c>
    </row>
    <row r="575" spans="2:10" s="101" customFormat="1" x14ac:dyDescent="0.2">
      <c r="B575" s="101">
        <v>6</v>
      </c>
      <c r="C575" s="101" t="s">
        <v>1023</v>
      </c>
      <c r="D575" s="146">
        <v>6</v>
      </c>
      <c r="E575" s="138">
        <f>'6'!L33</f>
        <v>0</v>
      </c>
      <c r="F575" s="102" t="str">
        <f>'6'!L$27</f>
        <v>% AMGI</v>
      </c>
      <c r="G575" s="127" t="s">
        <v>814</v>
      </c>
      <c r="I575" s="103" t="s">
        <v>30</v>
      </c>
      <c r="J575" s="101" t="s">
        <v>697</v>
      </c>
    </row>
    <row r="576" spans="2:10" s="101" customFormat="1" x14ac:dyDescent="0.2">
      <c r="B576" s="101">
        <v>6</v>
      </c>
      <c r="C576" s="101" t="s">
        <v>1023</v>
      </c>
      <c r="D576" s="146">
        <v>7</v>
      </c>
      <c r="E576" s="138">
        <f>'6'!L34</f>
        <v>0</v>
      </c>
      <c r="F576" s="102" t="str">
        <f>'6'!L$27</f>
        <v>% AMGI</v>
      </c>
      <c r="G576" s="127" t="s">
        <v>814</v>
      </c>
      <c r="I576" s="103" t="s">
        <v>30</v>
      </c>
      <c r="J576" s="101" t="s">
        <v>697</v>
      </c>
    </row>
    <row r="577" spans="2:10" s="101" customFormat="1" x14ac:dyDescent="0.2">
      <c r="B577" s="101">
        <v>6</v>
      </c>
      <c r="C577" s="101" t="s">
        <v>1023</v>
      </c>
      <c r="D577" s="146">
        <v>8</v>
      </c>
      <c r="E577" s="138">
        <f>'6'!L35</f>
        <v>0</v>
      </c>
      <c r="F577" s="102" t="str">
        <f>'6'!L$27</f>
        <v>% AMGI</v>
      </c>
      <c r="G577" s="127" t="s">
        <v>814</v>
      </c>
      <c r="I577" s="103" t="s">
        <v>30</v>
      </c>
      <c r="J577" s="101" t="s">
        <v>697</v>
      </c>
    </row>
    <row r="578" spans="2:10" s="101" customFormat="1" x14ac:dyDescent="0.2">
      <c r="B578" s="101">
        <v>6</v>
      </c>
      <c r="C578" s="101" t="s">
        <v>1023</v>
      </c>
      <c r="D578" s="146">
        <v>9</v>
      </c>
      <c r="E578" s="138">
        <f>'6'!L36</f>
        <v>0</v>
      </c>
      <c r="F578" s="102" t="str">
        <f>'6'!L$27</f>
        <v>% AMGI</v>
      </c>
      <c r="G578" s="127" t="s">
        <v>814</v>
      </c>
      <c r="I578" s="103" t="s">
        <v>30</v>
      </c>
      <c r="J578" s="101" t="s">
        <v>697</v>
      </c>
    </row>
    <row r="579" spans="2:10" s="101" customFormat="1" x14ac:dyDescent="0.2">
      <c r="B579" s="101">
        <v>6</v>
      </c>
      <c r="C579" s="101" t="s">
        <v>1023</v>
      </c>
      <c r="D579" s="146">
        <v>10</v>
      </c>
      <c r="E579" s="138">
        <f>'6'!L37</f>
        <v>0</v>
      </c>
      <c r="F579" s="102" t="str">
        <f>'6'!L$27</f>
        <v>% AMGI</v>
      </c>
      <c r="G579" s="127" t="s">
        <v>814</v>
      </c>
      <c r="I579" s="103" t="s">
        <v>30</v>
      </c>
      <c r="J579" s="101" t="s">
        <v>697</v>
      </c>
    </row>
    <row r="580" spans="2:10" s="101" customFormat="1" x14ac:dyDescent="0.2">
      <c r="B580" s="101">
        <v>6</v>
      </c>
      <c r="C580" s="101" t="s">
        <v>1023</v>
      </c>
      <c r="D580" s="146">
        <v>11</v>
      </c>
      <c r="E580" s="138">
        <f>'6'!L38</f>
        <v>0</v>
      </c>
      <c r="F580" s="102" t="str">
        <f>'6'!L$27</f>
        <v>% AMGI</v>
      </c>
      <c r="G580" s="127" t="s">
        <v>814</v>
      </c>
      <c r="I580" s="103" t="s">
        <v>29</v>
      </c>
      <c r="J580" s="101" t="s">
        <v>697</v>
      </c>
    </row>
    <row r="581" spans="2:10" s="101" customFormat="1" x14ac:dyDescent="0.2">
      <c r="B581" s="101">
        <v>6</v>
      </c>
      <c r="C581" s="101" t="s">
        <v>1023</v>
      </c>
      <c r="D581" s="146">
        <v>12</v>
      </c>
      <c r="E581" s="138">
        <f>'6'!L39</f>
        <v>0</v>
      </c>
      <c r="F581" s="102" t="str">
        <f>'6'!L$27</f>
        <v>% AMGI</v>
      </c>
      <c r="G581" s="127" t="s">
        <v>814</v>
      </c>
      <c r="I581" s="103" t="s">
        <v>29</v>
      </c>
      <c r="J581" s="101" t="s">
        <v>697</v>
      </c>
    </row>
    <row r="582" spans="2:10" s="101" customFormat="1" x14ac:dyDescent="0.2">
      <c r="B582" s="101">
        <v>6</v>
      </c>
      <c r="C582" s="101" t="s">
        <v>1023</v>
      </c>
      <c r="D582" s="146">
        <v>13</v>
      </c>
      <c r="E582" s="138">
        <f>'6'!L40</f>
        <v>0</v>
      </c>
      <c r="F582" s="102" t="str">
        <f>'6'!L$27</f>
        <v>% AMGI</v>
      </c>
      <c r="G582" s="127" t="s">
        <v>814</v>
      </c>
      <c r="I582" s="103" t="s">
        <v>29</v>
      </c>
      <c r="J582" s="101" t="s">
        <v>697</v>
      </c>
    </row>
    <row r="583" spans="2:10" s="101" customFormat="1" x14ac:dyDescent="0.2">
      <c r="B583" s="101">
        <v>6</v>
      </c>
      <c r="C583" s="101" t="s">
        <v>1023</v>
      </c>
      <c r="D583" s="146">
        <v>14</v>
      </c>
      <c r="E583" s="138">
        <f>'6'!L41</f>
        <v>0</v>
      </c>
      <c r="F583" s="102" t="str">
        <f>'6'!L$27</f>
        <v>% AMGI</v>
      </c>
      <c r="G583" s="127" t="s">
        <v>814</v>
      </c>
      <c r="I583" s="103" t="s">
        <v>29</v>
      </c>
      <c r="J583" s="101" t="s">
        <v>697</v>
      </c>
    </row>
    <row r="584" spans="2:10" s="101" customFormat="1" x14ac:dyDescent="0.2">
      <c r="B584" s="101">
        <v>6</v>
      </c>
      <c r="C584" s="101" t="s">
        <v>1023</v>
      </c>
      <c r="D584" s="146">
        <v>15</v>
      </c>
      <c r="E584" s="138">
        <f>'6'!L42</f>
        <v>0</v>
      </c>
      <c r="F584" s="102" t="str">
        <f>'6'!L$27</f>
        <v>% AMGI</v>
      </c>
      <c r="G584" s="127" t="s">
        <v>814</v>
      </c>
      <c r="I584" s="103" t="s">
        <v>29</v>
      </c>
      <c r="J584" s="101" t="s">
        <v>697</v>
      </c>
    </row>
    <row r="585" spans="2:10" s="101" customFormat="1" x14ac:dyDescent="0.2">
      <c r="B585" s="101">
        <v>6</v>
      </c>
      <c r="C585" s="101" t="s">
        <v>1023</v>
      </c>
      <c r="D585" s="146">
        <v>16</v>
      </c>
      <c r="E585" s="138">
        <f>'6'!L43</f>
        <v>0</v>
      </c>
      <c r="F585" s="102" t="str">
        <f>'6'!L$27</f>
        <v>% AMGI</v>
      </c>
      <c r="G585" s="127" t="s">
        <v>814</v>
      </c>
      <c r="I585" s="103" t="s">
        <v>29</v>
      </c>
      <c r="J585" s="101" t="s">
        <v>697</v>
      </c>
    </row>
    <row r="586" spans="2:10" s="101" customFormat="1" x14ac:dyDescent="0.2">
      <c r="B586" s="101">
        <v>6</v>
      </c>
      <c r="C586" s="101" t="s">
        <v>1023</v>
      </c>
      <c r="D586" s="146">
        <v>17</v>
      </c>
      <c r="E586" s="138">
        <f>'6'!L44</f>
        <v>0</v>
      </c>
      <c r="F586" s="102" t="str">
        <f>'6'!L$27</f>
        <v>% AMGI</v>
      </c>
      <c r="G586" s="127" t="s">
        <v>814</v>
      </c>
      <c r="I586" s="103" t="s">
        <v>29</v>
      </c>
      <c r="J586" s="101" t="s">
        <v>697</v>
      </c>
    </row>
    <row r="587" spans="2:10" s="101" customFormat="1" x14ac:dyDescent="0.2">
      <c r="B587" s="101">
        <v>6</v>
      </c>
      <c r="C587" s="101" t="s">
        <v>1023</v>
      </c>
      <c r="D587" s="146">
        <v>18</v>
      </c>
      <c r="E587" s="138">
        <f>'6'!L45</f>
        <v>0</v>
      </c>
      <c r="F587" s="102" t="str">
        <f>'6'!L$27</f>
        <v>% AMGI</v>
      </c>
      <c r="G587" s="127" t="s">
        <v>814</v>
      </c>
      <c r="I587" s="103" t="s">
        <v>29</v>
      </c>
      <c r="J587" s="101" t="s">
        <v>697</v>
      </c>
    </row>
    <row r="588" spans="2:10" s="101" customFormat="1" x14ac:dyDescent="0.2">
      <c r="B588" s="101">
        <v>6</v>
      </c>
      <c r="C588" s="101" t="s">
        <v>1023</v>
      </c>
      <c r="D588" s="146">
        <v>19</v>
      </c>
      <c r="E588" s="138">
        <f>'6'!L46</f>
        <v>0</v>
      </c>
      <c r="F588" s="102" t="str">
        <f>'6'!L$27</f>
        <v>% AMGI</v>
      </c>
      <c r="G588" s="127" t="s">
        <v>814</v>
      </c>
      <c r="I588" s="103" t="s">
        <v>29</v>
      </c>
      <c r="J588" s="101" t="s">
        <v>697</v>
      </c>
    </row>
    <row r="589" spans="2:10" s="101" customFormat="1" x14ac:dyDescent="0.2">
      <c r="B589" s="101">
        <v>6</v>
      </c>
      <c r="C589" s="101" t="s">
        <v>1023</v>
      </c>
      <c r="D589" s="146">
        <v>20</v>
      </c>
      <c r="E589" s="138">
        <f>'6'!L47</f>
        <v>0</v>
      </c>
      <c r="F589" s="102" t="str">
        <f>'6'!L$27</f>
        <v>% AMGI</v>
      </c>
      <c r="G589" s="127" t="s">
        <v>814</v>
      </c>
      <c r="I589" s="103" t="s">
        <v>29</v>
      </c>
      <c r="J589" s="101" t="s">
        <v>697</v>
      </c>
    </row>
    <row r="590" spans="2:10" s="101" customFormat="1" x14ac:dyDescent="0.2">
      <c r="B590" s="101">
        <v>6</v>
      </c>
      <c r="C590" s="101" t="s">
        <v>1023</v>
      </c>
      <c r="D590" s="146">
        <v>1</v>
      </c>
      <c r="E590" s="138">
        <f>'6'!M28</f>
        <v>0</v>
      </c>
      <c r="F590" s="102" t="str">
        <f>'6'!M$27</f>
        <v>Assistance Type</v>
      </c>
      <c r="G590" s="102" t="s">
        <v>887</v>
      </c>
      <c r="I590" s="103" t="s">
        <v>30</v>
      </c>
      <c r="J590" s="101" t="s">
        <v>697</v>
      </c>
    </row>
    <row r="591" spans="2:10" s="101" customFormat="1" x14ac:dyDescent="0.2">
      <c r="B591" s="101">
        <v>6</v>
      </c>
      <c r="C591" s="101" t="s">
        <v>1023</v>
      </c>
      <c r="D591" s="146">
        <v>2</v>
      </c>
      <c r="E591" s="138">
        <f>'6'!M29</f>
        <v>0</v>
      </c>
      <c r="F591" s="102" t="str">
        <f>'6'!M$27</f>
        <v>Assistance Type</v>
      </c>
      <c r="G591" s="102" t="s">
        <v>887</v>
      </c>
      <c r="I591" s="103" t="s">
        <v>30</v>
      </c>
      <c r="J591" s="101" t="s">
        <v>697</v>
      </c>
    </row>
    <row r="592" spans="2:10" s="101" customFormat="1" x14ac:dyDescent="0.2">
      <c r="B592" s="101">
        <v>6</v>
      </c>
      <c r="C592" s="101" t="s">
        <v>1023</v>
      </c>
      <c r="D592" s="146">
        <v>3</v>
      </c>
      <c r="E592" s="138">
        <f>'6'!M30</f>
        <v>0</v>
      </c>
      <c r="F592" s="102" t="str">
        <f>'6'!M$27</f>
        <v>Assistance Type</v>
      </c>
      <c r="G592" s="102" t="s">
        <v>887</v>
      </c>
      <c r="I592" s="103" t="s">
        <v>30</v>
      </c>
      <c r="J592" s="101" t="s">
        <v>697</v>
      </c>
    </row>
    <row r="593" spans="2:10" s="101" customFormat="1" x14ac:dyDescent="0.2">
      <c r="B593" s="101">
        <v>6</v>
      </c>
      <c r="C593" s="101" t="s">
        <v>1023</v>
      </c>
      <c r="D593" s="146">
        <v>4</v>
      </c>
      <c r="E593" s="138">
        <f>'6'!M31</f>
        <v>0</v>
      </c>
      <c r="F593" s="102" t="str">
        <f>'6'!M$27</f>
        <v>Assistance Type</v>
      </c>
      <c r="G593" s="102" t="s">
        <v>887</v>
      </c>
      <c r="I593" s="103" t="s">
        <v>30</v>
      </c>
      <c r="J593" s="101" t="s">
        <v>697</v>
      </c>
    </row>
    <row r="594" spans="2:10" s="101" customFormat="1" x14ac:dyDescent="0.2">
      <c r="B594" s="101">
        <v>6</v>
      </c>
      <c r="C594" s="101" t="s">
        <v>1023</v>
      </c>
      <c r="D594" s="146">
        <v>5</v>
      </c>
      <c r="E594" s="138">
        <f>'6'!M32</f>
        <v>0</v>
      </c>
      <c r="F594" s="102" t="str">
        <f>'6'!M$27</f>
        <v>Assistance Type</v>
      </c>
      <c r="G594" s="102" t="s">
        <v>887</v>
      </c>
      <c r="I594" s="103" t="s">
        <v>30</v>
      </c>
      <c r="J594" s="101" t="s">
        <v>697</v>
      </c>
    </row>
    <row r="595" spans="2:10" s="101" customFormat="1" x14ac:dyDescent="0.2">
      <c r="B595" s="101">
        <v>6</v>
      </c>
      <c r="C595" s="101" t="s">
        <v>1023</v>
      </c>
      <c r="D595" s="146">
        <v>6</v>
      </c>
      <c r="E595" s="138">
        <f>'6'!M33</f>
        <v>0</v>
      </c>
      <c r="F595" s="102" t="str">
        <f>'6'!M$27</f>
        <v>Assistance Type</v>
      </c>
      <c r="G595" s="102" t="s">
        <v>887</v>
      </c>
      <c r="I595" s="103" t="s">
        <v>30</v>
      </c>
      <c r="J595" s="101" t="s">
        <v>697</v>
      </c>
    </row>
    <row r="596" spans="2:10" s="101" customFormat="1" x14ac:dyDescent="0.2">
      <c r="B596" s="101">
        <v>6</v>
      </c>
      <c r="C596" s="101" t="s">
        <v>1023</v>
      </c>
      <c r="D596" s="146">
        <v>7</v>
      </c>
      <c r="E596" s="138">
        <f>'6'!M34</f>
        <v>0</v>
      </c>
      <c r="F596" s="102" t="str">
        <f>'6'!M$27</f>
        <v>Assistance Type</v>
      </c>
      <c r="G596" s="102" t="s">
        <v>887</v>
      </c>
      <c r="I596" s="103" t="s">
        <v>30</v>
      </c>
      <c r="J596" s="101" t="s">
        <v>697</v>
      </c>
    </row>
    <row r="597" spans="2:10" s="101" customFormat="1" x14ac:dyDescent="0.2">
      <c r="B597" s="101">
        <v>6</v>
      </c>
      <c r="C597" s="101" t="s">
        <v>1023</v>
      </c>
      <c r="D597" s="146">
        <v>8</v>
      </c>
      <c r="E597" s="138">
        <f>'6'!M35</f>
        <v>0</v>
      </c>
      <c r="F597" s="102" t="str">
        <f>'6'!M$27</f>
        <v>Assistance Type</v>
      </c>
      <c r="G597" s="102" t="s">
        <v>887</v>
      </c>
      <c r="I597" s="103" t="s">
        <v>30</v>
      </c>
      <c r="J597" s="101" t="s">
        <v>697</v>
      </c>
    </row>
    <row r="598" spans="2:10" s="101" customFormat="1" x14ac:dyDescent="0.2">
      <c r="B598" s="101">
        <v>6</v>
      </c>
      <c r="C598" s="101" t="s">
        <v>1023</v>
      </c>
      <c r="D598" s="146">
        <v>9</v>
      </c>
      <c r="E598" s="138">
        <f>'6'!M36</f>
        <v>0</v>
      </c>
      <c r="F598" s="102" t="str">
        <f>'6'!M$27</f>
        <v>Assistance Type</v>
      </c>
      <c r="G598" s="102" t="s">
        <v>887</v>
      </c>
      <c r="I598" s="103" t="s">
        <v>30</v>
      </c>
      <c r="J598" s="101" t="s">
        <v>697</v>
      </c>
    </row>
    <row r="599" spans="2:10" s="101" customFormat="1" x14ac:dyDescent="0.2">
      <c r="B599" s="101">
        <v>6</v>
      </c>
      <c r="C599" s="101" t="s">
        <v>1023</v>
      </c>
      <c r="D599" s="146">
        <v>10</v>
      </c>
      <c r="E599" s="138">
        <f>'6'!M37</f>
        <v>0</v>
      </c>
      <c r="F599" s="102" t="str">
        <f>'6'!M$27</f>
        <v>Assistance Type</v>
      </c>
      <c r="G599" s="102" t="s">
        <v>887</v>
      </c>
      <c r="I599" s="103" t="s">
        <v>30</v>
      </c>
      <c r="J599" s="101" t="s">
        <v>697</v>
      </c>
    </row>
    <row r="600" spans="2:10" s="101" customFormat="1" x14ac:dyDescent="0.2">
      <c r="B600" s="101">
        <v>6</v>
      </c>
      <c r="C600" s="101" t="s">
        <v>1023</v>
      </c>
      <c r="D600" s="146">
        <v>11</v>
      </c>
      <c r="E600" s="138">
        <f>'6'!M38</f>
        <v>0</v>
      </c>
      <c r="F600" s="102" t="str">
        <f>'6'!M$27</f>
        <v>Assistance Type</v>
      </c>
      <c r="G600" s="102" t="s">
        <v>887</v>
      </c>
      <c r="I600" s="103" t="s">
        <v>29</v>
      </c>
      <c r="J600" s="101" t="s">
        <v>697</v>
      </c>
    </row>
    <row r="601" spans="2:10" s="101" customFormat="1" x14ac:dyDescent="0.2">
      <c r="B601" s="101">
        <v>6</v>
      </c>
      <c r="C601" s="101" t="s">
        <v>1023</v>
      </c>
      <c r="D601" s="146">
        <v>12</v>
      </c>
      <c r="E601" s="138">
        <f>'6'!M39</f>
        <v>0</v>
      </c>
      <c r="F601" s="102" t="str">
        <f>'6'!M$27</f>
        <v>Assistance Type</v>
      </c>
      <c r="G601" s="102" t="s">
        <v>887</v>
      </c>
      <c r="I601" s="103" t="s">
        <v>29</v>
      </c>
      <c r="J601" s="101" t="s">
        <v>697</v>
      </c>
    </row>
    <row r="602" spans="2:10" s="101" customFormat="1" x14ac:dyDescent="0.2">
      <c r="B602" s="101">
        <v>6</v>
      </c>
      <c r="C602" s="101" t="s">
        <v>1023</v>
      </c>
      <c r="D602" s="146">
        <v>13</v>
      </c>
      <c r="E602" s="138">
        <f>'6'!M40</f>
        <v>0</v>
      </c>
      <c r="F602" s="102" t="str">
        <f>'6'!M$27</f>
        <v>Assistance Type</v>
      </c>
      <c r="G602" s="102" t="s">
        <v>887</v>
      </c>
      <c r="I602" s="103" t="s">
        <v>29</v>
      </c>
      <c r="J602" s="101" t="s">
        <v>697</v>
      </c>
    </row>
    <row r="603" spans="2:10" s="101" customFormat="1" x14ac:dyDescent="0.2">
      <c r="B603" s="101">
        <v>6</v>
      </c>
      <c r="C603" s="101" t="s">
        <v>1023</v>
      </c>
      <c r="D603" s="146">
        <v>14</v>
      </c>
      <c r="E603" s="138">
        <f>'6'!M41</f>
        <v>0</v>
      </c>
      <c r="F603" s="102" t="str">
        <f>'6'!M$27</f>
        <v>Assistance Type</v>
      </c>
      <c r="G603" s="102" t="s">
        <v>887</v>
      </c>
      <c r="I603" s="103" t="s">
        <v>29</v>
      </c>
      <c r="J603" s="101" t="s">
        <v>697</v>
      </c>
    </row>
    <row r="604" spans="2:10" s="101" customFormat="1" x14ac:dyDescent="0.2">
      <c r="B604" s="101">
        <v>6</v>
      </c>
      <c r="C604" s="101" t="s">
        <v>1023</v>
      </c>
      <c r="D604" s="146">
        <v>15</v>
      </c>
      <c r="E604" s="138">
        <f>'6'!M42</f>
        <v>0</v>
      </c>
      <c r="F604" s="102" t="str">
        <f>'6'!M$27</f>
        <v>Assistance Type</v>
      </c>
      <c r="G604" s="102" t="s">
        <v>887</v>
      </c>
      <c r="I604" s="103" t="s">
        <v>29</v>
      </c>
      <c r="J604" s="101" t="s">
        <v>697</v>
      </c>
    </row>
    <row r="605" spans="2:10" s="101" customFormat="1" x14ac:dyDescent="0.2">
      <c r="B605" s="101">
        <v>6</v>
      </c>
      <c r="C605" s="101" t="s">
        <v>1023</v>
      </c>
      <c r="D605" s="146">
        <v>16</v>
      </c>
      <c r="E605" s="138">
        <f>'6'!M43</f>
        <v>0</v>
      </c>
      <c r="F605" s="102" t="str">
        <f>'6'!M$27</f>
        <v>Assistance Type</v>
      </c>
      <c r="G605" s="102" t="s">
        <v>887</v>
      </c>
      <c r="I605" s="103" t="s">
        <v>29</v>
      </c>
      <c r="J605" s="101" t="s">
        <v>697</v>
      </c>
    </row>
    <row r="606" spans="2:10" s="101" customFormat="1" x14ac:dyDescent="0.2">
      <c r="B606" s="101">
        <v>6</v>
      </c>
      <c r="C606" s="101" t="s">
        <v>1023</v>
      </c>
      <c r="D606" s="146">
        <v>17</v>
      </c>
      <c r="E606" s="138">
        <f>'6'!M44</f>
        <v>0</v>
      </c>
      <c r="F606" s="102" t="str">
        <f>'6'!M$27</f>
        <v>Assistance Type</v>
      </c>
      <c r="G606" s="102" t="s">
        <v>887</v>
      </c>
      <c r="I606" s="103" t="s">
        <v>29</v>
      </c>
      <c r="J606" s="101" t="s">
        <v>697</v>
      </c>
    </row>
    <row r="607" spans="2:10" s="101" customFormat="1" x14ac:dyDescent="0.2">
      <c r="B607" s="101">
        <v>6</v>
      </c>
      <c r="C607" s="101" t="s">
        <v>1023</v>
      </c>
      <c r="D607" s="146">
        <v>18</v>
      </c>
      <c r="E607" s="138">
        <f>'6'!M45</f>
        <v>0</v>
      </c>
      <c r="F607" s="102" t="str">
        <f>'6'!M$27</f>
        <v>Assistance Type</v>
      </c>
      <c r="G607" s="102" t="s">
        <v>887</v>
      </c>
      <c r="I607" s="103" t="s">
        <v>29</v>
      </c>
      <c r="J607" s="101" t="s">
        <v>697</v>
      </c>
    </row>
    <row r="608" spans="2:10" s="101" customFormat="1" x14ac:dyDescent="0.2">
      <c r="B608" s="101">
        <v>6</v>
      </c>
      <c r="C608" s="101" t="s">
        <v>1023</v>
      </c>
      <c r="D608" s="146">
        <v>19</v>
      </c>
      <c r="E608" s="138">
        <f>'6'!M46</f>
        <v>0</v>
      </c>
      <c r="F608" s="102" t="str">
        <f>'6'!M$27</f>
        <v>Assistance Type</v>
      </c>
      <c r="G608" s="102" t="s">
        <v>887</v>
      </c>
      <c r="I608" s="103" t="s">
        <v>29</v>
      </c>
      <c r="J608" s="101" t="s">
        <v>697</v>
      </c>
    </row>
    <row r="609" spans="2:10" s="101" customFormat="1" x14ac:dyDescent="0.2">
      <c r="B609" s="101">
        <v>6</v>
      </c>
      <c r="C609" s="101" t="s">
        <v>1023</v>
      </c>
      <c r="D609" s="146">
        <v>20</v>
      </c>
      <c r="E609" s="138">
        <f>'6'!M47</f>
        <v>0</v>
      </c>
      <c r="F609" s="102" t="str">
        <f>'6'!M$27</f>
        <v>Assistance Type</v>
      </c>
      <c r="G609" s="102" t="s">
        <v>887</v>
      </c>
      <c r="I609" s="103" t="s">
        <v>29</v>
      </c>
      <c r="J609" s="101" t="s">
        <v>697</v>
      </c>
    </row>
    <row r="610" spans="2:10" s="101" customFormat="1" x14ac:dyDescent="0.2">
      <c r="B610" s="101">
        <v>6</v>
      </c>
      <c r="C610" s="101" t="s">
        <v>1023</v>
      </c>
      <c r="D610" s="146"/>
      <c r="E610" s="138">
        <f>'6'!D52</f>
        <v>0</v>
      </c>
      <c r="F610" s="102" t="str">
        <f>'6'!B52</f>
        <v>Total bedrooms =</v>
      </c>
      <c r="G610" s="102"/>
      <c r="I610" s="103" t="s">
        <v>29</v>
      </c>
    </row>
    <row r="611" spans="2:10" s="101" customFormat="1" x14ac:dyDescent="0.2">
      <c r="B611" s="101">
        <v>6</v>
      </c>
      <c r="C611" s="101" t="s">
        <v>1023</v>
      </c>
      <c r="D611" s="146"/>
      <c r="E611" s="138">
        <f>'6'!D54</f>
        <v>0</v>
      </c>
      <c r="F611" s="102" t="str">
        <f>'6'!B54</f>
        <v>Total LI Units =</v>
      </c>
      <c r="G611" s="102"/>
      <c r="I611" s="103" t="s">
        <v>1025</v>
      </c>
    </row>
    <row r="612" spans="2:10" s="101" customFormat="1" x14ac:dyDescent="0.2">
      <c r="B612" s="101">
        <v>6</v>
      </c>
      <c r="C612" s="101" t="s">
        <v>1023</v>
      </c>
      <c r="D612" s="146"/>
      <c r="E612" s="138">
        <f>'6'!D56</f>
        <v>0</v>
      </c>
      <c r="F612" s="102" t="str">
        <f>'6'!B56</f>
        <v>Total LI Sqft =</v>
      </c>
      <c r="G612" s="102"/>
      <c r="I612" s="103" t="s">
        <v>1025</v>
      </c>
    </row>
    <row r="613" spans="2:10" s="101" customFormat="1" x14ac:dyDescent="0.2">
      <c r="B613" s="101">
        <v>6</v>
      </c>
      <c r="C613" s="101" t="s">
        <v>1023</v>
      </c>
      <c r="D613" s="146"/>
      <c r="E613" s="138">
        <f>'6'!D58</f>
        <v>0</v>
      </c>
      <c r="F613" s="102" t="str">
        <f>'6'!B58</f>
        <v>Total Common Sqft:</v>
      </c>
      <c r="G613" s="102"/>
      <c r="I613" s="103" t="s">
        <v>1025</v>
      </c>
    </row>
    <row r="614" spans="2:10" s="101" customFormat="1" x14ac:dyDescent="0.2">
      <c r="B614" s="101">
        <v>6</v>
      </c>
      <c r="C614" s="101" t="s">
        <v>1023</v>
      </c>
      <c r="D614" s="146"/>
      <c r="E614" s="148">
        <f>'6'!I52</f>
        <v>0</v>
      </c>
      <c r="F614" s="149" t="str">
        <f>'6'!F52</f>
        <v>Total Residential Sqft =</v>
      </c>
      <c r="G614" s="102"/>
      <c r="I614" s="103" t="s">
        <v>1025</v>
      </c>
    </row>
    <row r="615" spans="2:10" s="101" customFormat="1" x14ac:dyDescent="0.2">
      <c r="B615" s="101">
        <v>6</v>
      </c>
      <c r="C615" s="101" t="s">
        <v>1023</v>
      </c>
      <c r="E615" s="147">
        <f>'6'!I54</f>
        <v>0</v>
      </c>
      <c r="F615" s="102" t="str">
        <f>'6'!F54</f>
        <v>Total MR Units =</v>
      </c>
      <c r="G615" s="102"/>
      <c r="I615" s="111" t="s">
        <v>1025</v>
      </c>
    </row>
    <row r="616" spans="2:10" s="101" customFormat="1" x14ac:dyDescent="0.2">
      <c r="B616" s="101">
        <v>6</v>
      </c>
      <c r="C616" s="101" t="s">
        <v>1023</v>
      </c>
      <c r="E616" s="147">
        <f>'6'!I56</f>
        <v>0</v>
      </c>
      <c r="F616" s="102" t="str">
        <f>'6'!F56</f>
        <v>Total MR Sqft =</v>
      </c>
      <c r="G616" s="102"/>
      <c r="I616" s="111" t="s">
        <v>1025</v>
      </c>
    </row>
    <row r="617" spans="2:10" s="101" customFormat="1" x14ac:dyDescent="0.2">
      <c r="B617" s="101">
        <v>6</v>
      </c>
      <c r="C617" s="101" t="s">
        <v>1023</v>
      </c>
      <c r="E617" s="138">
        <f>'6'!I58</f>
        <v>0</v>
      </c>
      <c r="F617" s="102" t="str">
        <f>'6'!F58</f>
        <v>Total Non-Heated Sqft:</v>
      </c>
      <c r="G617" s="102"/>
      <c r="I617" s="111" t="s">
        <v>29</v>
      </c>
    </row>
    <row r="618" spans="2:10" s="101" customFormat="1" x14ac:dyDescent="0.2">
      <c r="B618" s="101">
        <v>6</v>
      </c>
      <c r="C618" s="101" t="s">
        <v>1023</v>
      </c>
      <c r="D618" s="146"/>
      <c r="E618" s="142">
        <f>'6'!L52</f>
        <v>0</v>
      </c>
      <c r="F618" s="102" t="str">
        <f>'6'!J52</f>
        <v>Total Annual Income =</v>
      </c>
      <c r="G618" s="102"/>
      <c r="I618" s="111" t="s">
        <v>29</v>
      </c>
    </row>
    <row r="619" spans="2:10" s="101" customFormat="1" x14ac:dyDescent="0.2">
      <c r="B619" s="101">
        <v>6</v>
      </c>
      <c r="C619" s="101" t="s">
        <v>1023</v>
      </c>
      <c r="D619" s="146"/>
      <c r="E619" s="138">
        <f>'6'!L54</f>
        <v>0</v>
      </c>
      <c r="F619" s="102" t="str">
        <f>'6'!J54</f>
        <v>LI Unit Percentage =</v>
      </c>
      <c r="G619" s="102"/>
      <c r="I619" s="111" t="s">
        <v>816</v>
      </c>
    </row>
    <row r="620" spans="2:10" s="101" customFormat="1" x14ac:dyDescent="0.2">
      <c r="B620" s="101">
        <v>6</v>
      </c>
      <c r="C620" s="101" t="s">
        <v>1023</v>
      </c>
      <c r="D620" s="146"/>
      <c r="E620" s="138">
        <f>'6'!L56</f>
        <v>0</v>
      </c>
      <c r="F620" s="102" t="str">
        <f>'6'!J56</f>
        <v>LI Sqft Percentage =</v>
      </c>
      <c r="G620" s="102"/>
      <c r="I620" s="111" t="s">
        <v>816</v>
      </c>
    </row>
    <row r="621" spans="2:10" s="101" customFormat="1" x14ac:dyDescent="0.2">
      <c r="B621" s="101">
        <v>6</v>
      </c>
      <c r="C621" s="101" t="s">
        <v>1023</v>
      </c>
      <c r="D621" s="146"/>
      <c r="E621" s="144">
        <f>'6'!L58</f>
        <v>0</v>
      </c>
      <c r="F621" s="102" t="str">
        <f>'6'!J58</f>
        <v>Total Development Sqft =</v>
      </c>
      <c r="G621" s="102"/>
      <c r="I621" s="111" t="s">
        <v>816</v>
      </c>
    </row>
    <row r="622" spans="2:10" s="101" customFormat="1" x14ac:dyDescent="0.2">
      <c r="B622" s="101">
        <v>6</v>
      </c>
      <c r="C622" s="101" t="s">
        <v>176</v>
      </c>
      <c r="D622" s="146">
        <v>1</v>
      </c>
      <c r="E622" s="138">
        <f>'6'!B62</f>
        <v>0</v>
      </c>
      <c r="F622" s="102" t="str">
        <f>'6'!B$61</f>
        <v>Type of Other Income</v>
      </c>
      <c r="G622" s="102"/>
      <c r="I622" s="111" t="s">
        <v>29</v>
      </c>
    </row>
    <row r="623" spans="2:10" s="101" customFormat="1" x14ac:dyDescent="0.2">
      <c r="B623" s="101">
        <v>6</v>
      </c>
      <c r="C623" s="101" t="s">
        <v>176</v>
      </c>
      <c r="D623" s="146">
        <v>2</v>
      </c>
      <c r="E623" s="138">
        <f>'6'!B63</f>
        <v>0</v>
      </c>
      <c r="F623" s="102" t="str">
        <f>'6'!B$61</f>
        <v>Type of Other Income</v>
      </c>
      <c r="G623" s="102"/>
      <c r="I623" s="111" t="s">
        <v>29</v>
      </c>
    </row>
    <row r="624" spans="2:10" s="101" customFormat="1" x14ac:dyDescent="0.2">
      <c r="B624" s="101">
        <v>6</v>
      </c>
      <c r="C624" s="101" t="s">
        <v>176</v>
      </c>
      <c r="D624" s="146">
        <v>3</v>
      </c>
      <c r="E624" s="138">
        <f>'6'!B64</f>
        <v>0</v>
      </c>
      <c r="F624" s="102" t="str">
        <f>'6'!B$61</f>
        <v>Type of Other Income</v>
      </c>
      <c r="G624" s="102"/>
      <c r="I624" s="111" t="s">
        <v>29</v>
      </c>
    </row>
    <row r="625" spans="2:9" s="101" customFormat="1" x14ac:dyDescent="0.2">
      <c r="B625" s="101">
        <v>6</v>
      </c>
      <c r="C625" s="101" t="s">
        <v>176</v>
      </c>
      <c r="D625" s="146">
        <v>4</v>
      </c>
      <c r="E625" s="138">
        <f>'6'!B65</f>
        <v>0</v>
      </c>
      <c r="F625" s="102" t="str">
        <f>'6'!B$61</f>
        <v>Type of Other Income</v>
      </c>
      <c r="G625" s="102"/>
      <c r="I625" s="111" t="s">
        <v>29</v>
      </c>
    </row>
    <row r="626" spans="2:9" s="101" customFormat="1" x14ac:dyDescent="0.2">
      <c r="B626" s="101">
        <v>6</v>
      </c>
      <c r="C626" s="101" t="s">
        <v>176</v>
      </c>
      <c r="D626" s="146">
        <v>5</v>
      </c>
      <c r="E626" s="138">
        <f>'6'!B66</f>
        <v>0</v>
      </c>
      <c r="F626" s="102" t="str">
        <f>'6'!B$61</f>
        <v>Type of Other Income</v>
      </c>
      <c r="G626" s="102"/>
      <c r="I626" s="111" t="s">
        <v>29</v>
      </c>
    </row>
    <row r="627" spans="2:9" s="101" customFormat="1" x14ac:dyDescent="0.2">
      <c r="B627" s="101">
        <v>6</v>
      </c>
      <c r="C627" s="101" t="s">
        <v>176</v>
      </c>
      <c r="D627" s="146">
        <v>6</v>
      </c>
      <c r="E627" s="138">
        <f>'6'!B67</f>
        <v>0</v>
      </c>
      <c r="F627" s="102" t="str">
        <f>'6'!B$61</f>
        <v>Type of Other Income</v>
      </c>
      <c r="G627" s="102"/>
      <c r="I627" s="111" t="s">
        <v>29</v>
      </c>
    </row>
    <row r="628" spans="2:9" s="101" customFormat="1" x14ac:dyDescent="0.2">
      <c r="B628" s="101">
        <v>6</v>
      </c>
      <c r="C628" s="101" t="s">
        <v>176</v>
      </c>
      <c r="D628" s="146">
        <v>7</v>
      </c>
      <c r="E628" s="138">
        <f>'6'!B68</f>
        <v>0</v>
      </c>
      <c r="F628" s="102" t="str">
        <f>'6'!B$61</f>
        <v>Type of Other Income</v>
      </c>
      <c r="G628" s="102"/>
      <c r="I628" s="111" t="s">
        <v>29</v>
      </c>
    </row>
    <row r="629" spans="2:9" s="101" customFormat="1" x14ac:dyDescent="0.2">
      <c r="B629" s="101">
        <v>6</v>
      </c>
      <c r="C629" s="101" t="s">
        <v>176</v>
      </c>
      <c r="D629" s="146">
        <v>8</v>
      </c>
      <c r="E629" s="138">
        <f>'6'!B69</f>
        <v>0</v>
      </c>
      <c r="F629" s="102" t="str">
        <f>'6'!B$61</f>
        <v>Type of Other Income</v>
      </c>
      <c r="G629" s="102"/>
      <c r="I629" s="111" t="s">
        <v>29</v>
      </c>
    </row>
    <row r="630" spans="2:9" s="101" customFormat="1" x14ac:dyDescent="0.2">
      <c r="B630" s="101">
        <v>6</v>
      </c>
      <c r="C630" s="101" t="s">
        <v>176</v>
      </c>
      <c r="D630" s="146">
        <v>9</v>
      </c>
      <c r="E630" s="138">
        <f>'6'!B70</f>
        <v>0</v>
      </c>
      <c r="F630" s="102" t="str">
        <f>'6'!B$61</f>
        <v>Type of Other Income</v>
      </c>
      <c r="G630" s="102"/>
      <c r="I630" s="111" t="s">
        <v>29</v>
      </c>
    </row>
    <row r="631" spans="2:9" s="101" customFormat="1" x14ac:dyDescent="0.2">
      <c r="B631" s="101">
        <v>6</v>
      </c>
      <c r="C631" s="101" t="s">
        <v>176</v>
      </c>
      <c r="D631" s="146">
        <v>10</v>
      </c>
      <c r="E631" s="138">
        <f>'6'!B71</f>
        <v>0</v>
      </c>
      <c r="F631" s="102" t="str">
        <f>'6'!B$61</f>
        <v>Type of Other Income</v>
      </c>
      <c r="G631" s="102"/>
      <c r="I631" s="111" t="s">
        <v>29</v>
      </c>
    </row>
    <row r="632" spans="2:9" s="101" customFormat="1" x14ac:dyDescent="0.2">
      <c r="B632" s="101">
        <v>6</v>
      </c>
      <c r="C632" s="101" t="s">
        <v>176</v>
      </c>
      <c r="D632" s="146">
        <v>1</v>
      </c>
      <c r="E632" s="138">
        <f>'6'!E62:F62</f>
        <v>0</v>
      </c>
      <c r="F632" s="102" t="str">
        <f>'6'!E$61</f>
        <v># Units</v>
      </c>
      <c r="G632" s="102"/>
      <c r="I632" s="111" t="s">
        <v>29</v>
      </c>
    </row>
    <row r="633" spans="2:9" s="101" customFormat="1" x14ac:dyDescent="0.2">
      <c r="B633" s="101">
        <v>6</v>
      </c>
      <c r="C633" s="101" t="s">
        <v>176</v>
      </c>
      <c r="D633" s="146">
        <v>2</v>
      </c>
      <c r="E633" s="138">
        <f>'6'!E63:F63</f>
        <v>0</v>
      </c>
      <c r="F633" s="102" t="str">
        <f>'6'!E$61</f>
        <v># Units</v>
      </c>
      <c r="G633" s="102"/>
      <c r="I633" s="111" t="s">
        <v>29</v>
      </c>
    </row>
    <row r="634" spans="2:9" s="101" customFormat="1" x14ac:dyDescent="0.2">
      <c r="B634" s="101">
        <v>6</v>
      </c>
      <c r="C634" s="101" t="s">
        <v>176</v>
      </c>
      <c r="D634" s="146">
        <v>3</v>
      </c>
      <c r="E634" s="138">
        <f>'6'!E64:F64</f>
        <v>0</v>
      </c>
      <c r="F634" s="102" t="str">
        <f>'6'!E$61</f>
        <v># Units</v>
      </c>
      <c r="G634" s="102"/>
      <c r="I634" s="111" t="s">
        <v>29</v>
      </c>
    </row>
    <row r="635" spans="2:9" s="101" customFormat="1" x14ac:dyDescent="0.2">
      <c r="B635" s="101">
        <v>6</v>
      </c>
      <c r="C635" s="101" t="s">
        <v>176</v>
      </c>
      <c r="D635" s="146">
        <v>4</v>
      </c>
      <c r="E635" s="138">
        <f>'6'!E65:F65</f>
        <v>0</v>
      </c>
      <c r="F635" s="102" t="str">
        <f>'6'!E$61</f>
        <v># Units</v>
      </c>
      <c r="G635" s="102"/>
      <c r="I635" s="111" t="s">
        <v>29</v>
      </c>
    </row>
    <row r="636" spans="2:9" s="101" customFormat="1" x14ac:dyDescent="0.2">
      <c r="B636" s="101">
        <v>6</v>
      </c>
      <c r="C636" s="101" t="s">
        <v>176</v>
      </c>
      <c r="D636" s="146">
        <v>5</v>
      </c>
      <c r="E636" s="138">
        <f>'6'!E66:F66</f>
        <v>0</v>
      </c>
      <c r="F636" s="102" t="str">
        <f>'6'!E$61</f>
        <v># Units</v>
      </c>
      <c r="G636" s="102"/>
      <c r="I636" s="111" t="s">
        <v>29</v>
      </c>
    </row>
    <row r="637" spans="2:9" s="101" customFormat="1" x14ac:dyDescent="0.2">
      <c r="B637" s="101">
        <v>6</v>
      </c>
      <c r="C637" s="101" t="s">
        <v>176</v>
      </c>
      <c r="D637" s="146">
        <v>6</v>
      </c>
      <c r="E637" s="138">
        <f>'6'!E67:F67</f>
        <v>0</v>
      </c>
      <c r="F637" s="102" t="str">
        <f>'6'!E$61</f>
        <v># Units</v>
      </c>
      <c r="G637" s="102"/>
      <c r="I637" s="111" t="s">
        <v>29</v>
      </c>
    </row>
    <row r="638" spans="2:9" s="101" customFormat="1" x14ac:dyDescent="0.2">
      <c r="B638" s="101">
        <v>6</v>
      </c>
      <c r="C638" s="101" t="s">
        <v>176</v>
      </c>
      <c r="D638" s="146">
        <v>7</v>
      </c>
      <c r="E638" s="138">
        <f>'6'!E68:F68</f>
        <v>0</v>
      </c>
      <c r="F638" s="102" t="str">
        <f>'6'!E$61</f>
        <v># Units</v>
      </c>
      <c r="G638" s="102"/>
      <c r="I638" s="111" t="s">
        <v>29</v>
      </c>
    </row>
    <row r="639" spans="2:9" s="101" customFormat="1" x14ac:dyDescent="0.2">
      <c r="B639" s="101">
        <v>6</v>
      </c>
      <c r="C639" s="101" t="s">
        <v>176</v>
      </c>
      <c r="D639" s="146">
        <v>8</v>
      </c>
      <c r="E639" s="138">
        <f>'6'!E69:F69</f>
        <v>0</v>
      </c>
      <c r="F639" s="102" t="str">
        <f>'6'!E$61</f>
        <v># Units</v>
      </c>
      <c r="G639" s="102"/>
      <c r="I639" s="111" t="s">
        <v>29</v>
      </c>
    </row>
    <row r="640" spans="2:9" s="101" customFormat="1" x14ac:dyDescent="0.2">
      <c r="B640" s="101">
        <v>6</v>
      </c>
      <c r="C640" s="101" t="s">
        <v>176</v>
      </c>
      <c r="D640" s="146">
        <v>9</v>
      </c>
      <c r="E640" s="138">
        <f>'6'!E70:F70</f>
        <v>0</v>
      </c>
      <c r="F640" s="102" t="str">
        <f>'6'!E$61</f>
        <v># Units</v>
      </c>
      <c r="G640" s="102"/>
      <c r="I640" s="111" t="s">
        <v>29</v>
      </c>
    </row>
    <row r="641" spans="2:9" s="101" customFormat="1" x14ac:dyDescent="0.2">
      <c r="B641" s="101">
        <v>6</v>
      </c>
      <c r="C641" s="101" t="s">
        <v>176</v>
      </c>
      <c r="D641" s="146">
        <v>10</v>
      </c>
      <c r="E641" s="138">
        <f>'6'!E71:F71</f>
        <v>0</v>
      </c>
      <c r="F641" s="102" t="str">
        <f>'6'!E$61</f>
        <v># Units</v>
      </c>
      <c r="G641" s="102"/>
      <c r="I641" s="111" t="s">
        <v>29</v>
      </c>
    </row>
    <row r="642" spans="2:9" s="101" customFormat="1" x14ac:dyDescent="0.2">
      <c r="B642" s="101">
        <v>6</v>
      </c>
      <c r="C642" s="101" t="s">
        <v>176</v>
      </c>
      <c r="D642" s="146">
        <v>1</v>
      </c>
      <c r="E642" s="139">
        <f>'6'!G62</f>
        <v>0</v>
      </c>
      <c r="F642" s="102" t="str">
        <f>'6'!G$61</f>
        <v>Annual $ Amount</v>
      </c>
      <c r="G642" s="102"/>
      <c r="I642" s="111" t="s">
        <v>29</v>
      </c>
    </row>
    <row r="643" spans="2:9" s="101" customFormat="1" x14ac:dyDescent="0.2">
      <c r="B643" s="101">
        <v>6</v>
      </c>
      <c r="C643" s="101" t="s">
        <v>176</v>
      </c>
      <c r="D643" s="146">
        <v>2</v>
      </c>
      <c r="E643" s="139">
        <f>'6'!G63</f>
        <v>0</v>
      </c>
      <c r="F643" s="102" t="str">
        <f>'6'!G$61</f>
        <v>Annual $ Amount</v>
      </c>
      <c r="G643" s="102"/>
      <c r="I643" s="111" t="s">
        <v>29</v>
      </c>
    </row>
    <row r="644" spans="2:9" s="101" customFormat="1" x14ac:dyDescent="0.2">
      <c r="B644" s="101">
        <v>6</v>
      </c>
      <c r="C644" s="101" t="s">
        <v>176</v>
      </c>
      <c r="D644" s="146">
        <v>3</v>
      </c>
      <c r="E644" s="139">
        <f>'6'!G64</f>
        <v>0</v>
      </c>
      <c r="F644" s="102" t="str">
        <f>'6'!G$61</f>
        <v>Annual $ Amount</v>
      </c>
      <c r="G644" s="102"/>
      <c r="I644" s="111" t="s">
        <v>29</v>
      </c>
    </row>
    <row r="645" spans="2:9" s="101" customFormat="1" x14ac:dyDescent="0.2">
      <c r="B645" s="101">
        <v>6</v>
      </c>
      <c r="C645" s="101" t="s">
        <v>176</v>
      </c>
      <c r="D645" s="146">
        <v>4</v>
      </c>
      <c r="E645" s="139">
        <f>'6'!G65</f>
        <v>0</v>
      </c>
      <c r="F645" s="102" t="str">
        <f>'6'!G$61</f>
        <v>Annual $ Amount</v>
      </c>
      <c r="G645" s="102"/>
      <c r="I645" s="111" t="s">
        <v>29</v>
      </c>
    </row>
    <row r="646" spans="2:9" s="101" customFormat="1" x14ac:dyDescent="0.2">
      <c r="B646" s="101">
        <v>6</v>
      </c>
      <c r="C646" s="101" t="s">
        <v>176</v>
      </c>
      <c r="D646" s="146">
        <v>5</v>
      </c>
      <c r="E646" s="139">
        <f>'6'!G66</f>
        <v>0</v>
      </c>
      <c r="F646" s="102" t="str">
        <f>'6'!G$61</f>
        <v>Annual $ Amount</v>
      </c>
      <c r="G646" s="102"/>
      <c r="I646" s="111" t="s">
        <v>29</v>
      </c>
    </row>
    <row r="647" spans="2:9" s="101" customFormat="1" x14ac:dyDescent="0.2">
      <c r="B647" s="101">
        <v>6</v>
      </c>
      <c r="C647" s="101" t="s">
        <v>176</v>
      </c>
      <c r="D647" s="146">
        <v>6</v>
      </c>
      <c r="E647" s="139">
        <f>'6'!G67</f>
        <v>0</v>
      </c>
      <c r="F647" s="102" t="str">
        <f>'6'!G$61</f>
        <v>Annual $ Amount</v>
      </c>
      <c r="G647" s="102"/>
      <c r="I647" s="111" t="s">
        <v>29</v>
      </c>
    </row>
    <row r="648" spans="2:9" s="101" customFormat="1" x14ac:dyDescent="0.2">
      <c r="B648" s="101">
        <v>6</v>
      </c>
      <c r="C648" s="101" t="s">
        <v>176</v>
      </c>
      <c r="D648" s="146">
        <v>7</v>
      </c>
      <c r="E648" s="139">
        <f>'6'!G68</f>
        <v>0</v>
      </c>
      <c r="F648" s="102" t="str">
        <f>'6'!G$61</f>
        <v>Annual $ Amount</v>
      </c>
      <c r="G648" s="102"/>
      <c r="I648" s="111" t="s">
        <v>29</v>
      </c>
    </row>
    <row r="649" spans="2:9" s="101" customFormat="1" x14ac:dyDescent="0.2">
      <c r="B649" s="101">
        <v>6</v>
      </c>
      <c r="C649" s="101" t="s">
        <v>176</v>
      </c>
      <c r="D649" s="146">
        <v>8</v>
      </c>
      <c r="E649" s="139">
        <f>'6'!G69</f>
        <v>0</v>
      </c>
      <c r="F649" s="102" t="str">
        <f>'6'!G$61</f>
        <v>Annual $ Amount</v>
      </c>
      <c r="G649" s="102"/>
      <c r="I649" s="111" t="s">
        <v>29</v>
      </c>
    </row>
    <row r="650" spans="2:9" s="101" customFormat="1" x14ac:dyDescent="0.2">
      <c r="B650" s="101">
        <v>6</v>
      </c>
      <c r="C650" s="101" t="s">
        <v>176</v>
      </c>
      <c r="D650" s="146">
        <v>9</v>
      </c>
      <c r="E650" s="139">
        <f>'6'!G70</f>
        <v>0</v>
      </c>
      <c r="F650" s="102" t="str">
        <f>'6'!G$61</f>
        <v>Annual $ Amount</v>
      </c>
      <c r="G650" s="102"/>
      <c r="I650" s="111" t="s">
        <v>29</v>
      </c>
    </row>
    <row r="651" spans="2:9" s="101" customFormat="1" x14ac:dyDescent="0.2">
      <c r="B651" s="101">
        <v>6</v>
      </c>
      <c r="C651" s="101" t="s">
        <v>176</v>
      </c>
      <c r="D651" s="146">
        <v>10</v>
      </c>
      <c r="E651" s="139">
        <f>'6'!G71</f>
        <v>0</v>
      </c>
      <c r="F651" s="102" t="str">
        <f>'6'!G$61</f>
        <v>Annual $ Amount</v>
      </c>
      <c r="G651" s="102"/>
      <c r="I651" s="111" t="s">
        <v>29</v>
      </c>
    </row>
    <row r="652" spans="2:9" s="101" customFormat="1" x14ac:dyDescent="0.2">
      <c r="B652" s="101">
        <v>6</v>
      </c>
      <c r="C652" s="101" t="s">
        <v>176</v>
      </c>
      <c r="D652" s="146">
        <v>1</v>
      </c>
      <c r="E652" s="138">
        <f>'6'!I62</f>
        <v>0</v>
      </c>
      <c r="F652" s="102" t="str">
        <f>'6'!I$61</f>
        <v>% of Units</v>
      </c>
      <c r="G652" s="102"/>
      <c r="I652" s="111" t="s">
        <v>29</v>
      </c>
    </row>
    <row r="653" spans="2:9" s="101" customFormat="1" x14ac:dyDescent="0.2">
      <c r="B653" s="101">
        <v>6</v>
      </c>
      <c r="C653" s="101" t="s">
        <v>176</v>
      </c>
      <c r="D653" s="146">
        <v>2</v>
      </c>
      <c r="E653" s="138">
        <f>'6'!I63</f>
        <v>0</v>
      </c>
      <c r="F653" s="102" t="str">
        <f>'6'!I$61</f>
        <v>% of Units</v>
      </c>
      <c r="G653" s="102"/>
      <c r="I653" s="111" t="s">
        <v>29</v>
      </c>
    </row>
    <row r="654" spans="2:9" s="101" customFormat="1" x14ac:dyDescent="0.2">
      <c r="B654" s="101">
        <v>6</v>
      </c>
      <c r="C654" s="101" t="s">
        <v>176</v>
      </c>
      <c r="D654" s="146">
        <v>3</v>
      </c>
      <c r="E654" s="138">
        <f>'6'!I64</f>
        <v>0</v>
      </c>
      <c r="F654" s="102" t="str">
        <f>'6'!I$61</f>
        <v>% of Units</v>
      </c>
      <c r="G654" s="102"/>
      <c r="I654" s="111" t="s">
        <v>29</v>
      </c>
    </row>
    <row r="655" spans="2:9" s="101" customFormat="1" x14ac:dyDescent="0.2">
      <c r="B655" s="101">
        <v>6</v>
      </c>
      <c r="C655" s="101" t="s">
        <v>176</v>
      </c>
      <c r="D655" s="146">
        <v>4</v>
      </c>
      <c r="E655" s="138">
        <f>'6'!I65</f>
        <v>0</v>
      </c>
      <c r="F655" s="102" t="str">
        <f>'6'!I$61</f>
        <v>% of Units</v>
      </c>
      <c r="G655" s="102"/>
      <c r="I655" s="111" t="s">
        <v>29</v>
      </c>
    </row>
    <row r="656" spans="2:9" s="101" customFormat="1" x14ac:dyDescent="0.2">
      <c r="B656" s="101">
        <v>6</v>
      </c>
      <c r="C656" s="101" t="s">
        <v>176</v>
      </c>
      <c r="D656" s="146">
        <v>5</v>
      </c>
      <c r="E656" s="138">
        <f>'6'!I66</f>
        <v>0</v>
      </c>
      <c r="F656" s="102" t="str">
        <f>'6'!I$61</f>
        <v>% of Units</v>
      </c>
      <c r="G656" s="102"/>
      <c r="I656" s="111" t="s">
        <v>29</v>
      </c>
    </row>
    <row r="657" spans="2:9" s="101" customFormat="1" x14ac:dyDescent="0.2">
      <c r="B657" s="101">
        <v>6</v>
      </c>
      <c r="C657" s="101" t="s">
        <v>176</v>
      </c>
      <c r="D657" s="146">
        <v>6</v>
      </c>
      <c r="E657" s="138">
        <f>'6'!I67</f>
        <v>0</v>
      </c>
      <c r="F657" s="102" t="str">
        <f>'6'!I$61</f>
        <v>% of Units</v>
      </c>
      <c r="G657" s="102"/>
      <c r="I657" s="111" t="s">
        <v>29</v>
      </c>
    </row>
    <row r="658" spans="2:9" s="101" customFormat="1" x14ac:dyDescent="0.2">
      <c r="B658" s="101">
        <v>6</v>
      </c>
      <c r="C658" s="101" t="s">
        <v>176</v>
      </c>
      <c r="D658" s="146">
        <v>7</v>
      </c>
      <c r="E658" s="138">
        <f>'6'!I68</f>
        <v>0</v>
      </c>
      <c r="F658" s="102" t="str">
        <f>'6'!I$61</f>
        <v>% of Units</v>
      </c>
      <c r="G658" s="102"/>
      <c r="I658" s="111" t="s">
        <v>29</v>
      </c>
    </row>
    <row r="659" spans="2:9" s="101" customFormat="1" x14ac:dyDescent="0.2">
      <c r="B659" s="101">
        <v>6</v>
      </c>
      <c r="C659" s="101" t="s">
        <v>176</v>
      </c>
      <c r="D659" s="146">
        <v>8</v>
      </c>
      <c r="E659" s="138">
        <f>'6'!I69</f>
        <v>0</v>
      </c>
      <c r="F659" s="102" t="str">
        <f>'6'!I$61</f>
        <v>% of Units</v>
      </c>
      <c r="G659" s="102"/>
      <c r="I659" s="111" t="s">
        <v>29</v>
      </c>
    </row>
    <row r="660" spans="2:9" s="101" customFormat="1" x14ac:dyDescent="0.2">
      <c r="B660" s="101">
        <v>6</v>
      </c>
      <c r="C660" s="101" t="s">
        <v>176</v>
      </c>
      <c r="D660" s="146">
        <v>9</v>
      </c>
      <c r="E660" s="138">
        <f>'6'!I70</f>
        <v>0</v>
      </c>
      <c r="F660" s="102" t="str">
        <f>'6'!I$61</f>
        <v>% of Units</v>
      </c>
      <c r="G660" s="102"/>
      <c r="I660" s="111" t="s">
        <v>29</v>
      </c>
    </row>
    <row r="661" spans="2:9" s="101" customFormat="1" x14ac:dyDescent="0.2">
      <c r="B661" s="101">
        <v>6</v>
      </c>
      <c r="C661" s="101" t="s">
        <v>176</v>
      </c>
      <c r="D661" s="146">
        <v>10</v>
      </c>
      <c r="E661" s="138">
        <f>'6'!I71</f>
        <v>0</v>
      </c>
      <c r="F661" s="102" t="str">
        <f>'6'!I$61</f>
        <v>% of Units</v>
      </c>
      <c r="G661" s="102"/>
      <c r="I661" s="111" t="s">
        <v>29</v>
      </c>
    </row>
    <row r="662" spans="2:9" s="101" customFormat="1" x14ac:dyDescent="0.2">
      <c r="B662" s="101">
        <v>6</v>
      </c>
      <c r="C662" s="101" t="s">
        <v>176</v>
      </c>
      <c r="D662" s="146">
        <v>1</v>
      </c>
      <c r="E662" s="139">
        <f>'6'!J62</f>
        <v>0</v>
      </c>
      <c r="F662" s="102" t="str">
        <f>'6'!J$61</f>
        <v>Monthly $ / Unit</v>
      </c>
      <c r="G662" s="102"/>
      <c r="I662" s="111" t="s">
        <v>29</v>
      </c>
    </row>
    <row r="663" spans="2:9" s="101" customFormat="1" x14ac:dyDescent="0.2">
      <c r="B663" s="101">
        <v>6</v>
      </c>
      <c r="C663" s="101" t="s">
        <v>176</v>
      </c>
      <c r="D663" s="146">
        <v>2</v>
      </c>
      <c r="E663" s="139">
        <f>'6'!J63</f>
        <v>0</v>
      </c>
      <c r="F663" s="102" t="str">
        <f>'6'!J$61</f>
        <v>Monthly $ / Unit</v>
      </c>
      <c r="G663" s="102"/>
      <c r="I663" s="111" t="s">
        <v>29</v>
      </c>
    </row>
    <row r="664" spans="2:9" s="101" customFormat="1" x14ac:dyDescent="0.2">
      <c r="B664" s="101">
        <v>6</v>
      </c>
      <c r="C664" s="101" t="s">
        <v>176</v>
      </c>
      <c r="D664" s="146">
        <v>3</v>
      </c>
      <c r="E664" s="139">
        <f>'6'!J64</f>
        <v>0</v>
      </c>
      <c r="F664" s="102" t="str">
        <f>'6'!J$61</f>
        <v>Monthly $ / Unit</v>
      </c>
      <c r="G664" s="102"/>
      <c r="I664" s="111" t="s">
        <v>29</v>
      </c>
    </row>
    <row r="665" spans="2:9" s="101" customFormat="1" x14ac:dyDescent="0.2">
      <c r="B665" s="101">
        <v>6</v>
      </c>
      <c r="C665" s="101" t="s">
        <v>176</v>
      </c>
      <c r="D665" s="146">
        <v>4</v>
      </c>
      <c r="E665" s="139">
        <f>'6'!J65</f>
        <v>0</v>
      </c>
      <c r="F665" s="102" t="str">
        <f>'6'!J$61</f>
        <v>Monthly $ / Unit</v>
      </c>
      <c r="G665" s="102"/>
      <c r="I665" s="111" t="s">
        <v>29</v>
      </c>
    </row>
    <row r="666" spans="2:9" s="101" customFormat="1" x14ac:dyDescent="0.2">
      <c r="B666" s="101">
        <v>6</v>
      </c>
      <c r="C666" s="101" t="s">
        <v>176</v>
      </c>
      <c r="D666" s="146">
        <v>5</v>
      </c>
      <c r="E666" s="139">
        <f>'6'!J66</f>
        <v>0</v>
      </c>
      <c r="F666" s="102" t="str">
        <f>'6'!J$61</f>
        <v>Monthly $ / Unit</v>
      </c>
      <c r="G666" s="102"/>
      <c r="I666" s="111" t="s">
        <v>29</v>
      </c>
    </row>
    <row r="667" spans="2:9" s="101" customFormat="1" x14ac:dyDescent="0.2">
      <c r="B667" s="101">
        <v>6</v>
      </c>
      <c r="C667" s="101" t="s">
        <v>176</v>
      </c>
      <c r="D667" s="146">
        <v>6</v>
      </c>
      <c r="E667" s="139">
        <f>'6'!J67</f>
        <v>0</v>
      </c>
      <c r="F667" s="102" t="str">
        <f>'6'!J$61</f>
        <v>Monthly $ / Unit</v>
      </c>
      <c r="G667" s="102"/>
      <c r="I667" s="111" t="s">
        <v>29</v>
      </c>
    </row>
    <row r="668" spans="2:9" s="101" customFormat="1" x14ac:dyDescent="0.2">
      <c r="B668" s="101">
        <v>6</v>
      </c>
      <c r="C668" s="101" t="s">
        <v>176</v>
      </c>
      <c r="D668" s="146">
        <v>7</v>
      </c>
      <c r="E668" s="139">
        <f>'6'!J68</f>
        <v>0</v>
      </c>
      <c r="F668" s="102" t="str">
        <f>'6'!J$61</f>
        <v>Monthly $ / Unit</v>
      </c>
      <c r="G668" s="102"/>
      <c r="I668" s="111" t="s">
        <v>29</v>
      </c>
    </row>
    <row r="669" spans="2:9" s="101" customFormat="1" x14ac:dyDescent="0.2">
      <c r="B669" s="101">
        <v>6</v>
      </c>
      <c r="C669" s="101" t="s">
        <v>176</v>
      </c>
      <c r="D669" s="146">
        <v>8</v>
      </c>
      <c r="E669" s="139">
        <f>'6'!J69</f>
        <v>0</v>
      </c>
      <c r="F669" s="102" t="str">
        <f>'6'!J$61</f>
        <v>Monthly $ / Unit</v>
      </c>
      <c r="G669" s="102"/>
      <c r="I669" s="111" t="s">
        <v>29</v>
      </c>
    </row>
    <row r="670" spans="2:9" s="101" customFormat="1" x14ac:dyDescent="0.2">
      <c r="B670" s="101">
        <v>6</v>
      </c>
      <c r="C670" s="101" t="s">
        <v>176</v>
      </c>
      <c r="D670" s="146">
        <v>9</v>
      </c>
      <c r="E670" s="139">
        <f>'6'!J70</f>
        <v>0</v>
      </c>
      <c r="F670" s="102" t="str">
        <f>'6'!J$61</f>
        <v>Monthly $ / Unit</v>
      </c>
      <c r="G670" s="102"/>
      <c r="I670" s="111" t="s">
        <v>29</v>
      </c>
    </row>
    <row r="671" spans="2:9" s="101" customFormat="1" x14ac:dyDescent="0.2">
      <c r="B671" s="101">
        <v>6</v>
      </c>
      <c r="C671" s="101" t="s">
        <v>176</v>
      </c>
      <c r="D671" s="146">
        <v>10</v>
      </c>
      <c r="E671" s="139">
        <f>'6'!J71</f>
        <v>0</v>
      </c>
      <c r="F671" s="102" t="str">
        <f>'6'!J$61</f>
        <v>Monthly $ / Unit</v>
      </c>
      <c r="G671" s="102"/>
      <c r="I671" s="111" t="s">
        <v>29</v>
      </c>
    </row>
    <row r="672" spans="2:9" s="101" customFormat="1" x14ac:dyDescent="0.2">
      <c r="B672" s="101">
        <v>6</v>
      </c>
      <c r="C672" s="101" t="s">
        <v>176</v>
      </c>
      <c r="D672" s="146">
        <v>1</v>
      </c>
      <c r="E672" s="139">
        <f>'6'!K62</f>
        <v>0</v>
      </c>
      <c r="F672" s="102" t="str">
        <f>'6'!K$61</f>
        <v>Annual $ / Unit</v>
      </c>
      <c r="G672" s="102"/>
      <c r="I672" s="111" t="s">
        <v>29</v>
      </c>
    </row>
    <row r="673" spans="2:10" s="101" customFormat="1" x14ac:dyDescent="0.2">
      <c r="B673" s="101">
        <v>6</v>
      </c>
      <c r="C673" s="101" t="s">
        <v>176</v>
      </c>
      <c r="D673" s="146">
        <v>2</v>
      </c>
      <c r="E673" s="139">
        <f>'6'!K63</f>
        <v>0</v>
      </c>
      <c r="F673" s="102" t="str">
        <f>'6'!K$61</f>
        <v>Annual $ / Unit</v>
      </c>
      <c r="G673" s="102"/>
      <c r="I673" s="111" t="s">
        <v>29</v>
      </c>
    </row>
    <row r="674" spans="2:10" s="101" customFormat="1" x14ac:dyDescent="0.2">
      <c r="B674" s="101">
        <v>6</v>
      </c>
      <c r="C674" s="101" t="s">
        <v>176</v>
      </c>
      <c r="D674" s="146">
        <v>3</v>
      </c>
      <c r="E674" s="139">
        <f>'6'!K64</f>
        <v>0</v>
      </c>
      <c r="F674" s="102" t="str">
        <f>'6'!K$61</f>
        <v>Annual $ / Unit</v>
      </c>
      <c r="G674" s="102"/>
      <c r="I674" s="111" t="s">
        <v>29</v>
      </c>
    </row>
    <row r="675" spans="2:10" s="101" customFormat="1" x14ac:dyDescent="0.2">
      <c r="B675" s="101">
        <v>6</v>
      </c>
      <c r="C675" s="101" t="s">
        <v>176</v>
      </c>
      <c r="D675" s="146">
        <v>4</v>
      </c>
      <c r="E675" s="139">
        <f>'6'!K65</f>
        <v>0</v>
      </c>
      <c r="F675" s="102" t="str">
        <f>'6'!K$61</f>
        <v>Annual $ / Unit</v>
      </c>
      <c r="G675" s="102"/>
      <c r="I675" s="111" t="s">
        <v>29</v>
      </c>
    </row>
    <row r="676" spans="2:10" s="101" customFormat="1" x14ac:dyDescent="0.2">
      <c r="B676" s="101">
        <v>6</v>
      </c>
      <c r="C676" s="101" t="s">
        <v>176</v>
      </c>
      <c r="D676" s="146">
        <v>5</v>
      </c>
      <c r="E676" s="139">
        <f>'6'!K66</f>
        <v>0</v>
      </c>
      <c r="F676" s="102" t="str">
        <f>'6'!K$61</f>
        <v>Annual $ / Unit</v>
      </c>
      <c r="G676" s="102"/>
      <c r="I676" s="111" t="s">
        <v>29</v>
      </c>
    </row>
    <row r="677" spans="2:10" s="101" customFormat="1" x14ac:dyDescent="0.2">
      <c r="B677" s="101">
        <v>6</v>
      </c>
      <c r="C677" s="101" t="s">
        <v>176</v>
      </c>
      <c r="D677" s="146">
        <v>6</v>
      </c>
      <c r="E677" s="139">
        <f>'6'!K67</f>
        <v>0</v>
      </c>
      <c r="F677" s="102" t="str">
        <f>'6'!K$61</f>
        <v>Annual $ / Unit</v>
      </c>
      <c r="G677" s="102"/>
      <c r="I677" s="111" t="s">
        <v>29</v>
      </c>
    </row>
    <row r="678" spans="2:10" s="101" customFormat="1" x14ac:dyDescent="0.2">
      <c r="B678" s="101">
        <v>6</v>
      </c>
      <c r="C678" s="101" t="s">
        <v>176</v>
      </c>
      <c r="D678" s="146">
        <v>7</v>
      </c>
      <c r="E678" s="139">
        <f>'6'!K68</f>
        <v>0</v>
      </c>
      <c r="F678" s="102" t="str">
        <f>'6'!K$61</f>
        <v>Annual $ / Unit</v>
      </c>
      <c r="G678" s="102"/>
      <c r="I678" s="111" t="s">
        <v>29</v>
      </c>
    </row>
    <row r="679" spans="2:10" s="101" customFormat="1" x14ac:dyDescent="0.2">
      <c r="B679" s="101">
        <v>6</v>
      </c>
      <c r="C679" s="101" t="s">
        <v>176</v>
      </c>
      <c r="D679" s="146">
        <v>8</v>
      </c>
      <c r="E679" s="139">
        <f>'6'!K69</f>
        <v>0</v>
      </c>
      <c r="F679" s="102" t="str">
        <f>'6'!K$61</f>
        <v>Annual $ / Unit</v>
      </c>
      <c r="G679" s="102"/>
      <c r="I679" s="111" t="s">
        <v>29</v>
      </c>
    </row>
    <row r="680" spans="2:10" s="101" customFormat="1" x14ac:dyDescent="0.2">
      <c r="B680" s="101">
        <v>6</v>
      </c>
      <c r="C680" s="101" t="s">
        <v>176</v>
      </c>
      <c r="D680" s="146">
        <v>9</v>
      </c>
      <c r="E680" s="139">
        <f>'6'!K70</f>
        <v>0</v>
      </c>
      <c r="F680" s="102" t="str">
        <f>'6'!K$61</f>
        <v>Annual $ / Unit</v>
      </c>
      <c r="G680" s="102"/>
      <c r="I680" s="111" t="s">
        <v>29</v>
      </c>
    </row>
    <row r="681" spans="2:10" s="101" customFormat="1" x14ac:dyDescent="0.2">
      <c r="B681" s="101">
        <v>6</v>
      </c>
      <c r="C681" s="101" t="s">
        <v>176</v>
      </c>
      <c r="D681" s="146">
        <v>10</v>
      </c>
      <c r="E681" s="139">
        <f>'6'!K71</f>
        <v>0</v>
      </c>
      <c r="F681" s="102" t="str">
        <f>'6'!K$61</f>
        <v>Annual $ / Unit</v>
      </c>
      <c r="G681" s="102"/>
      <c r="I681" s="111" t="s">
        <v>29</v>
      </c>
    </row>
    <row r="682" spans="2:10" s="101" customFormat="1" x14ac:dyDescent="0.2">
      <c r="B682" s="101">
        <v>6</v>
      </c>
      <c r="C682" s="101" t="s">
        <v>176</v>
      </c>
      <c r="E682" s="139">
        <f>'6'!G72</f>
        <v>0</v>
      </c>
      <c r="F682" s="102" t="str">
        <f>'6'!B72</f>
        <v>Totals:</v>
      </c>
      <c r="G682" s="102"/>
      <c r="I682" s="111" t="s">
        <v>29</v>
      </c>
    </row>
    <row r="683" spans="2:10" s="101" customFormat="1" x14ac:dyDescent="0.2">
      <c r="B683" s="101">
        <v>6</v>
      </c>
      <c r="C683" s="101" t="s">
        <v>176</v>
      </c>
      <c r="D683" s="146"/>
      <c r="E683" s="139">
        <f>'6'!J72</f>
        <v>0</v>
      </c>
      <c r="F683" s="102" t="str">
        <f>'6'!J61</f>
        <v>Monthly $ / Unit</v>
      </c>
      <c r="G683" s="102"/>
      <c r="I683" s="111" t="s">
        <v>29</v>
      </c>
    </row>
    <row r="684" spans="2:10" s="101" customFormat="1" x14ac:dyDescent="0.2">
      <c r="B684" s="101">
        <v>6</v>
      </c>
      <c r="C684" s="101" t="s">
        <v>176</v>
      </c>
      <c r="D684" s="146"/>
      <c r="E684" s="139">
        <f>'6'!K72</f>
        <v>0</v>
      </c>
      <c r="F684" s="102" t="str">
        <f>'6'!K61</f>
        <v>Annual $ / Unit</v>
      </c>
      <c r="G684" s="127" t="s">
        <v>827</v>
      </c>
      <c r="I684" s="150" t="s">
        <v>30</v>
      </c>
      <c r="J684" s="101" t="s">
        <v>697</v>
      </c>
    </row>
    <row r="685" spans="2:10" s="101" customFormat="1" x14ac:dyDescent="0.2">
      <c r="B685" s="101">
        <v>7</v>
      </c>
      <c r="C685" s="101" t="s">
        <v>186</v>
      </c>
      <c r="E685" s="139">
        <f>'7'!G7</f>
        <v>0</v>
      </c>
      <c r="F685" s="102" t="str">
        <f>'7'!B7</f>
        <v>From Low Income Units</v>
      </c>
      <c r="G685" s="102"/>
      <c r="I685" s="111" t="s">
        <v>816</v>
      </c>
    </row>
    <row r="686" spans="2:10" s="101" customFormat="1" x14ac:dyDescent="0.2">
      <c r="B686" s="101">
        <v>7</v>
      </c>
      <c r="C686" s="101" t="s">
        <v>186</v>
      </c>
      <c r="E686" s="139">
        <f>'7'!G8</f>
        <v>0</v>
      </c>
      <c r="F686" s="102" t="str">
        <f>'7'!B8</f>
        <v>From Market Rate Units</v>
      </c>
      <c r="G686" s="102"/>
      <c r="I686" s="111" t="s">
        <v>816</v>
      </c>
    </row>
    <row r="687" spans="2:10" s="101" customFormat="1" x14ac:dyDescent="0.2">
      <c r="B687" s="101">
        <v>7</v>
      </c>
      <c r="C687" s="101" t="s">
        <v>186</v>
      </c>
      <c r="E687" s="139">
        <f>'7'!G9</f>
        <v>0</v>
      </c>
      <c r="F687" s="102" t="str">
        <f>'7'!B9</f>
        <v>Total Annual Rental Income</v>
      </c>
      <c r="G687" s="102"/>
      <c r="I687" s="111" t="s">
        <v>816</v>
      </c>
    </row>
    <row r="688" spans="2:10" s="101" customFormat="1" x14ac:dyDescent="0.2">
      <c r="B688" s="101">
        <v>7</v>
      </c>
      <c r="C688" s="101" t="s">
        <v>186</v>
      </c>
      <c r="E688" s="139">
        <f>'7'!G10</f>
        <v>0</v>
      </c>
      <c r="F688" s="102" t="str">
        <f>'7'!B10</f>
        <v>Other Income</v>
      </c>
      <c r="G688" s="102"/>
      <c r="I688" s="111" t="s">
        <v>816</v>
      </c>
    </row>
    <row r="689" spans="2:12" s="101" customFormat="1" x14ac:dyDescent="0.2">
      <c r="B689" s="101">
        <v>7</v>
      </c>
      <c r="C689" s="101" t="s">
        <v>186</v>
      </c>
      <c r="E689" s="141">
        <f>'7'!C12</f>
        <v>0</v>
      </c>
      <c r="F689" s="151" t="str">
        <f>'7'!B12</f>
        <v xml:space="preserve">                               *Vacancy%</v>
      </c>
      <c r="G689" s="102"/>
      <c r="I689" s="111" t="s">
        <v>30</v>
      </c>
    </row>
    <row r="690" spans="2:12" s="101" customFormat="1" x14ac:dyDescent="0.2">
      <c r="B690" s="101">
        <v>7</v>
      </c>
      <c r="C690" s="101" t="s">
        <v>186</v>
      </c>
      <c r="E690" s="139">
        <f>'7'!G12</f>
        <v>0</v>
      </c>
      <c r="F690" s="102" t="str">
        <f>'7'!E12</f>
        <v>Vacancy Allowance =</v>
      </c>
      <c r="G690" s="102"/>
      <c r="I690" s="111" t="s">
        <v>816</v>
      </c>
    </row>
    <row r="691" spans="2:12" s="101" customFormat="1" x14ac:dyDescent="0.2">
      <c r="B691" s="101">
        <v>7</v>
      </c>
      <c r="C691" s="101" t="s">
        <v>186</v>
      </c>
      <c r="E691" s="139">
        <f>'7'!G13</f>
        <v>0</v>
      </c>
      <c r="F691" s="102" t="str">
        <f>'7'!E13</f>
        <v>Effective Gross Income (EGI) =</v>
      </c>
      <c r="G691" s="102"/>
      <c r="I691" s="111" t="s">
        <v>816</v>
      </c>
    </row>
    <row r="692" spans="2:12" s="101" customFormat="1" x14ac:dyDescent="0.2">
      <c r="B692" s="101">
        <v>7</v>
      </c>
      <c r="C692" s="101" t="s">
        <v>190</v>
      </c>
      <c r="E692" s="152">
        <f>'7'!C16</f>
        <v>0</v>
      </c>
      <c r="F692" s="153" t="str">
        <f>'7'!B16</f>
        <v>Accounting/Audit</v>
      </c>
      <c r="G692" s="127" t="s">
        <v>827</v>
      </c>
      <c r="H692" s="101" t="s">
        <v>812</v>
      </c>
      <c r="I692" s="103" t="s">
        <v>30</v>
      </c>
      <c r="J692" s="101" t="str">
        <f>C692</f>
        <v>Administrative Expenses</v>
      </c>
      <c r="K692" s="101" t="str">
        <f t="shared" ref="K692:K702" si="5">IF(E692=0,"",E692)</f>
        <v/>
      </c>
      <c r="L692" s="106" t="s">
        <v>838</v>
      </c>
    </row>
    <row r="693" spans="2:12" s="101" customFormat="1" x14ac:dyDescent="0.2">
      <c r="B693" s="101">
        <v>7</v>
      </c>
      <c r="C693" s="101" t="s">
        <v>190</v>
      </c>
      <c r="E693" s="152">
        <f>'7'!C17</f>
        <v>0</v>
      </c>
      <c r="F693" s="153" t="str">
        <f>'7'!B17</f>
        <v>Advertising</v>
      </c>
      <c r="G693" s="127" t="s">
        <v>827</v>
      </c>
      <c r="H693" s="101" t="s">
        <v>812</v>
      </c>
      <c r="I693" s="103" t="s">
        <v>30</v>
      </c>
      <c r="J693" s="101" t="str">
        <f t="shared" ref="J693:J703" si="6">C693</f>
        <v>Administrative Expenses</v>
      </c>
      <c r="K693" s="101" t="str">
        <f t="shared" si="5"/>
        <v/>
      </c>
      <c r="L693" s="106" t="s">
        <v>838</v>
      </c>
    </row>
    <row r="694" spans="2:12" s="101" customFormat="1" x14ac:dyDescent="0.2">
      <c r="B694" s="101">
        <v>7</v>
      </c>
      <c r="C694" s="101" t="s">
        <v>190</v>
      </c>
      <c r="E694" s="152">
        <f>'7'!C18</f>
        <v>0</v>
      </c>
      <c r="F694" s="153" t="str">
        <f>'7'!B18</f>
        <v>Annual Compliance Fees</v>
      </c>
      <c r="G694" s="127" t="s">
        <v>827</v>
      </c>
      <c r="H694" s="101" t="s">
        <v>812</v>
      </c>
      <c r="I694" s="103" t="s">
        <v>30</v>
      </c>
      <c r="J694" s="101" t="str">
        <f t="shared" si="6"/>
        <v>Administrative Expenses</v>
      </c>
      <c r="K694" s="101" t="str">
        <f t="shared" si="5"/>
        <v/>
      </c>
      <c r="L694" s="106" t="s">
        <v>838</v>
      </c>
    </row>
    <row r="695" spans="2:12" s="101" customFormat="1" x14ac:dyDescent="0.2">
      <c r="B695" s="101">
        <v>7</v>
      </c>
      <c r="C695" s="101" t="s">
        <v>190</v>
      </c>
      <c r="E695" s="152">
        <f>'7'!C19</f>
        <v>0</v>
      </c>
      <c r="F695" s="153" t="str">
        <f>'7'!B19</f>
        <v>Legal</v>
      </c>
      <c r="G695" s="127" t="s">
        <v>827</v>
      </c>
      <c r="H695" s="101" t="s">
        <v>812</v>
      </c>
      <c r="I695" s="103" t="s">
        <v>30</v>
      </c>
      <c r="J695" s="101" t="str">
        <f t="shared" si="6"/>
        <v>Administrative Expenses</v>
      </c>
      <c r="K695" s="101" t="str">
        <f t="shared" si="5"/>
        <v/>
      </c>
      <c r="L695" s="106" t="s">
        <v>838</v>
      </c>
    </row>
    <row r="696" spans="2:12" s="101" customFormat="1" x14ac:dyDescent="0.2">
      <c r="B696" s="101">
        <v>7</v>
      </c>
      <c r="C696" s="101" t="s">
        <v>190</v>
      </c>
      <c r="E696" s="152">
        <f>'7'!C20</f>
        <v>0</v>
      </c>
      <c r="F696" s="153" t="str">
        <f>'7'!B20</f>
        <v>Licenses and Permits</v>
      </c>
      <c r="G696" s="127" t="s">
        <v>827</v>
      </c>
      <c r="H696" s="101" t="s">
        <v>812</v>
      </c>
      <c r="I696" s="103" t="s">
        <v>30</v>
      </c>
      <c r="J696" s="101" t="str">
        <f t="shared" si="6"/>
        <v>Administrative Expenses</v>
      </c>
      <c r="K696" s="101" t="str">
        <f t="shared" si="5"/>
        <v/>
      </c>
      <c r="L696" s="106" t="s">
        <v>838</v>
      </c>
    </row>
    <row r="697" spans="2:12" s="101" customFormat="1" x14ac:dyDescent="0.2">
      <c r="B697" s="101">
        <v>7</v>
      </c>
      <c r="C697" s="101" t="s">
        <v>190</v>
      </c>
      <c r="E697" s="152">
        <f>'7'!C21</f>
        <v>0</v>
      </c>
      <c r="F697" s="153" t="str">
        <f>'7'!B21</f>
        <v>Management Fees</v>
      </c>
      <c r="G697" s="127" t="s">
        <v>827</v>
      </c>
      <c r="H697" s="101" t="s">
        <v>812</v>
      </c>
      <c r="I697" s="103" t="s">
        <v>30</v>
      </c>
      <c r="J697" s="101" t="str">
        <f t="shared" si="6"/>
        <v>Administrative Expenses</v>
      </c>
      <c r="K697" s="101" t="str">
        <f t="shared" si="5"/>
        <v/>
      </c>
      <c r="L697" s="106" t="s">
        <v>838</v>
      </c>
    </row>
    <row r="698" spans="2:12" s="101" customFormat="1" x14ac:dyDescent="0.2">
      <c r="B698" s="101">
        <v>7</v>
      </c>
      <c r="C698" s="101" t="s">
        <v>190</v>
      </c>
      <c r="E698" s="152">
        <f>'7'!C22</f>
        <v>0</v>
      </c>
      <c r="F698" s="153" t="str">
        <f>'7'!B22</f>
        <v>Management Payroll</v>
      </c>
      <c r="G698" s="127" t="s">
        <v>827</v>
      </c>
      <c r="H698" s="101" t="s">
        <v>812</v>
      </c>
      <c r="I698" s="103" t="s">
        <v>30</v>
      </c>
      <c r="J698" s="101" t="str">
        <f t="shared" si="6"/>
        <v>Administrative Expenses</v>
      </c>
      <c r="K698" s="101" t="str">
        <f t="shared" si="5"/>
        <v/>
      </c>
      <c r="L698" s="106" t="s">
        <v>838</v>
      </c>
    </row>
    <row r="699" spans="2:12" s="101" customFormat="1" x14ac:dyDescent="0.2">
      <c r="B699" s="101">
        <v>7</v>
      </c>
      <c r="C699" s="101" t="s">
        <v>190</v>
      </c>
      <c r="E699" s="152">
        <f>'7'!C23</f>
        <v>0</v>
      </c>
      <c r="F699" s="153" t="str">
        <f>'7'!B23</f>
        <v>Management Payroll Taxes</v>
      </c>
      <c r="G699" s="127" t="s">
        <v>827</v>
      </c>
      <c r="H699" s="101" t="s">
        <v>812</v>
      </c>
      <c r="I699" s="103" t="s">
        <v>30</v>
      </c>
      <c r="J699" s="101" t="str">
        <f t="shared" si="6"/>
        <v>Administrative Expenses</v>
      </c>
      <c r="K699" s="101" t="str">
        <f t="shared" si="5"/>
        <v/>
      </c>
      <c r="L699" s="106" t="s">
        <v>838</v>
      </c>
    </row>
    <row r="700" spans="2:12" s="101" customFormat="1" x14ac:dyDescent="0.2">
      <c r="B700" s="101">
        <v>7</v>
      </c>
      <c r="C700" s="101" t="s">
        <v>190</v>
      </c>
      <c r="E700" s="152">
        <f>'7'!C24</f>
        <v>0</v>
      </c>
      <c r="F700" s="153" t="str">
        <f>'7'!B24</f>
        <v>Telephone</v>
      </c>
      <c r="G700" s="127" t="s">
        <v>827</v>
      </c>
      <c r="H700" s="101" t="s">
        <v>812</v>
      </c>
      <c r="I700" s="103" t="s">
        <v>30</v>
      </c>
      <c r="J700" s="101" t="str">
        <f t="shared" si="6"/>
        <v>Administrative Expenses</v>
      </c>
      <c r="K700" s="101" t="str">
        <f t="shared" si="5"/>
        <v/>
      </c>
      <c r="L700" s="106" t="s">
        <v>838</v>
      </c>
    </row>
    <row r="701" spans="2:12" s="101" customFormat="1" x14ac:dyDescent="0.2">
      <c r="B701" s="101">
        <v>7</v>
      </c>
      <c r="C701" s="101" t="s">
        <v>190</v>
      </c>
      <c r="E701" s="152">
        <f>'7'!C25</f>
        <v>0</v>
      </c>
      <c r="F701" s="153" t="str">
        <f>'7'!B25</f>
        <v>Office Supplies</v>
      </c>
      <c r="G701" s="127" t="s">
        <v>827</v>
      </c>
      <c r="H701" s="101" t="s">
        <v>812</v>
      </c>
      <c r="I701" s="103" t="s">
        <v>30</v>
      </c>
      <c r="J701" s="101" t="str">
        <f t="shared" si="6"/>
        <v>Administrative Expenses</v>
      </c>
      <c r="K701" s="101" t="str">
        <f t="shared" si="5"/>
        <v/>
      </c>
      <c r="L701" s="106" t="s">
        <v>838</v>
      </c>
    </row>
    <row r="702" spans="2:12" s="101" customFormat="1" x14ac:dyDescent="0.2">
      <c r="B702" s="101">
        <v>7</v>
      </c>
      <c r="C702" s="101" t="s">
        <v>190</v>
      </c>
      <c r="E702" s="152">
        <f>'7'!C26</f>
        <v>0</v>
      </c>
      <c r="F702" s="153" t="str">
        <f>'7'!B26</f>
        <v>Other Admin. Expenses (7-A)</v>
      </c>
      <c r="G702" s="127" t="s">
        <v>827</v>
      </c>
      <c r="H702" s="101" t="s">
        <v>812</v>
      </c>
      <c r="I702" s="103" t="s">
        <v>30</v>
      </c>
      <c r="J702" s="101" t="str">
        <f t="shared" si="6"/>
        <v>Administrative Expenses</v>
      </c>
      <c r="K702" s="101" t="str">
        <f t="shared" si="5"/>
        <v/>
      </c>
      <c r="L702" s="106" t="s">
        <v>838</v>
      </c>
    </row>
    <row r="703" spans="2:12" s="101" customFormat="1" x14ac:dyDescent="0.2">
      <c r="B703" s="101">
        <v>7</v>
      </c>
      <c r="C703" s="101" t="s">
        <v>190</v>
      </c>
      <c r="E703" s="152">
        <f>'7'!C27</f>
        <v>0</v>
      </c>
      <c r="F703" s="153" t="str">
        <f>'7'!B27</f>
        <v>Total Administrative</v>
      </c>
      <c r="G703" s="102"/>
      <c r="H703" s="101" t="s">
        <v>815</v>
      </c>
      <c r="I703" s="103" t="s">
        <v>816</v>
      </c>
      <c r="J703" s="101" t="str">
        <f t="shared" si="6"/>
        <v>Administrative Expenses</v>
      </c>
    </row>
    <row r="704" spans="2:12" s="101" customFormat="1" x14ac:dyDescent="0.2">
      <c r="B704" s="101">
        <v>7</v>
      </c>
      <c r="C704" s="101" t="s">
        <v>190</v>
      </c>
      <c r="E704" s="141" t="e">
        <f>'7'!C28</f>
        <v>#DIV/0!</v>
      </c>
      <c r="F704" s="153" t="str">
        <f>'7'!B28</f>
        <v>Percent of EGI</v>
      </c>
      <c r="G704" s="102"/>
      <c r="I704" s="111" t="s">
        <v>29</v>
      </c>
    </row>
    <row r="705" spans="2:12" s="101" customFormat="1" x14ac:dyDescent="0.2">
      <c r="B705" s="101">
        <v>7</v>
      </c>
      <c r="C705" s="101" t="s">
        <v>191</v>
      </c>
      <c r="E705" s="152">
        <f>'7'!C32</f>
        <v>0</v>
      </c>
      <c r="F705" s="153" t="str">
        <f>'7'!B32</f>
        <v>Fuel</v>
      </c>
      <c r="G705" s="127" t="s">
        <v>827</v>
      </c>
      <c r="I705" s="103" t="s">
        <v>30</v>
      </c>
      <c r="J705" s="101" t="str">
        <f t="shared" ref="J705:J712" si="7">C705</f>
        <v>Operating Expenses</v>
      </c>
      <c r="K705" s="101" t="str">
        <f t="shared" ref="K705:K711" si="8">IF(E705=0,"",E705)</f>
        <v/>
      </c>
      <c r="L705" s="106" t="s">
        <v>838</v>
      </c>
    </row>
    <row r="706" spans="2:12" s="101" customFormat="1" x14ac:dyDescent="0.2">
      <c r="B706" s="101">
        <v>7</v>
      </c>
      <c r="C706" s="101" t="s">
        <v>191</v>
      </c>
      <c r="E706" s="152">
        <f>'7'!C33</f>
        <v>0</v>
      </c>
      <c r="F706" s="153" t="str">
        <f>'7'!B33</f>
        <v>Electrical</v>
      </c>
      <c r="G706" s="127" t="s">
        <v>827</v>
      </c>
      <c r="I706" s="103" t="s">
        <v>30</v>
      </c>
      <c r="J706" s="101" t="str">
        <f t="shared" si="7"/>
        <v>Operating Expenses</v>
      </c>
      <c r="K706" s="101" t="str">
        <f t="shared" si="8"/>
        <v/>
      </c>
      <c r="L706" s="106" t="s">
        <v>838</v>
      </c>
    </row>
    <row r="707" spans="2:12" s="101" customFormat="1" x14ac:dyDescent="0.2">
      <c r="B707" s="101">
        <v>7</v>
      </c>
      <c r="C707" s="101" t="s">
        <v>191</v>
      </c>
      <c r="E707" s="152">
        <f>'7'!C34</f>
        <v>0</v>
      </c>
      <c r="F707" s="153" t="str">
        <f>'7'!B34</f>
        <v>Water and Sewer</v>
      </c>
      <c r="G707" s="127" t="s">
        <v>827</v>
      </c>
      <c r="I707" s="103" t="s">
        <v>30</v>
      </c>
      <c r="J707" s="101" t="str">
        <f t="shared" si="7"/>
        <v>Operating Expenses</v>
      </c>
      <c r="K707" s="101" t="str">
        <f t="shared" si="8"/>
        <v/>
      </c>
      <c r="L707" s="106" t="s">
        <v>838</v>
      </c>
    </row>
    <row r="708" spans="2:12" s="101" customFormat="1" x14ac:dyDescent="0.2">
      <c r="B708" s="101">
        <v>7</v>
      </c>
      <c r="C708" s="101" t="s">
        <v>191</v>
      </c>
      <c r="E708" s="152">
        <f>'7'!C35</f>
        <v>0</v>
      </c>
      <c r="F708" s="153" t="str">
        <f>'7'!B35</f>
        <v>Natural gas</v>
      </c>
      <c r="G708" s="127" t="s">
        <v>827</v>
      </c>
      <c r="I708" s="103" t="s">
        <v>30</v>
      </c>
      <c r="J708" s="101" t="str">
        <f t="shared" si="7"/>
        <v>Operating Expenses</v>
      </c>
      <c r="K708" s="101" t="str">
        <f t="shared" si="8"/>
        <v/>
      </c>
      <c r="L708" s="106" t="s">
        <v>838</v>
      </c>
    </row>
    <row r="709" spans="2:12" s="101" customFormat="1" x14ac:dyDescent="0.2">
      <c r="B709" s="101">
        <v>7</v>
      </c>
      <c r="C709" s="101" t="s">
        <v>191</v>
      </c>
      <c r="E709" s="152">
        <f>'7'!C36</f>
        <v>0</v>
      </c>
      <c r="F709" s="153" t="str">
        <f>'7'!B36</f>
        <v>Trash</v>
      </c>
      <c r="G709" s="127" t="s">
        <v>827</v>
      </c>
      <c r="I709" s="103" t="s">
        <v>30</v>
      </c>
      <c r="J709" s="101" t="str">
        <f t="shared" si="7"/>
        <v>Operating Expenses</v>
      </c>
      <c r="K709" s="101" t="str">
        <f t="shared" si="8"/>
        <v/>
      </c>
      <c r="L709" s="106" t="s">
        <v>838</v>
      </c>
    </row>
    <row r="710" spans="2:12" s="101" customFormat="1" x14ac:dyDescent="0.2">
      <c r="B710" s="101">
        <v>7</v>
      </c>
      <c r="C710" s="101" t="s">
        <v>191</v>
      </c>
      <c r="E710" s="152">
        <f>'7'!C37</f>
        <v>0</v>
      </c>
      <c r="F710" s="153" t="str">
        <f>'7'!B37</f>
        <v>Security</v>
      </c>
      <c r="G710" s="127" t="s">
        <v>827</v>
      </c>
      <c r="I710" s="103" t="s">
        <v>30</v>
      </c>
      <c r="J710" s="101" t="str">
        <f t="shared" si="7"/>
        <v>Operating Expenses</v>
      </c>
      <c r="K710" s="101" t="str">
        <f t="shared" si="8"/>
        <v/>
      </c>
      <c r="L710" s="106" t="s">
        <v>838</v>
      </c>
    </row>
    <row r="711" spans="2:12" s="101" customFormat="1" x14ac:dyDescent="0.2">
      <c r="B711" s="101">
        <v>7</v>
      </c>
      <c r="C711" s="101" t="s">
        <v>191</v>
      </c>
      <c r="E711" s="152">
        <f>'7'!C38</f>
        <v>0</v>
      </c>
      <c r="F711" s="153" t="str">
        <f>'7'!B38</f>
        <v>Other Operating (7-A)</v>
      </c>
      <c r="G711" s="127" t="s">
        <v>827</v>
      </c>
      <c r="I711" s="103" t="s">
        <v>30</v>
      </c>
      <c r="J711" s="101" t="str">
        <f t="shared" si="7"/>
        <v>Operating Expenses</v>
      </c>
      <c r="K711" s="101" t="str">
        <f t="shared" si="8"/>
        <v/>
      </c>
      <c r="L711" s="106" t="s">
        <v>838</v>
      </c>
    </row>
    <row r="712" spans="2:12" s="101" customFormat="1" x14ac:dyDescent="0.2">
      <c r="B712" s="101">
        <v>7</v>
      </c>
      <c r="C712" s="101" t="s">
        <v>191</v>
      </c>
      <c r="E712" s="152">
        <f>'7'!C39</f>
        <v>0</v>
      </c>
      <c r="F712" s="153" t="str">
        <f>'7'!B39</f>
        <v>Total Operating</v>
      </c>
      <c r="G712" s="102"/>
      <c r="H712" s="101" t="s">
        <v>815</v>
      </c>
      <c r="I712" s="103" t="s">
        <v>816</v>
      </c>
      <c r="J712" s="101" t="str">
        <f t="shared" si="7"/>
        <v>Operating Expenses</v>
      </c>
    </row>
    <row r="713" spans="2:12" s="101" customFormat="1" x14ac:dyDescent="0.2">
      <c r="B713" s="101">
        <v>7</v>
      </c>
      <c r="C713" s="101" t="s">
        <v>191</v>
      </c>
      <c r="E713" s="141" t="e">
        <f>'7'!C40</f>
        <v>#DIV/0!</v>
      </c>
      <c r="F713" s="153" t="str">
        <f>'7'!B40</f>
        <v>Percent of EGI</v>
      </c>
      <c r="G713" s="102"/>
      <c r="I713" s="111" t="s">
        <v>29</v>
      </c>
    </row>
    <row r="714" spans="2:12" s="101" customFormat="1" x14ac:dyDescent="0.2">
      <c r="B714" s="101">
        <v>7</v>
      </c>
      <c r="C714" s="101" t="s">
        <v>193</v>
      </c>
      <c r="E714" s="152">
        <f>'7'!G16</f>
        <v>0</v>
      </c>
      <c r="F714" s="153" t="str">
        <f>'7'!F16</f>
        <v>Clubhouse Maintenance</v>
      </c>
      <c r="G714" s="127" t="s">
        <v>827</v>
      </c>
      <c r="H714" s="101" t="s">
        <v>812</v>
      </c>
      <c r="I714" s="103" t="s">
        <v>30</v>
      </c>
      <c r="J714" s="101" t="str">
        <f t="shared" ref="J714:J726" si="9">C714</f>
        <v>Maintenance Expenses</v>
      </c>
      <c r="K714" s="101" t="str">
        <f t="shared" ref="K714:K725" si="10">IF(E714=0,"",E714)</f>
        <v/>
      </c>
      <c r="L714" s="106" t="s">
        <v>838</v>
      </c>
    </row>
    <row r="715" spans="2:12" s="101" customFormat="1" x14ac:dyDescent="0.2">
      <c r="B715" s="101">
        <v>7</v>
      </c>
      <c r="C715" s="101" t="s">
        <v>193</v>
      </c>
      <c r="E715" s="152">
        <f>'7'!G17</f>
        <v>0</v>
      </c>
      <c r="F715" s="153" t="str">
        <f>'7'!F17</f>
        <v>Decorating</v>
      </c>
      <c r="G715" s="127" t="s">
        <v>827</v>
      </c>
      <c r="H715" s="101" t="s">
        <v>812</v>
      </c>
      <c r="I715" s="103" t="s">
        <v>30</v>
      </c>
      <c r="J715" s="101" t="str">
        <f t="shared" si="9"/>
        <v>Maintenance Expenses</v>
      </c>
      <c r="K715" s="101" t="str">
        <f t="shared" si="10"/>
        <v/>
      </c>
      <c r="L715" s="106" t="s">
        <v>838</v>
      </c>
    </row>
    <row r="716" spans="2:12" s="101" customFormat="1" x14ac:dyDescent="0.2">
      <c r="B716" s="101">
        <v>7</v>
      </c>
      <c r="C716" s="101" t="s">
        <v>193</v>
      </c>
      <c r="E716" s="152">
        <f>'7'!G18</f>
        <v>0</v>
      </c>
      <c r="F716" s="153" t="str">
        <f>'7'!F18</f>
        <v>Elevator</v>
      </c>
      <c r="G716" s="127" t="s">
        <v>827</v>
      </c>
      <c r="H716" s="101" t="s">
        <v>812</v>
      </c>
      <c r="I716" s="103" t="s">
        <v>30</v>
      </c>
      <c r="J716" s="101" t="str">
        <f t="shared" si="9"/>
        <v>Maintenance Expenses</v>
      </c>
      <c r="K716" s="101" t="str">
        <f t="shared" si="10"/>
        <v/>
      </c>
      <c r="L716" s="106" t="s">
        <v>838</v>
      </c>
    </row>
    <row r="717" spans="2:12" s="101" customFormat="1" x14ac:dyDescent="0.2">
      <c r="B717" s="101">
        <v>7</v>
      </c>
      <c r="C717" s="101" t="s">
        <v>193</v>
      </c>
      <c r="E717" s="152">
        <f>'7'!G19</f>
        <v>0</v>
      </c>
      <c r="F717" s="153" t="str">
        <f>'7'!F19</f>
        <v>Extermination</v>
      </c>
      <c r="G717" s="127" t="s">
        <v>827</v>
      </c>
      <c r="H717" s="101" t="s">
        <v>812</v>
      </c>
      <c r="I717" s="103" t="s">
        <v>30</v>
      </c>
      <c r="J717" s="101" t="str">
        <f t="shared" si="9"/>
        <v>Maintenance Expenses</v>
      </c>
      <c r="K717" s="101" t="str">
        <f t="shared" si="10"/>
        <v/>
      </c>
      <c r="L717" s="106" t="s">
        <v>838</v>
      </c>
    </row>
    <row r="718" spans="2:12" s="101" customFormat="1" x14ac:dyDescent="0.2">
      <c r="B718" s="101">
        <v>7</v>
      </c>
      <c r="C718" s="101" t="s">
        <v>193</v>
      </c>
      <c r="E718" s="152">
        <f>'7'!G20</f>
        <v>0</v>
      </c>
      <c r="F718" s="153" t="str">
        <f>'7'!F20</f>
        <v>Landscaping</v>
      </c>
      <c r="G718" s="127" t="s">
        <v>827</v>
      </c>
      <c r="H718" s="101" t="s">
        <v>812</v>
      </c>
      <c r="I718" s="103" t="s">
        <v>30</v>
      </c>
      <c r="J718" s="101" t="str">
        <f t="shared" si="9"/>
        <v>Maintenance Expenses</v>
      </c>
      <c r="K718" s="101" t="str">
        <f t="shared" si="10"/>
        <v/>
      </c>
      <c r="L718" s="106" t="s">
        <v>838</v>
      </c>
    </row>
    <row r="719" spans="2:12" s="101" customFormat="1" x14ac:dyDescent="0.2">
      <c r="B719" s="101">
        <v>7</v>
      </c>
      <c r="C719" s="101" t="s">
        <v>193</v>
      </c>
      <c r="E719" s="152">
        <f>'7'!G21</f>
        <v>0</v>
      </c>
      <c r="F719" s="153" t="str">
        <f>'7'!F21</f>
        <v>Maintenance Payroll</v>
      </c>
      <c r="G719" s="127" t="s">
        <v>827</v>
      </c>
      <c r="H719" s="101" t="s">
        <v>812</v>
      </c>
      <c r="I719" s="103" t="s">
        <v>30</v>
      </c>
      <c r="J719" s="101" t="str">
        <f t="shared" si="9"/>
        <v>Maintenance Expenses</v>
      </c>
      <c r="K719" s="101" t="str">
        <f t="shared" si="10"/>
        <v/>
      </c>
      <c r="L719" s="106" t="s">
        <v>838</v>
      </c>
    </row>
    <row r="720" spans="2:12" s="101" customFormat="1" x14ac:dyDescent="0.2">
      <c r="B720" s="101">
        <v>7</v>
      </c>
      <c r="C720" s="101" t="s">
        <v>193</v>
      </c>
      <c r="E720" s="152">
        <f>'7'!G22</f>
        <v>0</v>
      </c>
      <c r="F720" s="153" t="str">
        <f>'7'!F22</f>
        <v>Maintenance Payroll Taxes</v>
      </c>
      <c r="G720" s="127" t="s">
        <v>827</v>
      </c>
      <c r="H720" s="101" t="s">
        <v>812</v>
      </c>
      <c r="I720" s="103" t="s">
        <v>30</v>
      </c>
      <c r="J720" s="101" t="str">
        <f t="shared" si="9"/>
        <v>Maintenance Expenses</v>
      </c>
      <c r="K720" s="101" t="str">
        <f t="shared" si="10"/>
        <v/>
      </c>
      <c r="L720" s="106" t="s">
        <v>838</v>
      </c>
    </row>
    <row r="721" spans="2:12" s="101" customFormat="1" x14ac:dyDescent="0.2">
      <c r="B721" s="101">
        <v>7</v>
      </c>
      <c r="C721" s="101" t="s">
        <v>193</v>
      </c>
      <c r="E721" s="152">
        <f>'7'!G23</f>
        <v>0</v>
      </c>
      <c r="F721" s="153" t="str">
        <f>'7'!F23</f>
        <v>Parking Lot Maintenance</v>
      </c>
      <c r="G721" s="127" t="s">
        <v>827</v>
      </c>
      <c r="H721" s="101" t="s">
        <v>812</v>
      </c>
      <c r="I721" s="103" t="s">
        <v>30</v>
      </c>
      <c r="J721" s="101" t="str">
        <f t="shared" si="9"/>
        <v>Maintenance Expenses</v>
      </c>
      <c r="K721" s="101" t="str">
        <f t="shared" si="10"/>
        <v/>
      </c>
      <c r="L721" s="106" t="s">
        <v>838</v>
      </c>
    </row>
    <row r="722" spans="2:12" s="101" customFormat="1" x14ac:dyDescent="0.2">
      <c r="B722" s="101">
        <v>7</v>
      </c>
      <c r="C722" s="101" t="s">
        <v>193</v>
      </c>
      <c r="E722" s="152">
        <f>'7'!G24</f>
        <v>0</v>
      </c>
      <c r="F722" s="153" t="str">
        <f>'7'!F24</f>
        <v>Repairs</v>
      </c>
      <c r="G722" s="127" t="s">
        <v>827</v>
      </c>
      <c r="I722" s="103" t="s">
        <v>30</v>
      </c>
      <c r="J722" s="101" t="str">
        <f t="shared" si="9"/>
        <v>Maintenance Expenses</v>
      </c>
      <c r="L722" s="106"/>
    </row>
    <row r="723" spans="2:12" s="101" customFormat="1" x14ac:dyDescent="0.2">
      <c r="B723" s="101">
        <v>7</v>
      </c>
      <c r="C723" s="101" t="s">
        <v>193</v>
      </c>
      <c r="E723" s="152">
        <f>'7'!G25</f>
        <v>0</v>
      </c>
      <c r="F723" s="153" t="str">
        <f>'7'!F25</f>
        <v>Supplies</v>
      </c>
      <c r="G723" s="127" t="s">
        <v>827</v>
      </c>
      <c r="H723" s="101" t="s">
        <v>812</v>
      </c>
      <c r="I723" s="103" t="s">
        <v>30</v>
      </c>
      <c r="J723" s="101" t="str">
        <f t="shared" si="9"/>
        <v>Maintenance Expenses</v>
      </c>
      <c r="K723" s="101" t="str">
        <f t="shared" si="10"/>
        <v/>
      </c>
      <c r="L723" s="106" t="s">
        <v>838</v>
      </c>
    </row>
    <row r="724" spans="2:12" s="101" customFormat="1" x14ac:dyDescent="0.2">
      <c r="B724" s="101">
        <v>7</v>
      </c>
      <c r="C724" s="101" t="s">
        <v>193</v>
      </c>
      <c r="E724" s="152">
        <f>'7'!G26</f>
        <v>0</v>
      </c>
      <c r="F724" s="153" t="str">
        <f>'7'!F26</f>
        <v>Pool Maintenance</v>
      </c>
      <c r="G724" s="127" t="s">
        <v>827</v>
      </c>
      <c r="H724" s="101" t="s">
        <v>812</v>
      </c>
      <c r="I724" s="103" t="s">
        <v>30</v>
      </c>
      <c r="J724" s="101" t="str">
        <f t="shared" si="9"/>
        <v>Maintenance Expenses</v>
      </c>
      <c r="K724" s="101" t="str">
        <f t="shared" si="10"/>
        <v/>
      </c>
      <c r="L724" s="106" t="s">
        <v>838</v>
      </c>
    </row>
    <row r="725" spans="2:12" s="101" customFormat="1" x14ac:dyDescent="0.2">
      <c r="B725" s="101">
        <v>7</v>
      </c>
      <c r="C725" s="101" t="s">
        <v>193</v>
      </c>
      <c r="E725" s="152">
        <f>'7'!G27</f>
        <v>0</v>
      </c>
      <c r="F725" s="153" t="str">
        <f>'7'!F27</f>
        <v>Other Maintenance (7-A)</v>
      </c>
      <c r="G725" s="127" t="s">
        <v>827</v>
      </c>
      <c r="H725" s="101" t="s">
        <v>812</v>
      </c>
      <c r="I725" s="103" t="s">
        <v>30</v>
      </c>
      <c r="J725" s="101" t="str">
        <f t="shared" si="9"/>
        <v>Maintenance Expenses</v>
      </c>
      <c r="K725" s="101" t="str">
        <f t="shared" si="10"/>
        <v/>
      </c>
      <c r="L725" s="106" t="s">
        <v>838</v>
      </c>
    </row>
    <row r="726" spans="2:12" s="101" customFormat="1" x14ac:dyDescent="0.2">
      <c r="B726" s="101">
        <v>7</v>
      </c>
      <c r="C726" s="101" t="s">
        <v>193</v>
      </c>
      <c r="E726" s="152">
        <f>'7'!G28</f>
        <v>0</v>
      </c>
      <c r="F726" s="153" t="str">
        <f>'7'!F28</f>
        <v>Total Maintenance</v>
      </c>
      <c r="G726" s="102"/>
      <c r="H726" s="101" t="s">
        <v>815</v>
      </c>
      <c r="I726" s="103" t="s">
        <v>816</v>
      </c>
      <c r="J726" s="101" t="str">
        <f t="shared" si="9"/>
        <v>Maintenance Expenses</v>
      </c>
    </row>
    <row r="727" spans="2:12" s="101" customFormat="1" x14ac:dyDescent="0.2">
      <c r="B727" s="101">
        <v>7</v>
      </c>
      <c r="C727" s="101" t="s">
        <v>193</v>
      </c>
      <c r="E727" s="141" t="e">
        <f>'7'!G29</f>
        <v>#DIV/0!</v>
      </c>
      <c r="F727" s="153" t="str">
        <f>'7'!F29</f>
        <v>Percent of EGI</v>
      </c>
      <c r="G727" s="102"/>
      <c r="I727" s="111" t="s">
        <v>29</v>
      </c>
    </row>
    <row r="728" spans="2:12" s="101" customFormat="1" x14ac:dyDescent="0.2">
      <c r="B728" s="101">
        <v>7</v>
      </c>
      <c r="C728" s="101" t="s">
        <v>757</v>
      </c>
      <c r="E728" s="152">
        <f>'7'!G32</f>
        <v>0</v>
      </c>
      <c r="F728" s="153" t="str">
        <f>'7'!F32</f>
        <v>Insurance</v>
      </c>
      <c r="G728" s="127" t="s">
        <v>827</v>
      </c>
      <c r="H728" s="101" t="s">
        <v>812</v>
      </c>
      <c r="I728" s="103" t="s">
        <v>30</v>
      </c>
      <c r="J728" s="101" t="str">
        <f>C728</f>
        <v>Fixed Expenses</v>
      </c>
      <c r="K728" s="101" t="str">
        <f>IF(E728=0,"",E728)</f>
        <v/>
      </c>
      <c r="L728" s="106" t="s">
        <v>838</v>
      </c>
    </row>
    <row r="729" spans="2:12" s="101" customFormat="1" x14ac:dyDescent="0.2">
      <c r="B729" s="101">
        <v>7</v>
      </c>
      <c r="C729" s="101" t="s">
        <v>757</v>
      </c>
      <c r="E729" s="152">
        <f>'7'!G33</f>
        <v>0</v>
      </c>
      <c r="F729" s="153" t="str">
        <f>'7'!F33</f>
        <v>Real Estate Taxes</v>
      </c>
      <c r="G729" s="127" t="s">
        <v>827</v>
      </c>
      <c r="H729" s="101" t="s">
        <v>812</v>
      </c>
      <c r="I729" s="103" t="s">
        <v>30</v>
      </c>
      <c r="J729" s="101" t="str">
        <f>C729</f>
        <v>Fixed Expenses</v>
      </c>
      <c r="K729" s="101" t="str">
        <f>IF(E729=0,"",E729)</f>
        <v/>
      </c>
      <c r="L729" s="106" t="s">
        <v>838</v>
      </c>
    </row>
    <row r="730" spans="2:12" s="101" customFormat="1" x14ac:dyDescent="0.2">
      <c r="B730" s="101">
        <v>7</v>
      </c>
      <c r="C730" s="101" t="s">
        <v>757</v>
      </c>
      <c r="E730" s="152">
        <f>'7'!G34</f>
        <v>0</v>
      </c>
      <c r="F730" s="153" t="str">
        <f>'7'!F34</f>
        <v>Other Taxes (7-A)</v>
      </c>
      <c r="G730" s="127" t="s">
        <v>827</v>
      </c>
      <c r="H730" s="101" t="s">
        <v>812</v>
      </c>
      <c r="I730" s="103" t="s">
        <v>30</v>
      </c>
      <c r="J730" s="101" t="str">
        <f>C730</f>
        <v>Fixed Expenses</v>
      </c>
      <c r="K730" s="101" t="str">
        <f>IF(E730=0,"",E730)</f>
        <v/>
      </c>
      <c r="L730" s="106" t="s">
        <v>838</v>
      </c>
    </row>
    <row r="731" spans="2:12" s="101" customFormat="1" x14ac:dyDescent="0.2">
      <c r="B731" s="101">
        <v>7</v>
      </c>
      <c r="C731" s="101" t="s">
        <v>757</v>
      </c>
      <c r="E731" s="152">
        <f>'7'!G35</f>
        <v>0</v>
      </c>
      <c r="F731" s="153" t="str">
        <f>'7'!F35</f>
        <v>Total Fixed Expenses</v>
      </c>
      <c r="G731" s="102"/>
      <c r="H731" s="101" t="s">
        <v>815</v>
      </c>
      <c r="I731" s="103" t="s">
        <v>816</v>
      </c>
      <c r="J731" s="101" t="str">
        <f>C731</f>
        <v>Fixed Expenses</v>
      </c>
    </row>
    <row r="732" spans="2:12" s="101" customFormat="1" x14ac:dyDescent="0.2">
      <c r="B732" s="101">
        <v>7</v>
      </c>
      <c r="C732" s="101" t="s">
        <v>757</v>
      </c>
      <c r="E732" s="138" t="e">
        <f>'7'!G36</f>
        <v>#DIV/0!</v>
      </c>
      <c r="F732" s="153" t="str">
        <f>'7'!F36</f>
        <v>Percent of EGI</v>
      </c>
      <c r="G732" s="102"/>
      <c r="I732" s="111" t="s">
        <v>29</v>
      </c>
    </row>
    <row r="733" spans="2:12" s="101" customFormat="1" x14ac:dyDescent="0.2">
      <c r="B733" s="101">
        <v>7</v>
      </c>
      <c r="C733" s="101" t="s">
        <v>635</v>
      </c>
      <c r="E733" s="152">
        <f>'7'!G38</f>
        <v>0</v>
      </c>
      <c r="F733" s="102" t="str">
        <f>'7'!F38</f>
        <v>Total Annual Expenses</v>
      </c>
      <c r="G733" s="102"/>
      <c r="I733" s="111" t="s">
        <v>29</v>
      </c>
    </row>
    <row r="734" spans="2:12" s="101" customFormat="1" ht="12" customHeight="1" x14ac:dyDescent="0.2">
      <c r="B734" s="101">
        <v>7</v>
      </c>
      <c r="C734" s="101" t="s">
        <v>1058</v>
      </c>
      <c r="E734" s="152">
        <f>'7'!G40</f>
        <v>0</v>
      </c>
      <c r="F734" s="153" t="str">
        <f>'7'!F40</f>
        <v>Replacement Reserves</v>
      </c>
      <c r="G734" s="127" t="s">
        <v>827</v>
      </c>
      <c r="H734" s="101" t="s">
        <v>812</v>
      </c>
      <c r="I734" s="103" t="s">
        <v>30</v>
      </c>
      <c r="J734" s="101" t="str">
        <f>C734</f>
        <v>Reserves</v>
      </c>
      <c r="K734" s="101" t="str">
        <f>IF(E734=0,"",E734)</f>
        <v/>
      </c>
      <c r="L734" s="106" t="s">
        <v>838</v>
      </c>
    </row>
    <row r="735" spans="2:12" s="101" customFormat="1" x14ac:dyDescent="0.2">
      <c r="B735" s="101">
        <v>7</v>
      </c>
      <c r="C735" s="101" t="s">
        <v>1058</v>
      </c>
      <c r="E735" s="152">
        <f>'7'!G41</f>
        <v>0</v>
      </c>
      <c r="F735" s="153" t="str">
        <f>'7'!F41</f>
        <v>Capital Replacement Reserves</v>
      </c>
      <c r="G735" s="127" t="s">
        <v>827</v>
      </c>
      <c r="H735" s="101" t="s">
        <v>812</v>
      </c>
      <c r="I735" s="103" t="s">
        <v>30</v>
      </c>
      <c r="J735" s="101" t="str">
        <f>C735</f>
        <v>Reserves</v>
      </c>
      <c r="K735" s="101" t="str">
        <f>IF(E735=0,"",E735)</f>
        <v/>
      </c>
      <c r="L735" s="106" t="s">
        <v>838</v>
      </c>
    </row>
    <row r="736" spans="2:12" s="101" customFormat="1" x14ac:dyDescent="0.2">
      <c r="E736" s="152">
        <f>'7'!G42</f>
        <v>0</v>
      </c>
      <c r="F736" s="154" t="str">
        <f>'7'!F42</f>
        <v>Total Reserves</v>
      </c>
      <c r="G736" s="127"/>
      <c r="I736" s="103"/>
      <c r="L736" s="106"/>
    </row>
    <row r="737" spans="2:9" s="101" customFormat="1" x14ac:dyDescent="0.2">
      <c r="B737" s="101">
        <v>7</v>
      </c>
      <c r="C737" s="101" t="s">
        <v>635</v>
      </c>
      <c r="E737" s="152">
        <f>'7'!G44</f>
        <v>0</v>
      </c>
      <c r="F737" s="102" t="str">
        <f>'7'!F44</f>
        <v>Net Operating Income</v>
      </c>
      <c r="G737" s="102"/>
      <c r="I737" s="111" t="s">
        <v>29</v>
      </c>
    </row>
    <row r="738" spans="2:9" s="101" customFormat="1" x14ac:dyDescent="0.2">
      <c r="B738" s="101">
        <v>7</v>
      </c>
      <c r="C738" s="101" t="s">
        <v>635</v>
      </c>
      <c r="E738" s="141" t="e">
        <f>'7'!C46</f>
        <v>#DIV/0!</v>
      </c>
      <c r="F738" s="102" t="str">
        <f>'7'!B46</f>
        <v>Other Income / Rental Income =</v>
      </c>
      <c r="G738" s="102"/>
      <c r="I738" s="111" t="s">
        <v>29</v>
      </c>
    </row>
    <row r="739" spans="2:9" s="101" customFormat="1" x14ac:dyDescent="0.2">
      <c r="B739" s="101" t="s">
        <v>1046</v>
      </c>
      <c r="C739" s="101" t="s">
        <v>1047</v>
      </c>
      <c r="D739" s="101" t="s">
        <v>1026</v>
      </c>
      <c r="E739" s="138">
        <f>'7-A'!B8</f>
        <v>0</v>
      </c>
      <c r="F739" s="102" t="str">
        <f>'7-A'!B$7</f>
        <v>Other Admin. Expenses</v>
      </c>
      <c r="G739" s="102"/>
      <c r="I739" s="111" t="s">
        <v>29</v>
      </c>
    </row>
    <row r="740" spans="2:9" s="101" customFormat="1" x14ac:dyDescent="0.2">
      <c r="B740" s="101" t="s">
        <v>1046</v>
      </c>
      <c r="C740" s="101" t="s">
        <v>1047</v>
      </c>
      <c r="D740" s="101" t="s">
        <v>1027</v>
      </c>
      <c r="E740" s="138">
        <f>'7-A'!B9</f>
        <v>0</v>
      </c>
      <c r="F740" s="102" t="str">
        <f>'7-A'!B$7</f>
        <v>Other Admin. Expenses</v>
      </c>
      <c r="G740" s="102"/>
      <c r="I740" s="111" t="s">
        <v>29</v>
      </c>
    </row>
    <row r="741" spans="2:9" s="101" customFormat="1" x14ac:dyDescent="0.2">
      <c r="B741" s="101" t="s">
        <v>1046</v>
      </c>
      <c r="C741" s="101" t="s">
        <v>1047</v>
      </c>
      <c r="D741" s="101" t="s">
        <v>1028</v>
      </c>
      <c r="E741" s="138">
        <f>'7-A'!B10</f>
        <v>0</v>
      </c>
      <c r="F741" s="102" t="str">
        <f>'7-A'!B$7</f>
        <v>Other Admin. Expenses</v>
      </c>
      <c r="G741" s="102"/>
      <c r="I741" s="111" t="s">
        <v>29</v>
      </c>
    </row>
    <row r="742" spans="2:9" s="101" customFormat="1" x14ac:dyDescent="0.2">
      <c r="B742" s="101" t="s">
        <v>1046</v>
      </c>
      <c r="C742" s="101" t="s">
        <v>1047</v>
      </c>
      <c r="D742" s="101" t="s">
        <v>1029</v>
      </c>
      <c r="E742" s="138">
        <f>'7-A'!B11</f>
        <v>0</v>
      </c>
      <c r="F742" s="102" t="str">
        <f>'7-A'!B$7</f>
        <v>Other Admin. Expenses</v>
      </c>
      <c r="G742" s="102"/>
      <c r="I742" s="111" t="s">
        <v>29</v>
      </c>
    </row>
    <row r="743" spans="2:9" s="101" customFormat="1" x14ac:dyDescent="0.2">
      <c r="B743" s="101" t="s">
        <v>1046</v>
      </c>
      <c r="C743" s="101" t="s">
        <v>1047</v>
      </c>
      <c r="D743" s="101" t="s">
        <v>1030</v>
      </c>
      <c r="E743" s="138">
        <f>'7-A'!B12</f>
        <v>0</v>
      </c>
      <c r="F743" s="102" t="str">
        <f>'7-A'!B$7</f>
        <v>Other Admin. Expenses</v>
      </c>
      <c r="G743" s="102"/>
      <c r="I743" s="111" t="s">
        <v>29</v>
      </c>
    </row>
    <row r="744" spans="2:9" s="101" customFormat="1" x14ac:dyDescent="0.2">
      <c r="B744" s="101" t="s">
        <v>1046</v>
      </c>
      <c r="C744" s="101" t="s">
        <v>1047</v>
      </c>
      <c r="D744" s="101" t="s">
        <v>1031</v>
      </c>
      <c r="E744" s="138">
        <f>'7-A'!B13</f>
        <v>0</v>
      </c>
      <c r="F744" s="102" t="str">
        <f>'7-A'!B$7</f>
        <v>Other Admin. Expenses</v>
      </c>
      <c r="G744" s="102"/>
      <c r="I744" s="111" t="s">
        <v>29</v>
      </c>
    </row>
    <row r="745" spans="2:9" s="101" customFormat="1" x14ac:dyDescent="0.2">
      <c r="B745" s="101" t="s">
        <v>1046</v>
      </c>
      <c r="C745" s="101" t="s">
        <v>1047</v>
      </c>
      <c r="D745" s="101" t="s">
        <v>1032</v>
      </c>
      <c r="E745" s="138">
        <f>'7-A'!B14</f>
        <v>0</v>
      </c>
      <c r="F745" s="102" t="str">
        <f>'7-A'!B$7</f>
        <v>Other Admin. Expenses</v>
      </c>
      <c r="G745" s="102"/>
      <c r="I745" s="111" t="s">
        <v>29</v>
      </c>
    </row>
    <row r="746" spans="2:9" s="101" customFormat="1" x14ac:dyDescent="0.2">
      <c r="B746" s="101" t="s">
        <v>1046</v>
      </c>
      <c r="C746" s="101" t="s">
        <v>1047</v>
      </c>
      <c r="D746" s="101" t="s">
        <v>1033</v>
      </c>
      <c r="E746" s="138">
        <f>'7-A'!B15</f>
        <v>0</v>
      </c>
      <c r="F746" s="102" t="str">
        <f>'7-A'!B$7</f>
        <v>Other Admin. Expenses</v>
      </c>
      <c r="G746" s="102"/>
      <c r="I746" s="111" t="s">
        <v>29</v>
      </c>
    </row>
    <row r="747" spans="2:9" s="101" customFormat="1" x14ac:dyDescent="0.2">
      <c r="B747" s="101" t="s">
        <v>1046</v>
      </c>
      <c r="C747" s="101" t="s">
        <v>1047</v>
      </c>
      <c r="D747" s="101" t="s">
        <v>1034</v>
      </c>
      <c r="E747" s="138">
        <f>'7-A'!B16</f>
        <v>0</v>
      </c>
      <c r="F747" s="102" t="str">
        <f>'7-A'!B$7</f>
        <v>Other Admin. Expenses</v>
      </c>
      <c r="G747" s="102"/>
      <c r="I747" s="111" t="s">
        <v>29</v>
      </c>
    </row>
    <row r="748" spans="2:9" s="101" customFormat="1" x14ac:dyDescent="0.2">
      <c r="B748" s="101" t="s">
        <v>1046</v>
      </c>
      <c r="C748" s="101" t="s">
        <v>1047</v>
      </c>
      <c r="D748" s="101" t="s">
        <v>1035</v>
      </c>
      <c r="E748" s="138">
        <f>'7-A'!B17</f>
        <v>0</v>
      </c>
      <c r="F748" s="102" t="str">
        <f>'7-A'!B$7</f>
        <v>Other Admin. Expenses</v>
      </c>
      <c r="G748" s="102"/>
      <c r="I748" s="111" t="s">
        <v>29</v>
      </c>
    </row>
    <row r="749" spans="2:9" s="101" customFormat="1" x14ac:dyDescent="0.2">
      <c r="B749" s="101" t="s">
        <v>1046</v>
      </c>
      <c r="C749" s="101" t="s">
        <v>1047</v>
      </c>
      <c r="D749" s="101" t="s">
        <v>1036</v>
      </c>
      <c r="E749" s="152">
        <f>'7-A'!C8</f>
        <v>0</v>
      </c>
      <c r="F749" s="102" t="str">
        <f>'7-A'!B$7</f>
        <v>Other Admin. Expenses</v>
      </c>
      <c r="G749" s="102"/>
      <c r="I749" s="111" t="s">
        <v>29</v>
      </c>
    </row>
    <row r="750" spans="2:9" s="101" customFormat="1" x14ac:dyDescent="0.2">
      <c r="B750" s="101" t="s">
        <v>1046</v>
      </c>
      <c r="C750" s="101" t="s">
        <v>1047</v>
      </c>
      <c r="D750" s="101" t="s">
        <v>1037</v>
      </c>
      <c r="E750" s="152">
        <f>'7-A'!C9</f>
        <v>0</v>
      </c>
      <c r="F750" s="102" t="str">
        <f>'7-A'!B$7</f>
        <v>Other Admin. Expenses</v>
      </c>
      <c r="G750" s="102"/>
      <c r="I750" s="111" t="s">
        <v>29</v>
      </c>
    </row>
    <row r="751" spans="2:9" s="101" customFormat="1" x14ac:dyDescent="0.2">
      <c r="B751" s="101" t="s">
        <v>1046</v>
      </c>
      <c r="C751" s="101" t="s">
        <v>1047</v>
      </c>
      <c r="D751" s="101" t="s">
        <v>1038</v>
      </c>
      <c r="E751" s="152">
        <f>'7-A'!C10</f>
        <v>0</v>
      </c>
      <c r="F751" s="102" t="str">
        <f>'7-A'!B$7</f>
        <v>Other Admin. Expenses</v>
      </c>
      <c r="G751" s="102"/>
      <c r="I751" s="111" t="s">
        <v>29</v>
      </c>
    </row>
    <row r="752" spans="2:9" s="101" customFormat="1" x14ac:dyDescent="0.2">
      <c r="B752" s="101" t="s">
        <v>1046</v>
      </c>
      <c r="C752" s="101" t="s">
        <v>1047</v>
      </c>
      <c r="D752" s="101" t="s">
        <v>1039</v>
      </c>
      <c r="E752" s="152">
        <f>'7-A'!C11</f>
        <v>0</v>
      </c>
      <c r="F752" s="102" t="str">
        <f>'7-A'!B$7</f>
        <v>Other Admin. Expenses</v>
      </c>
      <c r="G752" s="102"/>
      <c r="I752" s="111" t="s">
        <v>29</v>
      </c>
    </row>
    <row r="753" spans="2:9" s="101" customFormat="1" x14ac:dyDescent="0.2">
      <c r="B753" s="101" t="s">
        <v>1046</v>
      </c>
      <c r="C753" s="101" t="s">
        <v>1047</v>
      </c>
      <c r="D753" s="101" t="s">
        <v>1040</v>
      </c>
      <c r="E753" s="152">
        <f>'7-A'!C12</f>
        <v>0</v>
      </c>
      <c r="F753" s="102" t="str">
        <f>'7-A'!B$7</f>
        <v>Other Admin. Expenses</v>
      </c>
      <c r="G753" s="102"/>
      <c r="I753" s="111" t="s">
        <v>29</v>
      </c>
    </row>
    <row r="754" spans="2:9" s="101" customFormat="1" x14ac:dyDescent="0.2">
      <c r="B754" s="101" t="s">
        <v>1046</v>
      </c>
      <c r="C754" s="101" t="s">
        <v>1047</v>
      </c>
      <c r="D754" s="101" t="s">
        <v>1041</v>
      </c>
      <c r="E754" s="152">
        <f>'7-A'!C13</f>
        <v>0</v>
      </c>
      <c r="F754" s="102" t="str">
        <f>'7-A'!B$7</f>
        <v>Other Admin. Expenses</v>
      </c>
      <c r="G754" s="102"/>
      <c r="I754" s="111" t="s">
        <v>29</v>
      </c>
    </row>
    <row r="755" spans="2:9" s="101" customFormat="1" x14ac:dyDescent="0.2">
      <c r="B755" s="101" t="s">
        <v>1046</v>
      </c>
      <c r="C755" s="101" t="s">
        <v>1047</v>
      </c>
      <c r="D755" s="101" t="s">
        <v>1042</v>
      </c>
      <c r="E755" s="152">
        <f>'7-A'!C14</f>
        <v>0</v>
      </c>
      <c r="F755" s="102" t="str">
        <f>'7-A'!B$7</f>
        <v>Other Admin. Expenses</v>
      </c>
      <c r="G755" s="102"/>
      <c r="I755" s="111" t="s">
        <v>29</v>
      </c>
    </row>
    <row r="756" spans="2:9" s="101" customFormat="1" x14ac:dyDescent="0.2">
      <c r="B756" s="101" t="s">
        <v>1046</v>
      </c>
      <c r="C756" s="101" t="s">
        <v>1047</v>
      </c>
      <c r="D756" s="101" t="s">
        <v>1043</v>
      </c>
      <c r="E756" s="152">
        <f>'7-A'!C15</f>
        <v>0</v>
      </c>
      <c r="F756" s="102" t="str">
        <f>'7-A'!B$7</f>
        <v>Other Admin. Expenses</v>
      </c>
      <c r="G756" s="102"/>
      <c r="I756" s="111" t="s">
        <v>29</v>
      </c>
    </row>
    <row r="757" spans="2:9" s="101" customFormat="1" x14ac:dyDescent="0.2">
      <c r="B757" s="101" t="s">
        <v>1046</v>
      </c>
      <c r="C757" s="101" t="s">
        <v>1047</v>
      </c>
      <c r="D757" s="101" t="s">
        <v>1044</v>
      </c>
      <c r="E757" s="152">
        <f>'7-A'!C16</f>
        <v>0</v>
      </c>
      <c r="F757" s="102" t="str">
        <f>'7-A'!B$7</f>
        <v>Other Admin. Expenses</v>
      </c>
      <c r="G757" s="102"/>
      <c r="I757" s="111" t="s">
        <v>29</v>
      </c>
    </row>
    <row r="758" spans="2:9" s="101" customFormat="1" x14ac:dyDescent="0.2">
      <c r="B758" s="101" t="s">
        <v>1046</v>
      </c>
      <c r="C758" s="101" t="s">
        <v>1047</v>
      </c>
      <c r="D758" s="101" t="s">
        <v>1045</v>
      </c>
      <c r="E758" s="152">
        <f>'7-A'!C17</f>
        <v>0</v>
      </c>
      <c r="F758" s="102" t="str">
        <f>'7-A'!B$7</f>
        <v>Other Admin. Expenses</v>
      </c>
      <c r="G758" s="102"/>
      <c r="I758" s="111" t="s">
        <v>29</v>
      </c>
    </row>
    <row r="759" spans="2:9" s="101" customFormat="1" x14ac:dyDescent="0.2">
      <c r="B759" s="101" t="s">
        <v>1046</v>
      </c>
      <c r="C759" s="101" t="s">
        <v>1047</v>
      </c>
      <c r="E759" s="137">
        <f>'7-A'!B21</f>
        <v>0</v>
      </c>
      <c r="F759" s="102" t="str">
        <f>'7-A'!B20</f>
        <v>Rationale:</v>
      </c>
      <c r="G759" s="102"/>
      <c r="I759" s="111" t="s">
        <v>29</v>
      </c>
    </row>
    <row r="760" spans="2:9" s="101" customFormat="1" x14ac:dyDescent="0.2">
      <c r="B760" s="101" t="s">
        <v>1046</v>
      </c>
      <c r="C760" s="101" t="s">
        <v>1047</v>
      </c>
      <c r="D760" s="101" t="s">
        <v>1026</v>
      </c>
      <c r="E760" s="138">
        <f>'7-A'!B27</f>
        <v>0</v>
      </c>
      <c r="F760" s="102" t="str">
        <f>'7-A'!B$26</f>
        <v>Other Operating Expenses</v>
      </c>
      <c r="G760" s="102"/>
      <c r="I760" s="111" t="s">
        <v>29</v>
      </c>
    </row>
    <row r="761" spans="2:9" s="101" customFormat="1" x14ac:dyDescent="0.2">
      <c r="B761" s="101" t="s">
        <v>1046</v>
      </c>
      <c r="C761" s="101" t="s">
        <v>1047</v>
      </c>
      <c r="D761" s="101" t="s">
        <v>1027</v>
      </c>
      <c r="E761" s="138">
        <f>'7-A'!B28</f>
        <v>0</v>
      </c>
      <c r="F761" s="102" t="str">
        <f>'7-A'!B$26</f>
        <v>Other Operating Expenses</v>
      </c>
      <c r="G761" s="102"/>
      <c r="I761" s="111" t="s">
        <v>29</v>
      </c>
    </row>
    <row r="762" spans="2:9" s="101" customFormat="1" x14ac:dyDescent="0.2">
      <c r="B762" s="101" t="s">
        <v>1046</v>
      </c>
      <c r="C762" s="101" t="s">
        <v>1047</v>
      </c>
      <c r="D762" s="101" t="s">
        <v>1028</v>
      </c>
      <c r="E762" s="138">
        <f>'7-A'!B29</f>
        <v>0</v>
      </c>
      <c r="F762" s="102" t="str">
        <f>'7-A'!B$26</f>
        <v>Other Operating Expenses</v>
      </c>
      <c r="G762" s="102"/>
      <c r="I762" s="111" t="s">
        <v>29</v>
      </c>
    </row>
    <row r="763" spans="2:9" s="101" customFormat="1" x14ac:dyDescent="0.2">
      <c r="B763" s="101" t="s">
        <v>1046</v>
      </c>
      <c r="C763" s="101" t="s">
        <v>1047</v>
      </c>
      <c r="D763" s="101" t="s">
        <v>1029</v>
      </c>
      <c r="E763" s="138">
        <f>'7-A'!B30</f>
        <v>0</v>
      </c>
      <c r="F763" s="102" t="str">
        <f>'7-A'!B$26</f>
        <v>Other Operating Expenses</v>
      </c>
      <c r="G763" s="102"/>
      <c r="I763" s="111" t="s">
        <v>29</v>
      </c>
    </row>
    <row r="764" spans="2:9" s="101" customFormat="1" x14ac:dyDescent="0.2">
      <c r="B764" s="101" t="s">
        <v>1046</v>
      </c>
      <c r="C764" s="101" t="s">
        <v>1047</v>
      </c>
      <c r="D764" s="101" t="s">
        <v>1030</v>
      </c>
      <c r="E764" s="138">
        <f>'7-A'!B31</f>
        <v>0</v>
      </c>
      <c r="F764" s="102" t="str">
        <f>'7-A'!B$26</f>
        <v>Other Operating Expenses</v>
      </c>
      <c r="G764" s="102"/>
      <c r="I764" s="111" t="s">
        <v>29</v>
      </c>
    </row>
    <row r="765" spans="2:9" s="101" customFormat="1" x14ac:dyDescent="0.2">
      <c r="B765" s="101" t="s">
        <v>1046</v>
      </c>
      <c r="C765" s="101" t="s">
        <v>1047</v>
      </c>
      <c r="D765" s="101" t="s">
        <v>1031</v>
      </c>
      <c r="E765" s="138">
        <f>'7-A'!B32</f>
        <v>0</v>
      </c>
      <c r="F765" s="102" t="str">
        <f>'7-A'!B$26</f>
        <v>Other Operating Expenses</v>
      </c>
      <c r="G765" s="102"/>
      <c r="I765" s="111" t="s">
        <v>29</v>
      </c>
    </row>
    <row r="766" spans="2:9" s="101" customFormat="1" x14ac:dyDescent="0.2">
      <c r="B766" s="101" t="s">
        <v>1046</v>
      </c>
      <c r="C766" s="101" t="s">
        <v>1047</v>
      </c>
      <c r="D766" s="101" t="s">
        <v>1032</v>
      </c>
      <c r="E766" s="138">
        <f>'7-A'!B33</f>
        <v>0</v>
      </c>
      <c r="F766" s="102" t="str">
        <f>'7-A'!B$26</f>
        <v>Other Operating Expenses</v>
      </c>
      <c r="G766" s="102"/>
      <c r="I766" s="111" t="s">
        <v>29</v>
      </c>
    </row>
    <row r="767" spans="2:9" s="101" customFormat="1" x14ac:dyDescent="0.2">
      <c r="B767" s="101" t="s">
        <v>1046</v>
      </c>
      <c r="C767" s="101" t="s">
        <v>1047</v>
      </c>
      <c r="D767" s="101" t="s">
        <v>1033</v>
      </c>
      <c r="E767" s="138">
        <f>'7-A'!B34</f>
        <v>0</v>
      </c>
      <c r="F767" s="102" t="str">
        <f>'7-A'!B$26</f>
        <v>Other Operating Expenses</v>
      </c>
      <c r="G767" s="102"/>
      <c r="I767" s="111" t="s">
        <v>29</v>
      </c>
    </row>
    <row r="768" spans="2:9" s="101" customFormat="1" x14ac:dyDescent="0.2">
      <c r="B768" s="101" t="s">
        <v>1046</v>
      </c>
      <c r="C768" s="101" t="s">
        <v>1047</v>
      </c>
      <c r="D768" s="101" t="s">
        <v>1034</v>
      </c>
      <c r="E768" s="138">
        <f>'7-A'!B35</f>
        <v>0</v>
      </c>
      <c r="F768" s="102" t="str">
        <f>'7-A'!B$26</f>
        <v>Other Operating Expenses</v>
      </c>
      <c r="G768" s="102"/>
      <c r="I768" s="111" t="s">
        <v>29</v>
      </c>
    </row>
    <row r="769" spans="2:9" s="101" customFormat="1" x14ac:dyDescent="0.2">
      <c r="B769" s="101" t="s">
        <v>1046</v>
      </c>
      <c r="C769" s="101" t="s">
        <v>1047</v>
      </c>
      <c r="D769" s="101" t="s">
        <v>1035</v>
      </c>
      <c r="E769" s="138">
        <f>'7-A'!B36</f>
        <v>0</v>
      </c>
      <c r="F769" s="102" t="str">
        <f>'7-A'!B$26</f>
        <v>Other Operating Expenses</v>
      </c>
      <c r="G769" s="102"/>
      <c r="I769" s="111" t="s">
        <v>29</v>
      </c>
    </row>
    <row r="770" spans="2:9" s="101" customFormat="1" x14ac:dyDescent="0.2">
      <c r="B770" s="101" t="s">
        <v>1046</v>
      </c>
      <c r="C770" s="101" t="s">
        <v>1047</v>
      </c>
      <c r="D770" s="101" t="s">
        <v>1036</v>
      </c>
      <c r="E770" s="152">
        <f>'7-A'!C27</f>
        <v>0</v>
      </c>
      <c r="F770" s="102" t="str">
        <f>'7-A'!B$26</f>
        <v>Other Operating Expenses</v>
      </c>
      <c r="G770" s="102"/>
      <c r="I770" s="111" t="s">
        <v>29</v>
      </c>
    </row>
    <row r="771" spans="2:9" s="101" customFormat="1" x14ac:dyDescent="0.2">
      <c r="B771" s="101" t="s">
        <v>1046</v>
      </c>
      <c r="C771" s="101" t="s">
        <v>1047</v>
      </c>
      <c r="D771" s="101" t="s">
        <v>1037</v>
      </c>
      <c r="E771" s="152">
        <f>'7-A'!C28</f>
        <v>0</v>
      </c>
      <c r="F771" s="102" t="str">
        <f>'7-A'!B$26</f>
        <v>Other Operating Expenses</v>
      </c>
      <c r="G771" s="102"/>
      <c r="I771" s="111" t="s">
        <v>29</v>
      </c>
    </row>
    <row r="772" spans="2:9" s="101" customFormat="1" x14ac:dyDescent="0.2">
      <c r="B772" s="101" t="s">
        <v>1046</v>
      </c>
      <c r="C772" s="101" t="s">
        <v>1047</v>
      </c>
      <c r="D772" s="101" t="s">
        <v>1038</v>
      </c>
      <c r="E772" s="152">
        <f>'7-A'!C29</f>
        <v>0</v>
      </c>
      <c r="F772" s="102" t="str">
        <f>'7-A'!B$26</f>
        <v>Other Operating Expenses</v>
      </c>
      <c r="G772" s="102"/>
      <c r="I772" s="111" t="s">
        <v>29</v>
      </c>
    </row>
    <row r="773" spans="2:9" s="101" customFormat="1" x14ac:dyDescent="0.2">
      <c r="B773" s="101" t="s">
        <v>1046</v>
      </c>
      <c r="C773" s="101" t="s">
        <v>1047</v>
      </c>
      <c r="D773" s="101" t="s">
        <v>1039</v>
      </c>
      <c r="E773" s="152">
        <f>'7-A'!C30</f>
        <v>0</v>
      </c>
      <c r="F773" s="102" t="str">
        <f>'7-A'!B$26</f>
        <v>Other Operating Expenses</v>
      </c>
      <c r="G773" s="102"/>
      <c r="I773" s="111" t="s">
        <v>29</v>
      </c>
    </row>
    <row r="774" spans="2:9" s="101" customFormat="1" x14ac:dyDescent="0.2">
      <c r="B774" s="101" t="s">
        <v>1046</v>
      </c>
      <c r="C774" s="101" t="s">
        <v>1047</v>
      </c>
      <c r="D774" s="101" t="s">
        <v>1040</v>
      </c>
      <c r="E774" s="152">
        <f>'7-A'!C31</f>
        <v>0</v>
      </c>
      <c r="F774" s="102" t="str">
        <f>'7-A'!B$26</f>
        <v>Other Operating Expenses</v>
      </c>
      <c r="G774" s="102"/>
      <c r="I774" s="111" t="s">
        <v>29</v>
      </c>
    </row>
    <row r="775" spans="2:9" s="101" customFormat="1" x14ac:dyDescent="0.2">
      <c r="B775" s="101" t="s">
        <v>1046</v>
      </c>
      <c r="C775" s="101" t="s">
        <v>1047</v>
      </c>
      <c r="D775" s="101" t="s">
        <v>1041</v>
      </c>
      <c r="E775" s="152">
        <f>'7-A'!C32</f>
        <v>0</v>
      </c>
      <c r="F775" s="102" t="str">
        <f>'7-A'!B$26</f>
        <v>Other Operating Expenses</v>
      </c>
      <c r="G775" s="102"/>
      <c r="I775" s="111" t="s">
        <v>29</v>
      </c>
    </row>
    <row r="776" spans="2:9" s="101" customFormat="1" x14ac:dyDescent="0.2">
      <c r="B776" s="101" t="s">
        <v>1046</v>
      </c>
      <c r="C776" s="101" t="s">
        <v>1047</v>
      </c>
      <c r="D776" s="101" t="s">
        <v>1042</v>
      </c>
      <c r="E776" s="152">
        <f>'7-A'!C33</f>
        <v>0</v>
      </c>
      <c r="F776" s="102" t="str">
        <f>'7-A'!B$26</f>
        <v>Other Operating Expenses</v>
      </c>
      <c r="G776" s="102"/>
      <c r="I776" s="111" t="s">
        <v>29</v>
      </c>
    </row>
    <row r="777" spans="2:9" s="101" customFormat="1" x14ac:dyDescent="0.2">
      <c r="B777" s="101" t="s">
        <v>1046</v>
      </c>
      <c r="C777" s="101" t="s">
        <v>1047</v>
      </c>
      <c r="D777" s="101" t="s">
        <v>1043</v>
      </c>
      <c r="E777" s="152">
        <f>'7-A'!C34</f>
        <v>0</v>
      </c>
      <c r="F777" s="102" t="str">
        <f>'7-A'!B$26</f>
        <v>Other Operating Expenses</v>
      </c>
      <c r="G777" s="102"/>
      <c r="I777" s="111" t="s">
        <v>29</v>
      </c>
    </row>
    <row r="778" spans="2:9" s="101" customFormat="1" x14ac:dyDescent="0.2">
      <c r="B778" s="101" t="s">
        <v>1046</v>
      </c>
      <c r="C778" s="101" t="s">
        <v>1047</v>
      </c>
      <c r="D778" s="101" t="s">
        <v>1044</v>
      </c>
      <c r="E778" s="152">
        <f>'7-A'!C35</f>
        <v>0</v>
      </c>
      <c r="F778" s="102" t="str">
        <f>'7-A'!B$26</f>
        <v>Other Operating Expenses</v>
      </c>
      <c r="G778" s="102"/>
      <c r="I778" s="111" t="s">
        <v>29</v>
      </c>
    </row>
    <row r="779" spans="2:9" s="101" customFormat="1" x14ac:dyDescent="0.2">
      <c r="B779" s="101" t="s">
        <v>1046</v>
      </c>
      <c r="C779" s="101" t="s">
        <v>1047</v>
      </c>
      <c r="D779" s="101" t="s">
        <v>1045</v>
      </c>
      <c r="E779" s="152">
        <f>'7-A'!C36</f>
        <v>0</v>
      </c>
      <c r="F779" s="102" t="str">
        <f>'7-A'!B$26</f>
        <v>Other Operating Expenses</v>
      </c>
      <c r="G779" s="102"/>
      <c r="I779" s="111" t="s">
        <v>29</v>
      </c>
    </row>
    <row r="780" spans="2:9" s="101" customFormat="1" x14ac:dyDescent="0.2">
      <c r="B780" s="101" t="s">
        <v>1046</v>
      </c>
      <c r="C780" s="101" t="s">
        <v>1047</v>
      </c>
      <c r="E780" s="138">
        <f>'7-A'!B40</f>
        <v>0</v>
      </c>
      <c r="F780" s="102" t="str">
        <f>'7-A'!B39</f>
        <v>Rationale:</v>
      </c>
      <c r="G780" s="102"/>
      <c r="I780" s="111" t="s">
        <v>29</v>
      </c>
    </row>
    <row r="781" spans="2:9" s="101" customFormat="1" x14ac:dyDescent="0.2">
      <c r="B781" s="101" t="s">
        <v>1046</v>
      </c>
      <c r="C781" s="101" t="s">
        <v>1047</v>
      </c>
      <c r="D781" s="101" t="s">
        <v>1026</v>
      </c>
      <c r="E781" s="152">
        <f>'7-A'!F8</f>
        <v>0</v>
      </c>
      <c r="F781" s="102" t="str">
        <f>'7-A'!F$7</f>
        <v>Other Maintenance Expenses</v>
      </c>
      <c r="G781" s="102"/>
      <c r="I781" s="111" t="s">
        <v>29</v>
      </c>
    </row>
    <row r="782" spans="2:9" s="101" customFormat="1" x14ac:dyDescent="0.2">
      <c r="B782" s="101" t="s">
        <v>1046</v>
      </c>
      <c r="C782" s="101" t="s">
        <v>1047</v>
      </c>
      <c r="D782" s="101" t="s">
        <v>1027</v>
      </c>
      <c r="E782" s="152">
        <f>'7-A'!F9</f>
        <v>0</v>
      </c>
      <c r="F782" s="102" t="str">
        <f>'7-A'!F$7</f>
        <v>Other Maintenance Expenses</v>
      </c>
      <c r="G782" s="102"/>
      <c r="I782" s="111" t="s">
        <v>29</v>
      </c>
    </row>
    <row r="783" spans="2:9" s="101" customFormat="1" x14ac:dyDescent="0.2">
      <c r="B783" s="101" t="s">
        <v>1046</v>
      </c>
      <c r="C783" s="101" t="s">
        <v>1047</v>
      </c>
      <c r="D783" s="101" t="s">
        <v>1028</v>
      </c>
      <c r="E783" s="152">
        <f>'7-A'!F10</f>
        <v>0</v>
      </c>
      <c r="F783" s="102" t="str">
        <f>'7-A'!F$7</f>
        <v>Other Maintenance Expenses</v>
      </c>
      <c r="G783" s="102"/>
      <c r="I783" s="111" t="s">
        <v>29</v>
      </c>
    </row>
    <row r="784" spans="2:9" s="101" customFormat="1" x14ac:dyDescent="0.2">
      <c r="B784" s="101" t="s">
        <v>1046</v>
      </c>
      <c r="C784" s="101" t="s">
        <v>1047</v>
      </c>
      <c r="D784" s="101" t="s">
        <v>1029</v>
      </c>
      <c r="E784" s="152">
        <f>'7-A'!F11</f>
        <v>0</v>
      </c>
      <c r="F784" s="102" t="str">
        <f>'7-A'!F$7</f>
        <v>Other Maintenance Expenses</v>
      </c>
      <c r="G784" s="102"/>
      <c r="I784" s="111" t="s">
        <v>29</v>
      </c>
    </row>
    <row r="785" spans="2:9" s="101" customFormat="1" x14ac:dyDescent="0.2">
      <c r="B785" s="101" t="s">
        <v>1046</v>
      </c>
      <c r="C785" s="101" t="s">
        <v>1047</v>
      </c>
      <c r="D785" s="101" t="s">
        <v>1030</v>
      </c>
      <c r="E785" s="152">
        <f>'7-A'!F12</f>
        <v>0</v>
      </c>
      <c r="F785" s="102" t="str">
        <f>'7-A'!F$7</f>
        <v>Other Maintenance Expenses</v>
      </c>
      <c r="G785" s="102"/>
      <c r="I785" s="111" t="s">
        <v>29</v>
      </c>
    </row>
    <row r="786" spans="2:9" s="101" customFormat="1" x14ac:dyDescent="0.2">
      <c r="B786" s="101" t="s">
        <v>1046</v>
      </c>
      <c r="C786" s="101" t="s">
        <v>1047</v>
      </c>
      <c r="D786" s="101" t="s">
        <v>1031</v>
      </c>
      <c r="E786" s="152">
        <f>'7-A'!F13</f>
        <v>0</v>
      </c>
      <c r="F786" s="102" t="str">
        <f>'7-A'!F$7</f>
        <v>Other Maintenance Expenses</v>
      </c>
      <c r="G786" s="102"/>
      <c r="I786" s="111" t="s">
        <v>29</v>
      </c>
    </row>
    <row r="787" spans="2:9" s="101" customFormat="1" x14ac:dyDescent="0.2">
      <c r="B787" s="101" t="s">
        <v>1046</v>
      </c>
      <c r="C787" s="101" t="s">
        <v>1047</v>
      </c>
      <c r="D787" s="101" t="s">
        <v>1032</v>
      </c>
      <c r="E787" s="152">
        <f>'7-A'!F14</f>
        <v>0</v>
      </c>
      <c r="F787" s="102" t="str">
        <f>'7-A'!F$7</f>
        <v>Other Maintenance Expenses</v>
      </c>
      <c r="G787" s="102"/>
      <c r="I787" s="111" t="s">
        <v>29</v>
      </c>
    </row>
    <row r="788" spans="2:9" s="101" customFormat="1" x14ac:dyDescent="0.2">
      <c r="B788" s="101" t="s">
        <v>1046</v>
      </c>
      <c r="C788" s="101" t="s">
        <v>1047</v>
      </c>
      <c r="D788" s="101" t="s">
        <v>1033</v>
      </c>
      <c r="E788" s="152">
        <f>'7-A'!F15</f>
        <v>0</v>
      </c>
      <c r="F788" s="102" t="str">
        <f>'7-A'!F$7</f>
        <v>Other Maintenance Expenses</v>
      </c>
      <c r="G788" s="102"/>
      <c r="I788" s="111" t="s">
        <v>29</v>
      </c>
    </row>
    <row r="789" spans="2:9" s="101" customFormat="1" x14ac:dyDescent="0.2">
      <c r="B789" s="101" t="s">
        <v>1046</v>
      </c>
      <c r="C789" s="101" t="s">
        <v>1047</v>
      </c>
      <c r="D789" s="101" t="s">
        <v>1034</v>
      </c>
      <c r="E789" s="152">
        <f>'7-A'!F16</f>
        <v>0</v>
      </c>
      <c r="F789" s="102" t="str">
        <f>'7-A'!F$7</f>
        <v>Other Maintenance Expenses</v>
      </c>
      <c r="G789" s="102"/>
      <c r="I789" s="111" t="s">
        <v>29</v>
      </c>
    </row>
    <row r="790" spans="2:9" s="101" customFormat="1" x14ac:dyDescent="0.2">
      <c r="B790" s="101" t="s">
        <v>1046</v>
      </c>
      <c r="C790" s="101" t="s">
        <v>1047</v>
      </c>
      <c r="D790" s="101" t="s">
        <v>1035</v>
      </c>
      <c r="E790" s="152">
        <f>'7-A'!F17</f>
        <v>0</v>
      </c>
      <c r="F790" s="102" t="str">
        <f>'7-A'!F$7</f>
        <v>Other Maintenance Expenses</v>
      </c>
      <c r="G790" s="102"/>
      <c r="I790" s="111" t="s">
        <v>29</v>
      </c>
    </row>
    <row r="791" spans="2:9" s="101" customFormat="1" x14ac:dyDescent="0.2">
      <c r="B791" s="101" t="s">
        <v>1046</v>
      </c>
      <c r="C791" s="101" t="s">
        <v>1047</v>
      </c>
      <c r="D791" s="101" t="s">
        <v>1036</v>
      </c>
      <c r="E791" s="152">
        <f>'7-A'!G8</f>
        <v>0</v>
      </c>
      <c r="F791" s="102" t="str">
        <f>'7-A'!F$7</f>
        <v>Other Maintenance Expenses</v>
      </c>
      <c r="G791" s="102"/>
      <c r="I791" s="111" t="s">
        <v>29</v>
      </c>
    </row>
    <row r="792" spans="2:9" s="101" customFormat="1" x14ac:dyDescent="0.2">
      <c r="B792" s="101" t="s">
        <v>1046</v>
      </c>
      <c r="C792" s="101" t="s">
        <v>1047</v>
      </c>
      <c r="D792" s="101" t="s">
        <v>1037</v>
      </c>
      <c r="E792" s="152">
        <f>'7-A'!G9</f>
        <v>0</v>
      </c>
      <c r="F792" s="102" t="str">
        <f>'7-A'!F$7</f>
        <v>Other Maintenance Expenses</v>
      </c>
      <c r="G792" s="102"/>
      <c r="I792" s="111" t="s">
        <v>29</v>
      </c>
    </row>
    <row r="793" spans="2:9" s="101" customFormat="1" x14ac:dyDescent="0.2">
      <c r="B793" s="101" t="s">
        <v>1046</v>
      </c>
      <c r="C793" s="101" t="s">
        <v>1047</v>
      </c>
      <c r="D793" s="101" t="s">
        <v>1038</v>
      </c>
      <c r="E793" s="152">
        <f>'7-A'!G10</f>
        <v>0</v>
      </c>
      <c r="F793" s="102" t="str">
        <f>'7-A'!F$7</f>
        <v>Other Maintenance Expenses</v>
      </c>
      <c r="G793" s="102"/>
      <c r="I793" s="111" t="s">
        <v>29</v>
      </c>
    </row>
    <row r="794" spans="2:9" s="101" customFormat="1" x14ac:dyDescent="0.2">
      <c r="B794" s="101" t="s">
        <v>1046</v>
      </c>
      <c r="C794" s="101" t="s">
        <v>1047</v>
      </c>
      <c r="D794" s="101" t="s">
        <v>1039</v>
      </c>
      <c r="E794" s="152">
        <f>'7-A'!G11</f>
        <v>0</v>
      </c>
      <c r="F794" s="102" t="str">
        <f>'7-A'!F$7</f>
        <v>Other Maintenance Expenses</v>
      </c>
      <c r="G794" s="102"/>
      <c r="I794" s="111" t="s">
        <v>29</v>
      </c>
    </row>
    <row r="795" spans="2:9" s="101" customFormat="1" x14ac:dyDescent="0.2">
      <c r="B795" s="101" t="s">
        <v>1046</v>
      </c>
      <c r="C795" s="101" t="s">
        <v>1047</v>
      </c>
      <c r="D795" s="101" t="s">
        <v>1040</v>
      </c>
      <c r="E795" s="152">
        <f>'7-A'!G12</f>
        <v>0</v>
      </c>
      <c r="F795" s="102" t="str">
        <f>'7-A'!F$7</f>
        <v>Other Maintenance Expenses</v>
      </c>
      <c r="G795" s="102"/>
      <c r="I795" s="111" t="s">
        <v>29</v>
      </c>
    </row>
    <row r="796" spans="2:9" s="101" customFormat="1" x14ac:dyDescent="0.2">
      <c r="B796" s="101" t="s">
        <v>1046</v>
      </c>
      <c r="C796" s="101" t="s">
        <v>1047</v>
      </c>
      <c r="D796" s="101" t="s">
        <v>1041</v>
      </c>
      <c r="E796" s="152">
        <f>'7-A'!G13</f>
        <v>0</v>
      </c>
      <c r="F796" s="102" t="str">
        <f>'7-A'!F$7</f>
        <v>Other Maintenance Expenses</v>
      </c>
      <c r="G796" s="102"/>
      <c r="I796" s="111" t="s">
        <v>29</v>
      </c>
    </row>
    <row r="797" spans="2:9" s="101" customFormat="1" x14ac:dyDescent="0.2">
      <c r="B797" s="101" t="s">
        <v>1046</v>
      </c>
      <c r="C797" s="101" t="s">
        <v>1047</v>
      </c>
      <c r="D797" s="101" t="s">
        <v>1042</v>
      </c>
      <c r="E797" s="152">
        <f>'7-A'!G14</f>
        <v>0</v>
      </c>
      <c r="F797" s="102" t="str">
        <f>'7-A'!F$7</f>
        <v>Other Maintenance Expenses</v>
      </c>
      <c r="G797" s="102"/>
      <c r="I797" s="111" t="s">
        <v>29</v>
      </c>
    </row>
    <row r="798" spans="2:9" s="101" customFormat="1" x14ac:dyDescent="0.2">
      <c r="B798" s="101" t="s">
        <v>1046</v>
      </c>
      <c r="C798" s="101" t="s">
        <v>1047</v>
      </c>
      <c r="D798" s="101" t="s">
        <v>1043</v>
      </c>
      <c r="E798" s="152">
        <f>'7-A'!G15</f>
        <v>0</v>
      </c>
      <c r="F798" s="102" t="str">
        <f>'7-A'!F$7</f>
        <v>Other Maintenance Expenses</v>
      </c>
      <c r="G798" s="102"/>
      <c r="I798" s="111" t="s">
        <v>29</v>
      </c>
    </row>
    <row r="799" spans="2:9" s="101" customFormat="1" x14ac:dyDescent="0.2">
      <c r="B799" s="101" t="s">
        <v>1046</v>
      </c>
      <c r="C799" s="101" t="s">
        <v>1047</v>
      </c>
      <c r="D799" s="101" t="s">
        <v>1044</v>
      </c>
      <c r="E799" s="152">
        <f>'7-A'!G16</f>
        <v>0</v>
      </c>
      <c r="F799" s="102" t="str">
        <f>'7-A'!F$7</f>
        <v>Other Maintenance Expenses</v>
      </c>
      <c r="G799" s="102"/>
      <c r="I799" s="111" t="s">
        <v>29</v>
      </c>
    </row>
    <row r="800" spans="2:9" s="101" customFormat="1" x14ac:dyDescent="0.2">
      <c r="B800" s="101" t="s">
        <v>1046</v>
      </c>
      <c r="C800" s="101" t="s">
        <v>1047</v>
      </c>
      <c r="D800" s="101" t="s">
        <v>1045</v>
      </c>
      <c r="E800" s="152">
        <f>'7-A'!G17</f>
        <v>0</v>
      </c>
      <c r="F800" s="102" t="str">
        <f>'7-A'!F$7</f>
        <v>Other Maintenance Expenses</v>
      </c>
      <c r="G800" s="102"/>
      <c r="I800" s="111" t="s">
        <v>29</v>
      </c>
    </row>
    <row r="801" spans="2:9" s="101" customFormat="1" x14ac:dyDescent="0.2">
      <c r="B801" s="101" t="s">
        <v>1046</v>
      </c>
      <c r="C801" s="101" t="s">
        <v>1047</v>
      </c>
      <c r="E801" s="137">
        <f>'7-A'!F21</f>
        <v>0</v>
      </c>
      <c r="F801" s="102" t="str">
        <f>'7-A'!F20</f>
        <v>Rationale:</v>
      </c>
      <c r="G801" s="102"/>
      <c r="I801" s="111" t="s">
        <v>29</v>
      </c>
    </row>
    <row r="802" spans="2:9" s="101" customFormat="1" x14ac:dyDescent="0.2">
      <c r="B802" s="101" t="s">
        <v>1046</v>
      </c>
      <c r="C802" s="101" t="s">
        <v>1047</v>
      </c>
      <c r="D802" s="101" t="s">
        <v>1026</v>
      </c>
      <c r="E802" s="152">
        <f>'7-A'!F27</f>
        <v>0</v>
      </c>
      <c r="F802" s="102" t="str">
        <f>'7-A'!F$26</f>
        <v>Other Fixed Expenses</v>
      </c>
      <c r="G802" s="102"/>
      <c r="I802" s="111" t="s">
        <v>29</v>
      </c>
    </row>
    <row r="803" spans="2:9" s="101" customFormat="1" x14ac:dyDescent="0.2">
      <c r="B803" s="101" t="s">
        <v>1046</v>
      </c>
      <c r="C803" s="101" t="s">
        <v>1047</v>
      </c>
      <c r="D803" s="101" t="s">
        <v>1027</v>
      </c>
      <c r="E803" s="152">
        <f>'7-A'!F28</f>
        <v>0</v>
      </c>
      <c r="F803" s="102" t="str">
        <f>'7-A'!F$26</f>
        <v>Other Fixed Expenses</v>
      </c>
      <c r="G803" s="102"/>
      <c r="I803" s="111" t="s">
        <v>29</v>
      </c>
    </row>
    <row r="804" spans="2:9" s="101" customFormat="1" x14ac:dyDescent="0.2">
      <c r="B804" s="101" t="s">
        <v>1046</v>
      </c>
      <c r="C804" s="101" t="s">
        <v>1047</v>
      </c>
      <c r="D804" s="101" t="s">
        <v>1028</v>
      </c>
      <c r="E804" s="152">
        <f>'7-A'!F29</f>
        <v>0</v>
      </c>
      <c r="F804" s="102" t="str">
        <f>'7-A'!F$26</f>
        <v>Other Fixed Expenses</v>
      </c>
      <c r="G804" s="102"/>
      <c r="I804" s="111" t="s">
        <v>29</v>
      </c>
    </row>
    <row r="805" spans="2:9" s="101" customFormat="1" x14ac:dyDescent="0.2">
      <c r="B805" s="101" t="s">
        <v>1046</v>
      </c>
      <c r="C805" s="101" t="s">
        <v>1047</v>
      </c>
      <c r="D805" s="101" t="s">
        <v>1029</v>
      </c>
      <c r="E805" s="152">
        <f>'7-A'!F30</f>
        <v>0</v>
      </c>
      <c r="F805" s="102" t="str">
        <f>'7-A'!F$26</f>
        <v>Other Fixed Expenses</v>
      </c>
      <c r="G805" s="102"/>
      <c r="I805" s="111" t="s">
        <v>29</v>
      </c>
    </row>
    <row r="806" spans="2:9" s="101" customFormat="1" x14ac:dyDescent="0.2">
      <c r="B806" s="101" t="s">
        <v>1046</v>
      </c>
      <c r="C806" s="101" t="s">
        <v>1047</v>
      </c>
      <c r="D806" s="101" t="s">
        <v>1030</v>
      </c>
      <c r="E806" s="152">
        <f>'7-A'!F31</f>
        <v>0</v>
      </c>
      <c r="F806" s="102" t="str">
        <f>'7-A'!F$26</f>
        <v>Other Fixed Expenses</v>
      </c>
      <c r="G806" s="102"/>
      <c r="I806" s="111" t="s">
        <v>29</v>
      </c>
    </row>
    <row r="807" spans="2:9" s="101" customFormat="1" x14ac:dyDescent="0.2">
      <c r="B807" s="101" t="s">
        <v>1046</v>
      </c>
      <c r="C807" s="101" t="s">
        <v>1047</v>
      </c>
      <c r="D807" s="101" t="s">
        <v>1031</v>
      </c>
      <c r="E807" s="152">
        <f>'7-A'!F32</f>
        <v>0</v>
      </c>
      <c r="F807" s="102" t="str">
        <f>'7-A'!F$26</f>
        <v>Other Fixed Expenses</v>
      </c>
      <c r="G807" s="102"/>
      <c r="I807" s="111" t="s">
        <v>29</v>
      </c>
    </row>
    <row r="808" spans="2:9" s="101" customFormat="1" x14ac:dyDescent="0.2">
      <c r="B808" s="101" t="s">
        <v>1046</v>
      </c>
      <c r="C808" s="101" t="s">
        <v>1047</v>
      </c>
      <c r="D808" s="101" t="s">
        <v>1032</v>
      </c>
      <c r="E808" s="152">
        <f>'7-A'!F33</f>
        <v>0</v>
      </c>
      <c r="F808" s="102" t="str">
        <f>'7-A'!F$26</f>
        <v>Other Fixed Expenses</v>
      </c>
      <c r="G808" s="102"/>
      <c r="I808" s="111" t="s">
        <v>29</v>
      </c>
    </row>
    <row r="809" spans="2:9" s="101" customFormat="1" x14ac:dyDescent="0.2">
      <c r="B809" s="101" t="s">
        <v>1046</v>
      </c>
      <c r="C809" s="101" t="s">
        <v>1047</v>
      </c>
      <c r="D809" s="101" t="s">
        <v>1033</v>
      </c>
      <c r="E809" s="152">
        <f>'7-A'!F34</f>
        <v>0</v>
      </c>
      <c r="F809" s="102" t="str">
        <f>'7-A'!F$26</f>
        <v>Other Fixed Expenses</v>
      </c>
      <c r="G809" s="102"/>
      <c r="I809" s="111" t="s">
        <v>29</v>
      </c>
    </row>
    <row r="810" spans="2:9" s="101" customFormat="1" x14ac:dyDescent="0.2">
      <c r="B810" s="101" t="s">
        <v>1046</v>
      </c>
      <c r="C810" s="101" t="s">
        <v>1047</v>
      </c>
      <c r="D810" s="101" t="s">
        <v>1034</v>
      </c>
      <c r="E810" s="152">
        <f>'7-A'!F35</f>
        <v>0</v>
      </c>
      <c r="F810" s="102" t="str">
        <f>'7-A'!F$26</f>
        <v>Other Fixed Expenses</v>
      </c>
      <c r="G810" s="102"/>
      <c r="I810" s="111" t="s">
        <v>29</v>
      </c>
    </row>
    <row r="811" spans="2:9" s="101" customFormat="1" x14ac:dyDescent="0.2">
      <c r="B811" s="101" t="s">
        <v>1046</v>
      </c>
      <c r="C811" s="101" t="s">
        <v>1047</v>
      </c>
      <c r="D811" s="101" t="s">
        <v>1035</v>
      </c>
      <c r="E811" s="152">
        <f>'7-A'!F36</f>
        <v>0</v>
      </c>
      <c r="F811" s="102" t="str">
        <f>'7-A'!F$26</f>
        <v>Other Fixed Expenses</v>
      </c>
      <c r="G811" s="102"/>
      <c r="I811" s="111" t="s">
        <v>29</v>
      </c>
    </row>
    <row r="812" spans="2:9" s="101" customFormat="1" x14ac:dyDescent="0.2">
      <c r="B812" s="101" t="s">
        <v>1046</v>
      </c>
      <c r="C812" s="101" t="s">
        <v>1047</v>
      </c>
      <c r="D812" s="101" t="s">
        <v>1036</v>
      </c>
      <c r="E812" s="152">
        <f>'7-A'!G27</f>
        <v>0</v>
      </c>
      <c r="F812" s="102" t="str">
        <f>'7-A'!F$26</f>
        <v>Other Fixed Expenses</v>
      </c>
      <c r="G812" s="102"/>
      <c r="I812" s="111" t="s">
        <v>29</v>
      </c>
    </row>
    <row r="813" spans="2:9" s="101" customFormat="1" x14ac:dyDescent="0.2">
      <c r="B813" s="101" t="s">
        <v>1046</v>
      </c>
      <c r="C813" s="101" t="s">
        <v>1047</v>
      </c>
      <c r="D813" s="101" t="s">
        <v>1037</v>
      </c>
      <c r="E813" s="152">
        <f>'7-A'!G28</f>
        <v>0</v>
      </c>
      <c r="F813" s="102" t="str">
        <f>'7-A'!F$26</f>
        <v>Other Fixed Expenses</v>
      </c>
      <c r="G813" s="102"/>
      <c r="I813" s="111" t="s">
        <v>29</v>
      </c>
    </row>
    <row r="814" spans="2:9" s="101" customFormat="1" x14ac:dyDescent="0.2">
      <c r="B814" s="101" t="s">
        <v>1046</v>
      </c>
      <c r="C814" s="101" t="s">
        <v>1047</v>
      </c>
      <c r="D814" s="101" t="s">
        <v>1038</v>
      </c>
      <c r="E814" s="152">
        <f>'7-A'!G29</f>
        <v>0</v>
      </c>
      <c r="F814" s="102" t="str">
        <f>'7-A'!F$26</f>
        <v>Other Fixed Expenses</v>
      </c>
      <c r="G814" s="102"/>
      <c r="I814" s="111" t="s">
        <v>29</v>
      </c>
    </row>
    <row r="815" spans="2:9" s="101" customFormat="1" x14ac:dyDescent="0.2">
      <c r="B815" s="101" t="s">
        <v>1046</v>
      </c>
      <c r="C815" s="101" t="s">
        <v>1047</v>
      </c>
      <c r="D815" s="101" t="s">
        <v>1039</v>
      </c>
      <c r="E815" s="152">
        <f>'7-A'!G30</f>
        <v>0</v>
      </c>
      <c r="F815" s="102" t="str">
        <f>'7-A'!F$26</f>
        <v>Other Fixed Expenses</v>
      </c>
      <c r="G815" s="102"/>
      <c r="I815" s="111" t="s">
        <v>29</v>
      </c>
    </row>
    <row r="816" spans="2:9" s="101" customFormat="1" x14ac:dyDescent="0.2">
      <c r="B816" s="101" t="s">
        <v>1046</v>
      </c>
      <c r="C816" s="101" t="s">
        <v>1047</v>
      </c>
      <c r="D816" s="101" t="s">
        <v>1040</v>
      </c>
      <c r="E816" s="152">
        <f>'7-A'!G31</f>
        <v>0</v>
      </c>
      <c r="F816" s="102" t="str">
        <f>'7-A'!F$26</f>
        <v>Other Fixed Expenses</v>
      </c>
      <c r="G816" s="102"/>
      <c r="I816" s="111" t="s">
        <v>29</v>
      </c>
    </row>
    <row r="817" spans="2:11" s="101" customFormat="1" x14ac:dyDescent="0.2">
      <c r="B817" s="101" t="s">
        <v>1046</v>
      </c>
      <c r="C817" s="101" t="s">
        <v>1047</v>
      </c>
      <c r="D817" s="101" t="s">
        <v>1041</v>
      </c>
      <c r="E817" s="152">
        <f>'7-A'!G32</f>
        <v>0</v>
      </c>
      <c r="F817" s="102" t="str">
        <f>'7-A'!F$26</f>
        <v>Other Fixed Expenses</v>
      </c>
      <c r="G817" s="102"/>
      <c r="I817" s="111" t="s">
        <v>29</v>
      </c>
    </row>
    <row r="818" spans="2:11" s="101" customFormat="1" x14ac:dyDescent="0.2">
      <c r="B818" s="101" t="s">
        <v>1046</v>
      </c>
      <c r="C818" s="101" t="s">
        <v>1047</v>
      </c>
      <c r="D818" s="101" t="s">
        <v>1042</v>
      </c>
      <c r="E818" s="152">
        <f>'7-A'!G33</f>
        <v>0</v>
      </c>
      <c r="F818" s="102" t="str">
        <f>'7-A'!F$26</f>
        <v>Other Fixed Expenses</v>
      </c>
      <c r="G818" s="102"/>
      <c r="I818" s="111" t="s">
        <v>29</v>
      </c>
    </row>
    <row r="819" spans="2:11" s="101" customFormat="1" x14ac:dyDescent="0.2">
      <c r="B819" s="101" t="s">
        <v>1046</v>
      </c>
      <c r="C819" s="101" t="s">
        <v>1047</v>
      </c>
      <c r="D819" s="101" t="s">
        <v>1043</v>
      </c>
      <c r="E819" s="152">
        <f>'7-A'!G34</f>
        <v>0</v>
      </c>
      <c r="F819" s="102" t="str">
        <f>'7-A'!F$26</f>
        <v>Other Fixed Expenses</v>
      </c>
      <c r="G819" s="102"/>
      <c r="I819" s="111" t="s">
        <v>29</v>
      </c>
    </row>
    <row r="820" spans="2:11" s="101" customFormat="1" x14ac:dyDescent="0.2">
      <c r="B820" s="101" t="s">
        <v>1046</v>
      </c>
      <c r="C820" s="101" t="s">
        <v>1047</v>
      </c>
      <c r="D820" s="101" t="s">
        <v>1044</v>
      </c>
      <c r="E820" s="152">
        <f>'7-A'!G35</f>
        <v>0</v>
      </c>
      <c r="F820" s="102" t="str">
        <f>'7-A'!F$26</f>
        <v>Other Fixed Expenses</v>
      </c>
      <c r="G820" s="102"/>
      <c r="I820" s="111" t="s">
        <v>29</v>
      </c>
    </row>
    <row r="821" spans="2:11" s="101" customFormat="1" x14ac:dyDescent="0.2">
      <c r="B821" s="101" t="s">
        <v>1046</v>
      </c>
      <c r="C821" s="101" t="s">
        <v>1047</v>
      </c>
      <c r="D821" s="101" t="s">
        <v>1045</v>
      </c>
      <c r="E821" s="152">
        <f>'7-A'!G36</f>
        <v>0</v>
      </c>
      <c r="F821" s="102" t="str">
        <f>'7-A'!F$26</f>
        <v>Other Fixed Expenses</v>
      </c>
      <c r="G821" s="102"/>
      <c r="I821" s="111" t="s">
        <v>29</v>
      </c>
    </row>
    <row r="822" spans="2:11" s="101" customFormat="1" x14ac:dyDescent="0.2">
      <c r="B822" s="101" t="s">
        <v>1046</v>
      </c>
      <c r="C822" s="101" t="s">
        <v>1047</v>
      </c>
      <c r="E822" s="137">
        <f>'7-A'!F40</f>
        <v>0</v>
      </c>
      <c r="F822" s="102" t="str">
        <f>'7-A'!F39</f>
        <v>Rationale:</v>
      </c>
      <c r="G822" s="102"/>
      <c r="I822" s="111" t="s">
        <v>29</v>
      </c>
    </row>
    <row r="823" spans="2:11" s="101" customFormat="1" x14ac:dyDescent="0.2">
      <c r="B823" s="101">
        <v>8</v>
      </c>
      <c r="C823" s="101" t="s">
        <v>200</v>
      </c>
      <c r="E823" s="138" t="e">
        <f>#REF!</f>
        <v>#REF!</v>
      </c>
      <c r="F823" s="102" t="e">
        <f>#REF!</f>
        <v>#REF!</v>
      </c>
      <c r="G823" s="127" t="s">
        <v>696</v>
      </c>
      <c r="I823" s="111" t="s">
        <v>29</v>
      </c>
      <c r="K823" s="101" t="e">
        <f>IF(E823=0,"",E823)</f>
        <v>#REF!</v>
      </c>
    </row>
    <row r="824" spans="2:11" s="101" customFormat="1" x14ac:dyDescent="0.2">
      <c r="B824" s="101">
        <v>8</v>
      </c>
      <c r="C824" s="101" t="s">
        <v>200</v>
      </c>
      <c r="E824" s="138" t="e">
        <f>#REF!</f>
        <v>#REF!</v>
      </c>
      <c r="F824" s="102" t="e">
        <f>#REF!</f>
        <v>#REF!</v>
      </c>
      <c r="G824" s="102"/>
      <c r="I824" s="111" t="s">
        <v>29</v>
      </c>
    </row>
    <row r="825" spans="2:11" s="101" customFormat="1" x14ac:dyDescent="0.2">
      <c r="B825" s="101">
        <v>8</v>
      </c>
      <c r="C825" s="101" t="s">
        <v>200</v>
      </c>
      <c r="E825" s="138" t="e">
        <f>#REF!</f>
        <v>#REF!</v>
      </c>
      <c r="F825" s="102" t="e">
        <f>#REF!</f>
        <v>#REF!</v>
      </c>
      <c r="G825" s="102"/>
      <c r="I825" s="111" t="s">
        <v>29</v>
      </c>
    </row>
    <row r="826" spans="2:11" s="101" customFormat="1" x14ac:dyDescent="0.2">
      <c r="B826" s="101">
        <v>8</v>
      </c>
      <c r="C826" s="101" t="s">
        <v>200</v>
      </c>
      <c r="D826" s="101" t="e">
        <f>#REF!</f>
        <v>#REF!</v>
      </c>
      <c r="E826" s="138" t="e">
        <f>#REF!</f>
        <v>#REF!</v>
      </c>
      <c r="F826" s="102" t="e">
        <f>#REF!</f>
        <v>#REF!</v>
      </c>
      <c r="G826" s="102"/>
      <c r="I826" s="111" t="s">
        <v>1059</v>
      </c>
      <c r="J826" s="101" t="s">
        <v>886</v>
      </c>
    </row>
    <row r="827" spans="2:11" s="101" customFormat="1" x14ac:dyDescent="0.2">
      <c r="B827" s="101">
        <v>8</v>
      </c>
      <c r="C827" s="101" t="s">
        <v>200</v>
      </c>
      <c r="D827" s="101" t="e">
        <f>#REF!</f>
        <v>#REF!</v>
      </c>
      <c r="E827" s="138" t="e">
        <f>#REF!</f>
        <v>#REF!</v>
      </c>
      <c r="F827" s="102" t="e">
        <f>F826</f>
        <v>#REF!</v>
      </c>
      <c r="G827" s="102"/>
      <c r="I827" s="111" t="s">
        <v>1059</v>
      </c>
      <c r="J827" s="101" t="s">
        <v>886</v>
      </c>
    </row>
    <row r="828" spans="2:11" s="101" customFormat="1" x14ac:dyDescent="0.2">
      <c r="B828" s="101">
        <v>8</v>
      </c>
      <c r="C828" s="101" t="s">
        <v>200</v>
      </c>
      <c r="D828" s="101" t="e">
        <f>#REF!</f>
        <v>#REF!</v>
      </c>
      <c r="E828" s="138" t="e">
        <f>#REF!</f>
        <v>#REF!</v>
      </c>
      <c r="F828" s="102" t="e">
        <f t="shared" ref="F828:F835" si="11">F827</f>
        <v>#REF!</v>
      </c>
      <c r="G828" s="102"/>
      <c r="I828" s="111" t="s">
        <v>1059</v>
      </c>
      <c r="J828" s="101" t="s">
        <v>886</v>
      </c>
    </row>
    <row r="829" spans="2:11" s="101" customFormat="1" x14ac:dyDescent="0.2">
      <c r="B829" s="101">
        <v>8</v>
      </c>
      <c r="C829" s="101" t="s">
        <v>200</v>
      </c>
      <c r="D829" s="101" t="e">
        <f>#REF!</f>
        <v>#REF!</v>
      </c>
      <c r="E829" s="138" t="e">
        <f>#REF!</f>
        <v>#REF!</v>
      </c>
      <c r="F829" s="102" t="e">
        <f t="shared" si="11"/>
        <v>#REF!</v>
      </c>
      <c r="G829" s="102"/>
      <c r="I829" s="111" t="s">
        <v>1059</v>
      </c>
      <c r="J829" s="101" t="s">
        <v>886</v>
      </c>
    </row>
    <row r="830" spans="2:11" s="101" customFormat="1" x14ac:dyDescent="0.2">
      <c r="B830" s="101">
        <v>8</v>
      </c>
      <c r="C830" s="101" t="s">
        <v>200</v>
      </c>
      <c r="D830" s="101" t="e">
        <f>#REF!</f>
        <v>#REF!</v>
      </c>
      <c r="E830" s="138" t="e">
        <f>#REF!</f>
        <v>#REF!</v>
      </c>
      <c r="F830" s="102" t="e">
        <f t="shared" si="11"/>
        <v>#REF!</v>
      </c>
      <c r="G830" s="102"/>
      <c r="I830" s="111" t="s">
        <v>1059</v>
      </c>
      <c r="J830" s="101" t="s">
        <v>886</v>
      </c>
    </row>
    <row r="831" spans="2:11" s="101" customFormat="1" x14ac:dyDescent="0.2">
      <c r="B831" s="101">
        <v>8</v>
      </c>
      <c r="C831" s="101" t="s">
        <v>200</v>
      </c>
      <c r="D831" s="101" t="e">
        <f>#REF!</f>
        <v>#REF!</v>
      </c>
      <c r="E831" s="138" t="e">
        <f>#REF!</f>
        <v>#REF!</v>
      </c>
      <c r="F831" s="102" t="e">
        <f t="shared" si="11"/>
        <v>#REF!</v>
      </c>
      <c r="G831" s="102"/>
      <c r="I831" s="111" t="s">
        <v>1059</v>
      </c>
      <c r="J831" s="101" t="s">
        <v>886</v>
      </c>
    </row>
    <row r="832" spans="2:11" s="101" customFormat="1" x14ac:dyDescent="0.2">
      <c r="B832" s="101">
        <v>8</v>
      </c>
      <c r="C832" s="101" t="s">
        <v>200</v>
      </c>
      <c r="D832" s="101" t="e">
        <f>#REF!</f>
        <v>#REF!</v>
      </c>
      <c r="E832" s="138" t="e">
        <f>#REF!</f>
        <v>#REF!</v>
      </c>
      <c r="F832" s="102" t="e">
        <f t="shared" si="11"/>
        <v>#REF!</v>
      </c>
      <c r="G832" s="102"/>
      <c r="I832" s="111" t="s">
        <v>1059</v>
      </c>
      <c r="J832" s="101" t="s">
        <v>886</v>
      </c>
    </row>
    <row r="833" spans="2:10" s="101" customFormat="1" x14ac:dyDescent="0.2">
      <c r="B833" s="101">
        <v>8</v>
      </c>
      <c r="C833" s="101" t="s">
        <v>200</v>
      </c>
      <c r="D833" s="101" t="e">
        <f>#REF!</f>
        <v>#REF!</v>
      </c>
      <c r="E833" s="138" t="e">
        <f>#REF!</f>
        <v>#REF!</v>
      </c>
      <c r="F833" s="102" t="e">
        <f t="shared" si="11"/>
        <v>#REF!</v>
      </c>
      <c r="G833" s="102"/>
      <c r="I833" s="111" t="s">
        <v>1059</v>
      </c>
      <c r="J833" s="101" t="s">
        <v>886</v>
      </c>
    </row>
    <row r="834" spans="2:10" s="101" customFormat="1" x14ac:dyDescent="0.2">
      <c r="B834" s="101">
        <v>8</v>
      </c>
      <c r="C834" s="101" t="s">
        <v>200</v>
      </c>
      <c r="D834" s="101" t="e">
        <f>#REF!</f>
        <v>#REF!</v>
      </c>
      <c r="E834" s="138" t="e">
        <f>#REF!</f>
        <v>#REF!</v>
      </c>
      <c r="F834" s="102" t="e">
        <f t="shared" si="11"/>
        <v>#REF!</v>
      </c>
      <c r="G834" s="102"/>
      <c r="I834" s="103" t="s">
        <v>29</v>
      </c>
    </row>
    <row r="835" spans="2:10" s="101" customFormat="1" x14ac:dyDescent="0.2">
      <c r="B835" s="101">
        <v>8</v>
      </c>
      <c r="C835" s="101" t="s">
        <v>200</v>
      </c>
      <c r="D835" s="101" t="e">
        <f>#REF!</f>
        <v>#REF!</v>
      </c>
      <c r="E835" s="138" t="e">
        <f>#REF!</f>
        <v>#REF!</v>
      </c>
      <c r="F835" s="102" t="e">
        <f t="shared" si="11"/>
        <v>#REF!</v>
      </c>
      <c r="G835" s="102"/>
      <c r="I835" s="103" t="s">
        <v>29</v>
      </c>
    </row>
    <row r="836" spans="2:10" s="101" customFormat="1" x14ac:dyDescent="0.2">
      <c r="B836" s="101">
        <v>8</v>
      </c>
      <c r="C836" s="101" t="s">
        <v>200</v>
      </c>
      <c r="D836" s="101" t="e">
        <f>#REF!</f>
        <v>#REF!</v>
      </c>
      <c r="E836" s="138" t="e">
        <f>#REF!</f>
        <v>#REF!</v>
      </c>
      <c r="F836" s="102" t="e">
        <f>#REF!</f>
        <v>#REF!</v>
      </c>
      <c r="G836" s="102"/>
      <c r="I836" s="111" t="s">
        <v>863</v>
      </c>
      <c r="J836" s="101" t="s">
        <v>886</v>
      </c>
    </row>
    <row r="837" spans="2:10" s="101" customFormat="1" x14ac:dyDescent="0.2">
      <c r="B837" s="101">
        <v>8</v>
      </c>
      <c r="C837" s="101" t="s">
        <v>200</v>
      </c>
      <c r="D837" s="101" t="e">
        <f>#REF!</f>
        <v>#REF!</v>
      </c>
      <c r="E837" s="138" t="e">
        <f>#REF!</f>
        <v>#REF!</v>
      </c>
      <c r="F837" s="102" t="e">
        <f>F836</f>
        <v>#REF!</v>
      </c>
      <c r="G837" s="102"/>
      <c r="I837" s="111" t="s">
        <v>863</v>
      </c>
      <c r="J837" s="101" t="s">
        <v>886</v>
      </c>
    </row>
    <row r="838" spans="2:10" s="101" customFormat="1" x14ac:dyDescent="0.2">
      <c r="B838" s="101">
        <v>8</v>
      </c>
      <c r="C838" s="101" t="s">
        <v>200</v>
      </c>
      <c r="D838" s="101" t="e">
        <f>#REF!</f>
        <v>#REF!</v>
      </c>
      <c r="E838" s="138" t="e">
        <f>#REF!</f>
        <v>#REF!</v>
      </c>
      <c r="F838" s="102" t="e">
        <f t="shared" ref="F838:F845" si="12">F837</f>
        <v>#REF!</v>
      </c>
      <c r="G838" s="102"/>
      <c r="I838" s="111" t="s">
        <v>863</v>
      </c>
      <c r="J838" s="101" t="s">
        <v>886</v>
      </c>
    </row>
    <row r="839" spans="2:10" s="101" customFormat="1" x14ac:dyDescent="0.2">
      <c r="B839" s="101">
        <v>8</v>
      </c>
      <c r="C839" s="101" t="s">
        <v>200</v>
      </c>
      <c r="D839" s="101" t="e">
        <f>#REF!</f>
        <v>#REF!</v>
      </c>
      <c r="E839" s="138" t="e">
        <f>#REF!</f>
        <v>#REF!</v>
      </c>
      <c r="F839" s="102" t="e">
        <f t="shared" si="12"/>
        <v>#REF!</v>
      </c>
      <c r="G839" s="102"/>
      <c r="I839" s="111" t="s">
        <v>863</v>
      </c>
      <c r="J839" s="101" t="s">
        <v>886</v>
      </c>
    </row>
    <row r="840" spans="2:10" s="101" customFormat="1" x14ac:dyDescent="0.2">
      <c r="B840" s="101">
        <v>8</v>
      </c>
      <c r="C840" s="101" t="s">
        <v>200</v>
      </c>
      <c r="D840" s="101" t="e">
        <f>#REF!</f>
        <v>#REF!</v>
      </c>
      <c r="E840" s="138" t="e">
        <f>#REF!</f>
        <v>#REF!</v>
      </c>
      <c r="F840" s="102" t="e">
        <f t="shared" si="12"/>
        <v>#REF!</v>
      </c>
      <c r="G840" s="102"/>
      <c r="I840" s="111" t="s">
        <v>863</v>
      </c>
      <c r="J840" s="101" t="s">
        <v>886</v>
      </c>
    </row>
    <row r="841" spans="2:10" s="101" customFormat="1" x14ac:dyDescent="0.2">
      <c r="B841" s="101">
        <v>8</v>
      </c>
      <c r="C841" s="101" t="s">
        <v>200</v>
      </c>
      <c r="D841" s="101" t="e">
        <f>#REF!</f>
        <v>#REF!</v>
      </c>
      <c r="E841" s="138" t="e">
        <f>#REF!</f>
        <v>#REF!</v>
      </c>
      <c r="F841" s="102" t="e">
        <f t="shared" si="12"/>
        <v>#REF!</v>
      </c>
      <c r="G841" s="102"/>
      <c r="I841" s="111" t="s">
        <v>863</v>
      </c>
      <c r="J841" s="101" t="s">
        <v>886</v>
      </c>
    </row>
    <row r="842" spans="2:10" s="101" customFormat="1" x14ac:dyDescent="0.2">
      <c r="B842" s="101">
        <v>8</v>
      </c>
      <c r="C842" s="101" t="s">
        <v>200</v>
      </c>
      <c r="D842" s="101" t="e">
        <f>#REF!</f>
        <v>#REF!</v>
      </c>
      <c r="E842" s="138" t="e">
        <f>#REF!</f>
        <v>#REF!</v>
      </c>
      <c r="F842" s="102" t="e">
        <f t="shared" si="12"/>
        <v>#REF!</v>
      </c>
      <c r="G842" s="102"/>
      <c r="I842" s="111" t="s">
        <v>863</v>
      </c>
      <c r="J842" s="101" t="s">
        <v>886</v>
      </c>
    </row>
    <row r="843" spans="2:10" s="101" customFormat="1" x14ac:dyDescent="0.2">
      <c r="B843" s="101">
        <v>8</v>
      </c>
      <c r="C843" s="101" t="s">
        <v>200</v>
      </c>
      <c r="D843" s="101" t="e">
        <f>#REF!</f>
        <v>#REF!</v>
      </c>
      <c r="E843" s="138" t="e">
        <f>#REF!</f>
        <v>#REF!</v>
      </c>
      <c r="F843" s="102" t="e">
        <f t="shared" si="12"/>
        <v>#REF!</v>
      </c>
      <c r="G843" s="102"/>
      <c r="I843" s="111" t="s">
        <v>863</v>
      </c>
      <c r="J843" s="101" t="s">
        <v>886</v>
      </c>
    </row>
    <row r="844" spans="2:10" s="101" customFormat="1" x14ac:dyDescent="0.2">
      <c r="B844" s="101">
        <v>8</v>
      </c>
      <c r="C844" s="101" t="s">
        <v>200</v>
      </c>
      <c r="D844" s="101" t="e">
        <f>#REF!</f>
        <v>#REF!</v>
      </c>
      <c r="E844" s="138" t="e">
        <f>#REF!</f>
        <v>#REF!</v>
      </c>
      <c r="F844" s="102" t="e">
        <f t="shared" si="12"/>
        <v>#REF!</v>
      </c>
      <c r="G844" s="102"/>
      <c r="I844" s="103" t="s">
        <v>29</v>
      </c>
    </row>
    <row r="845" spans="2:10" s="101" customFormat="1" x14ac:dyDescent="0.2">
      <c r="B845" s="101">
        <v>8</v>
      </c>
      <c r="C845" s="101" t="s">
        <v>200</v>
      </c>
      <c r="D845" s="101" t="e">
        <f>#REF!</f>
        <v>#REF!</v>
      </c>
      <c r="E845" s="138" t="e">
        <f>#REF!</f>
        <v>#REF!</v>
      </c>
      <c r="F845" s="102" t="e">
        <f t="shared" si="12"/>
        <v>#REF!</v>
      </c>
      <c r="G845" s="102"/>
      <c r="I845" s="103" t="s">
        <v>29</v>
      </c>
    </row>
    <row r="846" spans="2:10" s="101" customFormat="1" x14ac:dyDescent="0.2">
      <c r="B846" s="101">
        <v>8</v>
      </c>
      <c r="C846" s="101" t="s">
        <v>200</v>
      </c>
      <c r="D846" s="101" t="e">
        <f>#REF!</f>
        <v>#REF!</v>
      </c>
      <c r="E846" s="137" t="e">
        <f>#REF!</f>
        <v>#REF!</v>
      </c>
      <c r="F846" s="102" t="e">
        <f>#REF!</f>
        <v>#REF!</v>
      </c>
      <c r="G846" s="102"/>
      <c r="I846" s="111" t="s">
        <v>29</v>
      </c>
    </row>
    <row r="847" spans="2:10" s="101" customFormat="1" x14ac:dyDescent="0.2">
      <c r="B847" s="101">
        <v>8</v>
      </c>
      <c r="C847" s="101" t="s">
        <v>200</v>
      </c>
      <c r="D847" s="101" t="e">
        <f>#REF!</f>
        <v>#REF!</v>
      </c>
      <c r="E847" s="137" t="e">
        <f>#REF!</f>
        <v>#REF!</v>
      </c>
      <c r="F847" s="102" t="e">
        <f>F846</f>
        <v>#REF!</v>
      </c>
      <c r="G847" s="102"/>
      <c r="I847" s="111" t="s">
        <v>29</v>
      </c>
    </row>
    <row r="848" spans="2:10" s="101" customFormat="1" x14ac:dyDescent="0.2">
      <c r="B848" s="101">
        <v>8</v>
      </c>
      <c r="C848" s="101" t="s">
        <v>200</v>
      </c>
      <c r="D848" s="101" t="e">
        <f>#REF!</f>
        <v>#REF!</v>
      </c>
      <c r="E848" s="137" t="e">
        <f>#REF!</f>
        <v>#REF!</v>
      </c>
      <c r="F848" s="102" t="e">
        <f t="shared" ref="F848:F855" si="13">F847</f>
        <v>#REF!</v>
      </c>
      <c r="G848" s="102"/>
      <c r="I848" s="111" t="s">
        <v>29</v>
      </c>
    </row>
    <row r="849" spans="2:10" s="101" customFormat="1" x14ac:dyDescent="0.2">
      <c r="B849" s="101">
        <v>8</v>
      </c>
      <c r="C849" s="101" t="s">
        <v>200</v>
      </c>
      <c r="D849" s="101" t="e">
        <f>#REF!</f>
        <v>#REF!</v>
      </c>
      <c r="E849" s="137" t="e">
        <f>#REF!</f>
        <v>#REF!</v>
      </c>
      <c r="F849" s="102" t="e">
        <f t="shared" si="13"/>
        <v>#REF!</v>
      </c>
      <c r="G849" s="102"/>
      <c r="I849" s="111" t="s">
        <v>29</v>
      </c>
    </row>
    <row r="850" spans="2:10" s="101" customFormat="1" x14ac:dyDescent="0.2">
      <c r="B850" s="101">
        <v>8</v>
      </c>
      <c r="C850" s="101" t="s">
        <v>200</v>
      </c>
      <c r="D850" s="101" t="e">
        <f>#REF!</f>
        <v>#REF!</v>
      </c>
      <c r="E850" s="137" t="e">
        <f>#REF!</f>
        <v>#REF!</v>
      </c>
      <c r="F850" s="102" t="e">
        <f t="shared" si="13"/>
        <v>#REF!</v>
      </c>
      <c r="G850" s="102"/>
      <c r="I850" s="111" t="s">
        <v>29</v>
      </c>
    </row>
    <row r="851" spans="2:10" s="101" customFormat="1" x14ac:dyDescent="0.2">
      <c r="B851" s="101">
        <v>8</v>
      </c>
      <c r="C851" s="101" t="s">
        <v>200</v>
      </c>
      <c r="D851" s="101" t="e">
        <f>#REF!</f>
        <v>#REF!</v>
      </c>
      <c r="E851" s="137" t="e">
        <f>#REF!</f>
        <v>#REF!</v>
      </c>
      <c r="F851" s="102" t="e">
        <f t="shared" si="13"/>
        <v>#REF!</v>
      </c>
      <c r="G851" s="102"/>
      <c r="I851" s="111" t="s">
        <v>29</v>
      </c>
    </row>
    <row r="852" spans="2:10" s="101" customFormat="1" x14ac:dyDescent="0.2">
      <c r="B852" s="101">
        <v>8</v>
      </c>
      <c r="C852" s="101" t="s">
        <v>200</v>
      </c>
      <c r="D852" s="101" t="e">
        <f>#REF!</f>
        <v>#REF!</v>
      </c>
      <c r="E852" s="137" t="e">
        <f>#REF!</f>
        <v>#REF!</v>
      </c>
      <c r="F852" s="102" t="e">
        <f t="shared" si="13"/>
        <v>#REF!</v>
      </c>
      <c r="G852" s="102"/>
      <c r="I852" s="111" t="s">
        <v>29</v>
      </c>
    </row>
    <row r="853" spans="2:10" s="101" customFormat="1" x14ac:dyDescent="0.2">
      <c r="B853" s="101">
        <v>8</v>
      </c>
      <c r="C853" s="101" t="s">
        <v>200</v>
      </c>
      <c r="D853" s="101" t="e">
        <f>#REF!</f>
        <v>#REF!</v>
      </c>
      <c r="E853" s="137" t="e">
        <f>#REF!</f>
        <v>#REF!</v>
      </c>
      <c r="F853" s="102" t="e">
        <f t="shared" si="13"/>
        <v>#REF!</v>
      </c>
      <c r="G853" s="102"/>
      <c r="I853" s="111" t="s">
        <v>29</v>
      </c>
    </row>
    <row r="854" spans="2:10" s="101" customFormat="1" x14ac:dyDescent="0.2">
      <c r="B854" s="101">
        <v>8</v>
      </c>
      <c r="C854" s="101" t="s">
        <v>200</v>
      </c>
      <c r="D854" s="101" t="e">
        <f>#REF!</f>
        <v>#REF!</v>
      </c>
      <c r="E854" s="137" t="e">
        <f>#REF!</f>
        <v>#REF!</v>
      </c>
      <c r="F854" s="102" t="e">
        <f t="shared" si="13"/>
        <v>#REF!</v>
      </c>
      <c r="G854" s="102"/>
      <c r="I854" s="111" t="s">
        <v>29</v>
      </c>
    </row>
    <row r="855" spans="2:10" s="101" customFormat="1" x14ac:dyDescent="0.2">
      <c r="B855" s="101">
        <v>8</v>
      </c>
      <c r="C855" s="101" t="s">
        <v>200</v>
      </c>
      <c r="D855" s="101" t="e">
        <f>#REF!</f>
        <v>#REF!</v>
      </c>
      <c r="E855" s="137" t="e">
        <f>#REF!</f>
        <v>#REF!</v>
      </c>
      <c r="F855" s="102" t="e">
        <f t="shared" si="13"/>
        <v>#REF!</v>
      </c>
      <c r="G855" s="102"/>
      <c r="I855" s="111" t="s">
        <v>29</v>
      </c>
    </row>
    <row r="856" spans="2:10" s="101" customFormat="1" x14ac:dyDescent="0.2">
      <c r="B856" s="101">
        <v>8</v>
      </c>
      <c r="C856" s="101" t="s">
        <v>200</v>
      </c>
      <c r="D856" s="101" t="e">
        <f>#REF!</f>
        <v>#REF!</v>
      </c>
      <c r="E856" s="139" t="e">
        <f>#REF!</f>
        <v>#REF!</v>
      </c>
      <c r="F856" s="102" t="e">
        <f>#REF!</f>
        <v>#REF!</v>
      </c>
      <c r="G856" s="102"/>
      <c r="I856" s="111" t="s">
        <v>29</v>
      </c>
    </row>
    <row r="857" spans="2:10" s="101" customFormat="1" x14ac:dyDescent="0.2">
      <c r="B857" s="101">
        <v>8</v>
      </c>
      <c r="C857" s="101" t="s">
        <v>200</v>
      </c>
      <c r="D857" s="101" t="e">
        <f>#REF!</f>
        <v>#REF!</v>
      </c>
      <c r="E857" s="139" t="e">
        <f>#REF!</f>
        <v>#REF!</v>
      </c>
      <c r="F857" s="102" t="e">
        <f>F856</f>
        <v>#REF!</v>
      </c>
      <c r="G857" s="102" t="s">
        <v>827</v>
      </c>
      <c r="I857" s="103" t="s">
        <v>30</v>
      </c>
      <c r="J857" s="101" t="s">
        <v>886</v>
      </c>
    </row>
    <row r="858" spans="2:10" s="101" customFormat="1" x14ac:dyDescent="0.2">
      <c r="B858" s="101">
        <v>8</v>
      </c>
      <c r="C858" s="101" t="s">
        <v>200</v>
      </c>
      <c r="D858" s="101" t="e">
        <f>#REF!</f>
        <v>#REF!</v>
      </c>
      <c r="E858" s="139" t="e">
        <f>#REF!</f>
        <v>#REF!</v>
      </c>
      <c r="F858" s="102" t="e">
        <f t="shared" ref="F858:F865" si="14">F857</f>
        <v>#REF!</v>
      </c>
      <c r="G858" s="102" t="s">
        <v>827</v>
      </c>
      <c r="I858" s="103" t="s">
        <v>30</v>
      </c>
      <c r="J858" s="101" t="s">
        <v>886</v>
      </c>
    </row>
    <row r="859" spans="2:10" s="101" customFormat="1" x14ac:dyDescent="0.2">
      <c r="B859" s="101">
        <v>8</v>
      </c>
      <c r="C859" s="101" t="s">
        <v>200</v>
      </c>
      <c r="D859" s="101" t="e">
        <f>#REF!</f>
        <v>#REF!</v>
      </c>
      <c r="E859" s="139" t="e">
        <f>#REF!</f>
        <v>#REF!</v>
      </c>
      <c r="F859" s="102" t="e">
        <f t="shared" si="14"/>
        <v>#REF!</v>
      </c>
      <c r="G859" s="102" t="s">
        <v>827</v>
      </c>
      <c r="I859" s="103" t="s">
        <v>30</v>
      </c>
      <c r="J859" s="101" t="s">
        <v>886</v>
      </c>
    </row>
    <row r="860" spans="2:10" s="101" customFormat="1" x14ac:dyDescent="0.2">
      <c r="B860" s="101">
        <v>8</v>
      </c>
      <c r="C860" s="101" t="s">
        <v>200</v>
      </c>
      <c r="D860" s="101" t="e">
        <f>#REF!</f>
        <v>#REF!</v>
      </c>
      <c r="E860" s="139" t="e">
        <f>#REF!</f>
        <v>#REF!</v>
      </c>
      <c r="F860" s="102" t="e">
        <f t="shared" si="14"/>
        <v>#REF!</v>
      </c>
      <c r="G860" s="102" t="s">
        <v>827</v>
      </c>
      <c r="I860" s="103" t="s">
        <v>30</v>
      </c>
      <c r="J860" s="101" t="s">
        <v>886</v>
      </c>
    </row>
    <row r="861" spans="2:10" s="101" customFormat="1" x14ac:dyDescent="0.2">
      <c r="B861" s="101">
        <v>8</v>
      </c>
      <c r="C861" s="101" t="s">
        <v>200</v>
      </c>
      <c r="D861" s="101" t="e">
        <f>#REF!</f>
        <v>#REF!</v>
      </c>
      <c r="E861" s="139" t="e">
        <f>#REF!</f>
        <v>#REF!</v>
      </c>
      <c r="F861" s="102" t="e">
        <f t="shared" si="14"/>
        <v>#REF!</v>
      </c>
      <c r="G861" s="102" t="s">
        <v>827</v>
      </c>
      <c r="I861" s="103" t="s">
        <v>30</v>
      </c>
      <c r="J861" s="101" t="s">
        <v>886</v>
      </c>
    </row>
    <row r="862" spans="2:10" s="101" customFormat="1" x14ac:dyDescent="0.2">
      <c r="B862" s="101">
        <v>8</v>
      </c>
      <c r="C862" s="101" t="s">
        <v>200</v>
      </c>
      <c r="D862" s="101" t="e">
        <f>#REF!</f>
        <v>#REF!</v>
      </c>
      <c r="E862" s="139" t="e">
        <f>#REF!</f>
        <v>#REF!</v>
      </c>
      <c r="F862" s="102" t="e">
        <f t="shared" si="14"/>
        <v>#REF!</v>
      </c>
      <c r="G862" s="102" t="s">
        <v>827</v>
      </c>
      <c r="I862" s="103" t="s">
        <v>30</v>
      </c>
      <c r="J862" s="101" t="s">
        <v>886</v>
      </c>
    </row>
    <row r="863" spans="2:10" s="101" customFormat="1" x14ac:dyDescent="0.2">
      <c r="B863" s="101">
        <v>8</v>
      </c>
      <c r="C863" s="101" t="s">
        <v>200</v>
      </c>
      <c r="D863" s="101" t="e">
        <f>#REF!</f>
        <v>#REF!</v>
      </c>
      <c r="E863" s="139" t="e">
        <f>#REF!</f>
        <v>#REF!</v>
      </c>
      <c r="F863" s="102" t="e">
        <f t="shared" si="14"/>
        <v>#REF!</v>
      </c>
      <c r="G863" s="102" t="s">
        <v>827</v>
      </c>
      <c r="I863" s="103" t="s">
        <v>30</v>
      </c>
      <c r="J863" s="101" t="s">
        <v>886</v>
      </c>
    </row>
    <row r="864" spans="2:10" s="101" customFormat="1" x14ac:dyDescent="0.2">
      <c r="B864" s="101">
        <v>8</v>
      </c>
      <c r="C864" s="101" t="s">
        <v>200</v>
      </c>
      <c r="D864" s="101" t="e">
        <f>#REF!</f>
        <v>#REF!</v>
      </c>
      <c r="E864" s="139" t="e">
        <f>#REF!</f>
        <v>#REF!</v>
      </c>
      <c r="F864" s="102" t="e">
        <f t="shared" si="14"/>
        <v>#REF!</v>
      </c>
      <c r="G864" s="102" t="s">
        <v>827</v>
      </c>
      <c r="I864" s="103" t="s">
        <v>29</v>
      </c>
    </row>
    <row r="865" spans="2:10" s="101" customFormat="1" x14ac:dyDescent="0.2">
      <c r="B865" s="101">
        <v>8</v>
      </c>
      <c r="C865" s="101" t="s">
        <v>200</v>
      </c>
      <c r="D865" s="101" t="e">
        <f>#REF!</f>
        <v>#REF!</v>
      </c>
      <c r="E865" s="139" t="e">
        <f>#REF!</f>
        <v>#REF!</v>
      </c>
      <c r="F865" s="102" t="e">
        <f t="shared" si="14"/>
        <v>#REF!</v>
      </c>
      <c r="G865" s="102" t="s">
        <v>827</v>
      </c>
      <c r="I865" s="103" t="s">
        <v>29</v>
      </c>
    </row>
    <row r="866" spans="2:10" s="101" customFormat="1" x14ac:dyDescent="0.2">
      <c r="B866" s="101">
        <v>8</v>
      </c>
      <c r="C866" s="101" t="s">
        <v>200</v>
      </c>
      <c r="D866" s="101" t="e">
        <f>#REF!</f>
        <v>#REF!</v>
      </c>
      <c r="E866" s="139" t="e">
        <f>#REF!</f>
        <v>#REF!</v>
      </c>
      <c r="F866" s="102" t="e">
        <f>#REF!</f>
        <v>#REF!</v>
      </c>
      <c r="G866" s="102"/>
      <c r="I866" s="103" t="s">
        <v>816</v>
      </c>
      <c r="J866" s="101" t="s">
        <v>886</v>
      </c>
    </row>
    <row r="867" spans="2:10" s="101" customFormat="1" x14ac:dyDescent="0.2">
      <c r="B867" s="101">
        <v>8</v>
      </c>
      <c r="C867" s="101" t="s">
        <v>200</v>
      </c>
      <c r="D867" s="101" t="e">
        <f>#REF!</f>
        <v>#REF!</v>
      </c>
      <c r="E867" s="139" t="e">
        <f>#REF!</f>
        <v>#REF!</v>
      </c>
      <c r="F867" s="102" t="e">
        <f>F866</f>
        <v>#REF!</v>
      </c>
      <c r="G867" s="102"/>
      <c r="I867" s="103" t="s">
        <v>816</v>
      </c>
      <c r="J867" s="101" t="s">
        <v>886</v>
      </c>
    </row>
    <row r="868" spans="2:10" s="101" customFormat="1" x14ac:dyDescent="0.2">
      <c r="B868" s="101">
        <v>8</v>
      </c>
      <c r="C868" s="101" t="s">
        <v>200</v>
      </c>
      <c r="D868" s="101" t="e">
        <f>#REF!</f>
        <v>#REF!</v>
      </c>
      <c r="E868" s="139" t="e">
        <f>#REF!</f>
        <v>#REF!</v>
      </c>
      <c r="F868" s="102" t="e">
        <f t="shared" ref="F868:F875" si="15">F867</f>
        <v>#REF!</v>
      </c>
      <c r="G868" s="102"/>
      <c r="I868" s="103" t="s">
        <v>816</v>
      </c>
      <c r="J868" s="101" t="s">
        <v>886</v>
      </c>
    </row>
    <row r="869" spans="2:10" s="101" customFormat="1" x14ac:dyDescent="0.2">
      <c r="B869" s="101">
        <v>8</v>
      </c>
      <c r="C869" s="101" t="s">
        <v>200</v>
      </c>
      <c r="D869" s="101" t="e">
        <f>#REF!</f>
        <v>#REF!</v>
      </c>
      <c r="E869" s="139" t="e">
        <f>#REF!</f>
        <v>#REF!</v>
      </c>
      <c r="F869" s="102" t="e">
        <f t="shared" si="15"/>
        <v>#REF!</v>
      </c>
      <c r="G869" s="102"/>
      <c r="I869" s="103" t="s">
        <v>816</v>
      </c>
      <c r="J869" s="101" t="s">
        <v>886</v>
      </c>
    </row>
    <row r="870" spans="2:10" s="101" customFormat="1" x14ac:dyDescent="0.2">
      <c r="B870" s="101">
        <v>8</v>
      </c>
      <c r="C870" s="101" t="s">
        <v>200</v>
      </c>
      <c r="D870" s="101" t="e">
        <f>#REF!</f>
        <v>#REF!</v>
      </c>
      <c r="E870" s="139" t="e">
        <f>#REF!</f>
        <v>#REF!</v>
      </c>
      <c r="F870" s="102" t="e">
        <f t="shared" si="15"/>
        <v>#REF!</v>
      </c>
      <c r="G870" s="102"/>
      <c r="I870" s="103" t="s">
        <v>816</v>
      </c>
      <c r="J870" s="101" t="s">
        <v>886</v>
      </c>
    </row>
    <row r="871" spans="2:10" s="101" customFormat="1" x14ac:dyDescent="0.2">
      <c r="B871" s="101">
        <v>8</v>
      </c>
      <c r="C871" s="101" t="s">
        <v>200</v>
      </c>
      <c r="D871" s="101" t="e">
        <f>#REF!</f>
        <v>#REF!</v>
      </c>
      <c r="E871" s="139" t="e">
        <f>#REF!</f>
        <v>#REF!</v>
      </c>
      <c r="F871" s="102" t="e">
        <f t="shared" si="15"/>
        <v>#REF!</v>
      </c>
      <c r="G871" s="102"/>
      <c r="I871" s="103" t="s">
        <v>816</v>
      </c>
      <c r="J871" s="101" t="s">
        <v>886</v>
      </c>
    </row>
    <row r="872" spans="2:10" s="101" customFormat="1" x14ac:dyDescent="0.2">
      <c r="B872" s="101">
        <v>8</v>
      </c>
      <c r="C872" s="101" t="s">
        <v>200</v>
      </c>
      <c r="D872" s="101" t="e">
        <f>#REF!</f>
        <v>#REF!</v>
      </c>
      <c r="E872" s="139" t="e">
        <f>#REF!</f>
        <v>#REF!</v>
      </c>
      <c r="F872" s="102" t="e">
        <f t="shared" si="15"/>
        <v>#REF!</v>
      </c>
      <c r="G872" s="102"/>
      <c r="I872" s="103" t="s">
        <v>816</v>
      </c>
      <c r="J872" s="101" t="s">
        <v>886</v>
      </c>
    </row>
    <row r="873" spans="2:10" s="101" customFormat="1" x14ac:dyDescent="0.2">
      <c r="B873" s="101">
        <v>8</v>
      </c>
      <c r="C873" s="101" t="s">
        <v>200</v>
      </c>
      <c r="D873" s="101" t="e">
        <f>#REF!</f>
        <v>#REF!</v>
      </c>
      <c r="E873" s="139" t="e">
        <f>#REF!</f>
        <v>#REF!</v>
      </c>
      <c r="F873" s="102" t="e">
        <f t="shared" si="15"/>
        <v>#REF!</v>
      </c>
      <c r="G873" s="102"/>
      <c r="I873" s="103" t="s">
        <v>816</v>
      </c>
      <c r="J873" s="101" t="s">
        <v>886</v>
      </c>
    </row>
    <row r="874" spans="2:10" s="101" customFormat="1" x14ac:dyDescent="0.2">
      <c r="B874" s="101">
        <v>8</v>
      </c>
      <c r="C874" s="101" t="s">
        <v>200</v>
      </c>
      <c r="D874" s="101" t="e">
        <f>#REF!</f>
        <v>#REF!</v>
      </c>
      <c r="E874" s="139" t="e">
        <f>#REF!</f>
        <v>#REF!</v>
      </c>
      <c r="F874" s="102" t="e">
        <f t="shared" si="15"/>
        <v>#REF!</v>
      </c>
      <c r="G874" s="102"/>
      <c r="I874" s="103" t="s">
        <v>29</v>
      </c>
    </row>
    <row r="875" spans="2:10" s="101" customFormat="1" x14ac:dyDescent="0.2">
      <c r="B875" s="101">
        <v>8</v>
      </c>
      <c r="C875" s="101" t="s">
        <v>200</v>
      </c>
      <c r="D875" s="101" t="e">
        <f>#REF!</f>
        <v>#REF!</v>
      </c>
      <c r="E875" s="139" t="e">
        <f>#REF!</f>
        <v>#REF!</v>
      </c>
      <c r="F875" s="102" t="e">
        <f t="shared" si="15"/>
        <v>#REF!</v>
      </c>
      <c r="G875" s="102"/>
      <c r="I875" s="103" t="s">
        <v>29</v>
      </c>
    </row>
    <row r="876" spans="2:10" s="101" customFormat="1" x14ac:dyDescent="0.2">
      <c r="B876" s="101">
        <v>8</v>
      </c>
      <c r="C876" s="101" t="s">
        <v>200</v>
      </c>
      <c r="D876" s="101" t="e">
        <f>#REF!</f>
        <v>#REF!</v>
      </c>
      <c r="E876" s="141" t="e">
        <f>#REF!</f>
        <v>#REF!</v>
      </c>
      <c r="F876" s="102" t="e">
        <f>#REF!</f>
        <v>#REF!</v>
      </c>
      <c r="G876" s="102" t="s">
        <v>827</v>
      </c>
      <c r="I876" s="103" t="s">
        <v>30</v>
      </c>
      <c r="J876" s="101" t="s">
        <v>886</v>
      </c>
    </row>
    <row r="877" spans="2:10" s="101" customFormat="1" x14ac:dyDescent="0.2">
      <c r="B877" s="101">
        <v>8</v>
      </c>
      <c r="C877" s="101" t="s">
        <v>200</v>
      </c>
      <c r="D877" s="101" t="e">
        <f>#REF!</f>
        <v>#REF!</v>
      </c>
      <c r="E877" s="141" t="e">
        <f>#REF!</f>
        <v>#REF!</v>
      </c>
      <c r="F877" s="102" t="e">
        <f>F876</f>
        <v>#REF!</v>
      </c>
      <c r="G877" s="102" t="s">
        <v>827</v>
      </c>
      <c r="I877" s="103" t="s">
        <v>30</v>
      </c>
      <c r="J877" s="101" t="s">
        <v>886</v>
      </c>
    </row>
    <row r="878" spans="2:10" s="101" customFormat="1" x14ac:dyDescent="0.2">
      <c r="B878" s="101">
        <v>8</v>
      </c>
      <c r="C878" s="101" t="s">
        <v>200</v>
      </c>
      <c r="D878" s="101" t="e">
        <f>#REF!</f>
        <v>#REF!</v>
      </c>
      <c r="E878" s="141" t="e">
        <f>#REF!</f>
        <v>#REF!</v>
      </c>
      <c r="F878" s="102" t="e">
        <f t="shared" ref="F878:F885" si="16">F877</f>
        <v>#REF!</v>
      </c>
      <c r="G878" s="102" t="s">
        <v>827</v>
      </c>
      <c r="I878" s="103" t="s">
        <v>30</v>
      </c>
      <c r="J878" s="101" t="s">
        <v>886</v>
      </c>
    </row>
    <row r="879" spans="2:10" s="101" customFormat="1" x14ac:dyDescent="0.2">
      <c r="B879" s="101">
        <v>8</v>
      </c>
      <c r="C879" s="101" t="s">
        <v>200</v>
      </c>
      <c r="D879" s="101" t="e">
        <f>#REF!</f>
        <v>#REF!</v>
      </c>
      <c r="E879" s="141" t="e">
        <f>#REF!</f>
        <v>#REF!</v>
      </c>
      <c r="F879" s="102" t="e">
        <f t="shared" si="16"/>
        <v>#REF!</v>
      </c>
      <c r="G879" s="102" t="s">
        <v>827</v>
      </c>
      <c r="I879" s="103" t="s">
        <v>30</v>
      </c>
      <c r="J879" s="101" t="s">
        <v>886</v>
      </c>
    </row>
    <row r="880" spans="2:10" s="101" customFormat="1" x14ac:dyDescent="0.2">
      <c r="B880" s="101">
        <v>8</v>
      </c>
      <c r="C880" s="101" t="s">
        <v>200</v>
      </c>
      <c r="D880" s="101" t="e">
        <f>#REF!</f>
        <v>#REF!</v>
      </c>
      <c r="E880" s="141" t="e">
        <f>#REF!</f>
        <v>#REF!</v>
      </c>
      <c r="F880" s="102" t="e">
        <f t="shared" si="16"/>
        <v>#REF!</v>
      </c>
      <c r="G880" s="102" t="s">
        <v>827</v>
      </c>
      <c r="I880" s="103" t="s">
        <v>30</v>
      </c>
      <c r="J880" s="101" t="s">
        <v>886</v>
      </c>
    </row>
    <row r="881" spans="2:10" s="101" customFormat="1" x14ac:dyDescent="0.2">
      <c r="B881" s="101">
        <v>8</v>
      </c>
      <c r="C881" s="101" t="s">
        <v>200</v>
      </c>
      <c r="D881" s="101" t="e">
        <f>#REF!</f>
        <v>#REF!</v>
      </c>
      <c r="E881" s="141" t="e">
        <f>#REF!</f>
        <v>#REF!</v>
      </c>
      <c r="F881" s="102" t="e">
        <f t="shared" si="16"/>
        <v>#REF!</v>
      </c>
      <c r="G881" s="102" t="s">
        <v>827</v>
      </c>
      <c r="I881" s="103" t="s">
        <v>30</v>
      </c>
      <c r="J881" s="101" t="s">
        <v>886</v>
      </c>
    </row>
    <row r="882" spans="2:10" s="101" customFormat="1" x14ac:dyDescent="0.2">
      <c r="B882" s="101">
        <v>8</v>
      </c>
      <c r="C882" s="101" t="s">
        <v>200</v>
      </c>
      <c r="D882" s="101" t="e">
        <f>#REF!</f>
        <v>#REF!</v>
      </c>
      <c r="E882" s="141" t="e">
        <f>#REF!</f>
        <v>#REF!</v>
      </c>
      <c r="F882" s="102" t="e">
        <f t="shared" si="16"/>
        <v>#REF!</v>
      </c>
      <c r="G882" s="102" t="s">
        <v>827</v>
      </c>
      <c r="I882" s="103" t="s">
        <v>30</v>
      </c>
      <c r="J882" s="101" t="s">
        <v>886</v>
      </c>
    </row>
    <row r="883" spans="2:10" s="101" customFormat="1" x14ac:dyDescent="0.2">
      <c r="B883" s="101">
        <v>8</v>
      </c>
      <c r="C883" s="101" t="s">
        <v>200</v>
      </c>
      <c r="D883" s="101" t="e">
        <f>#REF!</f>
        <v>#REF!</v>
      </c>
      <c r="E883" s="141" t="e">
        <f>#REF!</f>
        <v>#REF!</v>
      </c>
      <c r="F883" s="102" t="e">
        <f t="shared" si="16"/>
        <v>#REF!</v>
      </c>
      <c r="G883" s="102" t="s">
        <v>827</v>
      </c>
      <c r="I883" s="103" t="s">
        <v>30</v>
      </c>
      <c r="J883" s="101" t="s">
        <v>886</v>
      </c>
    </row>
    <row r="884" spans="2:10" s="101" customFormat="1" x14ac:dyDescent="0.2">
      <c r="B884" s="101">
        <v>8</v>
      </c>
      <c r="C884" s="101" t="s">
        <v>200</v>
      </c>
      <c r="D884" s="101" t="e">
        <f>#REF!</f>
        <v>#REF!</v>
      </c>
      <c r="E884" s="141" t="e">
        <f>#REF!</f>
        <v>#REF!</v>
      </c>
      <c r="F884" s="102" t="e">
        <f t="shared" si="16"/>
        <v>#REF!</v>
      </c>
      <c r="G884" s="102" t="s">
        <v>827</v>
      </c>
      <c r="I884" s="103" t="s">
        <v>29</v>
      </c>
    </row>
    <row r="885" spans="2:10" s="101" customFormat="1" x14ac:dyDescent="0.2">
      <c r="B885" s="101">
        <v>8</v>
      </c>
      <c r="C885" s="101" t="s">
        <v>200</v>
      </c>
      <c r="D885" s="101" t="e">
        <f>#REF!</f>
        <v>#REF!</v>
      </c>
      <c r="E885" s="141" t="e">
        <f>#REF!</f>
        <v>#REF!</v>
      </c>
      <c r="F885" s="102" t="e">
        <f t="shared" si="16"/>
        <v>#REF!</v>
      </c>
      <c r="G885" s="102" t="s">
        <v>827</v>
      </c>
      <c r="I885" s="103" t="s">
        <v>29</v>
      </c>
    </row>
    <row r="886" spans="2:10" s="101" customFormat="1" x14ac:dyDescent="0.2">
      <c r="B886" s="101">
        <v>8</v>
      </c>
      <c r="C886" s="101" t="s">
        <v>200</v>
      </c>
      <c r="D886" s="101" t="e">
        <f>#REF!</f>
        <v>#REF!</v>
      </c>
      <c r="E886" s="138" t="e">
        <f>#REF!</f>
        <v>#REF!</v>
      </c>
      <c r="F886" s="102" t="e">
        <f>#REF!</f>
        <v>#REF!</v>
      </c>
      <c r="G886" s="102" t="s">
        <v>814</v>
      </c>
      <c r="I886" s="103" t="s">
        <v>30</v>
      </c>
      <c r="J886" s="101" t="s">
        <v>886</v>
      </c>
    </row>
    <row r="887" spans="2:10" s="101" customFormat="1" x14ac:dyDescent="0.2">
      <c r="B887" s="101">
        <v>8</v>
      </c>
      <c r="C887" s="101" t="s">
        <v>200</v>
      </c>
      <c r="D887" s="101" t="e">
        <f>#REF!</f>
        <v>#REF!</v>
      </c>
      <c r="E887" s="138" t="e">
        <f>#REF!</f>
        <v>#REF!</v>
      </c>
      <c r="F887" s="102" t="e">
        <f>F886</f>
        <v>#REF!</v>
      </c>
      <c r="G887" s="102" t="s">
        <v>814</v>
      </c>
      <c r="I887" s="103" t="s">
        <v>30</v>
      </c>
      <c r="J887" s="101" t="s">
        <v>886</v>
      </c>
    </row>
    <row r="888" spans="2:10" s="101" customFormat="1" x14ac:dyDescent="0.2">
      <c r="B888" s="101">
        <v>8</v>
      </c>
      <c r="C888" s="101" t="s">
        <v>200</v>
      </c>
      <c r="D888" s="101" t="e">
        <f>#REF!</f>
        <v>#REF!</v>
      </c>
      <c r="E888" s="138" t="e">
        <f>#REF!</f>
        <v>#REF!</v>
      </c>
      <c r="F888" s="102" t="e">
        <f t="shared" ref="F888:F894" si="17">F887</f>
        <v>#REF!</v>
      </c>
      <c r="G888" s="102" t="s">
        <v>814</v>
      </c>
      <c r="I888" s="103" t="s">
        <v>30</v>
      </c>
      <c r="J888" s="101" t="s">
        <v>886</v>
      </c>
    </row>
    <row r="889" spans="2:10" s="101" customFormat="1" x14ac:dyDescent="0.2">
      <c r="B889" s="101">
        <v>8</v>
      </c>
      <c r="C889" s="101" t="s">
        <v>200</v>
      </c>
      <c r="D889" s="101" t="e">
        <f>#REF!</f>
        <v>#REF!</v>
      </c>
      <c r="E889" s="138" t="e">
        <f>#REF!</f>
        <v>#REF!</v>
      </c>
      <c r="F889" s="102" t="e">
        <f t="shared" si="17"/>
        <v>#REF!</v>
      </c>
      <c r="G889" s="102" t="s">
        <v>814</v>
      </c>
      <c r="I889" s="103" t="s">
        <v>30</v>
      </c>
      <c r="J889" s="101" t="s">
        <v>886</v>
      </c>
    </row>
    <row r="890" spans="2:10" s="101" customFormat="1" x14ac:dyDescent="0.2">
      <c r="B890" s="101">
        <v>8</v>
      </c>
      <c r="C890" s="101" t="s">
        <v>200</v>
      </c>
      <c r="D890" s="101" t="e">
        <f>#REF!</f>
        <v>#REF!</v>
      </c>
      <c r="E890" s="138" t="e">
        <f>#REF!</f>
        <v>#REF!</v>
      </c>
      <c r="F890" s="102" t="e">
        <f t="shared" si="17"/>
        <v>#REF!</v>
      </c>
      <c r="G890" s="102" t="s">
        <v>814</v>
      </c>
      <c r="I890" s="103" t="s">
        <v>30</v>
      </c>
      <c r="J890" s="101" t="s">
        <v>886</v>
      </c>
    </row>
    <row r="891" spans="2:10" s="101" customFormat="1" x14ac:dyDescent="0.2">
      <c r="B891" s="101">
        <v>8</v>
      </c>
      <c r="C891" s="101" t="s">
        <v>200</v>
      </c>
      <c r="D891" s="101" t="e">
        <f>#REF!</f>
        <v>#REF!</v>
      </c>
      <c r="E891" s="138" t="e">
        <f>#REF!</f>
        <v>#REF!</v>
      </c>
      <c r="F891" s="102" t="e">
        <f t="shared" si="17"/>
        <v>#REF!</v>
      </c>
      <c r="G891" s="102" t="s">
        <v>814</v>
      </c>
      <c r="I891" s="103" t="s">
        <v>30</v>
      </c>
      <c r="J891" s="101" t="s">
        <v>886</v>
      </c>
    </row>
    <row r="892" spans="2:10" s="101" customFormat="1" x14ac:dyDescent="0.2">
      <c r="B892" s="101">
        <v>8</v>
      </c>
      <c r="C892" s="101" t="s">
        <v>200</v>
      </c>
      <c r="D892" s="101" t="e">
        <f>#REF!</f>
        <v>#REF!</v>
      </c>
      <c r="E892" s="138" t="e">
        <f>#REF!</f>
        <v>#REF!</v>
      </c>
      <c r="F892" s="102" t="e">
        <f t="shared" si="17"/>
        <v>#REF!</v>
      </c>
      <c r="G892" s="102" t="s">
        <v>814</v>
      </c>
      <c r="I892" s="103" t="s">
        <v>30</v>
      </c>
      <c r="J892" s="101" t="s">
        <v>886</v>
      </c>
    </row>
    <row r="893" spans="2:10" s="101" customFormat="1" x14ac:dyDescent="0.2">
      <c r="B893" s="101">
        <v>8</v>
      </c>
      <c r="C893" s="101" t="s">
        <v>200</v>
      </c>
      <c r="D893" s="101" t="e">
        <f>#REF!</f>
        <v>#REF!</v>
      </c>
      <c r="E893" s="138" t="e">
        <f>#REF!</f>
        <v>#REF!</v>
      </c>
      <c r="F893" s="102" t="e">
        <f t="shared" si="17"/>
        <v>#REF!</v>
      </c>
      <c r="G893" s="102" t="s">
        <v>814</v>
      </c>
      <c r="I893" s="103" t="s">
        <v>30</v>
      </c>
      <c r="J893" s="101" t="s">
        <v>886</v>
      </c>
    </row>
    <row r="894" spans="2:10" s="101" customFormat="1" x14ac:dyDescent="0.2">
      <c r="B894" s="101">
        <v>8</v>
      </c>
      <c r="C894" s="101" t="s">
        <v>200</v>
      </c>
      <c r="D894" s="101" t="e">
        <f>#REF!</f>
        <v>#REF!</v>
      </c>
      <c r="E894" s="138" t="e">
        <f>#REF!</f>
        <v>#REF!</v>
      </c>
      <c r="F894" s="102" t="e">
        <f t="shared" si="17"/>
        <v>#REF!</v>
      </c>
      <c r="G894" s="102" t="s">
        <v>814</v>
      </c>
      <c r="I894" s="103" t="s">
        <v>29</v>
      </c>
    </row>
    <row r="895" spans="2:10" s="101" customFormat="1" x14ac:dyDescent="0.2">
      <c r="B895" s="101">
        <v>8</v>
      </c>
      <c r="C895" s="101" t="s">
        <v>200</v>
      </c>
      <c r="D895" s="101" t="e">
        <f>#REF!</f>
        <v>#REF!</v>
      </c>
      <c r="E895" s="138" t="e">
        <f>#REF!</f>
        <v>#REF!</v>
      </c>
      <c r="F895" s="102" t="e">
        <f>F894</f>
        <v>#REF!</v>
      </c>
      <c r="G895" s="102" t="s">
        <v>814</v>
      </c>
      <c r="I895" s="103" t="s">
        <v>29</v>
      </c>
    </row>
    <row r="896" spans="2:10" s="101" customFormat="1" x14ac:dyDescent="0.2">
      <c r="B896" s="101">
        <v>8</v>
      </c>
      <c r="C896" s="101" t="s">
        <v>200</v>
      </c>
      <c r="D896" s="101" t="e">
        <f>#REF!</f>
        <v>#REF!</v>
      </c>
      <c r="E896" s="138" t="e">
        <f>#REF!</f>
        <v>#REF!</v>
      </c>
      <c r="F896" s="102" t="e">
        <f>#REF!</f>
        <v>#REF!</v>
      </c>
      <c r="G896" s="102" t="s">
        <v>814</v>
      </c>
      <c r="I896" s="103" t="s">
        <v>30</v>
      </c>
      <c r="J896" s="101" t="s">
        <v>886</v>
      </c>
    </row>
    <row r="897" spans="2:10" s="101" customFormat="1" x14ac:dyDescent="0.2">
      <c r="B897" s="101">
        <v>8</v>
      </c>
      <c r="C897" s="101" t="s">
        <v>200</v>
      </c>
      <c r="D897" s="101" t="e">
        <f>#REF!</f>
        <v>#REF!</v>
      </c>
      <c r="E897" s="138" t="e">
        <f>#REF!</f>
        <v>#REF!</v>
      </c>
      <c r="F897" s="102" t="e">
        <f>F896</f>
        <v>#REF!</v>
      </c>
      <c r="G897" s="102" t="s">
        <v>814</v>
      </c>
      <c r="I897" s="103" t="s">
        <v>30</v>
      </c>
      <c r="J897" s="101" t="s">
        <v>886</v>
      </c>
    </row>
    <row r="898" spans="2:10" s="101" customFormat="1" x14ac:dyDescent="0.2">
      <c r="B898" s="101">
        <v>8</v>
      </c>
      <c r="C898" s="101" t="s">
        <v>200</v>
      </c>
      <c r="D898" s="101" t="e">
        <f>#REF!</f>
        <v>#REF!</v>
      </c>
      <c r="E898" s="138" t="e">
        <f>#REF!</f>
        <v>#REF!</v>
      </c>
      <c r="F898" s="102" t="e">
        <f>F897</f>
        <v>#REF!</v>
      </c>
      <c r="G898" s="102" t="s">
        <v>814</v>
      </c>
      <c r="I898" s="103" t="s">
        <v>30</v>
      </c>
      <c r="J898" s="101" t="s">
        <v>886</v>
      </c>
    </row>
    <row r="899" spans="2:10" s="101" customFormat="1" x14ac:dyDescent="0.2">
      <c r="B899" s="101">
        <v>8</v>
      </c>
      <c r="C899" s="101" t="s">
        <v>200</v>
      </c>
      <c r="D899" s="101" t="e">
        <f>#REF!</f>
        <v>#REF!</v>
      </c>
      <c r="E899" s="138" t="e">
        <f>#REF!</f>
        <v>#REF!</v>
      </c>
      <c r="F899" s="102" t="e">
        <f t="shared" ref="F899:F905" si="18">F898</f>
        <v>#REF!</v>
      </c>
      <c r="G899" s="102" t="s">
        <v>814</v>
      </c>
      <c r="I899" s="103" t="s">
        <v>30</v>
      </c>
      <c r="J899" s="101" t="s">
        <v>886</v>
      </c>
    </row>
    <row r="900" spans="2:10" s="101" customFormat="1" x14ac:dyDescent="0.2">
      <c r="B900" s="101">
        <v>8</v>
      </c>
      <c r="C900" s="101" t="s">
        <v>200</v>
      </c>
      <c r="D900" s="101" t="e">
        <f>#REF!</f>
        <v>#REF!</v>
      </c>
      <c r="E900" s="138" t="e">
        <f>#REF!</f>
        <v>#REF!</v>
      </c>
      <c r="F900" s="102" t="e">
        <f t="shared" si="18"/>
        <v>#REF!</v>
      </c>
      <c r="G900" s="102" t="s">
        <v>814</v>
      </c>
      <c r="I900" s="103" t="s">
        <v>30</v>
      </c>
      <c r="J900" s="101" t="s">
        <v>886</v>
      </c>
    </row>
    <row r="901" spans="2:10" s="101" customFormat="1" x14ac:dyDescent="0.2">
      <c r="B901" s="101">
        <v>8</v>
      </c>
      <c r="C901" s="101" t="s">
        <v>200</v>
      </c>
      <c r="D901" s="101" t="e">
        <f>#REF!</f>
        <v>#REF!</v>
      </c>
      <c r="E901" s="138" t="e">
        <f>#REF!</f>
        <v>#REF!</v>
      </c>
      <c r="F901" s="102" t="e">
        <f t="shared" si="18"/>
        <v>#REF!</v>
      </c>
      <c r="G901" s="102" t="s">
        <v>814</v>
      </c>
      <c r="I901" s="103" t="s">
        <v>30</v>
      </c>
      <c r="J901" s="101" t="s">
        <v>886</v>
      </c>
    </row>
    <row r="902" spans="2:10" s="101" customFormat="1" x14ac:dyDescent="0.2">
      <c r="B902" s="101">
        <v>8</v>
      </c>
      <c r="C902" s="101" t="s">
        <v>200</v>
      </c>
      <c r="D902" s="101" t="e">
        <f>#REF!</f>
        <v>#REF!</v>
      </c>
      <c r="E902" s="138" t="e">
        <f>#REF!</f>
        <v>#REF!</v>
      </c>
      <c r="F902" s="102" t="e">
        <f t="shared" si="18"/>
        <v>#REF!</v>
      </c>
      <c r="G902" s="102" t="s">
        <v>814</v>
      </c>
      <c r="I902" s="103" t="s">
        <v>30</v>
      </c>
      <c r="J902" s="101" t="s">
        <v>886</v>
      </c>
    </row>
    <row r="903" spans="2:10" s="101" customFormat="1" x14ac:dyDescent="0.2">
      <c r="B903" s="101">
        <v>8</v>
      </c>
      <c r="C903" s="101" t="s">
        <v>200</v>
      </c>
      <c r="D903" s="101" t="e">
        <f>#REF!</f>
        <v>#REF!</v>
      </c>
      <c r="E903" s="138" t="e">
        <f>#REF!</f>
        <v>#REF!</v>
      </c>
      <c r="F903" s="102" t="e">
        <f t="shared" si="18"/>
        <v>#REF!</v>
      </c>
      <c r="G903" s="102" t="s">
        <v>814</v>
      </c>
      <c r="I903" s="103" t="s">
        <v>30</v>
      </c>
      <c r="J903" s="101" t="s">
        <v>886</v>
      </c>
    </row>
    <row r="904" spans="2:10" s="101" customFormat="1" x14ac:dyDescent="0.2">
      <c r="B904" s="101">
        <v>8</v>
      </c>
      <c r="C904" s="101" t="s">
        <v>200</v>
      </c>
      <c r="D904" s="101" t="e">
        <f>#REF!</f>
        <v>#REF!</v>
      </c>
      <c r="E904" s="138" t="e">
        <f>#REF!</f>
        <v>#REF!</v>
      </c>
      <c r="F904" s="102" t="e">
        <f t="shared" si="18"/>
        <v>#REF!</v>
      </c>
      <c r="G904" s="102" t="s">
        <v>814</v>
      </c>
      <c r="I904" s="103" t="s">
        <v>29</v>
      </c>
    </row>
    <row r="905" spans="2:10" s="101" customFormat="1" x14ac:dyDescent="0.2">
      <c r="B905" s="101">
        <v>8</v>
      </c>
      <c r="C905" s="101" t="s">
        <v>200</v>
      </c>
      <c r="D905" s="101" t="e">
        <f>#REF!</f>
        <v>#REF!</v>
      </c>
      <c r="E905" s="138" t="e">
        <f>#REF!</f>
        <v>#REF!</v>
      </c>
      <c r="F905" s="102" t="e">
        <f t="shared" si="18"/>
        <v>#REF!</v>
      </c>
      <c r="G905" s="102" t="s">
        <v>814</v>
      </c>
      <c r="I905" s="103" t="s">
        <v>29</v>
      </c>
    </row>
    <row r="906" spans="2:10" s="101" customFormat="1" x14ac:dyDescent="0.2">
      <c r="B906" s="101">
        <v>8</v>
      </c>
      <c r="C906" s="101" t="s">
        <v>200</v>
      </c>
      <c r="D906" s="101" t="e">
        <f>#REF!</f>
        <v>#REF!</v>
      </c>
      <c r="E906" s="138" t="e">
        <f>#REF!</f>
        <v>#REF!</v>
      </c>
      <c r="F906" s="102" t="e">
        <f>#REF!</f>
        <v>#REF!</v>
      </c>
      <c r="G906" s="102"/>
      <c r="I906" s="111" t="s">
        <v>29</v>
      </c>
    </row>
    <row r="907" spans="2:10" s="101" customFormat="1" x14ac:dyDescent="0.2">
      <c r="B907" s="101">
        <v>8</v>
      </c>
      <c r="C907" s="101" t="s">
        <v>200</v>
      </c>
      <c r="D907" s="101" t="e">
        <f>#REF!</f>
        <v>#REF!</v>
      </c>
      <c r="E907" s="138" t="e">
        <f>#REF!</f>
        <v>#REF!</v>
      </c>
      <c r="F907" s="102" t="e">
        <f>F906</f>
        <v>#REF!</v>
      </c>
      <c r="G907" s="102"/>
      <c r="I907" s="111" t="s">
        <v>29</v>
      </c>
    </row>
    <row r="908" spans="2:10" s="101" customFormat="1" x14ac:dyDescent="0.2">
      <c r="B908" s="101">
        <v>8</v>
      </c>
      <c r="C908" s="101" t="s">
        <v>200</v>
      </c>
      <c r="D908" s="101" t="e">
        <f>#REF!</f>
        <v>#REF!</v>
      </c>
      <c r="E908" s="138" t="e">
        <f>#REF!</f>
        <v>#REF!</v>
      </c>
      <c r="F908" s="102" t="e">
        <f t="shared" ref="F908:F915" si="19">F907</f>
        <v>#REF!</v>
      </c>
      <c r="G908" s="102"/>
      <c r="I908" s="111" t="s">
        <v>29</v>
      </c>
    </row>
    <row r="909" spans="2:10" s="101" customFormat="1" x14ac:dyDescent="0.2">
      <c r="B909" s="101">
        <v>8</v>
      </c>
      <c r="C909" s="101" t="s">
        <v>200</v>
      </c>
      <c r="D909" s="101" t="e">
        <f>#REF!</f>
        <v>#REF!</v>
      </c>
      <c r="E909" s="138" t="e">
        <f>#REF!</f>
        <v>#REF!</v>
      </c>
      <c r="F909" s="102" t="e">
        <f t="shared" si="19"/>
        <v>#REF!</v>
      </c>
      <c r="G909" s="102"/>
      <c r="I909" s="111" t="s">
        <v>29</v>
      </c>
    </row>
    <row r="910" spans="2:10" s="101" customFormat="1" x14ac:dyDescent="0.2">
      <c r="B910" s="101">
        <v>8</v>
      </c>
      <c r="C910" s="101" t="s">
        <v>200</v>
      </c>
      <c r="D910" s="101" t="e">
        <f>#REF!</f>
        <v>#REF!</v>
      </c>
      <c r="E910" s="138" t="e">
        <f>#REF!</f>
        <v>#REF!</v>
      </c>
      <c r="F910" s="102" t="e">
        <f t="shared" si="19"/>
        <v>#REF!</v>
      </c>
      <c r="G910" s="102"/>
      <c r="I910" s="111" t="s">
        <v>29</v>
      </c>
    </row>
    <row r="911" spans="2:10" s="101" customFormat="1" x14ac:dyDescent="0.2">
      <c r="B911" s="101">
        <v>8</v>
      </c>
      <c r="C911" s="101" t="s">
        <v>200</v>
      </c>
      <c r="D911" s="101" t="e">
        <f>#REF!</f>
        <v>#REF!</v>
      </c>
      <c r="E911" s="138" t="e">
        <f>#REF!</f>
        <v>#REF!</v>
      </c>
      <c r="F911" s="102" t="e">
        <f t="shared" si="19"/>
        <v>#REF!</v>
      </c>
      <c r="G911" s="102"/>
      <c r="I911" s="111" t="s">
        <v>29</v>
      </c>
    </row>
    <row r="912" spans="2:10" s="101" customFormat="1" x14ac:dyDescent="0.2">
      <c r="B912" s="101">
        <v>8</v>
      </c>
      <c r="C912" s="101" t="s">
        <v>200</v>
      </c>
      <c r="D912" s="101" t="e">
        <f>#REF!</f>
        <v>#REF!</v>
      </c>
      <c r="E912" s="138" t="e">
        <f>#REF!</f>
        <v>#REF!</v>
      </c>
      <c r="F912" s="102" t="e">
        <f t="shared" si="19"/>
        <v>#REF!</v>
      </c>
      <c r="G912" s="102"/>
      <c r="I912" s="111" t="s">
        <v>29</v>
      </c>
    </row>
    <row r="913" spans="2:10" s="101" customFormat="1" x14ac:dyDescent="0.2">
      <c r="B913" s="101">
        <v>8</v>
      </c>
      <c r="C913" s="101" t="s">
        <v>200</v>
      </c>
      <c r="D913" s="101" t="e">
        <f>#REF!</f>
        <v>#REF!</v>
      </c>
      <c r="E913" s="138" t="e">
        <f>#REF!</f>
        <v>#REF!</v>
      </c>
      <c r="F913" s="102" t="e">
        <f t="shared" si="19"/>
        <v>#REF!</v>
      </c>
      <c r="G913" s="102"/>
      <c r="I913" s="111" t="s">
        <v>29</v>
      </c>
    </row>
    <row r="914" spans="2:10" s="101" customFormat="1" x14ac:dyDescent="0.2">
      <c r="B914" s="101">
        <v>8</v>
      </c>
      <c r="C914" s="101" t="s">
        <v>200</v>
      </c>
      <c r="D914" s="101" t="e">
        <f>#REF!</f>
        <v>#REF!</v>
      </c>
      <c r="E914" s="138" t="e">
        <f>#REF!</f>
        <v>#REF!</v>
      </c>
      <c r="F914" s="102" t="e">
        <f t="shared" si="19"/>
        <v>#REF!</v>
      </c>
      <c r="G914" s="102"/>
      <c r="I914" s="111" t="s">
        <v>29</v>
      </c>
    </row>
    <row r="915" spans="2:10" s="101" customFormat="1" x14ac:dyDescent="0.2">
      <c r="B915" s="101">
        <v>8</v>
      </c>
      <c r="C915" s="101" t="s">
        <v>200</v>
      </c>
      <c r="D915" s="101" t="e">
        <f>#REF!</f>
        <v>#REF!</v>
      </c>
      <c r="E915" s="138" t="e">
        <f>#REF!</f>
        <v>#REF!</v>
      </c>
      <c r="F915" s="102" t="e">
        <f t="shared" si="19"/>
        <v>#REF!</v>
      </c>
      <c r="G915" s="102"/>
      <c r="I915" s="111" t="s">
        <v>29</v>
      </c>
    </row>
    <row r="916" spans="2:10" s="101" customFormat="1" x14ac:dyDescent="0.2">
      <c r="B916" s="101">
        <v>8</v>
      </c>
      <c r="C916" s="101" t="s">
        <v>200</v>
      </c>
      <c r="D916" s="101" t="s">
        <v>1061</v>
      </c>
      <c r="E916" s="139" t="e">
        <f>#REF!</f>
        <v>#REF!</v>
      </c>
      <c r="F916" s="102" t="e">
        <f>#REF!</f>
        <v>#REF!</v>
      </c>
      <c r="G916" s="102"/>
      <c r="I916" s="109" t="s">
        <v>816</v>
      </c>
    </row>
    <row r="917" spans="2:10" s="101" customFormat="1" x14ac:dyDescent="0.2">
      <c r="B917" s="101">
        <v>8</v>
      </c>
      <c r="C917" s="101" t="s">
        <v>200</v>
      </c>
      <c r="D917" s="101" t="s">
        <v>1062</v>
      </c>
      <c r="E917" s="139" t="e">
        <f>#REF!</f>
        <v>#REF!</v>
      </c>
      <c r="F917" s="102" t="e">
        <f>#REF!</f>
        <v>#REF!</v>
      </c>
      <c r="G917" s="102"/>
      <c r="I917" s="111" t="s">
        <v>29</v>
      </c>
    </row>
    <row r="918" spans="2:10" s="101" customFormat="1" x14ac:dyDescent="0.2">
      <c r="B918" s="101">
        <v>8</v>
      </c>
      <c r="C918" s="101" t="s">
        <v>323</v>
      </c>
      <c r="D918" s="101">
        <v>1</v>
      </c>
      <c r="E918" s="139" t="e">
        <f>#REF!</f>
        <v>#REF!</v>
      </c>
      <c r="F918" s="102" t="e">
        <f>#REF!</f>
        <v>#REF!</v>
      </c>
      <c r="G918" s="102" t="s">
        <v>696</v>
      </c>
      <c r="I918" s="111" t="s">
        <v>863</v>
      </c>
      <c r="J918" s="101" t="s">
        <v>1060</v>
      </c>
    </row>
    <row r="919" spans="2:10" s="101" customFormat="1" x14ac:dyDescent="0.2">
      <c r="B919" s="101">
        <v>8</v>
      </c>
      <c r="C919" s="101" t="s">
        <v>323</v>
      </c>
      <c r="D919" s="101">
        <v>1</v>
      </c>
      <c r="E919" s="138" t="e">
        <f>#REF!</f>
        <v>#REF!</v>
      </c>
      <c r="F919" s="102" t="e">
        <f>#REF!</f>
        <v>#REF!</v>
      </c>
      <c r="G919" s="102" t="s">
        <v>696</v>
      </c>
      <c r="I919" s="103" t="s">
        <v>30</v>
      </c>
      <c r="J919" s="101" t="s">
        <v>1060</v>
      </c>
    </row>
    <row r="920" spans="2:10" s="101" customFormat="1" x14ac:dyDescent="0.2">
      <c r="B920" s="101">
        <v>8</v>
      </c>
      <c r="C920" s="101" t="s">
        <v>323</v>
      </c>
      <c r="D920" s="101">
        <v>1</v>
      </c>
      <c r="E920" s="138" t="e">
        <f>#REF!</f>
        <v>#REF!</v>
      </c>
      <c r="F920" s="102" t="e">
        <f>#REF!</f>
        <v>#REF!</v>
      </c>
      <c r="G920" s="102"/>
      <c r="I920" s="111" t="s">
        <v>29</v>
      </c>
    </row>
    <row r="921" spans="2:10" s="101" customFormat="1" x14ac:dyDescent="0.2">
      <c r="B921" s="101">
        <v>8</v>
      </c>
      <c r="C921" s="101" t="s">
        <v>323</v>
      </c>
      <c r="D921" s="101">
        <v>1</v>
      </c>
      <c r="E921" s="138" t="e">
        <f>#REF!</f>
        <v>#REF!</v>
      </c>
      <c r="F921" s="102" t="e">
        <f>#REF!</f>
        <v>#REF!</v>
      </c>
      <c r="G921" s="102" t="s">
        <v>696</v>
      </c>
      <c r="I921" s="103" t="s">
        <v>30</v>
      </c>
      <c r="J921" s="101" t="s">
        <v>1060</v>
      </c>
    </row>
    <row r="922" spans="2:10" s="101" customFormat="1" x14ac:dyDescent="0.2">
      <c r="B922" s="101">
        <v>8</v>
      </c>
      <c r="C922" s="101" t="s">
        <v>323</v>
      </c>
      <c r="D922" s="101">
        <v>1</v>
      </c>
      <c r="E922" s="138" t="e">
        <f>#REF!</f>
        <v>#REF!</v>
      </c>
      <c r="F922" s="102" t="e">
        <f>#REF!</f>
        <v>#REF!</v>
      </c>
      <c r="G922" s="102" t="s">
        <v>696</v>
      </c>
      <c r="I922" s="103" t="s">
        <v>30</v>
      </c>
      <c r="J922" s="101" t="s">
        <v>1060</v>
      </c>
    </row>
    <row r="923" spans="2:10" s="101" customFormat="1" x14ac:dyDescent="0.2">
      <c r="B923" s="101">
        <v>8</v>
      </c>
      <c r="C923" s="101" t="s">
        <v>323</v>
      </c>
      <c r="D923" s="101">
        <v>2</v>
      </c>
      <c r="E923" s="138" t="e">
        <f>#REF!</f>
        <v>#REF!</v>
      </c>
      <c r="F923" s="102" t="e">
        <f>#REF!</f>
        <v>#REF!</v>
      </c>
      <c r="G923" s="102" t="s">
        <v>696</v>
      </c>
      <c r="I923" s="111" t="s">
        <v>863</v>
      </c>
      <c r="J923" s="101" t="s">
        <v>1060</v>
      </c>
    </row>
    <row r="924" spans="2:10" s="101" customFormat="1" x14ac:dyDescent="0.2">
      <c r="B924" s="101">
        <v>8</v>
      </c>
      <c r="C924" s="101" t="s">
        <v>323</v>
      </c>
      <c r="D924" s="101">
        <v>2</v>
      </c>
      <c r="E924" s="138" t="e">
        <f>#REF!</f>
        <v>#REF!</v>
      </c>
      <c r="F924" s="102" t="e">
        <f>#REF!</f>
        <v>#REF!</v>
      </c>
      <c r="G924" s="102" t="s">
        <v>696</v>
      </c>
      <c r="I924" s="103" t="s">
        <v>30</v>
      </c>
      <c r="J924" s="101" t="s">
        <v>1060</v>
      </c>
    </row>
    <row r="925" spans="2:10" s="101" customFormat="1" x14ac:dyDescent="0.2">
      <c r="B925" s="101">
        <v>8</v>
      </c>
      <c r="C925" s="101" t="s">
        <v>323</v>
      </c>
      <c r="D925" s="101">
        <v>2</v>
      </c>
      <c r="E925" s="138" t="e">
        <f>#REF!</f>
        <v>#REF!</v>
      </c>
      <c r="F925" s="102" t="e">
        <f>#REF!</f>
        <v>#REF!</v>
      </c>
      <c r="G925" s="102"/>
      <c r="I925" s="111" t="s">
        <v>29</v>
      </c>
    </row>
    <row r="926" spans="2:10" s="101" customFormat="1" x14ac:dyDescent="0.2">
      <c r="B926" s="101">
        <v>8</v>
      </c>
      <c r="C926" s="101" t="s">
        <v>323</v>
      </c>
      <c r="D926" s="101">
        <v>2</v>
      </c>
      <c r="E926" s="138" t="e">
        <f>#REF!</f>
        <v>#REF!</v>
      </c>
      <c r="F926" s="102" t="e">
        <f>#REF!</f>
        <v>#REF!</v>
      </c>
      <c r="G926" s="102" t="s">
        <v>696</v>
      </c>
      <c r="I926" s="103" t="s">
        <v>30</v>
      </c>
      <c r="J926" s="101" t="s">
        <v>1060</v>
      </c>
    </row>
    <row r="927" spans="2:10" s="101" customFormat="1" x14ac:dyDescent="0.2">
      <c r="B927" s="101">
        <v>8</v>
      </c>
      <c r="C927" s="101" t="s">
        <v>323</v>
      </c>
      <c r="D927" s="101">
        <v>2</v>
      </c>
      <c r="E927" s="138" t="e">
        <f>#REF!</f>
        <v>#REF!</v>
      </c>
      <c r="F927" s="102" t="e">
        <f>#REF!</f>
        <v>#REF!</v>
      </c>
      <c r="G927" s="102" t="s">
        <v>696</v>
      </c>
      <c r="I927" s="103" t="s">
        <v>30</v>
      </c>
      <c r="J927" s="101" t="s">
        <v>1060</v>
      </c>
    </row>
    <row r="928" spans="2:10" s="101" customFormat="1" x14ac:dyDescent="0.2">
      <c r="B928" s="101">
        <v>8</v>
      </c>
      <c r="C928" s="101" t="s">
        <v>323</v>
      </c>
      <c r="D928" s="101">
        <v>3</v>
      </c>
      <c r="E928" s="138" t="e">
        <f>#REF!</f>
        <v>#REF!</v>
      </c>
      <c r="F928" s="102" t="e">
        <f>#REF!</f>
        <v>#REF!</v>
      </c>
      <c r="G928" s="102" t="s">
        <v>696</v>
      </c>
      <c r="I928" s="103" t="s">
        <v>863</v>
      </c>
      <c r="J928" s="101" t="s">
        <v>1060</v>
      </c>
    </row>
    <row r="929" spans="2:10" s="101" customFormat="1" x14ac:dyDescent="0.2">
      <c r="B929" s="101">
        <v>8</v>
      </c>
      <c r="C929" s="101" t="s">
        <v>323</v>
      </c>
      <c r="D929" s="101">
        <v>3</v>
      </c>
      <c r="E929" s="138" t="e">
        <f>#REF!</f>
        <v>#REF!</v>
      </c>
      <c r="F929" s="102" t="e">
        <f>#REF!</f>
        <v>#REF!</v>
      </c>
      <c r="G929" s="102" t="s">
        <v>696</v>
      </c>
      <c r="I929" s="103" t="s">
        <v>30</v>
      </c>
      <c r="J929" s="101" t="s">
        <v>1060</v>
      </c>
    </row>
    <row r="930" spans="2:10" s="101" customFormat="1" x14ac:dyDescent="0.2">
      <c r="B930" s="101">
        <v>8</v>
      </c>
      <c r="C930" s="101" t="s">
        <v>323</v>
      </c>
      <c r="D930" s="101">
        <v>3</v>
      </c>
      <c r="E930" s="138" t="e">
        <f>#REF!</f>
        <v>#REF!</v>
      </c>
      <c r="F930" s="102" t="e">
        <f>#REF!</f>
        <v>#REF!</v>
      </c>
      <c r="G930" s="102"/>
      <c r="I930" s="111" t="s">
        <v>29</v>
      </c>
    </row>
    <row r="931" spans="2:10" s="101" customFormat="1" x14ac:dyDescent="0.2">
      <c r="B931" s="101">
        <v>8</v>
      </c>
      <c r="C931" s="101" t="s">
        <v>323</v>
      </c>
      <c r="D931" s="101">
        <v>3</v>
      </c>
      <c r="E931" s="138" t="e">
        <f>#REF!</f>
        <v>#REF!</v>
      </c>
      <c r="F931" s="102" t="e">
        <f>#REF!</f>
        <v>#REF!</v>
      </c>
      <c r="G931" s="102" t="s">
        <v>696</v>
      </c>
      <c r="I931" s="103" t="s">
        <v>30</v>
      </c>
      <c r="J931" s="101" t="s">
        <v>1060</v>
      </c>
    </row>
    <row r="932" spans="2:10" s="101" customFormat="1" x14ac:dyDescent="0.2">
      <c r="B932" s="101">
        <v>8</v>
      </c>
      <c r="C932" s="101" t="s">
        <v>323</v>
      </c>
      <c r="D932" s="101">
        <v>3</v>
      </c>
      <c r="E932" s="138" t="e">
        <f>#REF!</f>
        <v>#REF!</v>
      </c>
      <c r="F932" s="102" t="e">
        <f>#REF!</f>
        <v>#REF!</v>
      </c>
      <c r="G932" s="102" t="s">
        <v>696</v>
      </c>
      <c r="I932" s="103" t="s">
        <v>30</v>
      </c>
      <c r="J932" s="101" t="s">
        <v>1060</v>
      </c>
    </row>
    <row r="933" spans="2:10" s="101" customFormat="1" x14ac:dyDescent="0.2">
      <c r="B933" s="101">
        <v>8</v>
      </c>
      <c r="C933" s="101" t="s">
        <v>323</v>
      </c>
      <c r="D933" s="101">
        <v>4</v>
      </c>
      <c r="E933" s="138" t="e">
        <f>#REF!</f>
        <v>#REF!</v>
      </c>
      <c r="F933" s="102" t="e">
        <f>#REF!</f>
        <v>#REF!</v>
      </c>
      <c r="G933" s="102" t="s">
        <v>696</v>
      </c>
      <c r="I933" s="103" t="s">
        <v>863</v>
      </c>
      <c r="J933" s="101" t="s">
        <v>1060</v>
      </c>
    </row>
    <row r="934" spans="2:10" s="101" customFormat="1" x14ac:dyDescent="0.2">
      <c r="B934" s="101">
        <v>8</v>
      </c>
      <c r="C934" s="101" t="s">
        <v>323</v>
      </c>
      <c r="D934" s="101">
        <v>4</v>
      </c>
      <c r="E934" s="138" t="e">
        <f>#REF!</f>
        <v>#REF!</v>
      </c>
      <c r="F934" s="102" t="e">
        <f>#REF!</f>
        <v>#REF!</v>
      </c>
      <c r="G934" s="102"/>
      <c r="I934" s="111" t="s">
        <v>30</v>
      </c>
      <c r="J934" s="101" t="s">
        <v>1060</v>
      </c>
    </row>
    <row r="935" spans="2:10" s="101" customFormat="1" x14ac:dyDescent="0.2">
      <c r="B935" s="101">
        <v>8</v>
      </c>
      <c r="C935" s="101" t="s">
        <v>323</v>
      </c>
      <c r="D935" s="101">
        <v>4</v>
      </c>
      <c r="E935" s="138" t="e">
        <f>#REF!</f>
        <v>#REF!</v>
      </c>
      <c r="F935" s="102" t="e">
        <f>#REF!</f>
        <v>#REF!</v>
      </c>
      <c r="G935" s="102"/>
      <c r="I935" s="111" t="s">
        <v>29</v>
      </c>
    </row>
    <row r="936" spans="2:10" s="101" customFormat="1" x14ac:dyDescent="0.2">
      <c r="B936" s="101">
        <v>8</v>
      </c>
      <c r="C936" s="101" t="s">
        <v>323</v>
      </c>
      <c r="D936" s="101">
        <v>4</v>
      </c>
      <c r="E936" s="138" t="e">
        <f>#REF!</f>
        <v>#REF!</v>
      </c>
      <c r="F936" s="102" t="e">
        <f>#REF!</f>
        <v>#REF!</v>
      </c>
      <c r="G936" s="102" t="s">
        <v>696</v>
      </c>
      <c r="I936" s="103" t="s">
        <v>30</v>
      </c>
      <c r="J936" s="101" t="s">
        <v>1060</v>
      </c>
    </row>
    <row r="937" spans="2:10" s="101" customFormat="1" x14ac:dyDescent="0.2">
      <c r="B937" s="101">
        <v>8</v>
      </c>
      <c r="C937" s="101" t="s">
        <v>323</v>
      </c>
      <c r="D937" s="101">
        <v>4</v>
      </c>
      <c r="E937" s="138" t="e">
        <f>#REF!</f>
        <v>#REF!</v>
      </c>
      <c r="F937" s="102" t="e">
        <f>#REF!</f>
        <v>#REF!</v>
      </c>
      <c r="G937" s="102" t="s">
        <v>696</v>
      </c>
      <c r="I937" s="103" t="s">
        <v>30</v>
      </c>
      <c r="J937" s="101" t="s">
        <v>1060</v>
      </c>
    </row>
    <row r="938" spans="2:10" s="101" customFormat="1" x14ac:dyDescent="0.2">
      <c r="B938" s="101">
        <v>8</v>
      </c>
      <c r="C938" s="101" t="s">
        <v>323</v>
      </c>
      <c r="D938" s="101">
        <v>5</v>
      </c>
      <c r="E938" s="138" t="e">
        <f>#REF!</f>
        <v>#REF!</v>
      </c>
      <c r="F938" s="102" t="e">
        <f>#REF!</f>
        <v>#REF!</v>
      </c>
      <c r="G938" s="102" t="s">
        <v>696</v>
      </c>
      <c r="I938" s="103" t="s">
        <v>863</v>
      </c>
      <c r="J938" s="101" t="s">
        <v>1060</v>
      </c>
    </row>
    <row r="939" spans="2:10" s="101" customFormat="1" x14ac:dyDescent="0.2">
      <c r="B939" s="101">
        <v>8</v>
      </c>
      <c r="C939" s="101" t="s">
        <v>323</v>
      </c>
      <c r="D939" s="101">
        <v>5</v>
      </c>
      <c r="E939" s="138" t="e">
        <f>#REF!</f>
        <v>#REF!</v>
      </c>
      <c r="F939" s="102" t="e">
        <f>#REF!</f>
        <v>#REF!</v>
      </c>
      <c r="G939" s="102" t="s">
        <v>696</v>
      </c>
      <c r="I939" s="111" t="s">
        <v>30</v>
      </c>
      <c r="J939" s="101" t="s">
        <v>1060</v>
      </c>
    </row>
    <row r="940" spans="2:10" s="101" customFormat="1" x14ac:dyDescent="0.2">
      <c r="B940" s="101">
        <v>8</v>
      </c>
      <c r="C940" s="101" t="s">
        <v>323</v>
      </c>
      <c r="D940" s="101">
        <v>5</v>
      </c>
      <c r="E940" s="138" t="e">
        <f>#REF!</f>
        <v>#REF!</v>
      </c>
      <c r="F940" s="102" t="e">
        <f>#REF!</f>
        <v>#REF!</v>
      </c>
      <c r="G940" s="102" t="s">
        <v>696</v>
      </c>
      <c r="I940" s="111" t="s">
        <v>29</v>
      </c>
    </row>
    <row r="941" spans="2:10" s="101" customFormat="1" x14ac:dyDescent="0.2">
      <c r="B941" s="101">
        <v>8</v>
      </c>
      <c r="C941" s="101" t="s">
        <v>323</v>
      </c>
      <c r="D941" s="101">
        <v>5</v>
      </c>
      <c r="E941" s="138" t="e">
        <f>#REF!</f>
        <v>#REF!</v>
      </c>
      <c r="F941" s="102" t="e">
        <f>#REF!</f>
        <v>#REF!</v>
      </c>
      <c r="G941" s="102" t="s">
        <v>696</v>
      </c>
      <c r="I941" s="103" t="s">
        <v>30</v>
      </c>
      <c r="J941" s="101" t="s">
        <v>1060</v>
      </c>
    </row>
    <row r="942" spans="2:10" s="101" customFormat="1" x14ac:dyDescent="0.2">
      <c r="B942" s="101">
        <v>8</v>
      </c>
      <c r="C942" s="101" t="s">
        <v>323</v>
      </c>
      <c r="D942" s="101">
        <v>5</v>
      </c>
      <c r="E942" s="138" t="e">
        <f>#REF!</f>
        <v>#REF!</v>
      </c>
      <c r="F942" s="102" t="e">
        <f>#REF!</f>
        <v>#REF!</v>
      </c>
      <c r="G942" s="102" t="s">
        <v>696</v>
      </c>
      <c r="I942" s="103" t="s">
        <v>30</v>
      </c>
      <c r="J942" s="101" t="s">
        <v>1060</v>
      </c>
    </row>
    <row r="943" spans="2:10" s="101" customFormat="1" x14ac:dyDescent="0.2">
      <c r="B943" s="101">
        <v>8</v>
      </c>
      <c r="C943" s="101" t="s">
        <v>323</v>
      </c>
      <c r="D943" s="101">
        <v>6</v>
      </c>
      <c r="E943" s="138" t="e">
        <f>#REF!</f>
        <v>#REF!</v>
      </c>
      <c r="F943" s="102" t="e">
        <f>#REF!</f>
        <v>#REF!</v>
      </c>
      <c r="G943" s="102" t="s">
        <v>696</v>
      </c>
      <c r="I943" s="103" t="s">
        <v>863</v>
      </c>
      <c r="J943" s="101" t="s">
        <v>1060</v>
      </c>
    </row>
    <row r="944" spans="2:10" s="101" customFormat="1" x14ac:dyDescent="0.2">
      <c r="B944" s="101">
        <v>8</v>
      </c>
      <c r="C944" s="101" t="s">
        <v>323</v>
      </c>
      <c r="D944" s="101">
        <v>6</v>
      </c>
      <c r="E944" s="138" t="e">
        <f>#REF!</f>
        <v>#REF!</v>
      </c>
      <c r="F944" s="102" t="e">
        <f>#REF!</f>
        <v>#REF!</v>
      </c>
      <c r="G944" s="102" t="s">
        <v>696</v>
      </c>
      <c r="I944" s="111" t="s">
        <v>30</v>
      </c>
      <c r="J944" s="101" t="s">
        <v>1060</v>
      </c>
    </row>
    <row r="945" spans="2:10" s="101" customFormat="1" x14ac:dyDescent="0.2">
      <c r="B945" s="101">
        <v>8</v>
      </c>
      <c r="C945" s="101" t="s">
        <v>323</v>
      </c>
      <c r="D945" s="101">
        <v>6</v>
      </c>
      <c r="E945" s="138" t="e">
        <f>#REF!</f>
        <v>#REF!</v>
      </c>
      <c r="F945" s="102" t="e">
        <f>#REF!</f>
        <v>#REF!</v>
      </c>
      <c r="G945" s="102" t="s">
        <v>696</v>
      </c>
      <c r="I945" s="111" t="s">
        <v>29</v>
      </c>
    </row>
    <row r="946" spans="2:10" s="101" customFormat="1" x14ac:dyDescent="0.2">
      <c r="B946" s="101">
        <v>8</v>
      </c>
      <c r="C946" s="101" t="s">
        <v>323</v>
      </c>
      <c r="D946" s="101">
        <v>6</v>
      </c>
      <c r="E946" s="138" t="e">
        <f>#REF!</f>
        <v>#REF!</v>
      </c>
      <c r="F946" s="102" t="e">
        <f>#REF!</f>
        <v>#REF!</v>
      </c>
      <c r="G946" s="102" t="s">
        <v>696</v>
      </c>
      <c r="I946" s="103" t="s">
        <v>30</v>
      </c>
      <c r="J946" s="101" t="s">
        <v>1060</v>
      </c>
    </row>
    <row r="947" spans="2:10" s="101" customFormat="1" x14ac:dyDescent="0.2">
      <c r="B947" s="101">
        <v>8</v>
      </c>
      <c r="C947" s="101" t="s">
        <v>323</v>
      </c>
      <c r="D947" s="101">
        <v>6</v>
      </c>
      <c r="E947" s="138" t="e">
        <f>#REF!</f>
        <v>#REF!</v>
      </c>
      <c r="F947" s="102" t="e">
        <f>#REF!</f>
        <v>#REF!</v>
      </c>
      <c r="G947" s="102" t="s">
        <v>696</v>
      </c>
      <c r="I947" s="103" t="s">
        <v>30</v>
      </c>
      <c r="J947" s="101" t="s">
        <v>1060</v>
      </c>
    </row>
    <row r="948" spans="2:10" s="101" customFormat="1" x14ac:dyDescent="0.2">
      <c r="B948" s="101">
        <v>8</v>
      </c>
      <c r="C948" s="101" t="s">
        <v>323</v>
      </c>
      <c r="D948" s="101">
        <v>7</v>
      </c>
      <c r="E948" s="138" t="e">
        <f>#REF!</f>
        <v>#REF!</v>
      </c>
      <c r="F948" s="102" t="e">
        <f>#REF!</f>
        <v>#REF!</v>
      </c>
      <c r="G948" s="102" t="s">
        <v>696</v>
      </c>
      <c r="I948" s="103" t="s">
        <v>863</v>
      </c>
      <c r="J948" s="101" t="s">
        <v>1060</v>
      </c>
    </row>
    <row r="949" spans="2:10" s="101" customFormat="1" x14ac:dyDescent="0.2">
      <c r="B949" s="101">
        <v>8</v>
      </c>
      <c r="C949" s="101" t="s">
        <v>323</v>
      </c>
      <c r="D949" s="101">
        <v>7</v>
      </c>
      <c r="E949" s="138" t="e">
        <f>#REF!</f>
        <v>#REF!</v>
      </c>
      <c r="F949" s="102" t="e">
        <f>#REF!</f>
        <v>#REF!</v>
      </c>
      <c r="G949" s="102" t="s">
        <v>696</v>
      </c>
      <c r="I949" s="111" t="s">
        <v>30</v>
      </c>
      <c r="J949" s="101" t="s">
        <v>1060</v>
      </c>
    </row>
    <row r="950" spans="2:10" s="101" customFormat="1" x14ac:dyDescent="0.2">
      <c r="B950" s="101">
        <v>8</v>
      </c>
      <c r="C950" s="101" t="s">
        <v>323</v>
      </c>
      <c r="D950" s="101">
        <v>7</v>
      </c>
      <c r="E950" s="138" t="e">
        <f>#REF!</f>
        <v>#REF!</v>
      </c>
      <c r="F950" s="102" t="e">
        <f>#REF!</f>
        <v>#REF!</v>
      </c>
      <c r="G950" s="102" t="s">
        <v>696</v>
      </c>
      <c r="I950" s="111" t="s">
        <v>29</v>
      </c>
    </row>
    <row r="951" spans="2:10" s="101" customFormat="1" x14ac:dyDescent="0.2">
      <c r="B951" s="101">
        <v>8</v>
      </c>
      <c r="C951" s="101" t="s">
        <v>323</v>
      </c>
      <c r="D951" s="101">
        <v>7</v>
      </c>
      <c r="E951" s="138" t="e">
        <f>#REF!</f>
        <v>#REF!</v>
      </c>
      <c r="F951" s="102" t="e">
        <f>#REF!</f>
        <v>#REF!</v>
      </c>
      <c r="G951" s="102" t="s">
        <v>696</v>
      </c>
      <c r="I951" s="103" t="s">
        <v>30</v>
      </c>
      <c r="J951" s="101" t="s">
        <v>1060</v>
      </c>
    </row>
    <row r="952" spans="2:10" s="101" customFormat="1" x14ac:dyDescent="0.2">
      <c r="B952" s="101">
        <v>8</v>
      </c>
      <c r="C952" s="101" t="s">
        <v>323</v>
      </c>
      <c r="D952" s="101">
        <v>7</v>
      </c>
      <c r="E952" s="138" t="e">
        <f>#REF!</f>
        <v>#REF!</v>
      </c>
      <c r="F952" s="102" t="e">
        <f>#REF!</f>
        <v>#REF!</v>
      </c>
      <c r="G952" s="102" t="s">
        <v>696</v>
      </c>
      <c r="I952" s="103" t="s">
        <v>30</v>
      </c>
      <c r="J952" s="101" t="s">
        <v>1060</v>
      </c>
    </row>
    <row r="953" spans="2:10" s="101" customFormat="1" x14ac:dyDescent="0.2">
      <c r="B953" s="101">
        <v>8</v>
      </c>
      <c r="C953" s="101" t="s">
        <v>323</v>
      </c>
      <c r="D953" s="101">
        <v>8</v>
      </c>
      <c r="E953" s="138" t="e">
        <f>#REF!</f>
        <v>#REF!</v>
      </c>
      <c r="F953" s="102" t="e">
        <f>#REF!</f>
        <v>#REF!</v>
      </c>
      <c r="G953" s="102" t="s">
        <v>696</v>
      </c>
      <c r="I953" s="103" t="s">
        <v>863</v>
      </c>
      <c r="J953" s="101" t="s">
        <v>1060</v>
      </c>
    </row>
    <row r="954" spans="2:10" s="101" customFormat="1" x14ac:dyDescent="0.2">
      <c r="B954" s="101">
        <v>8</v>
      </c>
      <c r="C954" s="101" t="s">
        <v>323</v>
      </c>
      <c r="D954" s="101">
        <v>8</v>
      </c>
      <c r="E954" s="138" t="e">
        <f>#REF!</f>
        <v>#REF!</v>
      </c>
      <c r="F954" s="102" t="e">
        <f>#REF!</f>
        <v>#REF!</v>
      </c>
      <c r="G954" s="102" t="s">
        <v>696</v>
      </c>
      <c r="I954" s="111" t="s">
        <v>30</v>
      </c>
      <c r="J954" s="101" t="s">
        <v>1060</v>
      </c>
    </row>
    <row r="955" spans="2:10" s="101" customFormat="1" x14ac:dyDescent="0.2">
      <c r="B955" s="101">
        <v>8</v>
      </c>
      <c r="C955" s="101" t="s">
        <v>323</v>
      </c>
      <c r="D955" s="101">
        <v>8</v>
      </c>
      <c r="E955" s="138" t="e">
        <f>#REF!</f>
        <v>#REF!</v>
      </c>
      <c r="F955" s="102" t="e">
        <f>#REF!</f>
        <v>#REF!</v>
      </c>
      <c r="G955" s="102" t="s">
        <v>696</v>
      </c>
      <c r="I955" s="111" t="s">
        <v>29</v>
      </c>
    </row>
    <row r="956" spans="2:10" s="101" customFormat="1" x14ac:dyDescent="0.2">
      <c r="B956" s="101">
        <v>8</v>
      </c>
      <c r="C956" s="101" t="s">
        <v>323</v>
      </c>
      <c r="D956" s="101">
        <v>8</v>
      </c>
      <c r="E956" s="138" t="e">
        <f>#REF!</f>
        <v>#REF!</v>
      </c>
      <c r="F956" s="102" t="e">
        <f>#REF!</f>
        <v>#REF!</v>
      </c>
      <c r="G956" s="102" t="s">
        <v>696</v>
      </c>
      <c r="I956" s="103" t="s">
        <v>30</v>
      </c>
      <c r="J956" s="101" t="s">
        <v>1060</v>
      </c>
    </row>
    <row r="957" spans="2:10" s="101" customFormat="1" x14ac:dyDescent="0.2">
      <c r="B957" s="101">
        <v>8</v>
      </c>
      <c r="C957" s="101" t="s">
        <v>323</v>
      </c>
      <c r="D957" s="101">
        <v>8</v>
      </c>
      <c r="E957" s="138" t="e">
        <f>#REF!</f>
        <v>#REF!</v>
      </c>
      <c r="F957" s="102" t="e">
        <f>#REF!</f>
        <v>#REF!</v>
      </c>
      <c r="G957" s="102" t="s">
        <v>696</v>
      </c>
      <c r="I957" s="103" t="s">
        <v>30</v>
      </c>
      <c r="J957" s="101" t="s">
        <v>1060</v>
      </c>
    </row>
    <row r="958" spans="2:10" s="101" customFormat="1" x14ac:dyDescent="0.2">
      <c r="B958" s="101">
        <v>8</v>
      </c>
      <c r="C958" s="101" t="s">
        <v>323</v>
      </c>
      <c r="D958" s="101">
        <v>9</v>
      </c>
      <c r="E958" s="138" t="e">
        <f>#REF!</f>
        <v>#REF!</v>
      </c>
      <c r="F958" s="102" t="e">
        <f>#REF!</f>
        <v>#REF!</v>
      </c>
      <c r="G958" s="102" t="s">
        <v>696</v>
      </c>
      <c r="I958" s="103" t="s">
        <v>863</v>
      </c>
      <c r="J958" s="101" t="s">
        <v>1060</v>
      </c>
    </row>
    <row r="959" spans="2:10" s="101" customFormat="1" x14ac:dyDescent="0.2">
      <c r="B959" s="101">
        <v>8</v>
      </c>
      <c r="C959" s="101" t="s">
        <v>323</v>
      </c>
      <c r="D959" s="101">
        <v>9</v>
      </c>
      <c r="E959" s="138" t="e">
        <f>#REF!</f>
        <v>#REF!</v>
      </c>
      <c r="F959" s="102" t="e">
        <f>#REF!</f>
        <v>#REF!</v>
      </c>
      <c r="G959" s="102" t="s">
        <v>696</v>
      </c>
      <c r="I959" s="111" t="s">
        <v>30</v>
      </c>
      <c r="J959" s="101" t="s">
        <v>1060</v>
      </c>
    </row>
    <row r="960" spans="2:10" s="101" customFormat="1" x14ac:dyDescent="0.2">
      <c r="B960" s="101">
        <v>8</v>
      </c>
      <c r="C960" s="101" t="s">
        <v>323</v>
      </c>
      <c r="D960" s="101">
        <v>9</v>
      </c>
      <c r="E960" s="138" t="e">
        <f>#REF!</f>
        <v>#REF!</v>
      </c>
      <c r="F960" s="102" t="e">
        <f>#REF!</f>
        <v>#REF!</v>
      </c>
      <c r="G960" s="102" t="s">
        <v>696</v>
      </c>
      <c r="I960" s="111" t="s">
        <v>29</v>
      </c>
    </row>
    <row r="961" spans="1:10" s="101" customFormat="1" x14ac:dyDescent="0.2">
      <c r="B961" s="101">
        <v>8</v>
      </c>
      <c r="C961" s="101" t="s">
        <v>323</v>
      </c>
      <c r="D961" s="101">
        <v>9</v>
      </c>
      <c r="E961" s="138" t="e">
        <f>#REF!</f>
        <v>#REF!</v>
      </c>
      <c r="F961" s="102" t="e">
        <f>#REF!</f>
        <v>#REF!</v>
      </c>
      <c r="G961" s="102" t="s">
        <v>696</v>
      </c>
      <c r="I961" s="103" t="s">
        <v>30</v>
      </c>
      <c r="J961" s="101" t="s">
        <v>1060</v>
      </c>
    </row>
    <row r="962" spans="1:10" s="101" customFormat="1" x14ac:dyDescent="0.2">
      <c r="B962" s="101">
        <v>8</v>
      </c>
      <c r="C962" s="101" t="s">
        <v>323</v>
      </c>
      <c r="D962" s="101">
        <v>9</v>
      </c>
      <c r="E962" s="138" t="e">
        <f>#REF!</f>
        <v>#REF!</v>
      </c>
      <c r="F962" s="102" t="e">
        <f>#REF!</f>
        <v>#REF!</v>
      </c>
      <c r="G962" s="102" t="s">
        <v>696</v>
      </c>
      <c r="I962" s="103" t="s">
        <v>30</v>
      </c>
      <c r="J962" s="101" t="s">
        <v>1060</v>
      </c>
    </row>
    <row r="963" spans="1:10" s="101" customFormat="1" x14ac:dyDescent="0.2">
      <c r="B963" s="101">
        <v>8</v>
      </c>
      <c r="C963" s="101" t="s">
        <v>323</v>
      </c>
      <c r="D963" s="101">
        <v>10</v>
      </c>
      <c r="E963" s="138" t="e">
        <f>#REF!</f>
        <v>#REF!</v>
      </c>
      <c r="F963" s="102" t="e">
        <f>#REF!</f>
        <v>#REF!</v>
      </c>
      <c r="G963" s="102" t="s">
        <v>696</v>
      </c>
      <c r="I963" s="103" t="s">
        <v>863</v>
      </c>
      <c r="J963" s="101" t="s">
        <v>1060</v>
      </c>
    </row>
    <row r="964" spans="1:10" s="101" customFormat="1" x14ac:dyDescent="0.2">
      <c r="B964" s="101">
        <v>8</v>
      </c>
      <c r="C964" s="101" t="s">
        <v>323</v>
      </c>
      <c r="D964" s="101">
        <v>10</v>
      </c>
      <c r="E964" s="138" t="e">
        <f>#REF!</f>
        <v>#REF!</v>
      </c>
      <c r="F964" s="102" t="e">
        <f>#REF!</f>
        <v>#REF!</v>
      </c>
      <c r="G964" s="102" t="s">
        <v>696</v>
      </c>
      <c r="I964" s="111" t="s">
        <v>30</v>
      </c>
      <c r="J964" s="101" t="s">
        <v>1060</v>
      </c>
    </row>
    <row r="965" spans="1:10" s="101" customFormat="1" x14ac:dyDescent="0.2">
      <c r="B965" s="101">
        <v>8</v>
      </c>
      <c r="C965" s="101" t="s">
        <v>323</v>
      </c>
      <c r="D965" s="101">
        <v>10</v>
      </c>
      <c r="E965" s="138" t="e">
        <f>#REF!</f>
        <v>#REF!</v>
      </c>
      <c r="F965" s="102" t="e">
        <f>#REF!</f>
        <v>#REF!</v>
      </c>
      <c r="G965" s="102" t="s">
        <v>696</v>
      </c>
      <c r="I965" s="111" t="s">
        <v>29</v>
      </c>
    </row>
    <row r="966" spans="1:10" s="101" customFormat="1" x14ac:dyDescent="0.2">
      <c r="B966" s="101">
        <v>8</v>
      </c>
      <c r="C966" s="101" t="s">
        <v>323</v>
      </c>
      <c r="D966" s="101">
        <v>10</v>
      </c>
      <c r="E966" s="138" t="e">
        <f>#REF!</f>
        <v>#REF!</v>
      </c>
      <c r="F966" s="102" t="e">
        <f>#REF!</f>
        <v>#REF!</v>
      </c>
      <c r="G966" s="102" t="s">
        <v>696</v>
      </c>
      <c r="I966" s="103" t="s">
        <v>30</v>
      </c>
      <c r="J966" s="101" t="s">
        <v>1060</v>
      </c>
    </row>
    <row r="967" spans="1:10" s="101" customFormat="1" x14ac:dyDescent="0.2">
      <c r="B967" s="101">
        <v>8</v>
      </c>
      <c r="C967" s="101" t="s">
        <v>323</v>
      </c>
      <c r="D967" s="101">
        <v>10</v>
      </c>
      <c r="E967" s="138" t="e">
        <f>#REF!</f>
        <v>#REF!</v>
      </c>
      <c r="F967" s="102" t="e">
        <f>#REF!</f>
        <v>#REF!</v>
      </c>
      <c r="G967" s="102" t="s">
        <v>696</v>
      </c>
      <c r="I967" s="103" t="s">
        <v>30</v>
      </c>
      <c r="J967" s="101" t="s">
        <v>1060</v>
      </c>
    </row>
    <row r="968" spans="1:10" s="101" customFormat="1" x14ac:dyDescent="0.2">
      <c r="B968" s="101">
        <v>8</v>
      </c>
      <c r="C968" s="101" t="s">
        <v>200</v>
      </c>
      <c r="E968" s="138">
        <f>'10'!H34</f>
        <v>0</v>
      </c>
      <c r="F968" s="105" t="str">
        <f>'10'!B34</f>
        <v>Is Tax-Exempt Bond Financing Used?                        (Y/N)</v>
      </c>
      <c r="G968" s="105"/>
      <c r="I968" s="111" t="s">
        <v>29</v>
      </c>
    </row>
    <row r="969" spans="1:10" s="101" customFormat="1" x14ac:dyDescent="0.2">
      <c r="B969" s="101">
        <v>8</v>
      </c>
      <c r="C969" s="101" t="s">
        <v>200</v>
      </c>
      <c r="E969" s="139">
        <f>'10'!M34</f>
        <v>0</v>
      </c>
      <c r="F969" s="115" t="str">
        <f>'10'!J34</f>
        <v>If yes, what is the Amount?</v>
      </c>
      <c r="G969" s="115"/>
      <c r="I969" s="111" t="s">
        <v>29</v>
      </c>
    </row>
    <row r="970" spans="1:10" s="101" customFormat="1" x14ac:dyDescent="0.2">
      <c r="B970" s="101">
        <v>8</v>
      </c>
      <c r="C970" s="101" t="s">
        <v>200</v>
      </c>
      <c r="E970" s="141">
        <f>'10'!N40</f>
        <v>0</v>
      </c>
      <c r="F970" s="105" t="str">
        <f>'10'!B40</f>
        <v>If used, what is the percentage of Tax-Exempt Bond financing to the Aggregate Basis of the development?</v>
      </c>
      <c r="G970" s="105"/>
      <c r="I970" s="111" t="s">
        <v>29</v>
      </c>
    </row>
    <row r="971" spans="1:10" x14ac:dyDescent="0.2">
      <c r="A971" s="50"/>
      <c r="B971" s="50">
        <v>9</v>
      </c>
      <c r="C971" t="s">
        <v>236</v>
      </c>
      <c r="D971" s="50" t="s">
        <v>1063</v>
      </c>
      <c r="E971" s="136" t="e">
        <f>#REF!</f>
        <v>#REF!</v>
      </c>
      <c r="F971" s="32" t="s">
        <v>637</v>
      </c>
      <c r="I971" s="52" t="s">
        <v>29</v>
      </c>
    </row>
    <row r="972" spans="1:10" x14ac:dyDescent="0.2">
      <c r="A972" s="50"/>
      <c r="B972" s="50">
        <v>9</v>
      </c>
      <c r="C972" t="s">
        <v>236</v>
      </c>
      <c r="D972" t="s">
        <v>549</v>
      </c>
      <c r="E972" s="145" t="e">
        <f>#REF!</f>
        <v>#REF!</v>
      </c>
      <c r="F972" s="32" t="e">
        <f>#REF!</f>
        <v>#REF!</v>
      </c>
      <c r="I972" s="52" t="s">
        <v>29</v>
      </c>
    </row>
    <row r="973" spans="1:10" x14ac:dyDescent="0.2">
      <c r="A973" s="50"/>
      <c r="B973" s="50">
        <v>9</v>
      </c>
      <c r="C973" t="s">
        <v>236</v>
      </c>
      <c r="D973" s="50" t="s">
        <v>549</v>
      </c>
      <c r="E973" s="145" t="e">
        <f>#REF!</f>
        <v>#REF!</v>
      </c>
      <c r="F973" s="32" t="e">
        <f>#REF!</f>
        <v>#REF!</v>
      </c>
      <c r="I973" s="52" t="s">
        <v>29</v>
      </c>
    </row>
    <row r="974" spans="1:10" x14ac:dyDescent="0.2">
      <c r="A974" s="50"/>
      <c r="B974" s="50">
        <v>9</v>
      </c>
      <c r="C974" t="s">
        <v>236</v>
      </c>
      <c r="D974" s="50" t="s">
        <v>549</v>
      </c>
      <c r="E974" s="145" t="e">
        <f>#REF!</f>
        <v>#REF!</v>
      </c>
      <c r="F974" s="32" t="e">
        <f>#REF!</f>
        <v>#REF!</v>
      </c>
      <c r="I974" s="52" t="s">
        <v>29</v>
      </c>
    </row>
    <row r="975" spans="1:10" x14ac:dyDescent="0.2">
      <c r="A975" s="50"/>
      <c r="B975" s="50">
        <v>9</v>
      </c>
      <c r="C975" t="s">
        <v>236</v>
      </c>
      <c r="D975" s="50" t="s">
        <v>549</v>
      </c>
      <c r="E975" s="145" t="e">
        <f>#REF!</f>
        <v>#REF!</v>
      </c>
      <c r="F975" s="32" t="s">
        <v>665</v>
      </c>
      <c r="I975" s="52" t="s">
        <v>29</v>
      </c>
    </row>
    <row r="976" spans="1:10" x14ac:dyDescent="0.2">
      <c r="A976" s="50"/>
      <c r="B976" s="50">
        <v>9</v>
      </c>
      <c r="C976" t="s">
        <v>236</v>
      </c>
      <c r="D976" t="s">
        <v>228</v>
      </c>
      <c r="E976" s="145" t="e">
        <f>#REF!</f>
        <v>#REF!</v>
      </c>
      <c r="F976" s="32" t="e">
        <f>#REF!</f>
        <v>#REF!</v>
      </c>
      <c r="I976" s="52" t="s">
        <v>29</v>
      </c>
    </row>
    <row r="977" spans="1:9" x14ac:dyDescent="0.2">
      <c r="A977" s="50"/>
      <c r="B977" s="50">
        <v>9</v>
      </c>
      <c r="C977" t="s">
        <v>236</v>
      </c>
      <c r="D977" s="50" t="s">
        <v>228</v>
      </c>
      <c r="E977" s="145" t="e">
        <f>#REF!</f>
        <v>#REF!</v>
      </c>
      <c r="F977" s="32" t="e">
        <f>#REF!</f>
        <v>#REF!</v>
      </c>
      <c r="I977" s="52" t="s">
        <v>29</v>
      </c>
    </row>
    <row r="978" spans="1:9" x14ac:dyDescent="0.2">
      <c r="A978" s="50"/>
      <c r="B978" s="50">
        <v>9</v>
      </c>
      <c r="C978" t="s">
        <v>236</v>
      </c>
      <c r="D978" s="50" t="s">
        <v>228</v>
      </c>
      <c r="E978" s="145" t="e">
        <f>#REF!</f>
        <v>#REF!</v>
      </c>
      <c r="F978" s="32" t="e">
        <f>#REF!</f>
        <v>#REF!</v>
      </c>
      <c r="I978" s="52" t="s">
        <v>29</v>
      </c>
    </row>
    <row r="979" spans="1:9" x14ac:dyDescent="0.2">
      <c r="A979" s="50"/>
      <c r="B979" s="50">
        <v>9</v>
      </c>
      <c r="C979" t="s">
        <v>236</v>
      </c>
      <c r="D979" s="50" t="s">
        <v>228</v>
      </c>
      <c r="E979" s="145" t="e">
        <f>#REF!</f>
        <v>#REF!</v>
      </c>
      <c r="F979" s="32" t="s">
        <v>665</v>
      </c>
      <c r="I979" s="52" t="s">
        <v>29</v>
      </c>
    </row>
    <row r="980" spans="1:9" x14ac:dyDescent="0.2">
      <c r="A980" s="50"/>
      <c r="B980" s="50">
        <v>9</v>
      </c>
      <c r="C980" t="s">
        <v>236</v>
      </c>
      <c r="D980" t="s">
        <v>207</v>
      </c>
      <c r="E980" s="145" t="e">
        <f>#REF!</f>
        <v>#REF!</v>
      </c>
      <c r="F980" s="32" t="e">
        <f>#REF!</f>
        <v>#REF!</v>
      </c>
      <c r="G980" s="35"/>
      <c r="I980" s="52" t="s">
        <v>29</v>
      </c>
    </row>
    <row r="981" spans="1:9" x14ac:dyDescent="0.2">
      <c r="A981" s="50"/>
      <c r="B981" s="50">
        <v>9</v>
      </c>
      <c r="C981" t="s">
        <v>236</v>
      </c>
      <c r="D981" s="50" t="s">
        <v>207</v>
      </c>
      <c r="E981" s="145" t="e">
        <f>#REF!</f>
        <v>#REF!</v>
      </c>
      <c r="F981" s="32" t="e">
        <f>#REF!</f>
        <v>#REF!</v>
      </c>
      <c r="G981" s="35"/>
      <c r="I981" s="52" t="s">
        <v>29</v>
      </c>
    </row>
    <row r="982" spans="1:9" x14ac:dyDescent="0.2">
      <c r="A982" s="50"/>
      <c r="B982" s="50">
        <v>9</v>
      </c>
      <c r="C982" t="s">
        <v>236</v>
      </c>
      <c r="D982" s="50" t="s">
        <v>207</v>
      </c>
      <c r="E982" s="145" t="e">
        <f>#REF!</f>
        <v>#REF!</v>
      </c>
      <c r="F982" s="32" t="e">
        <f>#REF!</f>
        <v>#REF!</v>
      </c>
      <c r="G982" s="35"/>
      <c r="I982" s="52" t="s">
        <v>29</v>
      </c>
    </row>
    <row r="983" spans="1:9" x14ac:dyDescent="0.2">
      <c r="A983" s="50"/>
      <c r="B983" s="50">
        <v>9</v>
      </c>
      <c r="C983" t="s">
        <v>236</v>
      </c>
      <c r="D983" s="50" t="s">
        <v>207</v>
      </c>
      <c r="E983" s="145" t="e">
        <f>#REF!</f>
        <v>#REF!</v>
      </c>
      <c r="F983" s="32" t="s">
        <v>665</v>
      </c>
      <c r="G983" s="35"/>
      <c r="I983" s="52" t="s">
        <v>29</v>
      </c>
    </row>
    <row r="984" spans="1:9" x14ac:dyDescent="0.2">
      <c r="A984" s="50"/>
      <c r="B984" s="50">
        <v>9</v>
      </c>
      <c r="C984" t="s">
        <v>236</v>
      </c>
      <c r="D984" s="50" t="s">
        <v>520</v>
      </c>
      <c r="E984" s="145" t="e">
        <f>#REF!</f>
        <v>#REF!</v>
      </c>
      <c r="F984" s="32" t="e">
        <f>#REF!</f>
        <v>#REF!</v>
      </c>
      <c r="I984" s="52" t="s">
        <v>29</v>
      </c>
    </row>
    <row r="985" spans="1:9" x14ac:dyDescent="0.2">
      <c r="A985" s="50"/>
      <c r="B985" s="50">
        <v>9</v>
      </c>
      <c r="C985" t="s">
        <v>236</v>
      </c>
      <c r="D985" t="s">
        <v>520</v>
      </c>
      <c r="E985" s="145" t="e">
        <f>#REF!</f>
        <v>#REF!</v>
      </c>
      <c r="F985" s="32" t="e">
        <f>#REF!</f>
        <v>#REF!</v>
      </c>
      <c r="I985" s="52" t="s">
        <v>29</v>
      </c>
    </row>
    <row r="986" spans="1:9" x14ac:dyDescent="0.2">
      <c r="A986" s="50"/>
      <c r="B986" s="50">
        <v>9</v>
      </c>
      <c r="C986" t="s">
        <v>236</v>
      </c>
      <c r="D986" s="50" t="s">
        <v>520</v>
      </c>
      <c r="E986" s="145" t="e">
        <f>#REF!</f>
        <v>#REF!</v>
      </c>
      <c r="F986" s="32" t="e">
        <f>#REF!</f>
        <v>#REF!</v>
      </c>
      <c r="I986" s="52" t="s">
        <v>29</v>
      </c>
    </row>
    <row r="987" spans="1:9" x14ac:dyDescent="0.2">
      <c r="A987" s="50"/>
      <c r="B987" s="50">
        <v>9</v>
      </c>
      <c r="C987" t="s">
        <v>236</v>
      </c>
      <c r="D987" s="50" t="s">
        <v>520</v>
      </c>
      <c r="E987" s="145" t="e">
        <f>#REF!</f>
        <v>#REF!</v>
      </c>
      <c r="F987" s="32" t="s">
        <v>665</v>
      </c>
      <c r="I987" s="52" t="s">
        <v>29</v>
      </c>
    </row>
    <row r="988" spans="1:9" s="50" customFormat="1" x14ac:dyDescent="0.2">
      <c r="B988" s="50">
        <v>9</v>
      </c>
      <c r="C988" s="50" t="s">
        <v>237</v>
      </c>
      <c r="D988" s="50" t="s">
        <v>1063</v>
      </c>
      <c r="E988" s="145" t="e">
        <f>#REF!</f>
        <v>#REF!</v>
      </c>
      <c r="F988" s="32" t="s">
        <v>637</v>
      </c>
      <c r="G988" s="32"/>
      <c r="I988" s="52"/>
    </row>
    <row r="989" spans="1:9" x14ac:dyDescent="0.2">
      <c r="A989" s="50"/>
      <c r="B989" s="50">
        <v>9</v>
      </c>
      <c r="C989" t="s">
        <v>237</v>
      </c>
      <c r="D989" t="s">
        <v>549</v>
      </c>
      <c r="E989" s="155" t="e">
        <f>#REF!</f>
        <v>#REF!</v>
      </c>
      <c r="F989" s="32" t="e">
        <f>#REF!</f>
        <v>#REF!</v>
      </c>
      <c r="I989" s="52" t="s">
        <v>29</v>
      </c>
    </row>
    <row r="990" spans="1:9" x14ac:dyDescent="0.2">
      <c r="A990" s="50"/>
      <c r="B990" s="50">
        <v>9</v>
      </c>
      <c r="C990" t="s">
        <v>237</v>
      </c>
      <c r="D990" s="50" t="s">
        <v>549</v>
      </c>
      <c r="E990" s="155" t="e">
        <f>#REF!</f>
        <v>#REF!</v>
      </c>
      <c r="F990" s="32" t="e">
        <f>#REF!</f>
        <v>#REF!</v>
      </c>
      <c r="I990" s="52" t="s">
        <v>29</v>
      </c>
    </row>
    <row r="991" spans="1:9" x14ac:dyDescent="0.2">
      <c r="A991" s="50"/>
      <c r="B991" s="50">
        <v>9</v>
      </c>
      <c r="C991" t="s">
        <v>237</v>
      </c>
      <c r="D991" s="50" t="s">
        <v>549</v>
      </c>
      <c r="E991" s="155" t="e">
        <f>#REF!</f>
        <v>#REF!</v>
      </c>
      <c r="F991" s="32" t="e">
        <f>#REF!</f>
        <v>#REF!</v>
      </c>
      <c r="I991" s="52" t="s">
        <v>29</v>
      </c>
    </row>
    <row r="992" spans="1:9" x14ac:dyDescent="0.2">
      <c r="A992" s="50"/>
      <c r="B992" s="50">
        <v>9</v>
      </c>
      <c r="C992" t="s">
        <v>237</v>
      </c>
      <c r="D992" s="50" t="s">
        <v>549</v>
      </c>
      <c r="E992" s="155" t="e">
        <f>#REF!</f>
        <v>#REF!</v>
      </c>
      <c r="F992" s="32" t="e">
        <f>#REF!</f>
        <v>#REF!</v>
      </c>
      <c r="I992" s="52" t="s">
        <v>29</v>
      </c>
    </row>
    <row r="993" spans="1:9" x14ac:dyDescent="0.2">
      <c r="A993" s="50"/>
      <c r="B993" s="50">
        <v>9</v>
      </c>
      <c r="C993" t="s">
        <v>237</v>
      </c>
      <c r="D993" s="50" t="s">
        <v>549</v>
      </c>
      <c r="E993" s="155" t="e">
        <f>#REF!</f>
        <v>#REF!</v>
      </c>
      <c r="F993" s="32" t="e">
        <f>#REF!</f>
        <v>#REF!</v>
      </c>
      <c r="I993" s="52" t="s">
        <v>29</v>
      </c>
    </row>
    <row r="994" spans="1:9" s="50" customFormat="1" x14ac:dyDescent="0.2">
      <c r="B994" s="50">
        <v>9</v>
      </c>
      <c r="C994" s="50" t="s">
        <v>237</v>
      </c>
      <c r="D994" s="50" t="s">
        <v>549</v>
      </c>
      <c r="E994" s="155" t="e">
        <f>#REF!</f>
        <v>#REF!</v>
      </c>
      <c r="F994" s="32" t="e">
        <f>#REF!</f>
        <v>#REF!</v>
      </c>
      <c r="G994" s="32"/>
      <c r="I994" s="52" t="s">
        <v>29</v>
      </c>
    </row>
    <row r="995" spans="1:9" x14ac:dyDescent="0.2">
      <c r="A995" s="50"/>
      <c r="B995" s="50">
        <v>9</v>
      </c>
      <c r="C995" t="s">
        <v>237</v>
      </c>
      <c r="D995" t="s">
        <v>228</v>
      </c>
      <c r="E995" s="155" t="e">
        <f>#REF!</f>
        <v>#REF!</v>
      </c>
      <c r="F995" s="32" t="e">
        <f>#REF!</f>
        <v>#REF!</v>
      </c>
      <c r="I995" s="52" t="s">
        <v>29</v>
      </c>
    </row>
    <row r="996" spans="1:9" x14ac:dyDescent="0.2">
      <c r="A996" s="50"/>
      <c r="B996" s="50">
        <v>9</v>
      </c>
      <c r="C996" t="s">
        <v>237</v>
      </c>
      <c r="D996" s="50" t="s">
        <v>228</v>
      </c>
      <c r="E996" s="155" t="e">
        <f>#REF!</f>
        <v>#REF!</v>
      </c>
      <c r="F996" s="32" t="e">
        <f>#REF!</f>
        <v>#REF!</v>
      </c>
      <c r="I996" s="52" t="s">
        <v>29</v>
      </c>
    </row>
    <row r="997" spans="1:9" x14ac:dyDescent="0.2">
      <c r="A997" s="50"/>
      <c r="B997" s="50">
        <v>9</v>
      </c>
      <c r="C997" t="s">
        <v>237</v>
      </c>
      <c r="D997" s="50" t="s">
        <v>228</v>
      </c>
      <c r="E997" s="155" t="e">
        <f>#REF!</f>
        <v>#REF!</v>
      </c>
      <c r="F997" s="32" t="e">
        <f>#REF!</f>
        <v>#REF!</v>
      </c>
      <c r="I997" s="52" t="s">
        <v>29</v>
      </c>
    </row>
    <row r="998" spans="1:9" x14ac:dyDescent="0.2">
      <c r="A998" s="50"/>
      <c r="B998" s="50">
        <v>9</v>
      </c>
      <c r="C998" t="s">
        <v>237</v>
      </c>
      <c r="D998" s="50" t="s">
        <v>228</v>
      </c>
      <c r="E998" s="155" t="e">
        <f>#REF!</f>
        <v>#REF!</v>
      </c>
      <c r="F998" s="32" t="e">
        <f>#REF!</f>
        <v>#REF!</v>
      </c>
      <c r="I998" s="52" t="s">
        <v>29</v>
      </c>
    </row>
    <row r="999" spans="1:9" x14ac:dyDescent="0.2">
      <c r="A999" s="50"/>
      <c r="B999" s="50">
        <v>9</v>
      </c>
      <c r="C999" t="s">
        <v>237</v>
      </c>
      <c r="D999" s="50" t="s">
        <v>228</v>
      </c>
      <c r="E999" s="155" t="e">
        <f>#REF!</f>
        <v>#REF!</v>
      </c>
      <c r="F999" s="32" t="e">
        <f>#REF!</f>
        <v>#REF!</v>
      </c>
      <c r="G999" s="35"/>
      <c r="I999" s="52" t="s">
        <v>29</v>
      </c>
    </row>
    <row r="1000" spans="1:9" x14ac:dyDescent="0.2">
      <c r="A1000" s="50"/>
      <c r="B1000" s="50">
        <v>9</v>
      </c>
      <c r="C1000" t="s">
        <v>237</v>
      </c>
      <c r="D1000" s="50" t="s">
        <v>228</v>
      </c>
      <c r="E1000" s="155" t="e">
        <f>#REF!</f>
        <v>#REF!</v>
      </c>
      <c r="F1000" s="32" t="e">
        <f>#REF!</f>
        <v>#REF!</v>
      </c>
      <c r="G1000" s="35"/>
      <c r="I1000" s="52" t="s">
        <v>29</v>
      </c>
    </row>
    <row r="1001" spans="1:9" x14ac:dyDescent="0.2">
      <c r="A1001" s="50"/>
      <c r="B1001" s="50">
        <v>9</v>
      </c>
      <c r="C1001" t="s">
        <v>237</v>
      </c>
      <c r="D1001" s="50" t="s">
        <v>207</v>
      </c>
      <c r="E1001" s="155" t="e">
        <f>#REF!</f>
        <v>#REF!</v>
      </c>
      <c r="F1001" s="32" t="e">
        <f>#REF!</f>
        <v>#REF!</v>
      </c>
      <c r="G1001" s="35"/>
      <c r="I1001" s="52" t="s">
        <v>29</v>
      </c>
    </row>
    <row r="1002" spans="1:9" x14ac:dyDescent="0.2">
      <c r="A1002" s="50"/>
      <c r="B1002" s="50">
        <v>9</v>
      </c>
      <c r="C1002" t="s">
        <v>237</v>
      </c>
      <c r="D1002" s="50" t="s">
        <v>207</v>
      </c>
      <c r="E1002" s="155" t="e">
        <f>#REF!</f>
        <v>#REF!</v>
      </c>
      <c r="F1002" s="32" t="e">
        <f>#REF!</f>
        <v>#REF!</v>
      </c>
      <c r="G1002" s="35"/>
      <c r="I1002" s="52" t="s">
        <v>29</v>
      </c>
    </row>
    <row r="1003" spans="1:9" x14ac:dyDescent="0.2">
      <c r="A1003" s="50"/>
      <c r="B1003" s="50">
        <v>9</v>
      </c>
      <c r="C1003" t="s">
        <v>237</v>
      </c>
      <c r="D1003" s="50" t="s">
        <v>207</v>
      </c>
      <c r="E1003" s="155" t="e">
        <f>#REF!</f>
        <v>#REF!</v>
      </c>
      <c r="F1003" s="32" t="e">
        <f>#REF!</f>
        <v>#REF!</v>
      </c>
      <c r="I1003" s="52" t="s">
        <v>29</v>
      </c>
    </row>
    <row r="1004" spans="1:9" x14ac:dyDescent="0.2">
      <c r="A1004" s="50"/>
      <c r="B1004" s="50">
        <v>9</v>
      </c>
      <c r="C1004" t="s">
        <v>237</v>
      </c>
      <c r="D1004" s="50" t="s">
        <v>207</v>
      </c>
      <c r="E1004" s="155" t="e">
        <f>#REF!</f>
        <v>#REF!</v>
      </c>
      <c r="F1004" s="32" t="e">
        <f>#REF!</f>
        <v>#REF!</v>
      </c>
      <c r="I1004" s="52" t="s">
        <v>29</v>
      </c>
    </row>
    <row r="1005" spans="1:9" x14ac:dyDescent="0.2">
      <c r="A1005" s="50"/>
      <c r="B1005" s="50">
        <v>9</v>
      </c>
      <c r="C1005" t="s">
        <v>237</v>
      </c>
      <c r="D1005" s="50" t="s">
        <v>207</v>
      </c>
      <c r="E1005" s="155" t="e">
        <f>#REF!</f>
        <v>#REF!</v>
      </c>
      <c r="F1005" s="32" t="e">
        <f>#REF!</f>
        <v>#REF!</v>
      </c>
      <c r="I1005" s="52" t="s">
        <v>29</v>
      </c>
    </row>
    <row r="1006" spans="1:9" x14ac:dyDescent="0.2">
      <c r="A1006" s="50"/>
      <c r="B1006" s="50">
        <v>9</v>
      </c>
      <c r="C1006" t="s">
        <v>237</v>
      </c>
      <c r="D1006" s="50" t="s">
        <v>207</v>
      </c>
      <c r="E1006" s="155" t="e">
        <f>#REF!</f>
        <v>#REF!</v>
      </c>
      <c r="F1006" s="32" t="e">
        <f>#REF!</f>
        <v>#REF!</v>
      </c>
      <c r="I1006" s="52" t="s">
        <v>29</v>
      </c>
    </row>
    <row r="1007" spans="1:9" s="50" customFormat="1" x14ac:dyDescent="0.2">
      <c r="B1007" s="50">
        <v>9</v>
      </c>
      <c r="C1007" s="50" t="s">
        <v>237</v>
      </c>
      <c r="D1007" s="50" t="s">
        <v>520</v>
      </c>
      <c r="E1007" s="155" t="e">
        <f>#REF!</f>
        <v>#REF!</v>
      </c>
      <c r="F1007" s="32" t="e">
        <f>#REF!</f>
        <v>#REF!</v>
      </c>
      <c r="G1007" s="32"/>
      <c r="I1007" s="52"/>
    </row>
    <row r="1008" spans="1:9" s="50" customFormat="1" x14ac:dyDescent="0.2">
      <c r="B1008" s="50">
        <v>9</v>
      </c>
      <c r="C1008" s="50" t="s">
        <v>237</v>
      </c>
      <c r="D1008" s="50" t="s">
        <v>520</v>
      </c>
      <c r="E1008" s="155" t="e">
        <f>#REF!</f>
        <v>#REF!</v>
      </c>
      <c r="F1008" s="32" t="e">
        <f>#REF!</f>
        <v>#REF!</v>
      </c>
      <c r="G1008" s="32"/>
      <c r="I1008" s="52"/>
    </row>
    <row r="1009" spans="1:9" s="50" customFormat="1" x14ac:dyDescent="0.2">
      <c r="B1009" s="50">
        <v>9</v>
      </c>
      <c r="C1009" s="50" t="s">
        <v>237</v>
      </c>
      <c r="D1009" s="50" t="s">
        <v>520</v>
      </c>
      <c r="E1009" s="155" t="e">
        <f>#REF!</f>
        <v>#REF!</v>
      </c>
      <c r="F1009" s="32" t="e">
        <f>#REF!</f>
        <v>#REF!</v>
      </c>
      <c r="G1009" s="32"/>
      <c r="I1009" s="52"/>
    </row>
    <row r="1010" spans="1:9" s="50" customFormat="1" x14ac:dyDescent="0.2">
      <c r="B1010" s="50">
        <v>9</v>
      </c>
      <c r="C1010" s="50" t="s">
        <v>237</v>
      </c>
      <c r="D1010" s="50" t="s">
        <v>520</v>
      </c>
      <c r="E1010" s="155" t="e">
        <f>#REF!</f>
        <v>#REF!</v>
      </c>
      <c r="F1010" s="32" t="e">
        <f>#REF!</f>
        <v>#REF!</v>
      </c>
      <c r="G1010" s="32"/>
      <c r="I1010" s="52"/>
    </row>
    <row r="1011" spans="1:9" s="50" customFormat="1" x14ac:dyDescent="0.2">
      <c r="B1011" s="50">
        <v>9</v>
      </c>
      <c r="C1011" s="50" t="s">
        <v>237</v>
      </c>
      <c r="D1011" s="50" t="s">
        <v>520</v>
      </c>
      <c r="E1011" s="155" t="e">
        <f>#REF!</f>
        <v>#REF!</v>
      </c>
      <c r="F1011" s="32" t="e">
        <f>#REF!</f>
        <v>#REF!</v>
      </c>
      <c r="G1011" s="32"/>
      <c r="I1011" s="52"/>
    </row>
    <row r="1012" spans="1:9" s="50" customFormat="1" x14ac:dyDescent="0.2">
      <c r="B1012" s="50">
        <v>9</v>
      </c>
      <c r="C1012" s="50" t="s">
        <v>237</v>
      </c>
      <c r="D1012" s="50" t="s">
        <v>520</v>
      </c>
      <c r="E1012" s="155" t="e">
        <f>#REF!</f>
        <v>#REF!</v>
      </c>
      <c r="F1012" s="32" t="e">
        <f>#REF!</f>
        <v>#REF!</v>
      </c>
      <c r="G1012" s="32"/>
      <c r="I1012" s="52"/>
    </row>
    <row r="1013" spans="1:9" x14ac:dyDescent="0.2">
      <c r="A1013" s="50"/>
      <c r="B1013" s="50">
        <v>9</v>
      </c>
      <c r="C1013" t="s">
        <v>239</v>
      </c>
      <c r="D1013" t="s">
        <v>549</v>
      </c>
      <c r="E1013" s="155" t="e">
        <f>#REF!</f>
        <v>#REF!</v>
      </c>
      <c r="F1013" s="32" t="e">
        <f>#REF!</f>
        <v>#REF!</v>
      </c>
      <c r="I1013" s="52" t="s">
        <v>29</v>
      </c>
    </row>
    <row r="1014" spans="1:9" x14ac:dyDescent="0.2">
      <c r="A1014" s="50"/>
      <c r="B1014" s="50">
        <v>9</v>
      </c>
      <c r="C1014" t="s">
        <v>239</v>
      </c>
      <c r="D1014" s="50" t="s">
        <v>549</v>
      </c>
      <c r="E1014" s="155" t="e">
        <f>#REF!</f>
        <v>#REF!</v>
      </c>
      <c r="F1014" s="32" t="e">
        <f>#REF!</f>
        <v>#REF!</v>
      </c>
      <c r="I1014" s="52" t="s">
        <v>29</v>
      </c>
    </row>
    <row r="1015" spans="1:9" x14ac:dyDescent="0.2">
      <c r="A1015" s="50"/>
      <c r="B1015" s="50">
        <v>9</v>
      </c>
      <c r="C1015" t="s">
        <v>239</v>
      </c>
      <c r="D1015" s="50" t="s">
        <v>549</v>
      </c>
      <c r="E1015" s="155" t="e">
        <f>#REF!</f>
        <v>#REF!</v>
      </c>
      <c r="F1015" s="32" t="e">
        <f>#REF!</f>
        <v>#REF!</v>
      </c>
      <c r="I1015" s="52" t="s">
        <v>29</v>
      </c>
    </row>
    <row r="1016" spans="1:9" x14ac:dyDescent="0.2">
      <c r="A1016" s="50"/>
      <c r="B1016" s="50">
        <v>9</v>
      </c>
      <c r="C1016" t="s">
        <v>239</v>
      </c>
      <c r="D1016" s="50" t="s">
        <v>549</v>
      </c>
      <c r="E1016" s="155" t="e">
        <f>#REF!</f>
        <v>#REF!</v>
      </c>
      <c r="F1016" s="32" t="e">
        <f>#REF!</f>
        <v>#REF!</v>
      </c>
      <c r="I1016" s="52" t="s">
        <v>29</v>
      </c>
    </row>
    <row r="1017" spans="1:9" x14ac:dyDescent="0.2">
      <c r="A1017" s="50"/>
      <c r="B1017" s="50">
        <v>9</v>
      </c>
      <c r="C1017" t="s">
        <v>239</v>
      </c>
      <c r="D1017" s="50" t="s">
        <v>549</v>
      </c>
      <c r="E1017" s="155" t="e">
        <f>#REF!</f>
        <v>#REF!</v>
      </c>
      <c r="F1017" s="35" t="e">
        <f>#REF!</f>
        <v>#REF!</v>
      </c>
      <c r="G1017" s="35"/>
      <c r="I1017" s="52" t="s">
        <v>29</v>
      </c>
    </row>
    <row r="1018" spans="1:9" x14ac:dyDescent="0.2">
      <c r="A1018" s="50"/>
      <c r="B1018" s="50">
        <v>9</v>
      </c>
      <c r="C1018" t="s">
        <v>239</v>
      </c>
      <c r="D1018" s="50" t="s">
        <v>549</v>
      </c>
      <c r="E1018" s="155" t="e">
        <f>#REF!</f>
        <v>#REF!</v>
      </c>
      <c r="F1018" s="32" t="e">
        <f>#REF!</f>
        <v>#REF!</v>
      </c>
      <c r="I1018" s="52" t="s">
        <v>29</v>
      </c>
    </row>
    <row r="1019" spans="1:9" x14ac:dyDescent="0.2">
      <c r="A1019" s="50"/>
      <c r="B1019" s="50">
        <v>9</v>
      </c>
      <c r="C1019" t="s">
        <v>239</v>
      </c>
      <c r="D1019" s="50" t="s">
        <v>549</v>
      </c>
      <c r="E1019" s="155" t="e">
        <f>#REF!</f>
        <v>#REF!</v>
      </c>
      <c r="F1019" s="32" t="e">
        <f>#REF!</f>
        <v>#REF!</v>
      </c>
      <c r="I1019" s="52" t="s">
        <v>29</v>
      </c>
    </row>
    <row r="1020" spans="1:9" x14ac:dyDescent="0.2">
      <c r="A1020" s="50"/>
      <c r="B1020" s="50">
        <v>9</v>
      </c>
      <c r="C1020" t="s">
        <v>239</v>
      </c>
      <c r="D1020" s="50" t="s">
        <v>549</v>
      </c>
      <c r="E1020" s="155" t="e">
        <f>#REF!</f>
        <v>#REF!</v>
      </c>
      <c r="F1020" s="32" t="e">
        <f>#REF!</f>
        <v>#REF!</v>
      </c>
      <c r="I1020" s="52" t="s">
        <v>29</v>
      </c>
    </row>
    <row r="1021" spans="1:9" x14ac:dyDescent="0.2">
      <c r="A1021" s="50"/>
      <c r="B1021" s="50">
        <v>9</v>
      </c>
      <c r="C1021" t="s">
        <v>239</v>
      </c>
      <c r="D1021" s="50" t="s">
        <v>549</v>
      </c>
      <c r="E1021" s="155" t="e">
        <f>#REF!</f>
        <v>#REF!</v>
      </c>
      <c r="F1021" s="32" t="e">
        <f>#REF!</f>
        <v>#REF!</v>
      </c>
      <c r="I1021" s="52" t="s">
        <v>29</v>
      </c>
    </row>
    <row r="1022" spans="1:9" x14ac:dyDescent="0.2">
      <c r="A1022" s="50"/>
      <c r="B1022" s="50">
        <v>9</v>
      </c>
      <c r="C1022" t="s">
        <v>239</v>
      </c>
      <c r="D1022" t="s">
        <v>228</v>
      </c>
      <c r="E1022" s="155" t="e">
        <f>#REF!</f>
        <v>#REF!</v>
      </c>
      <c r="F1022" s="32" t="e">
        <f>#REF!</f>
        <v>#REF!</v>
      </c>
      <c r="I1022" s="52" t="s">
        <v>29</v>
      </c>
    </row>
    <row r="1023" spans="1:9" x14ac:dyDescent="0.2">
      <c r="A1023" s="50"/>
      <c r="B1023" s="50">
        <v>9</v>
      </c>
      <c r="C1023" t="s">
        <v>239</v>
      </c>
      <c r="D1023" s="50" t="s">
        <v>228</v>
      </c>
      <c r="E1023" s="155" t="e">
        <f>#REF!</f>
        <v>#REF!</v>
      </c>
      <c r="F1023" s="32" t="e">
        <f>#REF!</f>
        <v>#REF!</v>
      </c>
      <c r="I1023" s="52" t="s">
        <v>29</v>
      </c>
    </row>
    <row r="1024" spans="1:9" x14ac:dyDescent="0.2">
      <c r="A1024" s="50"/>
      <c r="B1024" s="50">
        <v>9</v>
      </c>
      <c r="C1024" t="s">
        <v>239</v>
      </c>
      <c r="D1024" s="50" t="s">
        <v>228</v>
      </c>
      <c r="E1024" s="155" t="e">
        <f>#REF!</f>
        <v>#REF!</v>
      </c>
      <c r="F1024" s="32" t="e">
        <f>#REF!</f>
        <v>#REF!</v>
      </c>
      <c r="I1024" s="52" t="s">
        <v>29</v>
      </c>
    </row>
    <row r="1025" spans="1:9" x14ac:dyDescent="0.2">
      <c r="A1025" s="50"/>
      <c r="B1025" s="50">
        <v>9</v>
      </c>
      <c r="C1025" t="s">
        <v>239</v>
      </c>
      <c r="D1025" s="50" t="s">
        <v>228</v>
      </c>
      <c r="E1025" s="155" t="e">
        <f>#REF!</f>
        <v>#REF!</v>
      </c>
      <c r="F1025" s="32" t="e">
        <f>#REF!</f>
        <v>#REF!</v>
      </c>
      <c r="I1025" s="52" t="s">
        <v>29</v>
      </c>
    </row>
    <row r="1026" spans="1:9" x14ac:dyDescent="0.2">
      <c r="A1026" s="50"/>
      <c r="B1026" s="50">
        <v>9</v>
      </c>
      <c r="C1026" t="s">
        <v>239</v>
      </c>
      <c r="D1026" s="50" t="s">
        <v>228</v>
      </c>
      <c r="E1026" s="155" t="e">
        <f>#REF!</f>
        <v>#REF!</v>
      </c>
      <c r="F1026" s="35" t="e">
        <f>#REF!</f>
        <v>#REF!</v>
      </c>
      <c r="I1026" s="52" t="s">
        <v>29</v>
      </c>
    </row>
    <row r="1027" spans="1:9" x14ac:dyDescent="0.2">
      <c r="A1027" s="50"/>
      <c r="B1027" s="50">
        <v>9</v>
      </c>
      <c r="C1027" t="s">
        <v>239</v>
      </c>
      <c r="D1027" s="50" t="s">
        <v>228</v>
      </c>
      <c r="E1027" s="155" t="e">
        <f>#REF!</f>
        <v>#REF!</v>
      </c>
      <c r="F1027" s="32" t="e">
        <f>#REF!</f>
        <v>#REF!</v>
      </c>
      <c r="I1027" s="52" t="s">
        <v>29</v>
      </c>
    </row>
    <row r="1028" spans="1:9" x14ac:dyDescent="0.2">
      <c r="A1028" s="50"/>
      <c r="B1028" s="50">
        <v>9</v>
      </c>
      <c r="C1028" t="s">
        <v>239</v>
      </c>
      <c r="D1028" s="50" t="s">
        <v>228</v>
      </c>
      <c r="E1028" s="155" t="e">
        <f>#REF!</f>
        <v>#REF!</v>
      </c>
      <c r="F1028" s="32" t="e">
        <f>#REF!</f>
        <v>#REF!</v>
      </c>
      <c r="I1028" s="52" t="s">
        <v>29</v>
      </c>
    </row>
    <row r="1029" spans="1:9" x14ac:dyDescent="0.2">
      <c r="A1029" s="50"/>
      <c r="B1029" s="50">
        <v>9</v>
      </c>
      <c r="C1029" t="s">
        <v>239</v>
      </c>
      <c r="D1029" s="50" t="s">
        <v>228</v>
      </c>
      <c r="E1029" s="155" t="e">
        <f>#REF!</f>
        <v>#REF!</v>
      </c>
      <c r="F1029" s="32" t="e">
        <f>#REF!</f>
        <v>#REF!</v>
      </c>
      <c r="I1029" s="52" t="s">
        <v>29</v>
      </c>
    </row>
    <row r="1030" spans="1:9" x14ac:dyDescent="0.2">
      <c r="A1030" s="50"/>
      <c r="B1030" s="50">
        <v>9</v>
      </c>
      <c r="C1030" t="s">
        <v>239</v>
      </c>
      <c r="D1030" s="50" t="s">
        <v>228</v>
      </c>
      <c r="E1030" s="155" t="e">
        <f>#REF!</f>
        <v>#REF!</v>
      </c>
      <c r="F1030" s="32" t="e">
        <f>#REF!</f>
        <v>#REF!</v>
      </c>
      <c r="I1030" s="52" t="s">
        <v>29</v>
      </c>
    </row>
    <row r="1031" spans="1:9" x14ac:dyDescent="0.2">
      <c r="A1031" s="50"/>
      <c r="B1031" s="50">
        <v>9</v>
      </c>
      <c r="C1031" t="s">
        <v>239</v>
      </c>
      <c r="D1031" t="s">
        <v>207</v>
      </c>
      <c r="E1031" s="155" t="e">
        <f>#REF!</f>
        <v>#REF!</v>
      </c>
      <c r="F1031" s="32" t="e">
        <f>#REF!</f>
        <v>#REF!</v>
      </c>
      <c r="I1031" s="52" t="s">
        <v>29</v>
      </c>
    </row>
    <row r="1032" spans="1:9" x14ac:dyDescent="0.2">
      <c r="A1032" s="50"/>
      <c r="B1032" s="50">
        <v>9</v>
      </c>
      <c r="C1032" t="s">
        <v>239</v>
      </c>
      <c r="D1032" s="50" t="s">
        <v>207</v>
      </c>
      <c r="E1032" s="155" t="e">
        <f>#REF!</f>
        <v>#REF!</v>
      </c>
      <c r="F1032" s="32" t="e">
        <f>#REF!</f>
        <v>#REF!</v>
      </c>
      <c r="I1032" s="52" t="s">
        <v>29</v>
      </c>
    </row>
    <row r="1033" spans="1:9" x14ac:dyDescent="0.2">
      <c r="A1033" s="50"/>
      <c r="B1033" s="50">
        <v>9</v>
      </c>
      <c r="C1033" t="s">
        <v>239</v>
      </c>
      <c r="D1033" s="50" t="s">
        <v>207</v>
      </c>
      <c r="E1033" s="155" t="e">
        <f>#REF!</f>
        <v>#REF!</v>
      </c>
      <c r="F1033" s="32" t="e">
        <f>#REF!</f>
        <v>#REF!</v>
      </c>
      <c r="I1033" s="52" t="s">
        <v>29</v>
      </c>
    </row>
    <row r="1034" spans="1:9" x14ac:dyDescent="0.2">
      <c r="A1034" s="50"/>
      <c r="B1034" s="50">
        <v>9</v>
      </c>
      <c r="C1034" t="s">
        <v>239</v>
      </c>
      <c r="D1034" s="50" t="s">
        <v>207</v>
      </c>
      <c r="E1034" s="155" t="e">
        <f>#REF!</f>
        <v>#REF!</v>
      </c>
      <c r="F1034" s="32" t="e">
        <f>#REF!</f>
        <v>#REF!</v>
      </c>
      <c r="I1034" s="52" t="s">
        <v>29</v>
      </c>
    </row>
    <row r="1035" spans="1:9" x14ac:dyDescent="0.2">
      <c r="A1035" s="50"/>
      <c r="B1035" s="50">
        <v>9</v>
      </c>
      <c r="C1035" t="s">
        <v>239</v>
      </c>
      <c r="D1035" s="50" t="s">
        <v>207</v>
      </c>
      <c r="E1035" s="155" t="e">
        <f>#REF!</f>
        <v>#REF!</v>
      </c>
      <c r="F1035" s="35" t="e">
        <f>#REF!</f>
        <v>#REF!</v>
      </c>
      <c r="I1035" s="52" t="s">
        <v>29</v>
      </c>
    </row>
    <row r="1036" spans="1:9" x14ac:dyDescent="0.2">
      <c r="A1036" s="50"/>
      <c r="B1036" s="50">
        <v>9</v>
      </c>
      <c r="C1036" t="s">
        <v>239</v>
      </c>
      <c r="D1036" s="50" t="s">
        <v>207</v>
      </c>
      <c r="E1036" s="155" t="e">
        <f>#REF!</f>
        <v>#REF!</v>
      </c>
      <c r="F1036" s="32" t="e">
        <f>#REF!</f>
        <v>#REF!</v>
      </c>
      <c r="I1036" s="52" t="s">
        <v>29</v>
      </c>
    </row>
    <row r="1037" spans="1:9" x14ac:dyDescent="0.2">
      <c r="A1037" s="50"/>
      <c r="B1037" s="50">
        <v>9</v>
      </c>
      <c r="C1037" t="s">
        <v>239</v>
      </c>
      <c r="D1037" s="50" t="s">
        <v>207</v>
      </c>
      <c r="E1037" s="155" t="e">
        <f>#REF!</f>
        <v>#REF!</v>
      </c>
      <c r="F1037" s="32" t="e">
        <f>#REF!</f>
        <v>#REF!</v>
      </c>
      <c r="I1037" s="52" t="s">
        <v>29</v>
      </c>
    </row>
    <row r="1038" spans="1:9" x14ac:dyDescent="0.2">
      <c r="A1038" s="50"/>
      <c r="B1038" s="50">
        <v>9</v>
      </c>
      <c r="C1038" t="s">
        <v>239</v>
      </c>
      <c r="D1038" s="50" t="s">
        <v>207</v>
      </c>
      <c r="E1038" s="155" t="e">
        <f>#REF!</f>
        <v>#REF!</v>
      </c>
      <c r="F1038" s="32" t="e">
        <f>#REF!</f>
        <v>#REF!</v>
      </c>
      <c r="I1038" s="52" t="s">
        <v>29</v>
      </c>
    </row>
    <row r="1039" spans="1:9" x14ac:dyDescent="0.2">
      <c r="A1039" s="50"/>
      <c r="B1039" s="50">
        <v>9</v>
      </c>
      <c r="C1039" t="s">
        <v>239</v>
      </c>
      <c r="D1039" s="50" t="s">
        <v>207</v>
      </c>
      <c r="E1039" s="155" t="e">
        <f>#REF!</f>
        <v>#REF!</v>
      </c>
      <c r="F1039" s="32" t="e">
        <f>#REF!</f>
        <v>#REF!</v>
      </c>
      <c r="I1039" s="52" t="s">
        <v>29</v>
      </c>
    </row>
    <row r="1040" spans="1:9" x14ac:dyDescent="0.2">
      <c r="A1040" s="50"/>
      <c r="B1040" s="50">
        <v>9</v>
      </c>
      <c r="C1040" t="s">
        <v>239</v>
      </c>
      <c r="D1040" t="s">
        <v>520</v>
      </c>
      <c r="E1040" s="155" t="e">
        <f>#REF!</f>
        <v>#REF!</v>
      </c>
      <c r="F1040" s="32" t="e">
        <f>#REF!</f>
        <v>#REF!</v>
      </c>
      <c r="I1040" s="52" t="s">
        <v>29</v>
      </c>
    </row>
    <row r="1041" spans="1:9" x14ac:dyDescent="0.2">
      <c r="A1041" s="50"/>
      <c r="B1041" s="50">
        <v>9</v>
      </c>
      <c r="C1041" t="s">
        <v>239</v>
      </c>
      <c r="D1041" s="50" t="s">
        <v>520</v>
      </c>
      <c r="E1041" s="155" t="e">
        <f>#REF!</f>
        <v>#REF!</v>
      </c>
      <c r="F1041" s="32" t="e">
        <f>#REF!</f>
        <v>#REF!</v>
      </c>
      <c r="G1041" s="35"/>
      <c r="I1041" s="52" t="s">
        <v>29</v>
      </c>
    </row>
    <row r="1042" spans="1:9" x14ac:dyDescent="0.2">
      <c r="A1042" s="50"/>
      <c r="B1042" s="50">
        <v>9</v>
      </c>
      <c r="C1042" t="s">
        <v>239</v>
      </c>
      <c r="D1042" s="50" t="s">
        <v>520</v>
      </c>
      <c r="E1042" s="155" t="e">
        <f>#REF!</f>
        <v>#REF!</v>
      </c>
      <c r="F1042" s="32" t="e">
        <f>#REF!</f>
        <v>#REF!</v>
      </c>
      <c r="G1042" s="35"/>
      <c r="I1042" s="52" t="s">
        <v>29</v>
      </c>
    </row>
    <row r="1043" spans="1:9" x14ac:dyDescent="0.2">
      <c r="A1043" s="50"/>
      <c r="B1043" s="50">
        <v>9</v>
      </c>
      <c r="C1043" t="s">
        <v>239</v>
      </c>
      <c r="D1043" s="50" t="s">
        <v>520</v>
      </c>
      <c r="E1043" s="155" t="e">
        <f>#REF!</f>
        <v>#REF!</v>
      </c>
      <c r="F1043" s="32" t="e">
        <f>#REF!</f>
        <v>#REF!</v>
      </c>
      <c r="G1043" s="35"/>
      <c r="I1043" s="52" t="s">
        <v>29</v>
      </c>
    </row>
    <row r="1044" spans="1:9" x14ac:dyDescent="0.2">
      <c r="A1044" s="50"/>
      <c r="B1044" s="50">
        <v>9</v>
      </c>
      <c r="C1044" t="s">
        <v>239</v>
      </c>
      <c r="D1044" s="50" t="s">
        <v>520</v>
      </c>
      <c r="E1044" s="155" t="e">
        <f>#REF!</f>
        <v>#REF!</v>
      </c>
      <c r="F1044" s="35" t="e">
        <f>#REF!</f>
        <v>#REF!</v>
      </c>
      <c r="G1044" s="35"/>
      <c r="I1044" s="52" t="s">
        <v>29</v>
      </c>
    </row>
    <row r="1045" spans="1:9" x14ac:dyDescent="0.2">
      <c r="A1045" s="50"/>
      <c r="B1045" s="50">
        <v>9</v>
      </c>
      <c r="C1045" t="s">
        <v>239</v>
      </c>
      <c r="D1045" s="50" t="s">
        <v>520</v>
      </c>
      <c r="E1045" s="155" t="e">
        <f>#REF!</f>
        <v>#REF!</v>
      </c>
      <c r="F1045" s="32" t="e">
        <f>#REF!</f>
        <v>#REF!</v>
      </c>
      <c r="G1045" s="35"/>
      <c r="I1045" s="52" t="s">
        <v>29</v>
      </c>
    </row>
    <row r="1046" spans="1:9" x14ac:dyDescent="0.2">
      <c r="A1046" s="50"/>
      <c r="B1046" s="50">
        <v>9</v>
      </c>
      <c r="C1046" t="s">
        <v>239</v>
      </c>
      <c r="D1046" s="50" t="s">
        <v>520</v>
      </c>
      <c r="E1046" s="155" t="e">
        <f>#REF!</f>
        <v>#REF!</v>
      </c>
      <c r="F1046" s="32" t="e">
        <f>#REF!</f>
        <v>#REF!</v>
      </c>
      <c r="G1046" s="35"/>
      <c r="I1046" s="52" t="s">
        <v>29</v>
      </c>
    </row>
    <row r="1047" spans="1:9" x14ac:dyDescent="0.2">
      <c r="A1047" s="50"/>
      <c r="B1047" s="50">
        <v>9</v>
      </c>
      <c r="C1047" t="s">
        <v>239</v>
      </c>
      <c r="D1047" s="50" t="s">
        <v>520</v>
      </c>
      <c r="E1047" s="155" t="e">
        <f>#REF!</f>
        <v>#REF!</v>
      </c>
      <c r="F1047" s="32" t="e">
        <f>#REF!</f>
        <v>#REF!</v>
      </c>
      <c r="G1047" s="35"/>
      <c r="I1047" s="52" t="s">
        <v>29</v>
      </c>
    </row>
    <row r="1048" spans="1:9" x14ac:dyDescent="0.2">
      <c r="A1048" s="50"/>
      <c r="B1048" s="50">
        <v>9</v>
      </c>
      <c r="C1048" t="s">
        <v>239</v>
      </c>
      <c r="D1048" s="50" t="s">
        <v>520</v>
      </c>
      <c r="E1048" s="155" t="e">
        <f>#REF!</f>
        <v>#REF!</v>
      </c>
      <c r="F1048" s="32" t="e">
        <f>#REF!</f>
        <v>#REF!</v>
      </c>
      <c r="I1048" s="52" t="s">
        <v>29</v>
      </c>
    </row>
    <row r="1049" spans="1:9" s="50" customFormat="1" x14ac:dyDescent="0.2">
      <c r="B1049" s="50">
        <v>9</v>
      </c>
      <c r="C1049" s="50" t="s">
        <v>772</v>
      </c>
      <c r="D1049" s="50" t="s">
        <v>1063</v>
      </c>
      <c r="E1049" s="155" t="e">
        <f>#REF!</f>
        <v>#REF!</v>
      </c>
      <c r="F1049" s="32" t="s">
        <v>637</v>
      </c>
      <c r="G1049" s="32"/>
      <c r="I1049" s="52"/>
    </row>
    <row r="1050" spans="1:9" x14ac:dyDescent="0.2">
      <c r="A1050" s="50"/>
      <c r="B1050" s="50">
        <v>9</v>
      </c>
      <c r="C1050" t="s">
        <v>772</v>
      </c>
      <c r="D1050" t="s">
        <v>549</v>
      </c>
      <c r="E1050" s="155" t="e">
        <f>#REF!</f>
        <v>#REF!</v>
      </c>
      <c r="F1050" s="35" t="e">
        <f>#REF!</f>
        <v>#REF!</v>
      </c>
      <c r="G1050" s="35"/>
      <c r="I1050" s="52" t="s">
        <v>29</v>
      </c>
    </row>
    <row r="1051" spans="1:9" x14ac:dyDescent="0.2">
      <c r="A1051" s="50"/>
      <c r="B1051" s="50">
        <v>9</v>
      </c>
      <c r="C1051" s="50" t="s">
        <v>772</v>
      </c>
      <c r="D1051" s="50" t="s">
        <v>549</v>
      </c>
      <c r="E1051" s="155" t="e">
        <f>#REF!</f>
        <v>#REF!</v>
      </c>
      <c r="F1051" s="35" t="e">
        <f>#REF!</f>
        <v>#REF!</v>
      </c>
      <c r="G1051" s="35"/>
      <c r="I1051" s="52" t="s">
        <v>29</v>
      </c>
    </row>
    <row r="1052" spans="1:9" x14ac:dyDescent="0.2">
      <c r="A1052" s="50"/>
      <c r="B1052" s="50">
        <v>9</v>
      </c>
      <c r="C1052" s="50" t="s">
        <v>772</v>
      </c>
      <c r="D1052" s="50" t="s">
        <v>549</v>
      </c>
      <c r="E1052" s="155" t="e">
        <f>#REF!</f>
        <v>#REF!</v>
      </c>
      <c r="F1052" s="35" t="e">
        <f>#REF!</f>
        <v>#REF!</v>
      </c>
      <c r="G1052" s="35"/>
      <c r="I1052" s="52" t="s">
        <v>29</v>
      </c>
    </row>
    <row r="1053" spans="1:9" x14ac:dyDescent="0.2">
      <c r="A1053" s="50"/>
      <c r="B1053" s="50">
        <v>9</v>
      </c>
      <c r="C1053" s="50" t="s">
        <v>772</v>
      </c>
      <c r="D1053" s="50" t="s">
        <v>549</v>
      </c>
      <c r="E1053" s="155" t="e">
        <f>#REF!</f>
        <v>#REF!</v>
      </c>
      <c r="F1053" s="35" t="e">
        <f>#REF!</f>
        <v>#REF!</v>
      </c>
      <c r="G1053" s="35"/>
      <c r="I1053" s="52" t="s">
        <v>29</v>
      </c>
    </row>
    <row r="1054" spans="1:9" x14ac:dyDescent="0.2">
      <c r="A1054" s="50"/>
      <c r="B1054" s="50">
        <v>9</v>
      </c>
      <c r="C1054" s="50" t="s">
        <v>772</v>
      </c>
      <c r="D1054" s="50" t="s">
        <v>549</v>
      </c>
      <c r="E1054" s="155" t="e">
        <f>#REF!</f>
        <v>#REF!</v>
      </c>
      <c r="F1054" s="35" t="e">
        <f>#REF!</f>
        <v>#REF!</v>
      </c>
      <c r="G1054" s="35"/>
      <c r="I1054" s="52" t="s">
        <v>29</v>
      </c>
    </row>
    <row r="1055" spans="1:9" x14ac:dyDescent="0.2">
      <c r="A1055" s="50"/>
      <c r="B1055" s="50">
        <v>9</v>
      </c>
      <c r="C1055" s="50" t="s">
        <v>772</v>
      </c>
      <c r="D1055" s="50" t="s">
        <v>549</v>
      </c>
      <c r="E1055" s="155" t="e">
        <f>#REF!</f>
        <v>#REF!</v>
      </c>
      <c r="F1055" s="32" t="e">
        <f>#REF!</f>
        <v>#REF!</v>
      </c>
      <c r="I1055" s="52" t="s">
        <v>29</v>
      </c>
    </row>
    <row r="1056" spans="1:9" x14ac:dyDescent="0.2">
      <c r="A1056" s="50"/>
      <c r="B1056" s="50">
        <v>9</v>
      </c>
      <c r="C1056" s="50" t="s">
        <v>772</v>
      </c>
      <c r="D1056" s="50" t="s">
        <v>549</v>
      </c>
      <c r="E1056" s="155" t="e">
        <f>#REF!</f>
        <v>#REF!</v>
      </c>
      <c r="F1056" s="32" t="e">
        <f>#REF!</f>
        <v>#REF!</v>
      </c>
      <c r="I1056" s="52" t="s">
        <v>29</v>
      </c>
    </row>
    <row r="1057" spans="1:9" x14ac:dyDescent="0.2">
      <c r="A1057" s="50"/>
      <c r="B1057" s="50">
        <v>9</v>
      </c>
      <c r="C1057" s="50" t="s">
        <v>772</v>
      </c>
      <c r="D1057" s="50" t="s">
        <v>549</v>
      </c>
      <c r="E1057" s="155" t="e">
        <f>#REF!</f>
        <v>#REF!</v>
      </c>
      <c r="F1057" s="32" t="e">
        <f>#REF!</f>
        <v>#REF!</v>
      </c>
      <c r="I1057" s="52" t="s">
        <v>29</v>
      </c>
    </row>
    <row r="1058" spans="1:9" x14ac:dyDescent="0.2">
      <c r="A1058" s="50"/>
      <c r="B1058" s="50">
        <v>9</v>
      </c>
      <c r="C1058" s="50" t="s">
        <v>772</v>
      </c>
      <c r="D1058" s="50" t="s">
        <v>549</v>
      </c>
      <c r="E1058" s="155" t="e">
        <f>#REF!</f>
        <v>#REF!</v>
      </c>
      <c r="F1058" s="32" t="e">
        <f>#REF!</f>
        <v>#REF!</v>
      </c>
      <c r="I1058" s="52" t="s">
        <v>29</v>
      </c>
    </row>
    <row r="1059" spans="1:9" x14ac:dyDescent="0.2">
      <c r="A1059" s="50"/>
      <c r="B1059" s="50">
        <v>9</v>
      </c>
      <c r="C1059" s="50" t="s">
        <v>772</v>
      </c>
      <c r="D1059" s="50" t="s">
        <v>549</v>
      </c>
      <c r="E1059" s="155" t="e">
        <f>#REF!</f>
        <v>#REF!</v>
      </c>
      <c r="F1059" s="32" t="e">
        <f>#REF!</f>
        <v>#REF!</v>
      </c>
      <c r="I1059" s="52" t="s">
        <v>29</v>
      </c>
    </row>
    <row r="1060" spans="1:9" x14ac:dyDescent="0.2">
      <c r="A1060" s="50"/>
      <c r="B1060" s="50">
        <v>9</v>
      </c>
      <c r="C1060" s="50" t="s">
        <v>772</v>
      </c>
      <c r="D1060" t="s">
        <v>228</v>
      </c>
      <c r="E1060" s="155" t="e">
        <f>#REF!</f>
        <v>#REF!</v>
      </c>
      <c r="F1060" s="35" t="e">
        <f>#REF!</f>
        <v>#REF!</v>
      </c>
      <c r="I1060" s="52" t="s">
        <v>29</v>
      </c>
    </row>
    <row r="1061" spans="1:9" x14ac:dyDescent="0.2">
      <c r="A1061" s="50"/>
      <c r="B1061" s="50">
        <v>9</v>
      </c>
      <c r="C1061" s="50" t="s">
        <v>772</v>
      </c>
      <c r="D1061" s="50" t="s">
        <v>228</v>
      </c>
      <c r="E1061" s="155" t="e">
        <f>#REF!</f>
        <v>#REF!</v>
      </c>
      <c r="F1061" s="35" t="e">
        <f>#REF!</f>
        <v>#REF!</v>
      </c>
      <c r="I1061" s="52" t="s">
        <v>29</v>
      </c>
    </row>
    <row r="1062" spans="1:9" x14ac:dyDescent="0.2">
      <c r="A1062" s="50"/>
      <c r="B1062" s="50">
        <v>9</v>
      </c>
      <c r="C1062" s="50" t="s">
        <v>772</v>
      </c>
      <c r="D1062" s="50" t="s">
        <v>228</v>
      </c>
      <c r="E1062" s="155" t="e">
        <f>#REF!</f>
        <v>#REF!</v>
      </c>
      <c r="F1062" s="35" t="e">
        <f>#REF!</f>
        <v>#REF!</v>
      </c>
      <c r="I1062" s="52" t="s">
        <v>29</v>
      </c>
    </row>
    <row r="1063" spans="1:9" x14ac:dyDescent="0.2">
      <c r="A1063" s="50"/>
      <c r="B1063" s="50">
        <v>9</v>
      </c>
      <c r="C1063" s="50" t="s">
        <v>772</v>
      </c>
      <c r="D1063" s="50" t="s">
        <v>228</v>
      </c>
      <c r="E1063" s="155" t="e">
        <f>#REF!</f>
        <v>#REF!</v>
      </c>
      <c r="F1063" s="35" t="e">
        <f>#REF!</f>
        <v>#REF!</v>
      </c>
      <c r="I1063" s="52" t="s">
        <v>29</v>
      </c>
    </row>
    <row r="1064" spans="1:9" x14ac:dyDescent="0.2">
      <c r="A1064" s="50"/>
      <c r="B1064" s="50">
        <v>9</v>
      </c>
      <c r="C1064" s="50" t="s">
        <v>772</v>
      </c>
      <c r="D1064" s="50" t="s">
        <v>228</v>
      </c>
      <c r="E1064" s="155" t="e">
        <f>#REF!</f>
        <v>#REF!</v>
      </c>
      <c r="F1064" s="35" t="e">
        <f>#REF!</f>
        <v>#REF!</v>
      </c>
      <c r="I1064" s="52" t="s">
        <v>29</v>
      </c>
    </row>
    <row r="1065" spans="1:9" x14ac:dyDescent="0.2">
      <c r="A1065" s="50"/>
      <c r="B1065" s="50">
        <v>9</v>
      </c>
      <c r="C1065" s="50" t="s">
        <v>772</v>
      </c>
      <c r="D1065" s="50" t="s">
        <v>228</v>
      </c>
      <c r="E1065" s="155" t="e">
        <f>#REF!</f>
        <v>#REF!</v>
      </c>
      <c r="F1065" s="32" t="e">
        <f>#REF!</f>
        <v>#REF!</v>
      </c>
      <c r="I1065" s="52" t="s">
        <v>29</v>
      </c>
    </row>
    <row r="1066" spans="1:9" x14ac:dyDescent="0.2">
      <c r="A1066" s="50"/>
      <c r="B1066" s="50">
        <v>9</v>
      </c>
      <c r="C1066" s="50" t="s">
        <v>772</v>
      </c>
      <c r="D1066" s="50" t="s">
        <v>228</v>
      </c>
      <c r="E1066" s="155" t="e">
        <f>#REF!</f>
        <v>#REF!</v>
      </c>
      <c r="F1066" s="32" t="e">
        <f>#REF!</f>
        <v>#REF!</v>
      </c>
      <c r="I1066" s="52" t="s">
        <v>29</v>
      </c>
    </row>
    <row r="1067" spans="1:9" x14ac:dyDescent="0.2">
      <c r="A1067" s="50"/>
      <c r="B1067" s="50">
        <v>9</v>
      </c>
      <c r="C1067" s="50" t="s">
        <v>772</v>
      </c>
      <c r="D1067" s="50" t="s">
        <v>228</v>
      </c>
      <c r="E1067" s="155" t="e">
        <f>#REF!</f>
        <v>#REF!</v>
      </c>
      <c r="F1067" s="32" t="e">
        <f>#REF!</f>
        <v>#REF!</v>
      </c>
      <c r="I1067" s="52" t="s">
        <v>29</v>
      </c>
    </row>
    <row r="1068" spans="1:9" x14ac:dyDescent="0.2">
      <c r="A1068" s="50"/>
      <c r="B1068" s="50">
        <v>9</v>
      </c>
      <c r="C1068" s="50" t="s">
        <v>772</v>
      </c>
      <c r="D1068" s="50" t="s">
        <v>228</v>
      </c>
      <c r="E1068" s="155" t="e">
        <f>#REF!</f>
        <v>#REF!</v>
      </c>
      <c r="F1068" s="32" t="e">
        <f>#REF!</f>
        <v>#REF!</v>
      </c>
      <c r="I1068" s="52" t="s">
        <v>29</v>
      </c>
    </row>
    <row r="1069" spans="1:9" x14ac:dyDescent="0.2">
      <c r="A1069" s="50"/>
      <c r="B1069" s="50">
        <v>9</v>
      </c>
      <c r="C1069" s="50" t="s">
        <v>772</v>
      </c>
      <c r="D1069" s="50" t="s">
        <v>228</v>
      </c>
      <c r="E1069" s="155" t="e">
        <f>#REF!</f>
        <v>#REF!</v>
      </c>
      <c r="F1069" s="32" t="e">
        <f>#REF!</f>
        <v>#REF!</v>
      </c>
      <c r="G1069" s="35"/>
      <c r="I1069" s="52" t="s">
        <v>29</v>
      </c>
    </row>
    <row r="1070" spans="1:9" x14ac:dyDescent="0.2">
      <c r="A1070" s="50"/>
      <c r="B1070" s="50">
        <v>9</v>
      </c>
      <c r="C1070" s="50" t="s">
        <v>772</v>
      </c>
      <c r="D1070" t="s">
        <v>207</v>
      </c>
      <c r="E1070" s="155" t="e">
        <f>#REF!</f>
        <v>#REF!</v>
      </c>
      <c r="F1070" s="35" t="e">
        <f>#REF!</f>
        <v>#REF!</v>
      </c>
      <c r="G1070" s="35"/>
      <c r="I1070" s="52" t="s">
        <v>29</v>
      </c>
    </row>
    <row r="1071" spans="1:9" x14ac:dyDescent="0.2">
      <c r="A1071" s="50"/>
      <c r="B1071" s="50">
        <v>9</v>
      </c>
      <c r="C1071" s="50" t="s">
        <v>772</v>
      </c>
      <c r="D1071" s="50" t="s">
        <v>207</v>
      </c>
      <c r="E1071" s="155" t="e">
        <f>#REF!</f>
        <v>#REF!</v>
      </c>
      <c r="F1071" s="35" t="e">
        <f>#REF!</f>
        <v>#REF!</v>
      </c>
      <c r="G1071" s="35"/>
      <c r="I1071" s="52" t="s">
        <v>29</v>
      </c>
    </row>
    <row r="1072" spans="1:9" x14ac:dyDescent="0.2">
      <c r="A1072" s="50"/>
      <c r="B1072" s="50">
        <v>9</v>
      </c>
      <c r="C1072" s="50" t="s">
        <v>772</v>
      </c>
      <c r="D1072" s="50" t="s">
        <v>207</v>
      </c>
      <c r="E1072" s="155" t="e">
        <f>#REF!</f>
        <v>#REF!</v>
      </c>
      <c r="F1072" s="35" t="e">
        <f>#REF!</f>
        <v>#REF!</v>
      </c>
      <c r="G1072" s="35"/>
      <c r="I1072" s="52" t="s">
        <v>29</v>
      </c>
    </row>
    <row r="1073" spans="1:9" x14ac:dyDescent="0.2">
      <c r="A1073" s="50"/>
      <c r="B1073" s="50">
        <v>9</v>
      </c>
      <c r="C1073" s="50" t="s">
        <v>772</v>
      </c>
      <c r="D1073" s="50" t="s">
        <v>207</v>
      </c>
      <c r="E1073" s="155" t="e">
        <f>#REF!</f>
        <v>#REF!</v>
      </c>
      <c r="F1073" s="35" t="e">
        <f>#REF!</f>
        <v>#REF!</v>
      </c>
      <c r="I1073" s="52" t="s">
        <v>29</v>
      </c>
    </row>
    <row r="1074" spans="1:9" x14ac:dyDescent="0.2">
      <c r="A1074" s="50"/>
      <c r="B1074" s="50">
        <v>9</v>
      </c>
      <c r="C1074" s="50" t="s">
        <v>772</v>
      </c>
      <c r="D1074" s="50" t="s">
        <v>207</v>
      </c>
      <c r="E1074" s="155" t="e">
        <f>#REF!</f>
        <v>#REF!</v>
      </c>
      <c r="F1074" s="35" t="e">
        <f>#REF!</f>
        <v>#REF!</v>
      </c>
      <c r="I1074" s="52" t="s">
        <v>29</v>
      </c>
    </row>
    <row r="1075" spans="1:9" x14ac:dyDescent="0.2">
      <c r="A1075" s="50"/>
      <c r="B1075" s="50">
        <v>9</v>
      </c>
      <c r="C1075" s="50" t="s">
        <v>772</v>
      </c>
      <c r="D1075" s="50" t="s">
        <v>207</v>
      </c>
      <c r="E1075" s="155" t="e">
        <f>#REF!</f>
        <v>#REF!</v>
      </c>
      <c r="F1075" s="32" t="e">
        <f>#REF!</f>
        <v>#REF!</v>
      </c>
      <c r="I1075" s="52" t="s">
        <v>29</v>
      </c>
    </row>
    <row r="1076" spans="1:9" x14ac:dyDescent="0.2">
      <c r="A1076" s="50"/>
      <c r="B1076" s="50">
        <v>9</v>
      </c>
      <c r="C1076" s="50" t="s">
        <v>772</v>
      </c>
      <c r="D1076" s="50" t="s">
        <v>207</v>
      </c>
      <c r="E1076" s="155" t="e">
        <f>#REF!</f>
        <v>#REF!</v>
      </c>
      <c r="F1076" s="32" t="e">
        <f>#REF!</f>
        <v>#REF!</v>
      </c>
      <c r="I1076" s="52" t="s">
        <v>29</v>
      </c>
    </row>
    <row r="1077" spans="1:9" x14ac:dyDescent="0.2">
      <c r="A1077" s="50"/>
      <c r="B1077" s="50">
        <v>9</v>
      </c>
      <c r="C1077" s="50" t="s">
        <v>772</v>
      </c>
      <c r="D1077" s="50" t="s">
        <v>207</v>
      </c>
      <c r="E1077" s="155" t="e">
        <f>#REF!</f>
        <v>#REF!</v>
      </c>
      <c r="F1077" s="32" t="e">
        <f>#REF!</f>
        <v>#REF!</v>
      </c>
      <c r="I1077" s="52" t="s">
        <v>29</v>
      </c>
    </row>
    <row r="1078" spans="1:9" x14ac:dyDescent="0.2">
      <c r="A1078" s="50"/>
      <c r="B1078" s="50">
        <v>9</v>
      </c>
      <c r="C1078" s="50" t="s">
        <v>772</v>
      </c>
      <c r="D1078" s="50" t="s">
        <v>207</v>
      </c>
      <c r="E1078" s="155" t="e">
        <f>#REF!</f>
        <v>#REF!</v>
      </c>
      <c r="F1078" s="32" t="e">
        <f>#REF!</f>
        <v>#REF!</v>
      </c>
      <c r="I1078" s="52" t="s">
        <v>29</v>
      </c>
    </row>
    <row r="1079" spans="1:9" x14ac:dyDescent="0.2">
      <c r="A1079" s="50"/>
      <c r="B1079" s="50">
        <v>9</v>
      </c>
      <c r="C1079" s="50" t="s">
        <v>772</v>
      </c>
      <c r="D1079" s="50" t="s">
        <v>207</v>
      </c>
      <c r="E1079" s="155" t="e">
        <f>#REF!</f>
        <v>#REF!</v>
      </c>
      <c r="F1079" s="32" t="e">
        <f>#REF!</f>
        <v>#REF!</v>
      </c>
      <c r="I1079" s="52" t="s">
        <v>29</v>
      </c>
    </row>
    <row r="1080" spans="1:9" x14ac:dyDescent="0.2">
      <c r="A1080" s="50"/>
      <c r="B1080" s="50">
        <v>9</v>
      </c>
      <c r="C1080" s="50" t="s">
        <v>772</v>
      </c>
      <c r="D1080" t="s">
        <v>520</v>
      </c>
      <c r="E1080" s="155" t="e">
        <f>#REF!</f>
        <v>#REF!</v>
      </c>
      <c r="F1080" s="35" t="e">
        <f>#REF!</f>
        <v>#REF!</v>
      </c>
      <c r="I1080" s="52" t="s">
        <v>29</v>
      </c>
    </row>
    <row r="1081" spans="1:9" x14ac:dyDescent="0.2">
      <c r="A1081" s="50"/>
      <c r="B1081" s="50">
        <v>9</v>
      </c>
      <c r="C1081" s="50" t="s">
        <v>772</v>
      </c>
      <c r="D1081" s="50" t="s">
        <v>520</v>
      </c>
      <c r="E1081" s="155" t="e">
        <f>#REF!</f>
        <v>#REF!</v>
      </c>
      <c r="F1081" s="35" t="e">
        <f>#REF!</f>
        <v>#REF!</v>
      </c>
      <c r="I1081" s="52" t="s">
        <v>29</v>
      </c>
    </row>
    <row r="1082" spans="1:9" x14ac:dyDescent="0.2">
      <c r="A1082" s="50"/>
      <c r="B1082" s="50">
        <v>9</v>
      </c>
      <c r="C1082" s="50" t="s">
        <v>772</v>
      </c>
      <c r="D1082" s="50" t="s">
        <v>520</v>
      </c>
      <c r="E1082" s="155" t="e">
        <f>#REF!</f>
        <v>#REF!</v>
      </c>
      <c r="F1082" s="35" t="e">
        <f>#REF!</f>
        <v>#REF!</v>
      </c>
      <c r="G1082" s="35"/>
      <c r="I1082" s="52" t="s">
        <v>29</v>
      </c>
    </row>
    <row r="1083" spans="1:9" x14ac:dyDescent="0.2">
      <c r="A1083" s="50"/>
      <c r="B1083" s="50">
        <v>9</v>
      </c>
      <c r="C1083" s="50" t="s">
        <v>772</v>
      </c>
      <c r="D1083" s="50" t="s">
        <v>520</v>
      </c>
      <c r="E1083" s="155" t="e">
        <f>#REF!</f>
        <v>#REF!</v>
      </c>
      <c r="F1083" s="35" t="e">
        <f>#REF!</f>
        <v>#REF!</v>
      </c>
      <c r="G1083" s="35"/>
      <c r="I1083" s="52" t="s">
        <v>29</v>
      </c>
    </row>
    <row r="1084" spans="1:9" x14ac:dyDescent="0.2">
      <c r="A1084" s="50"/>
      <c r="B1084" s="50">
        <v>9</v>
      </c>
      <c r="C1084" s="50" t="s">
        <v>772</v>
      </c>
      <c r="D1084" s="50" t="s">
        <v>520</v>
      </c>
      <c r="E1084" s="155" t="e">
        <f>#REF!</f>
        <v>#REF!</v>
      </c>
      <c r="F1084" s="35" t="e">
        <f>#REF!</f>
        <v>#REF!</v>
      </c>
      <c r="G1084" s="35"/>
      <c r="I1084" s="52" t="s">
        <v>29</v>
      </c>
    </row>
    <row r="1085" spans="1:9" x14ac:dyDescent="0.2">
      <c r="A1085" s="50"/>
      <c r="B1085" s="50">
        <v>9</v>
      </c>
      <c r="C1085" s="50" t="s">
        <v>772</v>
      </c>
      <c r="D1085" s="50" t="s">
        <v>520</v>
      </c>
      <c r="E1085" s="155" t="e">
        <f>#REF!</f>
        <v>#REF!</v>
      </c>
      <c r="F1085" s="32" t="e">
        <f>#REF!</f>
        <v>#REF!</v>
      </c>
      <c r="G1085" s="35"/>
      <c r="I1085" s="52" t="s">
        <v>29</v>
      </c>
    </row>
    <row r="1086" spans="1:9" x14ac:dyDescent="0.2">
      <c r="A1086" s="50"/>
      <c r="B1086" s="50">
        <v>9</v>
      </c>
      <c r="C1086" s="50" t="s">
        <v>772</v>
      </c>
      <c r="D1086" s="50" t="s">
        <v>520</v>
      </c>
      <c r="E1086" s="155" t="e">
        <f>#REF!</f>
        <v>#REF!</v>
      </c>
      <c r="F1086" s="32" t="e">
        <f>#REF!</f>
        <v>#REF!</v>
      </c>
      <c r="G1086" s="35"/>
      <c r="I1086" s="52" t="s">
        <v>29</v>
      </c>
    </row>
    <row r="1087" spans="1:9" x14ac:dyDescent="0.2">
      <c r="A1087" s="50"/>
      <c r="B1087" s="50">
        <v>9</v>
      </c>
      <c r="C1087" s="50" t="s">
        <v>772</v>
      </c>
      <c r="D1087" s="50" t="s">
        <v>520</v>
      </c>
      <c r="E1087" s="155" t="e">
        <f>#REF!</f>
        <v>#REF!</v>
      </c>
      <c r="F1087" s="32" t="e">
        <f>#REF!</f>
        <v>#REF!</v>
      </c>
      <c r="G1087" s="35"/>
      <c r="I1087" s="52" t="s">
        <v>29</v>
      </c>
    </row>
    <row r="1088" spans="1:9" x14ac:dyDescent="0.2">
      <c r="A1088" s="50"/>
      <c r="B1088" s="50">
        <v>9</v>
      </c>
      <c r="C1088" s="50" t="s">
        <v>772</v>
      </c>
      <c r="D1088" s="50" t="s">
        <v>520</v>
      </c>
      <c r="E1088" s="155" t="e">
        <f>#REF!</f>
        <v>#REF!</v>
      </c>
      <c r="F1088" s="32" t="e">
        <f>#REF!</f>
        <v>#REF!</v>
      </c>
      <c r="I1088" s="52" t="s">
        <v>29</v>
      </c>
    </row>
    <row r="1089" spans="1:9" x14ac:dyDescent="0.2">
      <c r="A1089" s="50"/>
      <c r="B1089" s="50">
        <v>9</v>
      </c>
      <c r="C1089" s="50" t="s">
        <v>772</v>
      </c>
      <c r="D1089" s="50" t="s">
        <v>520</v>
      </c>
      <c r="E1089" s="155" t="e">
        <f>#REF!</f>
        <v>#REF!</v>
      </c>
      <c r="F1089" s="32" t="e">
        <f>#REF!</f>
        <v>#REF!</v>
      </c>
      <c r="I1089" s="52" t="s">
        <v>29</v>
      </c>
    </row>
    <row r="1090" spans="1:9" x14ac:dyDescent="0.2">
      <c r="A1090" s="50"/>
      <c r="B1090" s="50">
        <v>9</v>
      </c>
      <c r="C1090" t="s">
        <v>1064</v>
      </c>
      <c r="D1090" t="s">
        <v>549</v>
      </c>
      <c r="E1090" s="155" t="e">
        <f>#REF!</f>
        <v>#REF!</v>
      </c>
      <c r="F1090" s="32" t="e">
        <f>#REF!</f>
        <v>#REF!</v>
      </c>
      <c r="I1090" s="52" t="s">
        <v>29</v>
      </c>
    </row>
    <row r="1091" spans="1:9" x14ac:dyDescent="0.2">
      <c r="A1091" s="50"/>
      <c r="B1091" s="50">
        <v>9</v>
      </c>
      <c r="C1091" s="50" t="s">
        <v>1064</v>
      </c>
      <c r="D1091" s="50" t="s">
        <v>549</v>
      </c>
      <c r="E1091" s="155" t="e">
        <f>#REF!</f>
        <v>#REF!</v>
      </c>
      <c r="F1091" s="32" t="e">
        <f>#REF!</f>
        <v>#REF!</v>
      </c>
      <c r="I1091" s="52" t="s">
        <v>29</v>
      </c>
    </row>
    <row r="1092" spans="1:9" x14ac:dyDescent="0.2">
      <c r="A1092" s="50"/>
      <c r="B1092" s="50">
        <v>9</v>
      </c>
      <c r="C1092" s="50" t="s">
        <v>1064</v>
      </c>
      <c r="D1092" s="50" t="s">
        <v>549</v>
      </c>
      <c r="E1092" s="155" t="e">
        <f>#REF!</f>
        <v>#REF!</v>
      </c>
      <c r="F1092" s="32" t="e">
        <f>#REF!</f>
        <v>#REF!</v>
      </c>
      <c r="I1092" s="52" t="s">
        <v>29</v>
      </c>
    </row>
    <row r="1093" spans="1:9" x14ac:dyDescent="0.2">
      <c r="A1093" s="50"/>
      <c r="B1093" s="50">
        <v>9</v>
      </c>
      <c r="C1093" s="50" t="s">
        <v>1064</v>
      </c>
      <c r="D1093" s="50" t="s">
        <v>549</v>
      </c>
      <c r="E1093" s="155" t="e">
        <f>#REF!</f>
        <v>#REF!</v>
      </c>
      <c r="F1093" s="32" t="e">
        <f>#REF!</f>
        <v>#REF!</v>
      </c>
      <c r="I1093" s="52" t="s">
        <v>29</v>
      </c>
    </row>
    <row r="1094" spans="1:9" x14ac:dyDescent="0.2">
      <c r="A1094" s="50"/>
      <c r="B1094" s="50">
        <v>9</v>
      </c>
      <c r="C1094" s="50" t="s">
        <v>1064</v>
      </c>
      <c r="D1094" s="50" t="s">
        <v>549</v>
      </c>
      <c r="E1094" s="155" t="e">
        <f>#REF!</f>
        <v>#REF!</v>
      </c>
      <c r="F1094" s="32" t="e">
        <f>#REF!</f>
        <v>#REF!</v>
      </c>
      <c r="I1094" s="52" t="s">
        <v>29</v>
      </c>
    </row>
    <row r="1095" spans="1:9" x14ac:dyDescent="0.2">
      <c r="A1095" s="50"/>
      <c r="B1095" s="50">
        <v>9</v>
      </c>
      <c r="C1095" s="50" t="s">
        <v>1064</v>
      </c>
      <c r="D1095" s="50" t="s">
        <v>549</v>
      </c>
      <c r="E1095" s="155" t="e">
        <f>#REF!</f>
        <v>#REF!</v>
      </c>
      <c r="F1095" s="32" t="e">
        <f>#REF!</f>
        <v>#REF!</v>
      </c>
      <c r="I1095" s="52" t="s">
        <v>29</v>
      </c>
    </row>
    <row r="1096" spans="1:9" x14ac:dyDescent="0.2">
      <c r="A1096" s="50"/>
      <c r="B1096" s="50">
        <v>9</v>
      </c>
      <c r="C1096" s="50" t="s">
        <v>1064</v>
      </c>
      <c r="D1096" s="50" t="s">
        <v>549</v>
      </c>
      <c r="E1096" s="155" t="e">
        <f>#REF!</f>
        <v>#REF!</v>
      </c>
      <c r="F1096" s="32" t="e">
        <f>#REF!</f>
        <v>#REF!</v>
      </c>
      <c r="I1096" s="52" t="s">
        <v>29</v>
      </c>
    </row>
    <row r="1097" spans="1:9" x14ac:dyDescent="0.2">
      <c r="A1097" s="50"/>
      <c r="B1097" s="50">
        <v>9</v>
      </c>
      <c r="C1097" s="50" t="s">
        <v>1064</v>
      </c>
      <c r="D1097" s="50" t="s">
        <v>549</v>
      </c>
      <c r="E1097" s="155" t="e">
        <f>#REF!</f>
        <v>#REF!</v>
      </c>
      <c r="F1097" s="32" t="e">
        <f>#REF!</f>
        <v>#REF!</v>
      </c>
      <c r="I1097" s="52" t="s">
        <v>29</v>
      </c>
    </row>
    <row r="1098" spans="1:9" x14ac:dyDescent="0.2">
      <c r="A1098" s="50"/>
      <c r="B1098" s="50">
        <v>9</v>
      </c>
      <c r="C1098" s="50" t="s">
        <v>1064</v>
      </c>
      <c r="D1098" t="s">
        <v>228</v>
      </c>
      <c r="E1098" s="155" t="e">
        <f>#REF!</f>
        <v>#REF!</v>
      </c>
      <c r="F1098" s="32" t="e">
        <f>#REF!</f>
        <v>#REF!</v>
      </c>
      <c r="I1098" s="52" t="s">
        <v>29</v>
      </c>
    </row>
    <row r="1099" spans="1:9" x14ac:dyDescent="0.2">
      <c r="A1099" s="50"/>
      <c r="B1099" s="50">
        <v>9</v>
      </c>
      <c r="C1099" s="50" t="s">
        <v>1064</v>
      </c>
      <c r="D1099" s="50" t="s">
        <v>228</v>
      </c>
      <c r="E1099" s="155" t="e">
        <f>#REF!</f>
        <v>#REF!</v>
      </c>
      <c r="F1099" s="32" t="e">
        <f>#REF!</f>
        <v>#REF!</v>
      </c>
      <c r="I1099" s="52" t="s">
        <v>29</v>
      </c>
    </row>
    <row r="1100" spans="1:9" x14ac:dyDescent="0.2">
      <c r="A1100" s="50"/>
      <c r="B1100" s="50">
        <v>9</v>
      </c>
      <c r="C1100" s="50" t="s">
        <v>1064</v>
      </c>
      <c r="D1100" s="50" t="s">
        <v>228</v>
      </c>
      <c r="E1100" s="155" t="e">
        <f>#REF!</f>
        <v>#REF!</v>
      </c>
      <c r="F1100" s="32" t="e">
        <f>#REF!</f>
        <v>#REF!</v>
      </c>
      <c r="I1100" s="52" t="s">
        <v>29</v>
      </c>
    </row>
    <row r="1101" spans="1:9" x14ac:dyDescent="0.2">
      <c r="A1101" s="50"/>
      <c r="B1101" s="50">
        <v>9</v>
      </c>
      <c r="C1101" s="50" t="s">
        <v>1064</v>
      </c>
      <c r="D1101" s="50" t="s">
        <v>228</v>
      </c>
      <c r="E1101" s="155" t="e">
        <f>#REF!</f>
        <v>#REF!</v>
      </c>
      <c r="F1101" s="32" t="e">
        <f>#REF!</f>
        <v>#REF!</v>
      </c>
      <c r="I1101" s="52" t="s">
        <v>29</v>
      </c>
    </row>
    <row r="1102" spans="1:9" x14ac:dyDescent="0.2">
      <c r="A1102" s="50"/>
      <c r="B1102" s="50">
        <v>9</v>
      </c>
      <c r="C1102" s="50" t="s">
        <v>1064</v>
      </c>
      <c r="D1102" s="50" t="s">
        <v>228</v>
      </c>
      <c r="E1102" s="155" t="e">
        <f>#REF!</f>
        <v>#REF!</v>
      </c>
      <c r="F1102" s="32" t="e">
        <f>#REF!</f>
        <v>#REF!</v>
      </c>
      <c r="I1102" s="52" t="s">
        <v>29</v>
      </c>
    </row>
    <row r="1103" spans="1:9" x14ac:dyDescent="0.2">
      <c r="A1103" s="50"/>
      <c r="B1103" s="50">
        <v>9</v>
      </c>
      <c r="C1103" s="50" t="s">
        <v>1064</v>
      </c>
      <c r="D1103" s="50" t="s">
        <v>228</v>
      </c>
      <c r="E1103" s="155" t="e">
        <f>#REF!</f>
        <v>#REF!</v>
      </c>
      <c r="F1103" s="32" t="e">
        <f>#REF!</f>
        <v>#REF!</v>
      </c>
      <c r="G1103" s="35"/>
      <c r="I1103" s="52" t="s">
        <v>29</v>
      </c>
    </row>
    <row r="1104" spans="1:9" x14ac:dyDescent="0.2">
      <c r="A1104" s="50"/>
      <c r="B1104" s="50">
        <v>9</v>
      </c>
      <c r="C1104" s="50" t="s">
        <v>1064</v>
      </c>
      <c r="D1104" s="50" t="s">
        <v>228</v>
      </c>
      <c r="E1104" s="155" t="e">
        <f>#REF!</f>
        <v>#REF!</v>
      </c>
      <c r="F1104" s="32" t="e">
        <f>#REF!</f>
        <v>#REF!</v>
      </c>
      <c r="G1104" s="35"/>
      <c r="I1104" s="52" t="s">
        <v>29</v>
      </c>
    </row>
    <row r="1105" spans="1:9" x14ac:dyDescent="0.2">
      <c r="A1105" s="50"/>
      <c r="B1105" s="50">
        <v>9</v>
      </c>
      <c r="C1105" s="50" t="s">
        <v>1064</v>
      </c>
      <c r="D1105" s="50" t="s">
        <v>228</v>
      </c>
      <c r="E1105" s="155" t="e">
        <f>#REF!</f>
        <v>#REF!</v>
      </c>
      <c r="F1105" s="32" t="e">
        <f>#REF!</f>
        <v>#REF!</v>
      </c>
      <c r="G1105" s="35"/>
      <c r="I1105" s="52" t="s">
        <v>29</v>
      </c>
    </row>
    <row r="1106" spans="1:9" x14ac:dyDescent="0.2">
      <c r="A1106" s="50"/>
      <c r="B1106" s="50">
        <v>9</v>
      </c>
      <c r="C1106" s="50" t="s">
        <v>1064</v>
      </c>
      <c r="D1106" t="s">
        <v>207</v>
      </c>
      <c r="E1106" s="155" t="e">
        <f>#REF!</f>
        <v>#REF!</v>
      </c>
      <c r="F1106" s="32" t="e">
        <f>#REF!</f>
        <v>#REF!</v>
      </c>
      <c r="G1106" s="35"/>
      <c r="I1106" s="52" t="s">
        <v>29</v>
      </c>
    </row>
    <row r="1107" spans="1:9" x14ac:dyDescent="0.2">
      <c r="A1107" s="50"/>
      <c r="B1107" s="50">
        <v>9</v>
      </c>
      <c r="C1107" s="50" t="s">
        <v>1064</v>
      </c>
      <c r="D1107" s="50" t="s">
        <v>207</v>
      </c>
      <c r="E1107" s="155" t="e">
        <f>#REF!</f>
        <v>#REF!</v>
      </c>
      <c r="F1107" s="32" t="e">
        <f>#REF!</f>
        <v>#REF!</v>
      </c>
      <c r="G1107" s="35"/>
      <c r="I1107" s="52" t="s">
        <v>29</v>
      </c>
    </row>
    <row r="1108" spans="1:9" x14ac:dyDescent="0.2">
      <c r="A1108" s="50"/>
      <c r="B1108" s="50">
        <v>9</v>
      </c>
      <c r="C1108" s="50" t="s">
        <v>1064</v>
      </c>
      <c r="D1108" s="50" t="s">
        <v>207</v>
      </c>
      <c r="E1108" s="155" t="e">
        <f>#REF!</f>
        <v>#REF!</v>
      </c>
      <c r="F1108" s="32" t="e">
        <f>#REF!</f>
        <v>#REF!</v>
      </c>
      <c r="G1108" s="35"/>
      <c r="I1108" s="52" t="s">
        <v>29</v>
      </c>
    </row>
    <row r="1109" spans="1:9" x14ac:dyDescent="0.2">
      <c r="A1109" s="50"/>
      <c r="B1109" s="50">
        <v>9</v>
      </c>
      <c r="C1109" s="50" t="s">
        <v>1064</v>
      </c>
      <c r="D1109" s="50" t="s">
        <v>207</v>
      </c>
      <c r="E1109" s="155" t="e">
        <f>#REF!</f>
        <v>#REF!</v>
      </c>
      <c r="F1109" s="32" t="e">
        <f>#REF!</f>
        <v>#REF!</v>
      </c>
      <c r="I1109" s="52" t="s">
        <v>29</v>
      </c>
    </row>
    <row r="1110" spans="1:9" x14ac:dyDescent="0.2">
      <c r="A1110" s="50"/>
      <c r="B1110" s="50">
        <v>9</v>
      </c>
      <c r="C1110" s="50" t="s">
        <v>1064</v>
      </c>
      <c r="D1110" s="50" t="s">
        <v>207</v>
      </c>
      <c r="E1110" s="155" t="e">
        <f>#REF!</f>
        <v>#REF!</v>
      </c>
      <c r="F1110" s="32" t="e">
        <f>#REF!</f>
        <v>#REF!</v>
      </c>
      <c r="I1110" s="52" t="s">
        <v>29</v>
      </c>
    </row>
    <row r="1111" spans="1:9" x14ac:dyDescent="0.2">
      <c r="A1111" s="50"/>
      <c r="B1111" s="50">
        <v>9</v>
      </c>
      <c r="C1111" s="50" t="s">
        <v>1064</v>
      </c>
      <c r="D1111" s="50" t="s">
        <v>207</v>
      </c>
      <c r="E1111" s="155" t="e">
        <f>#REF!</f>
        <v>#REF!</v>
      </c>
      <c r="F1111" s="32" t="e">
        <f>#REF!</f>
        <v>#REF!</v>
      </c>
      <c r="I1111" s="52" t="s">
        <v>29</v>
      </c>
    </row>
    <row r="1112" spans="1:9" x14ac:dyDescent="0.2">
      <c r="A1112" s="50"/>
      <c r="B1112" s="50">
        <v>9</v>
      </c>
      <c r="C1112" s="50" t="s">
        <v>1064</v>
      </c>
      <c r="D1112" s="50" t="s">
        <v>207</v>
      </c>
      <c r="E1112" s="155" t="e">
        <f>#REF!</f>
        <v>#REF!</v>
      </c>
      <c r="F1112" s="32" t="e">
        <f>#REF!</f>
        <v>#REF!</v>
      </c>
      <c r="I1112" s="52" t="s">
        <v>29</v>
      </c>
    </row>
    <row r="1113" spans="1:9" x14ac:dyDescent="0.2">
      <c r="A1113" s="50"/>
      <c r="B1113" s="50">
        <v>9</v>
      </c>
      <c r="C1113" s="50" t="s">
        <v>1064</v>
      </c>
      <c r="D1113" s="50" t="s">
        <v>207</v>
      </c>
      <c r="E1113" s="155" t="e">
        <f>#REF!</f>
        <v>#REF!</v>
      </c>
      <c r="F1113" s="32" t="e">
        <f>#REF!</f>
        <v>#REF!</v>
      </c>
      <c r="I1113" s="52" t="s">
        <v>29</v>
      </c>
    </row>
    <row r="1114" spans="1:9" x14ac:dyDescent="0.2">
      <c r="A1114" s="50"/>
      <c r="B1114" s="50">
        <v>9</v>
      </c>
      <c r="C1114" s="50" t="s">
        <v>1064</v>
      </c>
      <c r="D1114" t="s">
        <v>228</v>
      </c>
      <c r="E1114" s="155" t="e">
        <f>#REF!</f>
        <v>#REF!</v>
      </c>
      <c r="F1114" s="32" t="e">
        <f>#REF!</f>
        <v>#REF!</v>
      </c>
      <c r="I1114" s="52" t="s">
        <v>29</v>
      </c>
    </row>
    <row r="1115" spans="1:9" x14ac:dyDescent="0.2">
      <c r="A1115" s="50"/>
      <c r="B1115" s="50">
        <v>9</v>
      </c>
      <c r="C1115" s="50" t="s">
        <v>1064</v>
      </c>
      <c r="D1115" s="50" t="s">
        <v>228</v>
      </c>
      <c r="E1115" s="155" t="e">
        <f>#REF!</f>
        <v>#REF!</v>
      </c>
      <c r="F1115" s="32" t="e">
        <f>#REF!</f>
        <v>#REF!</v>
      </c>
      <c r="I1115" s="52" t="s">
        <v>29</v>
      </c>
    </row>
    <row r="1116" spans="1:9" x14ac:dyDescent="0.2">
      <c r="A1116" s="50"/>
      <c r="B1116" s="50">
        <v>9</v>
      </c>
      <c r="C1116" s="50" t="s">
        <v>1064</v>
      </c>
      <c r="D1116" s="50" t="s">
        <v>228</v>
      </c>
      <c r="E1116" s="155" t="e">
        <f>#REF!</f>
        <v>#REF!</v>
      </c>
      <c r="F1116" s="32" t="e">
        <f>#REF!</f>
        <v>#REF!</v>
      </c>
      <c r="I1116" s="52" t="s">
        <v>29</v>
      </c>
    </row>
    <row r="1117" spans="1:9" x14ac:dyDescent="0.2">
      <c r="A1117" s="50"/>
      <c r="B1117" s="50">
        <v>9</v>
      </c>
      <c r="C1117" s="50" t="s">
        <v>1064</v>
      </c>
      <c r="D1117" s="50" t="s">
        <v>228</v>
      </c>
      <c r="E1117" s="155" t="e">
        <f>#REF!</f>
        <v>#REF!</v>
      </c>
      <c r="F1117" s="32" t="e">
        <f>#REF!</f>
        <v>#REF!</v>
      </c>
      <c r="I1117" s="52" t="s">
        <v>29</v>
      </c>
    </row>
    <row r="1118" spans="1:9" x14ac:dyDescent="0.2">
      <c r="A1118" s="50"/>
      <c r="B1118" s="50">
        <v>9</v>
      </c>
      <c r="C1118" s="50" t="s">
        <v>1064</v>
      </c>
      <c r="D1118" s="50" t="s">
        <v>228</v>
      </c>
      <c r="E1118" s="155" t="e">
        <f>#REF!</f>
        <v>#REF!</v>
      </c>
      <c r="F1118" s="32" t="e">
        <f>#REF!</f>
        <v>#REF!</v>
      </c>
      <c r="I1118" s="52" t="s">
        <v>29</v>
      </c>
    </row>
    <row r="1119" spans="1:9" x14ac:dyDescent="0.2">
      <c r="A1119" s="50"/>
      <c r="B1119" s="50">
        <v>9</v>
      </c>
      <c r="C1119" s="50" t="s">
        <v>1064</v>
      </c>
      <c r="D1119" s="50" t="s">
        <v>228</v>
      </c>
      <c r="E1119" s="155" t="e">
        <f>#REF!</f>
        <v>#REF!</v>
      </c>
      <c r="F1119" s="32" t="e">
        <f>#REF!</f>
        <v>#REF!</v>
      </c>
      <c r="I1119" s="52" t="s">
        <v>29</v>
      </c>
    </row>
    <row r="1120" spans="1:9" x14ac:dyDescent="0.2">
      <c r="A1120" s="50"/>
      <c r="B1120" s="50">
        <v>9</v>
      </c>
      <c r="C1120" s="50" t="s">
        <v>1064</v>
      </c>
      <c r="D1120" s="50" t="s">
        <v>228</v>
      </c>
      <c r="E1120" s="155" t="e">
        <f>#REF!</f>
        <v>#REF!</v>
      </c>
      <c r="F1120" s="32" t="e">
        <f>#REF!</f>
        <v>#REF!</v>
      </c>
      <c r="I1120" s="52" t="s">
        <v>29</v>
      </c>
    </row>
    <row r="1121" spans="1:9" x14ac:dyDescent="0.2">
      <c r="A1121" s="50"/>
      <c r="B1121" s="50">
        <v>9</v>
      </c>
      <c r="C1121" s="50" t="s">
        <v>1064</v>
      </c>
      <c r="D1121" s="50" t="s">
        <v>228</v>
      </c>
      <c r="E1121" s="155" t="e">
        <f>#REF!</f>
        <v>#REF!</v>
      </c>
      <c r="F1121" s="32" t="e">
        <f>#REF!</f>
        <v>#REF!</v>
      </c>
      <c r="I1121" s="52" t="s">
        <v>29</v>
      </c>
    </row>
    <row r="1122" spans="1:9" x14ac:dyDescent="0.2">
      <c r="A1122" s="50"/>
      <c r="B1122" s="50">
        <v>9</v>
      </c>
      <c r="C1122" t="s">
        <v>1065</v>
      </c>
      <c r="D1122" s="50" t="s">
        <v>549</v>
      </c>
      <c r="E1122" s="155" t="e">
        <f>#REF!</f>
        <v>#REF!</v>
      </c>
      <c r="F1122" s="32" t="e">
        <f>#REF!</f>
        <v>#REF!</v>
      </c>
      <c r="I1122" s="52" t="s">
        <v>29</v>
      </c>
    </row>
    <row r="1123" spans="1:9" x14ac:dyDescent="0.2">
      <c r="A1123" s="50"/>
      <c r="B1123" s="50">
        <v>9</v>
      </c>
      <c r="C1123" s="50" t="s">
        <v>1065</v>
      </c>
      <c r="D1123" s="50" t="s">
        <v>549</v>
      </c>
      <c r="E1123" s="155" t="e">
        <f>#REF!</f>
        <v>#REF!</v>
      </c>
      <c r="F1123" s="32" t="e">
        <f>#REF!</f>
        <v>#REF!</v>
      </c>
      <c r="I1123" s="52" t="s">
        <v>29</v>
      </c>
    </row>
    <row r="1124" spans="1:9" x14ac:dyDescent="0.2">
      <c r="A1124" s="50"/>
      <c r="B1124" s="50">
        <v>9</v>
      </c>
      <c r="C1124" s="50" t="s">
        <v>1065</v>
      </c>
      <c r="D1124" s="50" t="s">
        <v>549</v>
      </c>
      <c r="E1124" s="155" t="e">
        <f>#REF!</f>
        <v>#REF!</v>
      </c>
      <c r="F1124" s="32" t="e">
        <f>#REF!</f>
        <v>#REF!</v>
      </c>
      <c r="I1124" s="52" t="s">
        <v>29</v>
      </c>
    </row>
    <row r="1125" spans="1:9" x14ac:dyDescent="0.2">
      <c r="A1125" s="50"/>
      <c r="B1125" s="50">
        <v>9</v>
      </c>
      <c r="C1125" s="50" t="s">
        <v>1065</v>
      </c>
      <c r="D1125" s="50" t="s">
        <v>549</v>
      </c>
      <c r="E1125" s="155" t="e">
        <f>#REF!</f>
        <v>#REF!</v>
      </c>
      <c r="F1125" s="32" t="e">
        <f>#REF!</f>
        <v>#REF!</v>
      </c>
      <c r="I1125" s="52" t="s">
        <v>29</v>
      </c>
    </row>
    <row r="1126" spans="1:9" x14ac:dyDescent="0.2">
      <c r="A1126" s="50"/>
      <c r="B1126" s="50">
        <v>9</v>
      </c>
      <c r="C1126" s="50" t="s">
        <v>1065</v>
      </c>
      <c r="D1126" s="50" t="s">
        <v>549</v>
      </c>
      <c r="E1126" s="155" t="e">
        <f>#REF!</f>
        <v>#REF!</v>
      </c>
      <c r="F1126" s="32" t="e">
        <f>#REF!</f>
        <v>#REF!</v>
      </c>
      <c r="I1126" s="52" t="s">
        <v>29</v>
      </c>
    </row>
    <row r="1127" spans="1:9" x14ac:dyDescent="0.2">
      <c r="A1127" s="50"/>
      <c r="B1127" s="50">
        <v>9</v>
      </c>
      <c r="C1127" s="50" t="s">
        <v>1065</v>
      </c>
      <c r="D1127" s="50" t="s">
        <v>549</v>
      </c>
      <c r="E1127" s="155" t="e">
        <f>#REF!</f>
        <v>#REF!</v>
      </c>
      <c r="F1127" s="32" t="e">
        <f>#REF!</f>
        <v>#REF!</v>
      </c>
      <c r="I1127" s="52" t="s">
        <v>29</v>
      </c>
    </row>
    <row r="1128" spans="1:9" x14ac:dyDescent="0.2">
      <c r="A1128" s="50"/>
      <c r="B1128" s="50">
        <v>9</v>
      </c>
      <c r="C1128" s="50" t="s">
        <v>1065</v>
      </c>
      <c r="D1128" s="50" t="s">
        <v>549</v>
      </c>
      <c r="E1128" s="155" t="e">
        <f>#REF!</f>
        <v>#REF!</v>
      </c>
      <c r="F1128" s="32" t="e">
        <f>#REF!</f>
        <v>#REF!</v>
      </c>
      <c r="I1128" s="52" t="s">
        <v>29</v>
      </c>
    </row>
    <row r="1129" spans="1:9" x14ac:dyDescent="0.2">
      <c r="A1129" s="50"/>
      <c r="B1129" s="50">
        <v>9</v>
      </c>
      <c r="C1129" s="50" t="s">
        <v>1065</v>
      </c>
      <c r="D1129" s="50" t="s">
        <v>228</v>
      </c>
      <c r="E1129" s="155" t="e">
        <f>#REF!</f>
        <v>#REF!</v>
      </c>
      <c r="F1129" s="32" t="e">
        <f>#REF!</f>
        <v>#REF!</v>
      </c>
      <c r="I1129" s="52" t="s">
        <v>29</v>
      </c>
    </row>
    <row r="1130" spans="1:9" x14ac:dyDescent="0.2">
      <c r="A1130" s="50"/>
      <c r="B1130" s="50">
        <v>9</v>
      </c>
      <c r="C1130" s="50" t="s">
        <v>1065</v>
      </c>
      <c r="D1130" s="50" t="s">
        <v>228</v>
      </c>
      <c r="E1130" s="155" t="e">
        <f>#REF!</f>
        <v>#REF!</v>
      </c>
      <c r="F1130" s="32" t="e">
        <f>#REF!</f>
        <v>#REF!</v>
      </c>
      <c r="I1130" s="52" t="s">
        <v>29</v>
      </c>
    </row>
    <row r="1131" spans="1:9" x14ac:dyDescent="0.2">
      <c r="A1131" s="50"/>
      <c r="B1131" s="50">
        <v>9</v>
      </c>
      <c r="C1131" s="50" t="s">
        <v>1065</v>
      </c>
      <c r="D1131" s="50" t="s">
        <v>228</v>
      </c>
      <c r="E1131" s="155" t="e">
        <f>#REF!</f>
        <v>#REF!</v>
      </c>
      <c r="F1131" s="32" t="e">
        <f>#REF!</f>
        <v>#REF!</v>
      </c>
      <c r="G1131" s="35"/>
      <c r="I1131" s="52" t="s">
        <v>29</v>
      </c>
    </row>
    <row r="1132" spans="1:9" x14ac:dyDescent="0.2">
      <c r="A1132" s="50"/>
      <c r="B1132" s="50">
        <v>9</v>
      </c>
      <c r="C1132" s="50" t="s">
        <v>1065</v>
      </c>
      <c r="D1132" s="50" t="s">
        <v>228</v>
      </c>
      <c r="E1132" s="155" t="e">
        <f>#REF!</f>
        <v>#REF!</v>
      </c>
      <c r="F1132" s="32" t="e">
        <f>#REF!</f>
        <v>#REF!</v>
      </c>
      <c r="G1132" s="35"/>
      <c r="I1132" s="52" t="s">
        <v>29</v>
      </c>
    </row>
    <row r="1133" spans="1:9" x14ac:dyDescent="0.2">
      <c r="A1133" s="50"/>
      <c r="B1133" s="50">
        <v>9</v>
      </c>
      <c r="C1133" s="50" t="s">
        <v>1065</v>
      </c>
      <c r="D1133" s="50" t="s">
        <v>228</v>
      </c>
      <c r="E1133" s="155" t="e">
        <f>#REF!</f>
        <v>#REF!</v>
      </c>
      <c r="F1133" s="32" t="e">
        <f>#REF!</f>
        <v>#REF!</v>
      </c>
      <c r="G1133" s="35"/>
      <c r="I1133" s="52" t="s">
        <v>29</v>
      </c>
    </row>
    <row r="1134" spans="1:9" x14ac:dyDescent="0.2">
      <c r="A1134" s="50"/>
      <c r="B1134" s="50">
        <v>9</v>
      </c>
      <c r="C1134" s="50" t="s">
        <v>1065</v>
      </c>
      <c r="D1134" s="50" t="s">
        <v>228</v>
      </c>
      <c r="E1134" s="155" t="e">
        <f>#REF!</f>
        <v>#REF!</v>
      </c>
      <c r="F1134" s="32" t="e">
        <f>#REF!</f>
        <v>#REF!</v>
      </c>
      <c r="G1134" s="35"/>
      <c r="I1134" s="52" t="s">
        <v>29</v>
      </c>
    </row>
    <row r="1135" spans="1:9" x14ac:dyDescent="0.2">
      <c r="A1135" s="50"/>
      <c r="B1135" s="50">
        <v>9</v>
      </c>
      <c r="C1135" s="50" t="s">
        <v>1065</v>
      </c>
      <c r="D1135" s="50" t="s">
        <v>228</v>
      </c>
      <c r="E1135" s="155" t="e">
        <f>#REF!</f>
        <v>#REF!</v>
      </c>
      <c r="F1135" s="32" t="e">
        <f>#REF!</f>
        <v>#REF!</v>
      </c>
      <c r="G1135" s="35"/>
      <c r="I1135" s="52" t="s">
        <v>29</v>
      </c>
    </row>
    <row r="1136" spans="1:9" x14ac:dyDescent="0.2">
      <c r="A1136" s="50"/>
      <c r="B1136" s="50">
        <v>9</v>
      </c>
      <c r="C1136" s="50" t="s">
        <v>1065</v>
      </c>
      <c r="D1136" s="50" t="s">
        <v>207</v>
      </c>
      <c r="E1136" s="155" t="e">
        <f>#REF!</f>
        <v>#REF!</v>
      </c>
      <c r="F1136" s="32" t="e">
        <f>#REF!</f>
        <v>#REF!</v>
      </c>
      <c r="G1136" s="35"/>
      <c r="I1136" s="52" t="s">
        <v>29</v>
      </c>
    </row>
    <row r="1137" spans="1:9" x14ac:dyDescent="0.2">
      <c r="A1137" s="50"/>
      <c r="B1137" s="50">
        <v>9</v>
      </c>
      <c r="C1137" s="50" t="s">
        <v>1065</v>
      </c>
      <c r="D1137" s="50" t="s">
        <v>207</v>
      </c>
      <c r="E1137" s="155" t="e">
        <f>#REF!</f>
        <v>#REF!</v>
      </c>
      <c r="F1137" s="32" t="e">
        <f>#REF!</f>
        <v>#REF!</v>
      </c>
      <c r="G1137" s="35"/>
      <c r="I1137" s="52" t="s">
        <v>29</v>
      </c>
    </row>
    <row r="1138" spans="1:9" x14ac:dyDescent="0.2">
      <c r="A1138" s="50"/>
      <c r="B1138" s="50">
        <v>9</v>
      </c>
      <c r="C1138" s="50" t="s">
        <v>1065</v>
      </c>
      <c r="D1138" s="50" t="s">
        <v>207</v>
      </c>
      <c r="E1138" s="155" t="e">
        <f>#REF!</f>
        <v>#REF!</v>
      </c>
      <c r="F1138" s="32" t="e">
        <f>#REF!</f>
        <v>#REF!</v>
      </c>
      <c r="I1138" s="52" t="s">
        <v>29</v>
      </c>
    </row>
    <row r="1139" spans="1:9" x14ac:dyDescent="0.2">
      <c r="A1139" s="50"/>
      <c r="B1139" s="50">
        <v>9</v>
      </c>
      <c r="C1139" s="50" t="s">
        <v>1065</v>
      </c>
      <c r="D1139" s="50" t="s">
        <v>207</v>
      </c>
      <c r="E1139" s="155" t="e">
        <f>#REF!</f>
        <v>#REF!</v>
      </c>
      <c r="F1139" s="32" t="e">
        <f>#REF!</f>
        <v>#REF!</v>
      </c>
      <c r="I1139" s="52" t="s">
        <v>29</v>
      </c>
    </row>
    <row r="1140" spans="1:9" x14ac:dyDescent="0.2">
      <c r="A1140" s="50"/>
      <c r="B1140" s="50">
        <v>9</v>
      </c>
      <c r="C1140" s="50" t="s">
        <v>1065</v>
      </c>
      <c r="D1140" s="50" t="s">
        <v>207</v>
      </c>
      <c r="E1140" s="155" t="e">
        <f>#REF!</f>
        <v>#REF!</v>
      </c>
      <c r="F1140" s="32" t="e">
        <f>#REF!</f>
        <v>#REF!</v>
      </c>
      <c r="I1140" s="52" t="s">
        <v>29</v>
      </c>
    </row>
    <row r="1141" spans="1:9" x14ac:dyDescent="0.2">
      <c r="A1141" s="50"/>
      <c r="B1141" s="50">
        <v>9</v>
      </c>
      <c r="C1141" s="50" t="s">
        <v>1065</v>
      </c>
      <c r="D1141" s="50" t="s">
        <v>207</v>
      </c>
      <c r="E1141" s="155" t="e">
        <f>#REF!</f>
        <v>#REF!</v>
      </c>
      <c r="F1141" s="32" t="e">
        <f>#REF!</f>
        <v>#REF!</v>
      </c>
      <c r="I1141" s="52" t="s">
        <v>29</v>
      </c>
    </row>
    <row r="1142" spans="1:9" x14ac:dyDescent="0.2">
      <c r="A1142" s="50"/>
      <c r="B1142" s="50">
        <v>9</v>
      </c>
      <c r="C1142" s="50" t="s">
        <v>1065</v>
      </c>
      <c r="D1142" s="50" t="s">
        <v>207</v>
      </c>
      <c r="E1142" s="155" t="e">
        <f>#REF!</f>
        <v>#REF!</v>
      </c>
      <c r="F1142" s="32" t="e">
        <f>#REF!</f>
        <v>#REF!</v>
      </c>
      <c r="I1142" s="52" t="s">
        <v>29</v>
      </c>
    </row>
    <row r="1143" spans="1:9" x14ac:dyDescent="0.2">
      <c r="A1143" s="50"/>
      <c r="B1143" s="50">
        <v>9</v>
      </c>
      <c r="C1143" s="50" t="s">
        <v>1065</v>
      </c>
      <c r="D1143" s="50" t="s">
        <v>520</v>
      </c>
      <c r="E1143" s="155" t="e">
        <f>#REF!</f>
        <v>#REF!</v>
      </c>
      <c r="F1143" s="32" t="e">
        <f>#REF!</f>
        <v>#REF!</v>
      </c>
      <c r="I1143" s="52" t="s">
        <v>29</v>
      </c>
    </row>
    <row r="1144" spans="1:9" x14ac:dyDescent="0.2">
      <c r="A1144" s="50"/>
      <c r="B1144" s="50">
        <v>9</v>
      </c>
      <c r="C1144" s="50" t="s">
        <v>1065</v>
      </c>
      <c r="D1144" s="50" t="s">
        <v>520</v>
      </c>
      <c r="E1144" s="155" t="e">
        <f>#REF!</f>
        <v>#REF!</v>
      </c>
      <c r="F1144" s="32" t="e">
        <f>#REF!</f>
        <v>#REF!</v>
      </c>
      <c r="I1144" s="52" t="s">
        <v>29</v>
      </c>
    </row>
    <row r="1145" spans="1:9" x14ac:dyDescent="0.2">
      <c r="A1145" s="50"/>
      <c r="B1145" s="50">
        <v>9</v>
      </c>
      <c r="C1145" s="50" t="s">
        <v>1065</v>
      </c>
      <c r="D1145" s="50" t="s">
        <v>520</v>
      </c>
      <c r="E1145" s="155" t="e">
        <f>#REF!</f>
        <v>#REF!</v>
      </c>
      <c r="F1145" s="32" t="e">
        <f>#REF!</f>
        <v>#REF!</v>
      </c>
      <c r="I1145" s="52" t="s">
        <v>29</v>
      </c>
    </row>
    <row r="1146" spans="1:9" x14ac:dyDescent="0.2">
      <c r="A1146" s="50"/>
      <c r="B1146" s="50">
        <v>9</v>
      </c>
      <c r="C1146" s="50" t="s">
        <v>1065</v>
      </c>
      <c r="D1146" s="50" t="s">
        <v>520</v>
      </c>
      <c r="E1146" s="155" t="e">
        <f>#REF!</f>
        <v>#REF!</v>
      </c>
      <c r="F1146" s="32" t="e">
        <f>#REF!</f>
        <v>#REF!</v>
      </c>
      <c r="I1146" s="52" t="s">
        <v>29</v>
      </c>
    </row>
    <row r="1147" spans="1:9" x14ac:dyDescent="0.2">
      <c r="A1147" s="50"/>
      <c r="B1147" s="50">
        <v>9</v>
      </c>
      <c r="C1147" s="50" t="s">
        <v>1065</v>
      </c>
      <c r="D1147" s="50" t="s">
        <v>520</v>
      </c>
      <c r="E1147" s="155" t="e">
        <f>#REF!</f>
        <v>#REF!</v>
      </c>
      <c r="F1147" s="32" t="e">
        <f>#REF!</f>
        <v>#REF!</v>
      </c>
      <c r="I1147" s="52" t="s">
        <v>29</v>
      </c>
    </row>
    <row r="1148" spans="1:9" x14ac:dyDescent="0.2">
      <c r="A1148" s="50"/>
      <c r="B1148" s="50">
        <v>9</v>
      </c>
      <c r="C1148" s="50" t="s">
        <v>1065</v>
      </c>
      <c r="D1148" s="50" t="s">
        <v>520</v>
      </c>
      <c r="E1148" s="155" t="e">
        <f>#REF!</f>
        <v>#REF!</v>
      </c>
      <c r="F1148" s="32" t="e">
        <f>#REF!</f>
        <v>#REF!</v>
      </c>
      <c r="I1148" s="52" t="s">
        <v>29</v>
      </c>
    </row>
    <row r="1149" spans="1:9" x14ac:dyDescent="0.2">
      <c r="A1149" s="50"/>
      <c r="B1149" s="50">
        <v>9</v>
      </c>
      <c r="C1149" s="50" t="s">
        <v>1065</v>
      </c>
      <c r="D1149" s="50" t="s">
        <v>520</v>
      </c>
      <c r="E1149" s="155" t="e">
        <f>#REF!</f>
        <v>#REF!</v>
      </c>
      <c r="F1149" s="32" t="e">
        <f>#REF!</f>
        <v>#REF!</v>
      </c>
      <c r="I1149" s="52" t="s">
        <v>29</v>
      </c>
    </row>
    <row r="1150" spans="1:9" s="50" customFormat="1" x14ac:dyDescent="0.2">
      <c r="B1150" s="50">
        <v>9</v>
      </c>
      <c r="C1150" s="50" t="s">
        <v>230</v>
      </c>
      <c r="D1150" s="50" t="s">
        <v>1063</v>
      </c>
      <c r="E1150" s="155" t="e">
        <f>#REF!</f>
        <v>#REF!</v>
      </c>
      <c r="F1150" s="32" t="s">
        <v>637</v>
      </c>
      <c r="G1150" s="32"/>
      <c r="I1150" s="52"/>
    </row>
    <row r="1151" spans="1:9" x14ac:dyDescent="0.2">
      <c r="A1151" s="50"/>
      <c r="B1151" s="50">
        <v>9</v>
      </c>
      <c r="C1151" s="50" t="s">
        <v>230</v>
      </c>
      <c r="D1151" t="s">
        <v>549</v>
      </c>
      <c r="E1151" s="155" t="e">
        <f>#REF!</f>
        <v>#REF!</v>
      </c>
      <c r="F1151" s="32" t="e">
        <f>#REF!</f>
        <v>#REF!</v>
      </c>
      <c r="I1151" s="52" t="s">
        <v>29</v>
      </c>
    </row>
    <row r="1152" spans="1:9" x14ac:dyDescent="0.2">
      <c r="A1152" s="50"/>
      <c r="B1152" s="50">
        <v>9</v>
      </c>
      <c r="C1152" s="50" t="s">
        <v>230</v>
      </c>
      <c r="D1152" s="50" t="s">
        <v>549</v>
      </c>
      <c r="E1152" s="155" t="e">
        <f>#REF!</f>
        <v>#REF!</v>
      </c>
      <c r="F1152" s="32" t="e">
        <f>#REF!</f>
        <v>#REF!</v>
      </c>
      <c r="I1152" s="52" t="s">
        <v>29</v>
      </c>
    </row>
    <row r="1153" spans="1:9" x14ac:dyDescent="0.2">
      <c r="A1153" s="50"/>
      <c r="B1153" s="50">
        <v>9</v>
      </c>
      <c r="C1153" s="50" t="s">
        <v>230</v>
      </c>
      <c r="D1153" s="50" t="s">
        <v>549</v>
      </c>
      <c r="E1153" s="155" t="e">
        <f>#REF!</f>
        <v>#REF!</v>
      </c>
      <c r="F1153" s="32" t="e">
        <f>#REF!</f>
        <v>#REF!</v>
      </c>
      <c r="I1153" s="52" t="s">
        <v>29</v>
      </c>
    </row>
    <row r="1154" spans="1:9" x14ac:dyDescent="0.2">
      <c r="A1154" s="50"/>
      <c r="B1154" s="50">
        <v>9</v>
      </c>
      <c r="C1154" s="50" t="s">
        <v>230</v>
      </c>
      <c r="D1154" s="50" t="s">
        <v>549</v>
      </c>
      <c r="E1154" s="155" t="e">
        <f>#REF!</f>
        <v>#REF!</v>
      </c>
      <c r="F1154" s="32" t="e">
        <f>#REF!</f>
        <v>#REF!</v>
      </c>
      <c r="I1154" s="52" t="s">
        <v>29</v>
      </c>
    </row>
    <row r="1155" spans="1:9" x14ac:dyDescent="0.2">
      <c r="A1155" s="50"/>
      <c r="B1155" s="50">
        <v>9</v>
      </c>
      <c r="C1155" s="50" t="s">
        <v>230</v>
      </c>
      <c r="D1155" s="50" t="s">
        <v>549</v>
      </c>
      <c r="E1155" s="155" t="e">
        <f>#REF!</f>
        <v>#REF!</v>
      </c>
      <c r="F1155" s="32" t="e">
        <f>#REF!</f>
        <v>#REF!</v>
      </c>
      <c r="I1155" s="52" t="s">
        <v>29</v>
      </c>
    </row>
    <row r="1156" spans="1:9" x14ac:dyDescent="0.2">
      <c r="A1156" s="50"/>
      <c r="B1156" s="50">
        <v>9</v>
      </c>
      <c r="C1156" s="50" t="s">
        <v>230</v>
      </c>
      <c r="D1156" s="50" t="s">
        <v>549</v>
      </c>
      <c r="E1156" s="155" t="e">
        <f>#REF!</f>
        <v>#REF!</v>
      </c>
      <c r="F1156" s="35" t="e">
        <f>#REF!</f>
        <v>#REF!</v>
      </c>
      <c r="G1156" s="35"/>
      <c r="I1156" s="52" t="s">
        <v>29</v>
      </c>
    </row>
    <row r="1157" spans="1:9" x14ac:dyDescent="0.2">
      <c r="A1157" s="50"/>
      <c r="B1157" s="50">
        <v>9</v>
      </c>
      <c r="C1157" s="50" t="s">
        <v>230</v>
      </c>
      <c r="D1157" s="50" t="s">
        <v>549</v>
      </c>
      <c r="E1157" s="155" t="e">
        <f>#REF!</f>
        <v>#REF!</v>
      </c>
      <c r="F1157" s="32" t="e">
        <f>#REF!</f>
        <v>#REF!</v>
      </c>
      <c r="I1157" s="52" t="s">
        <v>29</v>
      </c>
    </row>
    <row r="1158" spans="1:9" x14ac:dyDescent="0.2">
      <c r="A1158" s="50"/>
      <c r="B1158" s="50">
        <v>9</v>
      </c>
      <c r="C1158" s="50" t="s">
        <v>230</v>
      </c>
      <c r="D1158" s="50" t="s">
        <v>549</v>
      </c>
      <c r="E1158" s="155" t="e">
        <f>#REF!</f>
        <v>#REF!</v>
      </c>
      <c r="F1158" s="32" t="e">
        <f>#REF!</f>
        <v>#REF!</v>
      </c>
      <c r="I1158" s="52" t="s">
        <v>29</v>
      </c>
    </row>
    <row r="1159" spans="1:9" x14ac:dyDescent="0.2">
      <c r="A1159" s="50"/>
      <c r="B1159" s="50">
        <v>9</v>
      </c>
      <c r="C1159" s="50" t="s">
        <v>230</v>
      </c>
      <c r="D1159" s="50" t="s">
        <v>549</v>
      </c>
      <c r="E1159" s="155" t="e">
        <f>#REF!</f>
        <v>#REF!</v>
      </c>
      <c r="F1159" s="32" t="e">
        <f>#REF!</f>
        <v>#REF!</v>
      </c>
      <c r="I1159" s="52" t="s">
        <v>29</v>
      </c>
    </row>
    <row r="1160" spans="1:9" x14ac:dyDescent="0.2">
      <c r="A1160" s="50"/>
      <c r="B1160" s="50">
        <v>9</v>
      </c>
      <c r="C1160" s="50" t="s">
        <v>230</v>
      </c>
      <c r="D1160" s="50" t="s">
        <v>549</v>
      </c>
      <c r="E1160" s="155" t="e">
        <f>#REF!</f>
        <v>#REF!</v>
      </c>
      <c r="F1160" s="32" t="e">
        <f>#REF!</f>
        <v>#REF!</v>
      </c>
      <c r="I1160" s="52" t="s">
        <v>29</v>
      </c>
    </row>
    <row r="1161" spans="1:9" x14ac:dyDescent="0.2">
      <c r="A1161" s="50"/>
      <c r="B1161" s="50">
        <v>9</v>
      </c>
      <c r="C1161" s="50" t="s">
        <v>230</v>
      </c>
      <c r="D1161" s="50" t="s">
        <v>549</v>
      </c>
      <c r="E1161" s="155" t="e">
        <f>#REF!</f>
        <v>#REF!</v>
      </c>
      <c r="F1161" s="32" t="e">
        <f>#REF!</f>
        <v>#REF!</v>
      </c>
      <c r="I1161" s="52" t="s">
        <v>29</v>
      </c>
    </row>
    <row r="1162" spans="1:9" x14ac:dyDescent="0.2">
      <c r="A1162" s="50"/>
      <c r="B1162" s="50">
        <v>9</v>
      </c>
      <c r="C1162" s="50" t="s">
        <v>230</v>
      </c>
      <c r="D1162" s="50" t="s">
        <v>549</v>
      </c>
      <c r="E1162" s="155" t="e">
        <f>#REF!</f>
        <v>#REF!</v>
      </c>
      <c r="F1162" s="32" t="e">
        <f>#REF!</f>
        <v>#REF!</v>
      </c>
      <c r="I1162" s="52" t="s">
        <v>29</v>
      </c>
    </row>
    <row r="1163" spans="1:9" x14ac:dyDescent="0.2">
      <c r="A1163" s="50"/>
      <c r="B1163" s="50">
        <v>9</v>
      </c>
      <c r="C1163" s="50" t="s">
        <v>230</v>
      </c>
      <c r="D1163" s="50" t="s">
        <v>549</v>
      </c>
      <c r="E1163" s="155" t="e">
        <f>#REF!</f>
        <v>#REF!</v>
      </c>
      <c r="F1163" s="32" t="e">
        <f>#REF!</f>
        <v>#REF!</v>
      </c>
      <c r="I1163" s="52" t="s">
        <v>29</v>
      </c>
    </row>
    <row r="1164" spans="1:9" x14ac:dyDescent="0.2">
      <c r="A1164" s="50"/>
      <c r="B1164" s="50">
        <v>9</v>
      </c>
      <c r="C1164" s="50" t="s">
        <v>230</v>
      </c>
      <c r="D1164" t="s">
        <v>228</v>
      </c>
      <c r="E1164" s="155" t="e">
        <f>#REF!</f>
        <v>#REF!</v>
      </c>
      <c r="F1164" s="32" t="e">
        <f>#REF!</f>
        <v>#REF!</v>
      </c>
      <c r="I1164" s="52" t="s">
        <v>29</v>
      </c>
    </row>
    <row r="1165" spans="1:9" x14ac:dyDescent="0.2">
      <c r="A1165" s="50"/>
      <c r="B1165" s="50">
        <v>9</v>
      </c>
      <c r="C1165" s="50" t="s">
        <v>230</v>
      </c>
      <c r="D1165" s="50" t="s">
        <v>228</v>
      </c>
      <c r="E1165" s="155" t="e">
        <f>#REF!</f>
        <v>#REF!</v>
      </c>
      <c r="F1165" s="32" t="e">
        <f>#REF!</f>
        <v>#REF!</v>
      </c>
      <c r="I1165" s="52" t="s">
        <v>29</v>
      </c>
    </row>
    <row r="1166" spans="1:9" x14ac:dyDescent="0.2">
      <c r="A1166" s="50"/>
      <c r="B1166" s="50">
        <v>9</v>
      </c>
      <c r="C1166" s="50" t="s">
        <v>230</v>
      </c>
      <c r="D1166" s="50" t="s">
        <v>228</v>
      </c>
      <c r="E1166" s="155" t="e">
        <f>#REF!</f>
        <v>#REF!</v>
      </c>
      <c r="F1166" s="32" t="e">
        <f>#REF!</f>
        <v>#REF!</v>
      </c>
      <c r="G1166" s="35"/>
      <c r="I1166" s="52" t="s">
        <v>29</v>
      </c>
    </row>
    <row r="1167" spans="1:9" x14ac:dyDescent="0.2">
      <c r="A1167" s="50"/>
      <c r="B1167" s="50">
        <v>9</v>
      </c>
      <c r="C1167" s="50" t="s">
        <v>230</v>
      </c>
      <c r="D1167" s="50" t="s">
        <v>228</v>
      </c>
      <c r="E1167" s="155" t="e">
        <f>#REF!</f>
        <v>#REF!</v>
      </c>
      <c r="F1167" s="32" t="e">
        <f>#REF!</f>
        <v>#REF!</v>
      </c>
      <c r="G1167" s="35"/>
      <c r="I1167" s="52" t="s">
        <v>29</v>
      </c>
    </row>
    <row r="1168" spans="1:9" x14ac:dyDescent="0.2">
      <c r="A1168" s="50"/>
      <c r="B1168" s="50">
        <v>9</v>
      </c>
      <c r="C1168" s="50" t="s">
        <v>230</v>
      </c>
      <c r="D1168" s="50" t="s">
        <v>228</v>
      </c>
      <c r="E1168" s="155" t="e">
        <f>#REF!</f>
        <v>#REF!</v>
      </c>
      <c r="F1168" s="32" t="e">
        <f>#REF!</f>
        <v>#REF!</v>
      </c>
      <c r="G1168" s="35"/>
      <c r="I1168" s="52" t="s">
        <v>29</v>
      </c>
    </row>
    <row r="1169" spans="1:9" x14ac:dyDescent="0.2">
      <c r="A1169" s="50"/>
      <c r="B1169" s="50">
        <v>9</v>
      </c>
      <c r="C1169" s="50" t="s">
        <v>230</v>
      </c>
      <c r="D1169" s="50" t="s">
        <v>228</v>
      </c>
      <c r="E1169" s="155" t="e">
        <f>#REF!</f>
        <v>#REF!</v>
      </c>
      <c r="F1169" s="35" t="e">
        <f>#REF!</f>
        <v>#REF!</v>
      </c>
      <c r="G1169" s="35"/>
      <c r="I1169" s="52" t="s">
        <v>29</v>
      </c>
    </row>
    <row r="1170" spans="1:9" x14ac:dyDescent="0.2">
      <c r="A1170" s="50"/>
      <c r="B1170" s="50">
        <v>9</v>
      </c>
      <c r="C1170" s="50" t="s">
        <v>230</v>
      </c>
      <c r="D1170" s="50" t="s">
        <v>228</v>
      </c>
      <c r="E1170" s="155" t="e">
        <f>#REF!</f>
        <v>#REF!</v>
      </c>
      <c r="F1170" s="32" t="e">
        <f>#REF!</f>
        <v>#REF!</v>
      </c>
      <c r="G1170" s="35"/>
      <c r="I1170" s="52" t="s">
        <v>29</v>
      </c>
    </row>
    <row r="1171" spans="1:9" x14ac:dyDescent="0.2">
      <c r="A1171" s="50"/>
      <c r="B1171" s="50">
        <v>9</v>
      </c>
      <c r="C1171" s="50" t="s">
        <v>230</v>
      </c>
      <c r="D1171" s="50" t="s">
        <v>228</v>
      </c>
      <c r="E1171" s="155" t="e">
        <f>#REF!</f>
        <v>#REF!</v>
      </c>
      <c r="F1171" s="32" t="e">
        <f>#REF!</f>
        <v>#REF!</v>
      </c>
      <c r="G1171" s="35"/>
      <c r="I1171" s="52" t="s">
        <v>29</v>
      </c>
    </row>
    <row r="1172" spans="1:9" x14ac:dyDescent="0.2">
      <c r="A1172" s="50"/>
      <c r="B1172" s="50">
        <v>9</v>
      </c>
      <c r="C1172" s="50" t="s">
        <v>230</v>
      </c>
      <c r="D1172" s="50" t="s">
        <v>228</v>
      </c>
      <c r="E1172" s="155" t="e">
        <f>#REF!</f>
        <v>#REF!</v>
      </c>
      <c r="F1172" s="32" t="e">
        <f>#REF!</f>
        <v>#REF!</v>
      </c>
      <c r="G1172" s="35"/>
      <c r="I1172" s="52" t="s">
        <v>29</v>
      </c>
    </row>
    <row r="1173" spans="1:9" x14ac:dyDescent="0.2">
      <c r="A1173" s="50"/>
      <c r="B1173" s="50">
        <v>9</v>
      </c>
      <c r="C1173" s="50" t="s">
        <v>230</v>
      </c>
      <c r="D1173" s="50" t="s">
        <v>228</v>
      </c>
      <c r="E1173" s="155" t="e">
        <f>#REF!</f>
        <v>#REF!</v>
      </c>
      <c r="F1173" s="32" t="e">
        <f>#REF!</f>
        <v>#REF!</v>
      </c>
      <c r="G1173" s="35"/>
      <c r="I1173" s="52" t="s">
        <v>29</v>
      </c>
    </row>
    <row r="1174" spans="1:9" x14ac:dyDescent="0.2">
      <c r="A1174" s="50"/>
      <c r="B1174" s="50">
        <v>9</v>
      </c>
      <c r="C1174" s="50" t="s">
        <v>230</v>
      </c>
      <c r="D1174" s="50" t="s">
        <v>228</v>
      </c>
      <c r="E1174" s="155" t="e">
        <f>#REF!</f>
        <v>#REF!</v>
      </c>
      <c r="F1174" s="32" t="e">
        <f>#REF!</f>
        <v>#REF!</v>
      </c>
      <c r="G1174" s="35"/>
      <c r="I1174" s="52" t="s">
        <v>29</v>
      </c>
    </row>
    <row r="1175" spans="1:9" x14ac:dyDescent="0.2">
      <c r="A1175" s="50"/>
      <c r="B1175" s="50">
        <v>9</v>
      </c>
      <c r="C1175" s="50" t="s">
        <v>230</v>
      </c>
      <c r="D1175" s="50" t="s">
        <v>228</v>
      </c>
      <c r="E1175" s="155" t="e">
        <f>#REF!</f>
        <v>#REF!</v>
      </c>
      <c r="F1175" s="32" t="e">
        <f>#REF!</f>
        <v>#REF!</v>
      </c>
      <c r="I1175" s="52" t="s">
        <v>29</v>
      </c>
    </row>
    <row r="1176" spans="1:9" x14ac:dyDescent="0.2">
      <c r="A1176" s="50"/>
      <c r="B1176" s="50">
        <v>9</v>
      </c>
      <c r="C1176" s="50" t="s">
        <v>230</v>
      </c>
      <c r="D1176" s="50" t="s">
        <v>228</v>
      </c>
      <c r="E1176" s="155" t="e">
        <f>#REF!</f>
        <v>#REF!</v>
      </c>
      <c r="F1176" s="32" t="e">
        <f>#REF!</f>
        <v>#REF!</v>
      </c>
      <c r="I1176" s="52" t="s">
        <v>29</v>
      </c>
    </row>
    <row r="1177" spans="1:9" x14ac:dyDescent="0.2">
      <c r="A1177" s="50"/>
      <c r="B1177" s="50">
        <v>9</v>
      </c>
      <c r="C1177" s="50" t="s">
        <v>230</v>
      </c>
      <c r="D1177" t="s">
        <v>207</v>
      </c>
      <c r="E1177" s="155" t="e">
        <f>#REF!</f>
        <v>#REF!</v>
      </c>
      <c r="F1177" s="32" t="e">
        <f>#REF!</f>
        <v>#REF!</v>
      </c>
      <c r="I1177" s="52" t="s">
        <v>29</v>
      </c>
    </row>
    <row r="1178" spans="1:9" x14ac:dyDescent="0.2">
      <c r="A1178" s="50"/>
      <c r="B1178" s="50">
        <v>9</v>
      </c>
      <c r="C1178" s="50" t="s">
        <v>230</v>
      </c>
      <c r="D1178" s="50" t="s">
        <v>207</v>
      </c>
      <c r="E1178" s="155" t="e">
        <f>#REF!</f>
        <v>#REF!</v>
      </c>
      <c r="F1178" s="32" t="e">
        <f>#REF!</f>
        <v>#REF!</v>
      </c>
      <c r="I1178" s="52" t="s">
        <v>29</v>
      </c>
    </row>
    <row r="1179" spans="1:9" x14ac:dyDescent="0.2">
      <c r="A1179" s="50"/>
      <c r="B1179" s="50">
        <v>9</v>
      </c>
      <c r="C1179" s="50" t="s">
        <v>230</v>
      </c>
      <c r="D1179" s="50" t="s">
        <v>207</v>
      </c>
      <c r="E1179" s="155" t="e">
        <f>#REF!</f>
        <v>#REF!</v>
      </c>
      <c r="F1179" s="32" t="e">
        <f>#REF!</f>
        <v>#REF!</v>
      </c>
      <c r="I1179" s="52" t="s">
        <v>29</v>
      </c>
    </row>
    <row r="1180" spans="1:9" x14ac:dyDescent="0.2">
      <c r="A1180" s="50"/>
      <c r="B1180" s="50">
        <v>9</v>
      </c>
      <c r="C1180" s="50" t="s">
        <v>230</v>
      </c>
      <c r="D1180" s="50" t="s">
        <v>207</v>
      </c>
      <c r="E1180" s="155" t="e">
        <f>#REF!</f>
        <v>#REF!</v>
      </c>
      <c r="F1180" s="32" t="e">
        <f>#REF!</f>
        <v>#REF!</v>
      </c>
      <c r="I1180" s="52" t="s">
        <v>29</v>
      </c>
    </row>
    <row r="1181" spans="1:9" x14ac:dyDescent="0.2">
      <c r="A1181" s="50"/>
      <c r="B1181" s="50">
        <v>9</v>
      </c>
      <c r="C1181" s="50" t="s">
        <v>230</v>
      </c>
      <c r="D1181" s="50" t="s">
        <v>207</v>
      </c>
      <c r="E1181" s="155" t="e">
        <f>#REF!</f>
        <v>#REF!</v>
      </c>
      <c r="F1181" s="32" t="e">
        <f>#REF!</f>
        <v>#REF!</v>
      </c>
      <c r="I1181" s="52" t="s">
        <v>29</v>
      </c>
    </row>
    <row r="1182" spans="1:9" x14ac:dyDescent="0.2">
      <c r="A1182" s="50"/>
      <c r="B1182" s="50">
        <v>9</v>
      </c>
      <c r="C1182" s="50" t="s">
        <v>230</v>
      </c>
      <c r="D1182" s="50" t="s">
        <v>207</v>
      </c>
      <c r="E1182" s="155" t="e">
        <f>#REF!</f>
        <v>#REF!</v>
      </c>
      <c r="F1182" s="35" t="e">
        <f>#REF!</f>
        <v>#REF!</v>
      </c>
      <c r="I1182" s="52" t="s">
        <v>29</v>
      </c>
    </row>
    <row r="1183" spans="1:9" x14ac:dyDescent="0.2">
      <c r="A1183" s="50"/>
      <c r="B1183" s="50">
        <v>9</v>
      </c>
      <c r="C1183" s="50" t="s">
        <v>230</v>
      </c>
      <c r="D1183" s="50" t="s">
        <v>207</v>
      </c>
      <c r="E1183" s="155" t="e">
        <f>#REF!</f>
        <v>#REF!</v>
      </c>
      <c r="F1183" s="32" t="e">
        <f>#REF!</f>
        <v>#REF!</v>
      </c>
      <c r="I1183" s="52" t="s">
        <v>29</v>
      </c>
    </row>
    <row r="1184" spans="1:9" x14ac:dyDescent="0.2">
      <c r="A1184" s="50"/>
      <c r="B1184" s="50">
        <v>9</v>
      </c>
      <c r="C1184" s="50" t="s">
        <v>230</v>
      </c>
      <c r="D1184" s="50" t="s">
        <v>207</v>
      </c>
      <c r="E1184" s="155" t="e">
        <f>#REF!</f>
        <v>#REF!</v>
      </c>
      <c r="F1184" s="32" t="e">
        <f>#REF!</f>
        <v>#REF!</v>
      </c>
      <c r="I1184" s="52" t="s">
        <v>29</v>
      </c>
    </row>
    <row r="1185" spans="1:9" x14ac:dyDescent="0.2">
      <c r="A1185" s="50"/>
      <c r="B1185" s="50">
        <v>9</v>
      </c>
      <c r="C1185" s="50" t="s">
        <v>230</v>
      </c>
      <c r="D1185" s="50" t="s">
        <v>207</v>
      </c>
      <c r="E1185" s="155" t="e">
        <f>#REF!</f>
        <v>#REF!</v>
      </c>
      <c r="F1185" s="32" t="e">
        <f>#REF!</f>
        <v>#REF!</v>
      </c>
      <c r="G1185" s="35"/>
      <c r="I1185" s="52" t="s">
        <v>29</v>
      </c>
    </row>
    <row r="1186" spans="1:9" x14ac:dyDescent="0.2">
      <c r="A1186" s="50"/>
      <c r="B1186" s="50">
        <v>9</v>
      </c>
      <c r="C1186" s="50" t="s">
        <v>230</v>
      </c>
      <c r="D1186" s="50" t="s">
        <v>207</v>
      </c>
      <c r="E1186" s="155" t="e">
        <f>#REF!</f>
        <v>#REF!</v>
      </c>
      <c r="F1186" s="32" t="e">
        <f>#REF!</f>
        <v>#REF!</v>
      </c>
      <c r="G1186" s="35"/>
      <c r="I1186" s="52" t="s">
        <v>29</v>
      </c>
    </row>
    <row r="1187" spans="1:9" x14ac:dyDescent="0.2">
      <c r="A1187" s="50"/>
      <c r="B1187" s="50">
        <v>9</v>
      </c>
      <c r="C1187" s="50" t="s">
        <v>230</v>
      </c>
      <c r="D1187" s="50" t="s">
        <v>207</v>
      </c>
      <c r="E1187" s="155" t="e">
        <f>#REF!</f>
        <v>#REF!</v>
      </c>
      <c r="F1187" s="32" t="e">
        <f>#REF!</f>
        <v>#REF!</v>
      </c>
      <c r="G1187" s="35"/>
      <c r="I1187" s="52" t="s">
        <v>29</v>
      </c>
    </row>
    <row r="1188" spans="1:9" x14ac:dyDescent="0.2">
      <c r="A1188" s="50"/>
      <c r="B1188" s="50">
        <v>9</v>
      </c>
      <c r="C1188" s="50" t="s">
        <v>230</v>
      </c>
      <c r="D1188" s="50" t="s">
        <v>207</v>
      </c>
      <c r="E1188" s="155" t="e">
        <f>#REF!</f>
        <v>#REF!</v>
      </c>
      <c r="F1188" s="32" t="e">
        <f>#REF!</f>
        <v>#REF!</v>
      </c>
      <c r="I1188" s="52" t="s">
        <v>29</v>
      </c>
    </row>
    <row r="1189" spans="1:9" x14ac:dyDescent="0.2">
      <c r="A1189" s="50"/>
      <c r="B1189" s="50">
        <v>9</v>
      </c>
      <c r="C1189" s="50" t="s">
        <v>230</v>
      </c>
      <c r="D1189" s="50" t="s">
        <v>207</v>
      </c>
      <c r="E1189" s="155" t="e">
        <f>#REF!</f>
        <v>#REF!</v>
      </c>
      <c r="F1189" s="32" t="e">
        <f>#REF!</f>
        <v>#REF!</v>
      </c>
      <c r="I1189" s="52" t="s">
        <v>29</v>
      </c>
    </row>
    <row r="1190" spans="1:9" x14ac:dyDescent="0.2">
      <c r="A1190" s="50"/>
      <c r="B1190" s="50">
        <v>9</v>
      </c>
      <c r="C1190" s="50" t="s">
        <v>230</v>
      </c>
      <c r="D1190" t="s">
        <v>520</v>
      </c>
      <c r="E1190" s="155" t="e">
        <f>#REF!</f>
        <v>#REF!</v>
      </c>
      <c r="F1190" s="32" t="e">
        <f>#REF!</f>
        <v>#REF!</v>
      </c>
      <c r="I1190" s="52" t="s">
        <v>29</v>
      </c>
    </row>
    <row r="1191" spans="1:9" x14ac:dyDescent="0.2">
      <c r="A1191" s="50"/>
      <c r="B1191" s="50">
        <v>9</v>
      </c>
      <c r="C1191" s="50" t="s">
        <v>230</v>
      </c>
      <c r="D1191" s="50" t="s">
        <v>520</v>
      </c>
      <c r="E1191" s="155" t="e">
        <f>#REF!</f>
        <v>#REF!</v>
      </c>
      <c r="F1191" s="32" t="e">
        <f>#REF!</f>
        <v>#REF!</v>
      </c>
      <c r="I1191" s="52" t="s">
        <v>29</v>
      </c>
    </row>
    <row r="1192" spans="1:9" x14ac:dyDescent="0.2">
      <c r="A1192" s="50"/>
      <c r="B1192" s="50">
        <v>9</v>
      </c>
      <c r="C1192" s="50" t="s">
        <v>230</v>
      </c>
      <c r="D1192" s="50" t="s">
        <v>520</v>
      </c>
      <c r="E1192" s="155" t="e">
        <f>#REF!</f>
        <v>#REF!</v>
      </c>
      <c r="F1192" s="32" t="e">
        <f>#REF!</f>
        <v>#REF!</v>
      </c>
      <c r="I1192" s="52" t="s">
        <v>29</v>
      </c>
    </row>
    <row r="1193" spans="1:9" x14ac:dyDescent="0.2">
      <c r="A1193" s="50"/>
      <c r="B1193" s="50">
        <v>9</v>
      </c>
      <c r="C1193" s="50" t="s">
        <v>230</v>
      </c>
      <c r="D1193" s="50" t="s">
        <v>520</v>
      </c>
      <c r="E1193" s="155" t="e">
        <f>#REF!</f>
        <v>#REF!</v>
      </c>
      <c r="F1193" s="32" t="e">
        <f>#REF!</f>
        <v>#REF!</v>
      </c>
      <c r="I1193" s="52" t="s">
        <v>29</v>
      </c>
    </row>
    <row r="1194" spans="1:9" x14ac:dyDescent="0.2">
      <c r="A1194" s="50"/>
      <c r="B1194" s="50">
        <v>9</v>
      </c>
      <c r="C1194" s="50" t="s">
        <v>230</v>
      </c>
      <c r="D1194" s="50" t="s">
        <v>520</v>
      </c>
      <c r="E1194" s="155" t="e">
        <f>#REF!</f>
        <v>#REF!</v>
      </c>
      <c r="F1194" s="32" t="e">
        <f>#REF!</f>
        <v>#REF!</v>
      </c>
      <c r="G1194" s="35"/>
      <c r="I1194" s="52" t="s">
        <v>29</v>
      </c>
    </row>
    <row r="1195" spans="1:9" x14ac:dyDescent="0.2">
      <c r="A1195" s="50"/>
      <c r="B1195" s="50">
        <v>9</v>
      </c>
      <c r="C1195" s="50" t="s">
        <v>230</v>
      </c>
      <c r="D1195" s="50" t="s">
        <v>520</v>
      </c>
      <c r="E1195" s="155" t="e">
        <f>#REF!</f>
        <v>#REF!</v>
      </c>
      <c r="F1195" s="35" t="e">
        <f>#REF!</f>
        <v>#REF!</v>
      </c>
      <c r="G1195" s="35"/>
      <c r="I1195" s="52" t="s">
        <v>29</v>
      </c>
    </row>
    <row r="1196" spans="1:9" x14ac:dyDescent="0.2">
      <c r="A1196" s="50"/>
      <c r="B1196" s="50">
        <v>9</v>
      </c>
      <c r="C1196" s="50" t="s">
        <v>230</v>
      </c>
      <c r="D1196" s="50" t="s">
        <v>520</v>
      </c>
      <c r="E1196" s="155" t="e">
        <f>#REF!</f>
        <v>#REF!</v>
      </c>
      <c r="F1196" s="32" t="e">
        <f>#REF!</f>
        <v>#REF!</v>
      </c>
      <c r="G1196" s="35"/>
      <c r="I1196" s="52" t="s">
        <v>29</v>
      </c>
    </row>
    <row r="1197" spans="1:9" x14ac:dyDescent="0.2">
      <c r="A1197" s="50"/>
      <c r="B1197" s="50">
        <v>9</v>
      </c>
      <c r="C1197" s="50" t="s">
        <v>230</v>
      </c>
      <c r="D1197" s="50" t="s">
        <v>520</v>
      </c>
      <c r="E1197" s="155" t="e">
        <f>#REF!</f>
        <v>#REF!</v>
      </c>
      <c r="F1197" s="32" t="e">
        <f>#REF!</f>
        <v>#REF!</v>
      </c>
      <c r="G1197" s="35"/>
      <c r="I1197" s="52" t="s">
        <v>29</v>
      </c>
    </row>
    <row r="1198" spans="1:9" x14ac:dyDescent="0.2">
      <c r="A1198" s="50"/>
      <c r="B1198" s="50">
        <v>9</v>
      </c>
      <c r="C1198" s="50" t="s">
        <v>230</v>
      </c>
      <c r="D1198" s="50" t="s">
        <v>520</v>
      </c>
      <c r="E1198" s="155" t="e">
        <f>#REF!</f>
        <v>#REF!</v>
      </c>
      <c r="F1198" s="32" t="e">
        <f>#REF!</f>
        <v>#REF!</v>
      </c>
      <c r="I1198" s="52" t="s">
        <v>29</v>
      </c>
    </row>
    <row r="1199" spans="1:9" x14ac:dyDescent="0.2">
      <c r="A1199" s="50"/>
      <c r="B1199" s="50">
        <v>9</v>
      </c>
      <c r="C1199" s="50" t="s">
        <v>230</v>
      </c>
      <c r="D1199" s="50" t="s">
        <v>520</v>
      </c>
      <c r="E1199" s="155" t="e">
        <f>#REF!</f>
        <v>#REF!</v>
      </c>
      <c r="F1199" s="32" t="e">
        <f>#REF!</f>
        <v>#REF!</v>
      </c>
      <c r="I1199" s="52" t="s">
        <v>29</v>
      </c>
    </row>
    <row r="1200" spans="1:9" x14ac:dyDescent="0.2">
      <c r="A1200" s="50"/>
      <c r="B1200" s="50">
        <v>9</v>
      </c>
      <c r="C1200" s="50" t="s">
        <v>230</v>
      </c>
      <c r="D1200" s="50" t="s">
        <v>520</v>
      </c>
      <c r="E1200" s="155" t="e">
        <f>#REF!</f>
        <v>#REF!</v>
      </c>
      <c r="F1200" s="32" t="e">
        <f>#REF!</f>
        <v>#REF!</v>
      </c>
      <c r="I1200" s="52" t="s">
        <v>29</v>
      </c>
    </row>
    <row r="1201" spans="1:9" x14ac:dyDescent="0.2">
      <c r="A1201" s="50"/>
      <c r="B1201" s="50">
        <v>9</v>
      </c>
      <c r="C1201" s="50" t="s">
        <v>230</v>
      </c>
      <c r="D1201" s="50" t="s">
        <v>520</v>
      </c>
      <c r="E1201" s="155" t="e">
        <f>#REF!</f>
        <v>#REF!</v>
      </c>
      <c r="F1201" s="32" t="e">
        <f>#REF!</f>
        <v>#REF!</v>
      </c>
      <c r="I1201" s="52" t="s">
        <v>29</v>
      </c>
    </row>
    <row r="1202" spans="1:9" x14ac:dyDescent="0.2">
      <c r="A1202" s="50"/>
      <c r="B1202" s="50">
        <v>9</v>
      </c>
      <c r="C1202" s="50" t="s">
        <v>230</v>
      </c>
      <c r="D1202" s="50" t="s">
        <v>520</v>
      </c>
      <c r="E1202" s="155" t="e">
        <f>#REF!</f>
        <v>#REF!</v>
      </c>
      <c r="F1202" s="32" t="e">
        <f>#REF!</f>
        <v>#REF!</v>
      </c>
      <c r="I1202" s="52" t="s">
        <v>29</v>
      </c>
    </row>
    <row r="1203" spans="1:9" s="50" customFormat="1" x14ac:dyDescent="0.2">
      <c r="B1203" s="50">
        <v>9</v>
      </c>
      <c r="C1203" s="50" t="s">
        <v>240</v>
      </c>
      <c r="D1203" s="50" t="s">
        <v>1063</v>
      </c>
      <c r="E1203" s="155" t="e">
        <f>#REF!</f>
        <v>#REF!</v>
      </c>
      <c r="F1203" s="32" t="s">
        <v>637</v>
      </c>
      <c r="G1203" s="32"/>
      <c r="I1203" s="52"/>
    </row>
    <row r="1204" spans="1:9" x14ac:dyDescent="0.2">
      <c r="A1204" s="50"/>
      <c r="B1204" s="50">
        <v>9</v>
      </c>
      <c r="C1204" t="s">
        <v>240</v>
      </c>
      <c r="D1204" s="50" t="s">
        <v>549</v>
      </c>
      <c r="E1204" s="155" t="e">
        <f>#REF!</f>
        <v>#REF!</v>
      </c>
      <c r="F1204" s="32" t="e">
        <f>#REF!</f>
        <v>#REF!</v>
      </c>
      <c r="I1204" s="52" t="s">
        <v>29</v>
      </c>
    </row>
    <row r="1205" spans="1:9" x14ac:dyDescent="0.2">
      <c r="A1205" s="50"/>
      <c r="B1205" s="50">
        <v>9</v>
      </c>
      <c r="C1205" s="50" t="s">
        <v>240</v>
      </c>
      <c r="D1205" s="50" t="s">
        <v>549</v>
      </c>
      <c r="E1205" s="155" t="e">
        <f>#REF!</f>
        <v>#REF!</v>
      </c>
      <c r="F1205" s="32" t="e">
        <f>#REF!</f>
        <v>#REF!</v>
      </c>
      <c r="I1205" s="52" t="s">
        <v>29</v>
      </c>
    </row>
    <row r="1206" spans="1:9" x14ac:dyDescent="0.2">
      <c r="A1206" s="50"/>
      <c r="B1206" s="50">
        <v>9</v>
      </c>
      <c r="C1206" s="50" t="s">
        <v>240</v>
      </c>
      <c r="D1206" s="50" t="s">
        <v>549</v>
      </c>
      <c r="E1206" s="155" t="e">
        <f>#REF!</f>
        <v>#REF!</v>
      </c>
      <c r="F1206" s="32" t="e">
        <f>#REF!</f>
        <v>#REF!</v>
      </c>
      <c r="I1206" s="52" t="s">
        <v>29</v>
      </c>
    </row>
    <row r="1207" spans="1:9" x14ac:dyDescent="0.2">
      <c r="A1207" s="50"/>
      <c r="B1207" s="50">
        <v>9</v>
      </c>
      <c r="C1207" s="50" t="s">
        <v>240</v>
      </c>
      <c r="D1207" s="50" t="s">
        <v>549</v>
      </c>
      <c r="E1207" s="155" t="e">
        <f>#REF!</f>
        <v>#REF!</v>
      </c>
      <c r="F1207" s="32" t="e">
        <f>#REF!</f>
        <v>#REF!</v>
      </c>
      <c r="I1207" s="52" t="s">
        <v>29</v>
      </c>
    </row>
    <row r="1208" spans="1:9" x14ac:dyDescent="0.2">
      <c r="A1208" s="50"/>
      <c r="B1208" s="50">
        <v>9</v>
      </c>
      <c r="C1208" s="50" t="s">
        <v>240</v>
      </c>
      <c r="D1208" s="50" t="s">
        <v>549</v>
      </c>
      <c r="E1208" s="155" t="e">
        <f>#REF!</f>
        <v>#REF!</v>
      </c>
      <c r="F1208" s="32" t="e">
        <f>#REF!</f>
        <v>#REF!</v>
      </c>
      <c r="I1208" s="52" t="s">
        <v>29</v>
      </c>
    </row>
    <row r="1209" spans="1:9" x14ac:dyDescent="0.2">
      <c r="A1209" s="50"/>
      <c r="B1209" s="50">
        <v>9</v>
      </c>
      <c r="C1209" s="50" t="s">
        <v>240</v>
      </c>
      <c r="D1209" s="50" t="s">
        <v>549</v>
      </c>
      <c r="E1209" s="155" t="e">
        <f>#REF!</f>
        <v>#REF!</v>
      </c>
      <c r="F1209" s="32" t="e">
        <f>#REF!</f>
        <v>#REF!</v>
      </c>
      <c r="I1209" s="52" t="s">
        <v>29</v>
      </c>
    </row>
    <row r="1210" spans="1:9" x14ac:dyDescent="0.2">
      <c r="A1210" s="50"/>
      <c r="B1210" s="50">
        <v>9</v>
      </c>
      <c r="C1210" s="50" t="s">
        <v>240</v>
      </c>
      <c r="D1210" s="50" t="s">
        <v>549</v>
      </c>
      <c r="E1210" s="155" t="e">
        <f>#REF!</f>
        <v>#REF!</v>
      </c>
      <c r="F1210" s="32" t="e">
        <f>#REF!</f>
        <v>#REF!</v>
      </c>
      <c r="I1210" s="52" t="s">
        <v>29</v>
      </c>
    </row>
    <row r="1211" spans="1:9" x14ac:dyDescent="0.2">
      <c r="A1211" s="50"/>
      <c r="B1211" s="50">
        <v>9</v>
      </c>
      <c r="C1211" s="50" t="s">
        <v>240</v>
      </c>
      <c r="D1211" s="50" t="s">
        <v>549</v>
      </c>
      <c r="E1211" s="155" t="e">
        <f>#REF!</f>
        <v>#REF!</v>
      </c>
      <c r="F1211" s="32" t="e">
        <f>#REF!</f>
        <v>#REF!</v>
      </c>
      <c r="G1211" s="35"/>
      <c r="I1211" s="52" t="s">
        <v>29</v>
      </c>
    </row>
    <row r="1212" spans="1:9" x14ac:dyDescent="0.2">
      <c r="A1212" s="50"/>
      <c r="B1212" s="50">
        <v>9</v>
      </c>
      <c r="C1212" s="50" t="s">
        <v>240</v>
      </c>
      <c r="D1212" s="50" t="s">
        <v>549</v>
      </c>
      <c r="E1212" s="155" t="e">
        <f>#REF!</f>
        <v>#REF!</v>
      </c>
      <c r="F1212" s="32" t="e">
        <f>#REF!</f>
        <v>#REF!</v>
      </c>
      <c r="G1212" s="35"/>
      <c r="I1212" s="52" t="s">
        <v>29</v>
      </c>
    </row>
    <row r="1213" spans="1:9" x14ac:dyDescent="0.2">
      <c r="A1213" s="50"/>
      <c r="B1213" s="50">
        <v>9</v>
      </c>
      <c r="C1213" s="50" t="s">
        <v>240</v>
      </c>
      <c r="D1213" s="50" t="s">
        <v>549</v>
      </c>
      <c r="E1213" s="155" t="e">
        <f>#REF!</f>
        <v>#REF!</v>
      </c>
      <c r="F1213" s="32" t="e">
        <f>#REF!</f>
        <v>#REF!</v>
      </c>
      <c r="G1213" s="35"/>
      <c r="I1213" s="52" t="s">
        <v>29</v>
      </c>
    </row>
    <row r="1214" spans="1:9" x14ac:dyDescent="0.2">
      <c r="A1214" s="50"/>
      <c r="B1214" s="50">
        <v>9</v>
      </c>
      <c r="C1214" s="50" t="s">
        <v>240</v>
      </c>
      <c r="D1214" s="50" t="s">
        <v>549</v>
      </c>
      <c r="E1214" s="155" t="e">
        <f>#REF!</f>
        <v>#REF!</v>
      </c>
      <c r="F1214" s="32" t="e">
        <f>#REF!</f>
        <v>#REF!</v>
      </c>
      <c r="I1214" s="52" t="s">
        <v>29</v>
      </c>
    </row>
    <row r="1215" spans="1:9" x14ac:dyDescent="0.2">
      <c r="A1215" s="50"/>
      <c r="B1215" s="50">
        <v>9</v>
      </c>
      <c r="C1215" s="50" t="s">
        <v>240</v>
      </c>
      <c r="D1215" s="50" t="s">
        <v>549</v>
      </c>
      <c r="E1215" s="155" t="e">
        <f>#REF!</f>
        <v>#REF!</v>
      </c>
      <c r="F1215" s="32" t="e">
        <f>#REF!</f>
        <v>#REF!</v>
      </c>
      <c r="I1215" s="52" t="s">
        <v>29</v>
      </c>
    </row>
    <row r="1216" spans="1:9" x14ac:dyDescent="0.2">
      <c r="A1216" s="50"/>
      <c r="B1216" s="50">
        <v>9</v>
      </c>
      <c r="C1216" s="50" t="s">
        <v>240</v>
      </c>
      <c r="D1216" s="50" t="s">
        <v>228</v>
      </c>
      <c r="E1216" s="155" t="e">
        <f>#REF!</f>
        <v>#REF!</v>
      </c>
      <c r="F1216" s="32" t="e">
        <f>#REF!</f>
        <v>#REF!</v>
      </c>
      <c r="I1216" s="52" t="s">
        <v>29</v>
      </c>
    </row>
    <row r="1217" spans="1:14" x14ac:dyDescent="0.2">
      <c r="A1217" s="50"/>
      <c r="B1217" s="50">
        <v>9</v>
      </c>
      <c r="C1217" s="50" t="s">
        <v>240</v>
      </c>
      <c r="D1217" s="50" t="s">
        <v>228</v>
      </c>
      <c r="E1217" s="155" t="e">
        <f>#REF!</f>
        <v>#REF!</v>
      </c>
      <c r="F1217" s="32" t="e">
        <f>#REF!</f>
        <v>#REF!</v>
      </c>
      <c r="I1217" s="52" t="s">
        <v>29</v>
      </c>
    </row>
    <row r="1218" spans="1:14" x14ac:dyDescent="0.2">
      <c r="A1218" s="50"/>
      <c r="B1218" s="50">
        <v>9</v>
      </c>
      <c r="C1218" s="50" t="s">
        <v>240</v>
      </c>
      <c r="D1218" s="50" t="s">
        <v>228</v>
      </c>
      <c r="E1218" s="155" t="e">
        <f>#REF!</f>
        <v>#REF!</v>
      </c>
      <c r="F1218" s="32" t="e">
        <f>#REF!</f>
        <v>#REF!</v>
      </c>
      <c r="I1218" s="52" t="s">
        <v>29</v>
      </c>
    </row>
    <row r="1219" spans="1:14" x14ac:dyDescent="0.2">
      <c r="A1219" s="50"/>
      <c r="B1219" s="50">
        <v>9</v>
      </c>
      <c r="C1219" s="50" t="s">
        <v>240</v>
      </c>
      <c r="D1219" s="50" t="s">
        <v>228</v>
      </c>
      <c r="E1219" s="155" t="e">
        <f>#REF!</f>
        <v>#REF!</v>
      </c>
      <c r="F1219" s="32" t="e">
        <f>#REF!</f>
        <v>#REF!</v>
      </c>
      <c r="I1219" s="52" t="s">
        <v>29</v>
      </c>
    </row>
    <row r="1220" spans="1:14" x14ac:dyDescent="0.2">
      <c r="A1220" s="50"/>
      <c r="B1220" s="50">
        <v>9</v>
      </c>
      <c r="C1220" s="50" t="s">
        <v>240</v>
      </c>
      <c r="D1220" s="50" t="s">
        <v>228</v>
      </c>
      <c r="E1220" s="155" t="e">
        <f>#REF!</f>
        <v>#REF!</v>
      </c>
      <c r="F1220" s="32" t="e">
        <f>#REF!</f>
        <v>#REF!</v>
      </c>
      <c r="I1220" s="52" t="s">
        <v>29</v>
      </c>
    </row>
    <row r="1221" spans="1:14" x14ac:dyDescent="0.2">
      <c r="A1221" s="50"/>
      <c r="B1221" s="50">
        <v>9</v>
      </c>
      <c r="C1221" s="50" t="s">
        <v>240</v>
      </c>
      <c r="D1221" s="50" t="s">
        <v>228</v>
      </c>
      <c r="E1221" s="155" t="e">
        <f>#REF!</f>
        <v>#REF!</v>
      </c>
      <c r="F1221" s="32" t="e">
        <f>#REF!</f>
        <v>#REF!</v>
      </c>
      <c r="I1221" s="52" t="s">
        <v>29</v>
      </c>
      <c r="N1221" t="s">
        <v>1066</v>
      </c>
    </row>
    <row r="1222" spans="1:14" x14ac:dyDescent="0.2">
      <c r="A1222" s="50"/>
      <c r="B1222" s="50">
        <v>9</v>
      </c>
      <c r="C1222" s="50" t="s">
        <v>240</v>
      </c>
      <c r="D1222" s="50" t="s">
        <v>228</v>
      </c>
      <c r="E1222" s="155" t="e">
        <f>#REF!</f>
        <v>#REF!</v>
      </c>
      <c r="F1222" s="32" t="e">
        <f>#REF!</f>
        <v>#REF!</v>
      </c>
      <c r="I1222" s="52" t="s">
        <v>29</v>
      </c>
    </row>
    <row r="1223" spans="1:14" x14ac:dyDescent="0.2">
      <c r="A1223" s="50"/>
      <c r="B1223" s="50">
        <v>9</v>
      </c>
      <c r="C1223" s="50" t="s">
        <v>240</v>
      </c>
      <c r="D1223" s="50" t="s">
        <v>228</v>
      </c>
      <c r="E1223" s="155" t="e">
        <f>#REF!</f>
        <v>#REF!</v>
      </c>
      <c r="F1223" s="32" t="e">
        <f>#REF!</f>
        <v>#REF!</v>
      </c>
      <c r="I1223" s="52" t="s">
        <v>29</v>
      </c>
    </row>
    <row r="1224" spans="1:14" x14ac:dyDescent="0.2">
      <c r="A1224" s="50"/>
      <c r="B1224" s="50">
        <v>9</v>
      </c>
      <c r="C1224" s="50" t="s">
        <v>240</v>
      </c>
      <c r="D1224" s="50" t="s">
        <v>228</v>
      </c>
      <c r="E1224" s="155" t="e">
        <f>#REF!</f>
        <v>#REF!</v>
      </c>
      <c r="F1224" s="32" t="e">
        <f>#REF!</f>
        <v>#REF!</v>
      </c>
      <c r="I1224" s="52" t="s">
        <v>29</v>
      </c>
    </row>
    <row r="1225" spans="1:14" x14ac:dyDescent="0.2">
      <c r="A1225" s="50"/>
      <c r="B1225" s="50">
        <v>9</v>
      </c>
      <c r="C1225" s="50" t="s">
        <v>240</v>
      </c>
      <c r="D1225" s="50" t="s">
        <v>228</v>
      </c>
      <c r="E1225" s="155" t="e">
        <f>#REF!</f>
        <v>#REF!</v>
      </c>
      <c r="F1225" s="32" t="e">
        <f>#REF!</f>
        <v>#REF!</v>
      </c>
      <c r="G1225" s="35"/>
      <c r="I1225" s="52" t="s">
        <v>29</v>
      </c>
    </row>
    <row r="1226" spans="1:14" x14ac:dyDescent="0.2">
      <c r="A1226" s="50"/>
      <c r="B1226" s="50">
        <v>9</v>
      </c>
      <c r="C1226" s="50" t="s">
        <v>240</v>
      </c>
      <c r="D1226" s="50" t="s">
        <v>228</v>
      </c>
      <c r="E1226" s="155" t="e">
        <f>#REF!</f>
        <v>#REF!</v>
      </c>
      <c r="F1226" s="32" t="e">
        <f>#REF!</f>
        <v>#REF!</v>
      </c>
      <c r="G1226" s="35"/>
      <c r="I1226" s="52" t="s">
        <v>29</v>
      </c>
    </row>
    <row r="1227" spans="1:14" x14ac:dyDescent="0.2">
      <c r="A1227" s="50"/>
      <c r="B1227" s="50">
        <v>9</v>
      </c>
      <c r="C1227" s="50" t="s">
        <v>240</v>
      </c>
      <c r="D1227" s="50" t="s">
        <v>228</v>
      </c>
      <c r="E1227" s="155" t="e">
        <f>#REF!</f>
        <v>#REF!</v>
      </c>
      <c r="F1227" s="32" t="e">
        <f>#REF!</f>
        <v>#REF!</v>
      </c>
      <c r="G1227" s="35"/>
      <c r="I1227" s="52" t="s">
        <v>29</v>
      </c>
    </row>
    <row r="1228" spans="1:14" x14ac:dyDescent="0.2">
      <c r="A1228" s="50"/>
      <c r="B1228" s="50">
        <v>9</v>
      </c>
      <c r="C1228" s="50" t="s">
        <v>240</v>
      </c>
      <c r="D1228" s="50" t="s">
        <v>207</v>
      </c>
      <c r="E1228" s="155" t="e">
        <f>#REF!</f>
        <v>#REF!</v>
      </c>
      <c r="F1228" s="32" t="e">
        <f>#REF!</f>
        <v>#REF!</v>
      </c>
      <c r="I1228" s="52" t="s">
        <v>29</v>
      </c>
    </row>
    <row r="1229" spans="1:14" x14ac:dyDescent="0.2">
      <c r="A1229" s="50"/>
      <c r="B1229" s="50">
        <v>9</v>
      </c>
      <c r="C1229" s="50" t="s">
        <v>240</v>
      </c>
      <c r="D1229" s="50" t="s">
        <v>207</v>
      </c>
      <c r="E1229" s="155" t="e">
        <f>#REF!</f>
        <v>#REF!</v>
      </c>
      <c r="F1229" s="32" t="e">
        <f>#REF!</f>
        <v>#REF!</v>
      </c>
      <c r="I1229" s="52" t="s">
        <v>29</v>
      </c>
    </row>
    <row r="1230" spans="1:14" x14ac:dyDescent="0.2">
      <c r="A1230" s="50"/>
      <c r="B1230" s="50">
        <v>9</v>
      </c>
      <c r="C1230" s="50" t="s">
        <v>240</v>
      </c>
      <c r="D1230" s="50" t="s">
        <v>207</v>
      </c>
      <c r="E1230" s="155" t="e">
        <f>#REF!</f>
        <v>#REF!</v>
      </c>
      <c r="F1230" s="32" t="e">
        <f>#REF!</f>
        <v>#REF!</v>
      </c>
      <c r="I1230" s="52" t="s">
        <v>29</v>
      </c>
    </row>
    <row r="1231" spans="1:14" x14ac:dyDescent="0.2">
      <c r="A1231" s="50"/>
      <c r="B1231" s="50">
        <v>9</v>
      </c>
      <c r="C1231" s="50" t="s">
        <v>240</v>
      </c>
      <c r="D1231" s="50" t="s">
        <v>207</v>
      </c>
      <c r="E1231" s="155" t="e">
        <f>#REF!</f>
        <v>#REF!</v>
      </c>
      <c r="F1231" s="32" t="e">
        <f>#REF!</f>
        <v>#REF!</v>
      </c>
      <c r="I1231" s="52" t="s">
        <v>29</v>
      </c>
    </row>
    <row r="1232" spans="1:14" x14ac:dyDescent="0.2">
      <c r="A1232" s="50"/>
      <c r="B1232" s="50">
        <v>9</v>
      </c>
      <c r="C1232" s="50" t="s">
        <v>240</v>
      </c>
      <c r="D1232" s="50" t="s">
        <v>207</v>
      </c>
      <c r="E1232" s="155" t="e">
        <f>#REF!</f>
        <v>#REF!</v>
      </c>
      <c r="F1232" s="32" t="e">
        <f>#REF!</f>
        <v>#REF!</v>
      </c>
      <c r="I1232" s="52" t="s">
        <v>29</v>
      </c>
    </row>
    <row r="1233" spans="1:9" x14ac:dyDescent="0.2">
      <c r="A1233" s="50"/>
      <c r="B1233" s="50">
        <v>9</v>
      </c>
      <c r="C1233" s="50" t="s">
        <v>240</v>
      </c>
      <c r="D1233" s="50" t="s">
        <v>207</v>
      </c>
      <c r="E1233" s="155" t="e">
        <f>#REF!</f>
        <v>#REF!</v>
      </c>
      <c r="F1233" s="32" t="e">
        <f>#REF!</f>
        <v>#REF!</v>
      </c>
      <c r="I1233" s="52" t="s">
        <v>29</v>
      </c>
    </row>
    <row r="1234" spans="1:9" x14ac:dyDescent="0.2">
      <c r="A1234" s="50"/>
      <c r="B1234" s="50">
        <v>9</v>
      </c>
      <c r="C1234" s="50" t="s">
        <v>240</v>
      </c>
      <c r="D1234" s="50" t="s">
        <v>207</v>
      </c>
      <c r="E1234" s="155" t="e">
        <f>#REF!</f>
        <v>#REF!</v>
      </c>
      <c r="F1234" s="32" t="e">
        <f>#REF!</f>
        <v>#REF!</v>
      </c>
      <c r="G1234" s="35"/>
      <c r="I1234" s="52" t="s">
        <v>29</v>
      </c>
    </row>
    <row r="1235" spans="1:9" x14ac:dyDescent="0.2">
      <c r="A1235" s="50"/>
      <c r="B1235" s="50">
        <v>9</v>
      </c>
      <c r="C1235" s="50" t="s">
        <v>240</v>
      </c>
      <c r="D1235" s="50" t="s">
        <v>207</v>
      </c>
      <c r="E1235" s="155" t="e">
        <f>#REF!</f>
        <v>#REF!</v>
      </c>
      <c r="F1235" s="32" t="e">
        <f>#REF!</f>
        <v>#REF!</v>
      </c>
      <c r="I1235" s="52" t="s">
        <v>29</v>
      </c>
    </row>
    <row r="1236" spans="1:9" s="50" customFormat="1" x14ac:dyDescent="0.2">
      <c r="B1236" s="50">
        <v>9</v>
      </c>
      <c r="C1236" s="50" t="s">
        <v>240</v>
      </c>
      <c r="D1236" s="50" t="s">
        <v>207</v>
      </c>
      <c r="E1236" s="155" t="e">
        <f>#REF!</f>
        <v>#REF!</v>
      </c>
      <c r="F1236" s="32" t="e">
        <f>#REF!</f>
        <v>#REF!</v>
      </c>
      <c r="G1236" s="32"/>
      <c r="I1236" s="52"/>
    </row>
    <row r="1237" spans="1:9" s="50" customFormat="1" x14ac:dyDescent="0.2">
      <c r="B1237" s="50">
        <v>9</v>
      </c>
      <c r="C1237" s="50" t="s">
        <v>240</v>
      </c>
      <c r="D1237" s="50" t="s">
        <v>207</v>
      </c>
      <c r="E1237" s="155" t="e">
        <f>#REF!</f>
        <v>#REF!</v>
      </c>
      <c r="F1237" s="32" t="e">
        <f>#REF!</f>
        <v>#REF!</v>
      </c>
      <c r="G1237" s="32"/>
      <c r="I1237" s="52"/>
    </row>
    <row r="1238" spans="1:9" s="50" customFormat="1" x14ac:dyDescent="0.2">
      <c r="B1238" s="50">
        <v>9</v>
      </c>
      <c r="C1238" s="50" t="s">
        <v>240</v>
      </c>
      <c r="D1238" s="50" t="s">
        <v>207</v>
      </c>
      <c r="E1238" s="155" t="e">
        <f>#REF!</f>
        <v>#REF!</v>
      </c>
      <c r="F1238" s="32" t="e">
        <f>#REF!</f>
        <v>#REF!</v>
      </c>
      <c r="G1238" s="32"/>
      <c r="I1238" s="52"/>
    </row>
    <row r="1239" spans="1:9" s="50" customFormat="1" x14ac:dyDescent="0.2">
      <c r="B1239" s="50">
        <v>9</v>
      </c>
      <c r="C1239" s="50" t="s">
        <v>240</v>
      </c>
      <c r="D1239" s="50" t="s">
        <v>207</v>
      </c>
      <c r="E1239" s="155" t="e">
        <f>#REF!</f>
        <v>#REF!</v>
      </c>
      <c r="F1239" s="32" t="e">
        <f>#REF!</f>
        <v>#REF!</v>
      </c>
      <c r="G1239" s="32"/>
      <c r="I1239" s="52"/>
    </row>
    <row r="1240" spans="1:9" s="50" customFormat="1" x14ac:dyDescent="0.2">
      <c r="B1240" s="50">
        <v>9</v>
      </c>
      <c r="C1240" s="50" t="s">
        <v>240</v>
      </c>
      <c r="D1240" s="50" t="s">
        <v>520</v>
      </c>
      <c r="E1240" s="155" t="e">
        <f>#REF!</f>
        <v>#REF!</v>
      </c>
      <c r="F1240" s="32" t="e">
        <f>#REF!</f>
        <v>#REF!</v>
      </c>
      <c r="G1240" s="32"/>
      <c r="I1240" s="52"/>
    </row>
    <row r="1241" spans="1:9" s="50" customFormat="1" x14ac:dyDescent="0.2">
      <c r="B1241" s="50">
        <v>9</v>
      </c>
      <c r="C1241" s="50" t="s">
        <v>240</v>
      </c>
      <c r="D1241" s="50" t="s">
        <v>520</v>
      </c>
      <c r="E1241" s="155" t="e">
        <f>#REF!</f>
        <v>#REF!</v>
      </c>
      <c r="F1241" s="32" t="e">
        <f>#REF!</f>
        <v>#REF!</v>
      </c>
      <c r="G1241" s="32"/>
      <c r="I1241" s="52"/>
    </row>
    <row r="1242" spans="1:9" s="50" customFormat="1" x14ac:dyDescent="0.2">
      <c r="B1242" s="50">
        <v>9</v>
      </c>
      <c r="C1242" s="50" t="s">
        <v>240</v>
      </c>
      <c r="D1242" s="50" t="s">
        <v>520</v>
      </c>
      <c r="E1242" s="155" t="e">
        <f>#REF!</f>
        <v>#REF!</v>
      </c>
      <c r="F1242" s="32" t="e">
        <f>#REF!</f>
        <v>#REF!</v>
      </c>
      <c r="G1242" s="32"/>
      <c r="I1242" s="52"/>
    </row>
    <row r="1243" spans="1:9" s="50" customFormat="1" x14ac:dyDescent="0.2">
      <c r="B1243" s="50">
        <v>9</v>
      </c>
      <c r="C1243" s="50" t="s">
        <v>240</v>
      </c>
      <c r="D1243" s="50" t="s">
        <v>520</v>
      </c>
      <c r="E1243" s="155" t="e">
        <f>#REF!</f>
        <v>#REF!</v>
      </c>
      <c r="F1243" s="32" t="e">
        <f>#REF!</f>
        <v>#REF!</v>
      </c>
      <c r="G1243" s="32"/>
      <c r="I1243" s="52"/>
    </row>
    <row r="1244" spans="1:9" s="50" customFormat="1" x14ac:dyDescent="0.2">
      <c r="B1244" s="50">
        <v>9</v>
      </c>
      <c r="C1244" s="50" t="s">
        <v>240</v>
      </c>
      <c r="D1244" s="50" t="s">
        <v>520</v>
      </c>
      <c r="E1244" s="155" t="e">
        <f>#REF!</f>
        <v>#REF!</v>
      </c>
      <c r="F1244" s="32" t="e">
        <f>#REF!</f>
        <v>#REF!</v>
      </c>
      <c r="G1244" s="32"/>
      <c r="I1244" s="52"/>
    </row>
    <row r="1245" spans="1:9" s="50" customFormat="1" x14ac:dyDescent="0.2">
      <c r="B1245" s="50">
        <v>9</v>
      </c>
      <c r="C1245" s="50" t="s">
        <v>240</v>
      </c>
      <c r="D1245" s="50" t="s">
        <v>520</v>
      </c>
      <c r="E1245" s="155" t="e">
        <f>#REF!</f>
        <v>#REF!</v>
      </c>
      <c r="F1245" s="32" t="e">
        <f>#REF!</f>
        <v>#REF!</v>
      </c>
      <c r="G1245" s="32"/>
      <c r="I1245" s="52"/>
    </row>
    <row r="1246" spans="1:9" s="50" customFormat="1" x14ac:dyDescent="0.2">
      <c r="B1246" s="50">
        <v>9</v>
      </c>
      <c r="C1246" s="50" t="s">
        <v>240</v>
      </c>
      <c r="D1246" s="50" t="s">
        <v>520</v>
      </c>
      <c r="E1246" s="155" t="e">
        <f>#REF!</f>
        <v>#REF!</v>
      </c>
      <c r="F1246" s="32" t="e">
        <f>#REF!</f>
        <v>#REF!</v>
      </c>
      <c r="G1246" s="32"/>
      <c r="I1246" s="52"/>
    </row>
    <row r="1247" spans="1:9" s="50" customFormat="1" x14ac:dyDescent="0.2">
      <c r="B1247" s="50">
        <v>9</v>
      </c>
      <c r="C1247" s="50" t="s">
        <v>240</v>
      </c>
      <c r="D1247" s="50" t="s">
        <v>520</v>
      </c>
      <c r="E1247" s="155" t="e">
        <f>#REF!</f>
        <v>#REF!</v>
      </c>
      <c r="F1247" s="32" t="e">
        <f>#REF!</f>
        <v>#REF!</v>
      </c>
      <c r="G1247" s="32"/>
      <c r="I1247" s="52"/>
    </row>
    <row r="1248" spans="1:9" s="50" customFormat="1" x14ac:dyDescent="0.2">
      <c r="B1248" s="50">
        <v>9</v>
      </c>
      <c r="C1248" s="50" t="s">
        <v>240</v>
      </c>
      <c r="D1248" s="50" t="s">
        <v>520</v>
      </c>
      <c r="E1248" s="155" t="e">
        <f>#REF!</f>
        <v>#REF!</v>
      </c>
      <c r="F1248" s="32" t="e">
        <f>#REF!</f>
        <v>#REF!</v>
      </c>
      <c r="G1248" s="32"/>
      <c r="I1248" s="52"/>
    </row>
    <row r="1249" spans="2:9" s="50" customFormat="1" x14ac:dyDescent="0.2">
      <c r="B1249" s="50">
        <v>9</v>
      </c>
      <c r="C1249" s="50" t="s">
        <v>240</v>
      </c>
      <c r="D1249" s="50" t="s">
        <v>520</v>
      </c>
      <c r="E1249" s="155" t="e">
        <f>#REF!</f>
        <v>#REF!</v>
      </c>
      <c r="F1249" s="32" t="e">
        <f>#REF!</f>
        <v>#REF!</v>
      </c>
      <c r="G1249" s="32"/>
      <c r="I1249" s="52"/>
    </row>
    <row r="1250" spans="2:9" s="50" customFormat="1" x14ac:dyDescent="0.2">
      <c r="B1250" s="50">
        <v>9</v>
      </c>
      <c r="C1250" s="50" t="s">
        <v>240</v>
      </c>
      <c r="D1250" s="50" t="s">
        <v>520</v>
      </c>
      <c r="E1250" s="155" t="e">
        <f>#REF!</f>
        <v>#REF!</v>
      </c>
      <c r="F1250" s="32" t="e">
        <f>#REF!</f>
        <v>#REF!</v>
      </c>
      <c r="G1250" s="32"/>
      <c r="I1250" s="52"/>
    </row>
    <row r="1251" spans="2:9" s="50" customFormat="1" x14ac:dyDescent="0.2">
      <c r="B1251" s="50">
        <v>9</v>
      </c>
      <c r="C1251" s="50" t="s">
        <v>240</v>
      </c>
      <c r="D1251" s="50" t="s">
        <v>520</v>
      </c>
      <c r="E1251" s="155" t="e">
        <f>#REF!</f>
        <v>#REF!</v>
      </c>
      <c r="F1251" s="32" t="e">
        <f>#REF!</f>
        <v>#REF!</v>
      </c>
      <c r="G1251" s="32"/>
      <c r="I1251" s="52"/>
    </row>
    <row r="1252" spans="2:9" s="50" customFormat="1" x14ac:dyDescent="0.2">
      <c r="E1252" s="136"/>
      <c r="F1252" s="32"/>
      <c r="G1252" s="32"/>
      <c r="I1252" s="52"/>
    </row>
    <row r="1253" spans="2:9" s="50" customFormat="1" x14ac:dyDescent="0.2">
      <c r="E1253" s="136"/>
      <c r="F1253" s="32"/>
      <c r="G1253" s="32"/>
      <c r="I1253" s="52"/>
    </row>
    <row r="1254" spans="2:9" s="50" customFormat="1" x14ac:dyDescent="0.2">
      <c r="E1254" s="136"/>
      <c r="F1254" s="32"/>
      <c r="G1254" s="32"/>
      <c r="I1254" s="52"/>
    </row>
    <row r="1255" spans="2:9" s="50" customFormat="1" x14ac:dyDescent="0.2">
      <c r="E1255" s="136"/>
      <c r="F1255" s="32"/>
      <c r="G1255" s="32"/>
      <c r="I1255" s="52"/>
    </row>
    <row r="1256" spans="2:9" s="50" customFormat="1" x14ac:dyDescent="0.2">
      <c r="E1256" s="136"/>
      <c r="F1256" s="32"/>
      <c r="G1256" s="32"/>
      <c r="I1256" s="52"/>
    </row>
    <row r="1257" spans="2:9" s="50" customFormat="1" x14ac:dyDescent="0.2">
      <c r="E1257" s="136"/>
      <c r="F1257" s="32"/>
      <c r="G1257" s="32"/>
      <c r="I1257" s="52"/>
    </row>
    <row r="1258" spans="2:9" s="50" customFormat="1" x14ac:dyDescent="0.2">
      <c r="E1258" s="136"/>
      <c r="F1258" s="32"/>
      <c r="G1258" s="32"/>
      <c r="I1258" s="52"/>
    </row>
    <row r="1259" spans="2:9" s="50" customFormat="1" x14ac:dyDescent="0.2">
      <c r="E1259" s="136"/>
      <c r="F1259" s="32"/>
      <c r="G1259" s="32"/>
      <c r="I1259" s="52"/>
    </row>
    <row r="1260" spans="2:9" s="50" customFormat="1" x14ac:dyDescent="0.2">
      <c r="E1260" s="136"/>
      <c r="F1260" s="32"/>
      <c r="G1260" s="32"/>
      <c r="I1260" s="52"/>
    </row>
    <row r="1261" spans="2:9" s="50" customFormat="1" x14ac:dyDescent="0.2">
      <c r="E1261" s="136"/>
      <c r="F1261" s="32"/>
      <c r="G1261" s="32"/>
      <c r="I1261" s="52"/>
    </row>
    <row r="1262" spans="2:9" s="50" customFormat="1" x14ac:dyDescent="0.2">
      <c r="E1262" s="136"/>
      <c r="F1262" s="32"/>
      <c r="G1262" s="32"/>
      <c r="I1262" s="52"/>
    </row>
    <row r="1263" spans="2:9" s="50" customFormat="1" x14ac:dyDescent="0.2">
      <c r="E1263" s="136"/>
      <c r="F1263" s="32"/>
      <c r="G1263" s="32"/>
      <c r="I1263" s="52"/>
    </row>
    <row r="1264" spans="2:9" s="50" customFormat="1" x14ac:dyDescent="0.2">
      <c r="E1264" s="136"/>
      <c r="F1264" s="32"/>
      <c r="G1264" s="32"/>
      <c r="I1264" s="52"/>
    </row>
    <row r="1265" spans="5:9" s="50" customFormat="1" x14ac:dyDescent="0.2">
      <c r="E1265" s="136"/>
      <c r="F1265" s="32"/>
      <c r="G1265" s="32"/>
      <c r="I1265" s="52"/>
    </row>
    <row r="1266" spans="5:9" s="50" customFormat="1" x14ac:dyDescent="0.2">
      <c r="E1266" s="136"/>
      <c r="F1266" s="32"/>
      <c r="G1266" s="32"/>
      <c r="I1266" s="52"/>
    </row>
    <row r="1267" spans="5:9" s="50" customFormat="1" x14ac:dyDescent="0.2">
      <c r="E1267" s="136"/>
      <c r="F1267" s="32"/>
      <c r="G1267" s="32"/>
      <c r="I1267" s="52"/>
    </row>
    <row r="1268" spans="5:9" s="50" customFormat="1" x14ac:dyDescent="0.2">
      <c r="E1268" s="136"/>
      <c r="F1268" s="32"/>
      <c r="G1268" s="32"/>
      <c r="I1268" s="52"/>
    </row>
    <row r="1269" spans="5:9" s="50" customFormat="1" x14ac:dyDescent="0.2">
      <c r="E1269" s="136"/>
      <c r="F1269" s="32"/>
      <c r="G1269" s="32"/>
      <c r="I1269" s="52"/>
    </row>
    <row r="1270" spans="5:9" s="50" customFormat="1" x14ac:dyDescent="0.2">
      <c r="E1270" s="136"/>
      <c r="F1270" s="32"/>
      <c r="G1270" s="32"/>
      <c r="I1270" s="52"/>
    </row>
    <row r="1271" spans="5:9" s="50" customFormat="1" x14ac:dyDescent="0.2">
      <c r="E1271" s="136"/>
      <c r="F1271" s="32"/>
      <c r="G1271" s="32"/>
      <c r="I1271" s="52"/>
    </row>
    <row r="1272" spans="5:9" s="50" customFormat="1" x14ac:dyDescent="0.2">
      <c r="E1272" s="136"/>
      <c r="F1272" s="32"/>
      <c r="G1272" s="32"/>
      <c r="I1272" s="52"/>
    </row>
    <row r="1273" spans="5:9" s="50" customFormat="1" x14ac:dyDescent="0.2">
      <c r="E1273" s="136"/>
      <c r="F1273" s="32"/>
      <c r="G1273" s="32"/>
      <c r="I1273" s="52"/>
    </row>
    <row r="1274" spans="5:9" s="50" customFormat="1" x14ac:dyDescent="0.2">
      <c r="E1274" s="136"/>
      <c r="F1274" s="32"/>
      <c r="G1274" s="32"/>
      <c r="I1274" s="52"/>
    </row>
    <row r="1275" spans="5:9" s="50" customFormat="1" x14ac:dyDescent="0.2">
      <c r="E1275" s="136"/>
      <c r="F1275" s="32"/>
      <c r="G1275" s="32"/>
      <c r="I1275" s="52"/>
    </row>
    <row r="1276" spans="5:9" s="50" customFormat="1" x14ac:dyDescent="0.2">
      <c r="E1276" s="136"/>
      <c r="F1276" s="32"/>
      <c r="G1276" s="32"/>
      <c r="I1276" s="52"/>
    </row>
    <row r="1277" spans="5:9" s="50" customFormat="1" x14ac:dyDescent="0.2">
      <c r="E1277" s="136"/>
      <c r="F1277" s="32"/>
      <c r="G1277" s="32"/>
      <c r="I1277" s="52"/>
    </row>
    <row r="1278" spans="5:9" s="50" customFormat="1" x14ac:dyDescent="0.2">
      <c r="E1278" s="136"/>
      <c r="F1278" s="32"/>
      <c r="G1278" s="32"/>
      <c r="I1278" s="52"/>
    </row>
    <row r="1279" spans="5:9" s="50" customFormat="1" x14ac:dyDescent="0.2">
      <c r="E1279" s="136"/>
      <c r="F1279" s="32"/>
      <c r="G1279" s="32"/>
      <c r="I1279" s="52"/>
    </row>
    <row r="1280" spans="5:9" s="50" customFormat="1" x14ac:dyDescent="0.2">
      <c r="E1280" s="136"/>
      <c r="F1280" s="32"/>
      <c r="G1280" s="32"/>
      <c r="I1280" s="52"/>
    </row>
    <row r="1281" spans="5:9" s="50" customFormat="1" x14ac:dyDescent="0.2">
      <c r="E1281" s="136"/>
      <c r="F1281" s="32"/>
      <c r="G1281" s="32"/>
      <c r="I1281" s="52"/>
    </row>
    <row r="1282" spans="5:9" s="50" customFormat="1" x14ac:dyDescent="0.2">
      <c r="E1282" s="136"/>
      <c r="F1282" s="32"/>
      <c r="G1282" s="32"/>
      <c r="I1282" s="52"/>
    </row>
    <row r="1283" spans="5:9" s="50" customFormat="1" x14ac:dyDescent="0.2">
      <c r="E1283" s="136"/>
      <c r="F1283" s="32"/>
      <c r="G1283" s="32"/>
      <c r="I1283" s="52"/>
    </row>
    <row r="1284" spans="5:9" s="50" customFormat="1" x14ac:dyDescent="0.2">
      <c r="E1284" s="136"/>
      <c r="F1284" s="32"/>
      <c r="G1284" s="32"/>
      <c r="I1284" s="52"/>
    </row>
    <row r="1285" spans="5:9" s="50" customFormat="1" x14ac:dyDescent="0.2">
      <c r="E1285" s="136"/>
      <c r="F1285" s="32"/>
      <c r="G1285" s="32"/>
      <c r="I1285" s="52"/>
    </row>
    <row r="1286" spans="5:9" s="50" customFormat="1" x14ac:dyDescent="0.2">
      <c r="E1286" s="136"/>
      <c r="F1286" s="32"/>
      <c r="G1286" s="32"/>
      <c r="I1286" s="52"/>
    </row>
    <row r="1287" spans="5:9" s="50" customFormat="1" x14ac:dyDescent="0.2">
      <c r="E1287" s="136"/>
      <c r="F1287" s="32"/>
      <c r="G1287" s="32"/>
      <c r="I1287" s="52"/>
    </row>
    <row r="1288" spans="5:9" s="50" customFormat="1" x14ac:dyDescent="0.2">
      <c r="E1288" s="136"/>
      <c r="F1288" s="32"/>
      <c r="G1288" s="32"/>
      <c r="I1288" s="52"/>
    </row>
    <row r="1289" spans="5:9" s="50" customFormat="1" x14ac:dyDescent="0.2">
      <c r="E1289" s="136"/>
      <c r="F1289" s="32"/>
      <c r="G1289" s="32"/>
      <c r="I1289" s="52"/>
    </row>
    <row r="1290" spans="5:9" s="50" customFormat="1" x14ac:dyDescent="0.2">
      <c r="E1290" s="136"/>
      <c r="F1290" s="32"/>
      <c r="G1290" s="32"/>
      <c r="I1290" s="52"/>
    </row>
    <row r="1291" spans="5:9" s="50" customFormat="1" x14ac:dyDescent="0.2">
      <c r="E1291" s="136"/>
      <c r="F1291" s="32"/>
      <c r="G1291" s="32"/>
      <c r="I1291" s="52"/>
    </row>
    <row r="1292" spans="5:9" s="50" customFormat="1" x14ac:dyDescent="0.2">
      <c r="E1292" s="136"/>
      <c r="F1292" s="32"/>
      <c r="G1292" s="32"/>
      <c r="I1292" s="52"/>
    </row>
    <row r="1293" spans="5:9" s="50" customFormat="1" x14ac:dyDescent="0.2">
      <c r="E1293" s="136"/>
      <c r="F1293" s="32"/>
      <c r="G1293" s="32"/>
      <c r="I1293" s="52"/>
    </row>
    <row r="1294" spans="5:9" s="50" customFormat="1" x14ac:dyDescent="0.2">
      <c r="E1294" s="136"/>
      <c r="F1294" s="32"/>
      <c r="G1294" s="32"/>
      <c r="I1294" s="52"/>
    </row>
    <row r="1295" spans="5:9" s="50" customFormat="1" x14ac:dyDescent="0.2">
      <c r="E1295" s="136"/>
      <c r="F1295" s="32"/>
      <c r="G1295" s="32"/>
      <c r="I1295" s="52"/>
    </row>
    <row r="1296" spans="5:9" s="50" customFormat="1" x14ac:dyDescent="0.2">
      <c r="E1296" s="136"/>
      <c r="F1296" s="32"/>
      <c r="G1296" s="32"/>
      <c r="I1296" s="52"/>
    </row>
    <row r="1297" spans="1:12" s="50" customFormat="1" x14ac:dyDescent="0.2">
      <c r="B1297" s="50">
        <v>9</v>
      </c>
      <c r="C1297" s="50" t="s">
        <v>236</v>
      </c>
      <c r="D1297" s="50" t="s">
        <v>1050</v>
      </c>
      <c r="E1297" s="145" t="e">
        <f>#REF!</f>
        <v>#REF!</v>
      </c>
      <c r="F1297" s="34" t="s">
        <v>428</v>
      </c>
      <c r="G1297" s="56" t="s">
        <v>827</v>
      </c>
      <c r="I1297" s="51" t="s">
        <v>30</v>
      </c>
      <c r="J1297" s="57" t="s">
        <v>704</v>
      </c>
      <c r="K1297" s="50" t="e">
        <f t="shared" ref="K1297:K1362" si="20">IF(E1297=0,"",E1297)</f>
        <v>#REF!</v>
      </c>
      <c r="L1297" s="27" t="s">
        <v>838</v>
      </c>
    </row>
    <row r="1298" spans="1:12" s="50" customFormat="1" x14ac:dyDescent="0.2">
      <c r="B1298" s="50">
        <v>9</v>
      </c>
      <c r="C1298" s="50" t="s">
        <v>236</v>
      </c>
      <c r="D1298" s="50" t="s">
        <v>1050</v>
      </c>
      <c r="E1298" s="145" t="e">
        <f>#REF!</f>
        <v>#REF!</v>
      </c>
      <c r="F1298" s="34" t="s">
        <v>664</v>
      </c>
      <c r="G1298" s="56" t="s">
        <v>827</v>
      </c>
      <c r="I1298" s="51" t="s">
        <v>30</v>
      </c>
      <c r="J1298" s="57" t="s">
        <v>704</v>
      </c>
      <c r="K1298" s="50" t="e">
        <f t="shared" si="20"/>
        <v>#REF!</v>
      </c>
      <c r="L1298" s="27" t="s">
        <v>838</v>
      </c>
    </row>
    <row r="1299" spans="1:12" s="50" customFormat="1" x14ac:dyDescent="0.2">
      <c r="B1299" s="50">
        <v>9</v>
      </c>
      <c r="C1299" s="50" t="s">
        <v>236</v>
      </c>
      <c r="D1299" s="50" t="s">
        <v>1050</v>
      </c>
      <c r="E1299" s="145" t="e">
        <f>#REF!</f>
        <v>#REF!</v>
      </c>
      <c r="F1299" s="24" t="s">
        <v>85</v>
      </c>
      <c r="G1299" s="56" t="s">
        <v>827</v>
      </c>
      <c r="I1299" s="51" t="s">
        <v>30</v>
      </c>
      <c r="J1299" s="57" t="s">
        <v>704</v>
      </c>
      <c r="K1299" s="50" t="e">
        <f t="shared" si="20"/>
        <v>#REF!</v>
      </c>
      <c r="L1299" s="27" t="s">
        <v>838</v>
      </c>
    </row>
    <row r="1300" spans="1:12" x14ac:dyDescent="0.2">
      <c r="A1300" s="50"/>
      <c r="B1300" s="50">
        <v>9</v>
      </c>
      <c r="C1300" t="s">
        <v>236</v>
      </c>
      <c r="D1300" s="50" t="s">
        <v>1050</v>
      </c>
      <c r="E1300" s="145" t="e">
        <f>#REF!</f>
        <v>#REF!</v>
      </c>
      <c r="F1300" s="32" t="s">
        <v>665</v>
      </c>
      <c r="I1300" s="52" t="s">
        <v>29</v>
      </c>
    </row>
    <row r="1301" spans="1:12" s="50" customFormat="1" x14ac:dyDescent="0.2">
      <c r="B1301" s="50">
        <v>9</v>
      </c>
      <c r="C1301" s="50" t="s">
        <v>237</v>
      </c>
      <c r="D1301" s="50" t="s">
        <v>1050</v>
      </c>
      <c r="E1301" s="145" t="e">
        <f>#REF!</f>
        <v>#REF!</v>
      </c>
      <c r="F1301" s="33" t="s">
        <v>666</v>
      </c>
      <c r="G1301" s="56" t="s">
        <v>827</v>
      </c>
      <c r="I1301" s="51" t="s">
        <v>30</v>
      </c>
      <c r="J1301" s="57" t="s">
        <v>704</v>
      </c>
      <c r="K1301" s="50" t="e">
        <f t="shared" si="20"/>
        <v>#REF!</v>
      </c>
      <c r="L1301" s="27" t="s">
        <v>838</v>
      </c>
    </row>
    <row r="1302" spans="1:12" s="50" customFormat="1" x14ac:dyDescent="0.2">
      <c r="B1302" s="50">
        <v>9</v>
      </c>
      <c r="C1302" s="50" t="s">
        <v>237</v>
      </c>
      <c r="D1302" s="50" t="s">
        <v>1050</v>
      </c>
      <c r="E1302" s="145" t="e">
        <f>#REF!</f>
        <v>#REF!</v>
      </c>
      <c r="F1302" s="33" t="s">
        <v>824</v>
      </c>
      <c r="G1302" s="56" t="s">
        <v>827</v>
      </c>
      <c r="I1302" s="51" t="s">
        <v>30</v>
      </c>
      <c r="J1302" s="57" t="s">
        <v>704</v>
      </c>
      <c r="K1302" s="50" t="e">
        <f t="shared" si="20"/>
        <v>#REF!</v>
      </c>
      <c r="L1302" s="27" t="s">
        <v>838</v>
      </c>
    </row>
    <row r="1303" spans="1:12" s="50" customFormat="1" x14ac:dyDescent="0.2">
      <c r="B1303" s="50">
        <v>9</v>
      </c>
      <c r="C1303" s="50" t="s">
        <v>237</v>
      </c>
      <c r="D1303" s="50" t="s">
        <v>1050</v>
      </c>
      <c r="E1303" s="145" t="e">
        <f>#REF!</f>
        <v>#REF!</v>
      </c>
      <c r="F1303" s="33" t="s">
        <v>761</v>
      </c>
      <c r="G1303" s="56" t="s">
        <v>827</v>
      </c>
      <c r="I1303" s="51" t="s">
        <v>30</v>
      </c>
      <c r="J1303" s="57" t="s">
        <v>704</v>
      </c>
      <c r="K1303" s="50" t="e">
        <f t="shared" si="20"/>
        <v>#REF!</v>
      </c>
      <c r="L1303" s="27" t="s">
        <v>838</v>
      </c>
    </row>
    <row r="1304" spans="1:12" s="50" customFormat="1" x14ac:dyDescent="0.2">
      <c r="B1304" s="50">
        <v>9</v>
      </c>
      <c r="C1304" s="50" t="s">
        <v>237</v>
      </c>
      <c r="D1304" s="50" t="s">
        <v>1050</v>
      </c>
      <c r="E1304" s="145" t="e">
        <f>#REF!</f>
        <v>#REF!</v>
      </c>
      <c r="F1304" s="33" t="s">
        <v>762</v>
      </c>
      <c r="G1304" s="56" t="s">
        <v>827</v>
      </c>
      <c r="I1304" s="51" t="s">
        <v>30</v>
      </c>
      <c r="J1304" s="57" t="s">
        <v>704</v>
      </c>
      <c r="K1304" s="50" t="e">
        <f t="shared" si="20"/>
        <v>#REF!</v>
      </c>
      <c r="L1304" s="27" t="s">
        <v>838</v>
      </c>
    </row>
    <row r="1305" spans="1:12" s="50" customFormat="1" x14ac:dyDescent="0.2">
      <c r="B1305" s="50">
        <v>9</v>
      </c>
      <c r="C1305" s="50" t="s">
        <v>237</v>
      </c>
      <c r="D1305" s="50" t="s">
        <v>1050</v>
      </c>
      <c r="E1305" s="145" t="e">
        <f>#REF!</f>
        <v>#REF!</v>
      </c>
      <c r="F1305" s="43" t="s">
        <v>85</v>
      </c>
      <c r="G1305" s="56" t="s">
        <v>827</v>
      </c>
      <c r="I1305" s="51" t="s">
        <v>30</v>
      </c>
      <c r="J1305" s="57" t="s">
        <v>704</v>
      </c>
      <c r="K1305" s="50" t="e">
        <f t="shared" si="20"/>
        <v>#REF!</v>
      </c>
      <c r="L1305" s="27" t="s">
        <v>838</v>
      </c>
    </row>
    <row r="1306" spans="1:12" x14ac:dyDescent="0.2">
      <c r="A1306" s="50"/>
      <c r="B1306" s="50">
        <v>9</v>
      </c>
      <c r="C1306" t="s">
        <v>237</v>
      </c>
      <c r="D1306" t="s">
        <v>1050</v>
      </c>
      <c r="F1306" s="32" t="s">
        <v>665</v>
      </c>
      <c r="I1306" s="52" t="s">
        <v>29</v>
      </c>
    </row>
    <row r="1307" spans="1:12" s="50" customFormat="1" x14ac:dyDescent="0.2">
      <c r="B1307" s="50">
        <v>9</v>
      </c>
      <c r="C1307" s="50" t="s">
        <v>239</v>
      </c>
      <c r="D1307" s="50" t="s">
        <v>1050</v>
      </c>
      <c r="E1307" s="145" t="e">
        <f>#REF!</f>
        <v>#REF!</v>
      </c>
      <c r="F1307" s="33" t="s">
        <v>26</v>
      </c>
      <c r="G1307" s="56" t="s">
        <v>827</v>
      </c>
      <c r="I1307" s="51" t="s">
        <v>30</v>
      </c>
      <c r="J1307" s="57" t="s">
        <v>704</v>
      </c>
      <c r="K1307" s="50" t="e">
        <f t="shared" si="20"/>
        <v>#REF!</v>
      </c>
      <c r="L1307" s="27" t="s">
        <v>838</v>
      </c>
    </row>
    <row r="1308" spans="1:12" s="50" customFormat="1" x14ac:dyDescent="0.2">
      <c r="B1308" s="50">
        <v>9</v>
      </c>
      <c r="C1308" s="50" t="s">
        <v>239</v>
      </c>
      <c r="D1308" s="50" t="s">
        <v>1050</v>
      </c>
      <c r="E1308" s="145" t="e">
        <f>#REF!</f>
        <v>#REF!</v>
      </c>
      <c r="F1308" s="34" t="s">
        <v>28</v>
      </c>
      <c r="G1308" s="56" t="s">
        <v>827</v>
      </c>
      <c r="I1308" s="51" t="s">
        <v>30</v>
      </c>
      <c r="J1308" s="57" t="s">
        <v>704</v>
      </c>
      <c r="K1308" s="50" t="e">
        <f t="shared" si="20"/>
        <v>#REF!</v>
      </c>
      <c r="L1308" s="27" t="s">
        <v>838</v>
      </c>
    </row>
    <row r="1309" spans="1:12" s="50" customFormat="1" x14ac:dyDescent="0.2">
      <c r="B1309" s="50">
        <v>9</v>
      </c>
      <c r="C1309" s="50" t="s">
        <v>239</v>
      </c>
      <c r="D1309" s="50" t="s">
        <v>1050</v>
      </c>
      <c r="E1309" s="145" t="e">
        <f>#REF!</f>
        <v>#REF!</v>
      </c>
      <c r="F1309" s="33" t="s">
        <v>763</v>
      </c>
      <c r="G1309" s="56" t="s">
        <v>827</v>
      </c>
      <c r="I1309" s="51" t="s">
        <v>30</v>
      </c>
      <c r="J1309" s="57" t="s">
        <v>704</v>
      </c>
      <c r="K1309" s="50" t="e">
        <f t="shared" si="20"/>
        <v>#REF!</v>
      </c>
      <c r="L1309" s="27" t="s">
        <v>838</v>
      </c>
    </row>
    <row r="1310" spans="1:12" s="50" customFormat="1" x14ac:dyDescent="0.2">
      <c r="B1310" s="50">
        <v>9</v>
      </c>
      <c r="C1310" s="50" t="s">
        <v>239</v>
      </c>
      <c r="D1310" s="50" t="s">
        <v>1050</v>
      </c>
      <c r="E1310" s="145" t="e">
        <f>#REF!</f>
        <v>#REF!</v>
      </c>
      <c r="F1310" s="34" t="s">
        <v>390</v>
      </c>
      <c r="G1310" s="56" t="s">
        <v>827</v>
      </c>
      <c r="I1310" s="51" t="s">
        <v>30</v>
      </c>
      <c r="J1310" s="57" t="s">
        <v>704</v>
      </c>
      <c r="K1310" s="50" t="e">
        <f t="shared" si="20"/>
        <v>#REF!</v>
      </c>
      <c r="L1310" s="27" t="s">
        <v>838</v>
      </c>
    </row>
    <row r="1311" spans="1:12" s="50" customFormat="1" x14ac:dyDescent="0.2">
      <c r="B1311" s="50">
        <v>9</v>
      </c>
      <c r="C1311" s="50" t="s">
        <v>239</v>
      </c>
      <c r="D1311" s="50" t="s">
        <v>1050</v>
      </c>
      <c r="E1311" s="145" t="e">
        <f>#REF!</f>
        <v>#REF!</v>
      </c>
      <c r="F1311" s="43" t="s">
        <v>821</v>
      </c>
      <c r="G1311" s="56" t="s">
        <v>827</v>
      </c>
      <c r="I1311" s="51" t="s">
        <v>30</v>
      </c>
      <c r="J1311" s="57" t="s">
        <v>704</v>
      </c>
      <c r="K1311" s="50" t="e">
        <f t="shared" si="20"/>
        <v>#REF!</v>
      </c>
      <c r="L1311" s="27" t="s">
        <v>838</v>
      </c>
    </row>
    <row r="1312" spans="1:12" s="50" customFormat="1" x14ac:dyDescent="0.2">
      <c r="B1312" s="50">
        <v>9</v>
      </c>
      <c r="C1312" s="50" t="s">
        <v>239</v>
      </c>
      <c r="D1312" s="50" t="s">
        <v>1050</v>
      </c>
      <c r="E1312" s="145" t="e">
        <f>#REF!</f>
        <v>#REF!</v>
      </c>
      <c r="F1312" s="33" t="s">
        <v>822</v>
      </c>
      <c r="G1312" s="56" t="s">
        <v>827</v>
      </c>
      <c r="I1312" s="51" t="s">
        <v>30</v>
      </c>
      <c r="J1312" s="57" t="s">
        <v>704</v>
      </c>
      <c r="K1312" s="50" t="e">
        <f t="shared" si="20"/>
        <v>#REF!</v>
      </c>
      <c r="L1312" s="27" t="s">
        <v>838</v>
      </c>
    </row>
    <row r="1313" spans="2:12" s="50" customFormat="1" x14ac:dyDescent="0.2">
      <c r="B1313" s="50">
        <v>9</v>
      </c>
      <c r="C1313" s="50" t="s">
        <v>239</v>
      </c>
      <c r="D1313" s="50" t="s">
        <v>1050</v>
      </c>
      <c r="E1313" s="145" t="e">
        <f>#REF!</f>
        <v>#REF!</v>
      </c>
      <c r="F1313" s="33" t="s">
        <v>667</v>
      </c>
      <c r="G1313" s="56" t="s">
        <v>827</v>
      </c>
      <c r="I1313" s="51" t="s">
        <v>30</v>
      </c>
      <c r="J1313" s="57" t="s">
        <v>704</v>
      </c>
      <c r="K1313" s="50" t="e">
        <f t="shared" si="20"/>
        <v>#REF!</v>
      </c>
      <c r="L1313" s="27" t="s">
        <v>838</v>
      </c>
    </row>
    <row r="1314" spans="2:12" s="50" customFormat="1" x14ac:dyDescent="0.2">
      <c r="B1314" s="50">
        <v>9</v>
      </c>
      <c r="C1314" s="50" t="s">
        <v>239</v>
      </c>
      <c r="D1314" s="50" t="s">
        <v>1050</v>
      </c>
      <c r="E1314" s="145" t="e">
        <f>#REF!</f>
        <v>#REF!</v>
      </c>
      <c r="F1314" s="33" t="s">
        <v>668</v>
      </c>
      <c r="G1314" s="56" t="s">
        <v>827</v>
      </c>
      <c r="I1314" s="51" t="s">
        <v>30</v>
      </c>
      <c r="J1314" s="57" t="s">
        <v>704</v>
      </c>
      <c r="K1314" s="50" t="e">
        <f t="shared" si="20"/>
        <v>#REF!</v>
      </c>
      <c r="L1314" s="27" t="s">
        <v>838</v>
      </c>
    </row>
    <row r="1315" spans="2:12" s="50" customFormat="1" x14ac:dyDescent="0.2">
      <c r="B1315" s="50">
        <v>9</v>
      </c>
      <c r="C1315" s="50" t="s">
        <v>772</v>
      </c>
      <c r="D1315" s="50" t="s">
        <v>1050</v>
      </c>
      <c r="E1315" s="145" t="e">
        <f>#REF!</f>
        <v>#REF!</v>
      </c>
      <c r="F1315" s="46" t="s">
        <v>770</v>
      </c>
      <c r="G1315" s="56" t="s">
        <v>827</v>
      </c>
      <c r="I1315" s="51" t="s">
        <v>30</v>
      </c>
      <c r="J1315" s="57" t="s">
        <v>704</v>
      </c>
      <c r="K1315" s="50" t="e">
        <f t="shared" si="20"/>
        <v>#REF!</v>
      </c>
      <c r="L1315" s="27" t="s">
        <v>838</v>
      </c>
    </row>
    <row r="1316" spans="2:12" s="50" customFormat="1" x14ac:dyDescent="0.2">
      <c r="B1316" s="50">
        <v>9</v>
      </c>
      <c r="C1316" s="50" t="s">
        <v>772</v>
      </c>
      <c r="D1316" s="50" t="s">
        <v>1050</v>
      </c>
      <c r="E1316" s="145" t="e">
        <f>#REF!</f>
        <v>#REF!</v>
      </c>
      <c r="F1316" s="33" t="s">
        <v>764</v>
      </c>
      <c r="G1316" s="56" t="s">
        <v>827</v>
      </c>
      <c r="I1316" s="51" t="s">
        <v>30</v>
      </c>
      <c r="J1316" s="57" t="s">
        <v>704</v>
      </c>
      <c r="K1316" s="50" t="e">
        <f t="shared" si="20"/>
        <v>#REF!</v>
      </c>
      <c r="L1316" s="27" t="s">
        <v>838</v>
      </c>
    </row>
    <row r="1317" spans="2:12" s="50" customFormat="1" x14ac:dyDescent="0.2">
      <c r="B1317" s="50">
        <v>9</v>
      </c>
      <c r="C1317" s="50" t="s">
        <v>772</v>
      </c>
      <c r="D1317" s="50" t="s">
        <v>1050</v>
      </c>
      <c r="E1317" s="145" t="e">
        <f>#REF!</f>
        <v>#REF!</v>
      </c>
      <c r="F1317" s="33" t="s">
        <v>765</v>
      </c>
      <c r="G1317" s="56" t="s">
        <v>827</v>
      </c>
      <c r="I1317" s="51" t="s">
        <v>30</v>
      </c>
      <c r="J1317" s="57" t="s">
        <v>704</v>
      </c>
      <c r="K1317" s="50" t="e">
        <f t="shared" si="20"/>
        <v>#REF!</v>
      </c>
      <c r="L1317" s="27" t="s">
        <v>838</v>
      </c>
    </row>
    <row r="1318" spans="2:12" s="50" customFormat="1" x14ac:dyDescent="0.2">
      <c r="B1318" s="50">
        <v>9</v>
      </c>
      <c r="C1318" s="50" t="s">
        <v>772</v>
      </c>
      <c r="D1318" s="50" t="s">
        <v>1050</v>
      </c>
      <c r="E1318" s="145" t="e">
        <f>#REF!</f>
        <v>#REF!</v>
      </c>
      <c r="F1318" s="33" t="s">
        <v>766</v>
      </c>
      <c r="G1318" s="56" t="s">
        <v>827</v>
      </c>
      <c r="I1318" s="51" t="s">
        <v>30</v>
      </c>
      <c r="J1318" s="57" t="s">
        <v>704</v>
      </c>
      <c r="K1318" s="50" t="e">
        <f t="shared" si="20"/>
        <v>#REF!</v>
      </c>
      <c r="L1318" s="27" t="s">
        <v>838</v>
      </c>
    </row>
    <row r="1319" spans="2:12" s="50" customFormat="1" x14ac:dyDescent="0.2">
      <c r="B1319" s="50">
        <v>9</v>
      </c>
      <c r="C1319" s="50" t="s">
        <v>772</v>
      </c>
      <c r="D1319" s="50" t="s">
        <v>1050</v>
      </c>
      <c r="E1319" s="145" t="e">
        <f>#REF!</f>
        <v>#REF!</v>
      </c>
      <c r="F1319" s="46" t="s">
        <v>771</v>
      </c>
      <c r="G1319" s="56" t="s">
        <v>827</v>
      </c>
      <c r="I1319" s="51" t="s">
        <v>30</v>
      </c>
      <c r="J1319" s="57" t="s">
        <v>704</v>
      </c>
      <c r="K1319" s="50" t="e">
        <f t="shared" si="20"/>
        <v>#REF!</v>
      </c>
      <c r="L1319" s="27" t="s">
        <v>838</v>
      </c>
    </row>
    <row r="1320" spans="2:12" s="50" customFormat="1" x14ac:dyDescent="0.2">
      <c r="B1320" s="50">
        <v>9</v>
      </c>
      <c r="C1320" s="50" t="s">
        <v>772</v>
      </c>
      <c r="D1320" s="50" t="s">
        <v>1050</v>
      </c>
      <c r="E1320" s="145" t="e">
        <f>#REF!</f>
        <v>#REF!</v>
      </c>
      <c r="F1320" s="33" t="s">
        <v>768</v>
      </c>
      <c r="G1320" s="56" t="s">
        <v>827</v>
      </c>
      <c r="I1320" s="51" t="s">
        <v>30</v>
      </c>
      <c r="J1320" s="57" t="s">
        <v>704</v>
      </c>
      <c r="K1320" s="50" t="e">
        <f t="shared" si="20"/>
        <v>#REF!</v>
      </c>
      <c r="L1320" s="27" t="s">
        <v>838</v>
      </c>
    </row>
    <row r="1321" spans="2:12" s="50" customFormat="1" x14ac:dyDescent="0.2">
      <c r="B1321" s="50">
        <v>9</v>
      </c>
      <c r="C1321" s="50" t="s">
        <v>772</v>
      </c>
      <c r="D1321" s="50" t="s">
        <v>1050</v>
      </c>
      <c r="E1321" s="145" t="e">
        <f>#REF!</f>
        <v>#REF!</v>
      </c>
      <c r="F1321" s="33" t="s">
        <v>769</v>
      </c>
      <c r="G1321" s="56" t="s">
        <v>827</v>
      </c>
      <c r="I1321" s="51" t="s">
        <v>30</v>
      </c>
      <c r="J1321" s="57" t="s">
        <v>704</v>
      </c>
      <c r="K1321" s="50" t="e">
        <f t="shared" si="20"/>
        <v>#REF!</v>
      </c>
      <c r="L1321" s="27" t="s">
        <v>838</v>
      </c>
    </row>
    <row r="1322" spans="2:12" s="50" customFormat="1" x14ac:dyDescent="0.2">
      <c r="B1322" s="50">
        <v>9</v>
      </c>
      <c r="C1322" s="50" t="s">
        <v>772</v>
      </c>
      <c r="D1322" s="50" t="s">
        <v>1050</v>
      </c>
      <c r="E1322" s="145" t="e">
        <f>#REF!</f>
        <v>#REF!</v>
      </c>
      <c r="F1322" s="33" t="s">
        <v>767</v>
      </c>
      <c r="G1322" s="56" t="s">
        <v>827</v>
      </c>
      <c r="I1322" s="51" t="s">
        <v>30</v>
      </c>
      <c r="J1322" s="57" t="s">
        <v>704</v>
      </c>
      <c r="K1322" s="50" t="e">
        <f t="shared" si="20"/>
        <v>#REF!</v>
      </c>
      <c r="L1322" s="27" t="s">
        <v>838</v>
      </c>
    </row>
    <row r="1323" spans="2:12" s="50" customFormat="1" x14ac:dyDescent="0.2">
      <c r="B1323" s="50">
        <v>9</v>
      </c>
      <c r="C1323" s="50" t="s">
        <v>772</v>
      </c>
      <c r="D1323" s="50" t="s">
        <v>1050</v>
      </c>
      <c r="E1323" s="145" t="e">
        <f>#REF!</f>
        <v>#REF!</v>
      </c>
      <c r="F1323" s="24" t="s">
        <v>85</v>
      </c>
      <c r="G1323" s="56" t="s">
        <v>827</v>
      </c>
      <c r="I1323" s="51" t="s">
        <v>30</v>
      </c>
      <c r="J1323" s="57" t="s">
        <v>704</v>
      </c>
      <c r="K1323" s="50" t="e">
        <f t="shared" si="20"/>
        <v>#REF!</v>
      </c>
      <c r="L1323" s="27" t="s">
        <v>838</v>
      </c>
    </row>
    <row r="1324" spans="2:12" s="50" customFormat="1" x14ac:dyDescent="0.2">
      <c r="B1324" s="50">
        <v>9</v>
      </c>
      <c r="C1324" s="50" t="s">
        <v>229</v>
      </c>
      <c r="D1324" s="50" t="s">
        <v>1050</v>
      </c>
      <c r="E1324" s="145" t="e">
        <f>#REF!</f>
        <v>#REF!</v>
      </c>
      <c r="F1324" s="33" t="s">
        <v>773</v>
      </c>
      <c r="G1324" s="56" t="s">
        <v>827</v>
      </c>
      <c r="I1324" s="51" t="s">
        <v>30</v>
      </c>
      <c r="J1324" s="57" t="s">
        <v>704</v>
      </c>
      <c r="K1324" s="50" t="e">
        <f t="shared" si="20"/>
        <v>#REF!</v>
      </c>
      <c r="L1324" s="27" t="s">
        <v>838</v>
      </c>
    </row>
    <row r="1325" spans="2:12" s="50" customFormat="1" x14ac:dyDescent="0.2">
      <c r="B1325" s="50">
        <v>9</v>
      </c>
      <c r="C1325" s="50" t="s">
        <v>229</v>
      </c>
      <c r="D1325" s="50" t="s">
        <v>1050</v>
      </c>
      <c r="E1325" s="145" t="e">
        <f>#REF!</f>
        <v>#REF!</v>
      </c>
      <c r="F1325" s="33" t="s">
        <v>774</v>
      </c>
      <c r="G1325" s="56" t="s">
        <v>827</v>
      </c>
      <c r="I1325" s="51" t="s">
        <v>30</v>
      </c>
      <c r="J1325" s="57" t="s">
        <v>704</v>
      </c>
      <c r="K1325" s="50" t="e">
        <f t="shared" si="20"/>
        <v>#REF!</v>
      </c>
      <c r="L1325" s="27" t="s">
        <v>838</v>
      </c>
    </row>
    <row r="1326" spans="2:12" s="50" customFormat="1" x14ac:dyDescent="0.2">
      <c r="B1326" s="50">
        <v>9</v>
      </c>
      <c r="C1326" s="50" t="s">
        <v>229</v>
      </c>
      <c r="D1326" s="50" t="s">
        <v>1050</v>
      </c>
      <c r="E1326" s="145" t="e">
        <f>#REF!</f>
        <v>#REF!</v>
      </c>
      <c r="F1326" s="33" t="s">
        <v>775</v>
      </c>
      <c r="G1326" s="56" t="s">
        <v>827</v>
      </c>
      <c r="I1326" s="51" t="s">
        <v>30</v>
      </c>
      <c r="J1326" s="57" t="s">
        <v>704</v>
      </c>
      <c r="K1326" s="50" t="e">
        <f t="shared" si="20"/>
        <v>#REF!</v>
      </c>
      <c r="L1326" s="27" t="s">
        <v>838</v>
      </c>
    </row>
    <row r="1327" spans="2:12" s="50" customFormat="1" x14ac:dyDescent="0.2">
      <c r="B1327" s="50">
        <v>9</v>
      </c>
      <c r="C1327" s="50" t="s">
        <v>229</v>
      </c>
      <c r="D1327" s="50" t="s">
        <v>1050</v>
      </c>
      <c r="E1327" s="145" t="e">
        <f>#REF!</f>
        <v>#REF!</v>
      </c>
      <c r="F1327" s="33" t="s">
        <v>776</v>
      </c>
      <c r="G1327" s="56" t="s">
        <v>827</v>
      </c>
      <c r="I1327" s="51" t="s">
        <v>30</v>
      </c>
      <c r="J1327" s="57" t="s">
        <v>704</v>
      </c>
      <c r="K1327" s="50" t="e">
        <f t="shared" si="20"/>
        <v>#REF!</v>
      </c>
      <c r="L1327" s="27" t="s">
        <v>838</v>
      </c>
    </row>
    <row r="1328" spans="2:12" s="50" customFormat="1" x14ac:dyDescent="0.2">
      <c r="B1328" s="50">
        <v>9</v>
      </c>
      <c r="C1328" s="50" t="s">
        <v>229</v>
      </c>
      <c r="D1328" s="50" t="s">
        <v>1050</v>
      </c>
      <c r="E1328" s="145" t="e">
        <f>#REF!</f>
        <v>#REF!</v>
      </c>
      <c r="F1328" s="33" t="s">
        <v>777</v>
      </c>
      <c r="G1328" s="56" t="s">
        <v>827</v>
      </c>
      <c r="I1328" s="51" t="s">
        <v>30</v>
      </c>
      <c r="J1328" s="57" t="s">
        <v>704</v>
      </c>
      <c r="K1328" s="50" t="e">
        <f t="shared" si="20"/>
        <v>#REF!</v>
      </c>
      <c r="L1328" s="27" t="s">
        <v>838</v>
      </c>
    </row>
    <row r="1329" spans="2:12" s="50" customFormat="1" x14ac:dyDescent="0.2">
      <c r="B1329" s="50">
        <v>9</v>
      </c>
      <c r="C1329" s="50" t="s">
        <v>229</v>
      </c>
      <c r="D1329" s="50" t="s">
        <v>1050</v>
      </c>
      <c r="E1329" s="145" t="e">
        <f>#REF!</f>
        <v>#REF!</v>
      </c>
      <c r="F1329" s="33" t="s">
        <v>778</v>
      </c>
      <c r="G1329" s="56" t="s">
        <v>827</v>
      </c>
      <c r="I1329" s="51" t="s">
        <v>30</v>
      </c>
      <c r="J1329" s="57" t="s">
        <v>704</v>
      </c>
      <c r="K1329" s="50" t="e">
        <f t="shared" si="20"/>
        <v>#REF!</v>
      </c>
      <c r="L1329" s="27" t="s">
        <v>838</v>
      </c>
    </row>
    <row r="1330" spans="2:12" s="50" customFormat="1" x14ac:dyDescent="0.2">
      <c r="B1330" s="50">
        <v>9</v>
      </c>
      <c r="C1330" s="50" t="s">
        <v>229</v>
      </c>
      <c r="D1330" s="50" t="s">
        <v>1050</v>
      </c>
      <c r="E1330" s="145" t="e">
        <f>#REF!</f>
        <v>#REF!</v>
      </c>
      <c r="F1330" s="33" t="s">
        <v>779</v>
      </c>
      <c r="G1330" s="56" t="s">
        <v>827</v>
      </c>
      <c r="I1330" s="51" t="s">
        <v>30</v>
      </c>
      <c r="J1330" s="57" t="s">
        <v>704</v>
      </c>
      <c r="K1330" s="50" t="e">
        <f t="shared" si="20"/>
        <v>#REF!</v>
      </c>
      <c r="L1330" s="27" t="s">
        <v>838</v>
      </c>
    </row>
    <row r="1331" spans="2:12" s="50" customFormat="1" x14ac:dyDescent="0.2">
      <c r="B1331" s="50">
        <v>9</v>
      </c>
      <c r="C1331" s="50" t="s">
        <v>786</v>
      </c>
      <c r="D1331" s="50" t="s">
        <v>1050</v>
      </c>
      <c r="E1331" s="145" t="e">
        <f>#REF!</f>
        <v>#REF!</v>
      </c>
      <c r="F1331" s="33" t="s">
        <v>780</v>
      </c>
      <c r="G1331" s="56" t="s">
        <v>827</v>
      </c>
      <c r="I1331" s="51" t="s">
        <v>30</v>
      </c>
      <c r="J1331" s="57" t="s">
        <v>704</v>
      </c>
      <c r="K1331" s="50" t="e">
        <f t="shared" si="20"/>
        <v>#REF!</v>
      </c>
      <c r="L1331" s="27" t="s">
        <v>838</v>
      </c>
    </row>
    <row r="1332" spans="2:12" s="50" customFormat="1" x14ac:dyDescent="0.2">
      <c r="B1332" s="50">
        <v>9</v>
      </c>
      <c r="C1332" s="50" t="s">
        <v>786</v>
      </c>
      <c r="D1332" s="50" t="s">
        <v>1050</v>
      </c>
      <c r="E1332" s="145" t="e">
        <f>#REF!</f>
        <v>#REF!</v>
      </c>
      <c r="F1332" s="33" t="s">
        <v>781</v>
      </c>
      <c r="G1332" s="56" t="s">
        <v>827</v>
      </c>
      <c r="I1332" s="51" t="s">
        <v>30</v>
      </c>
      <c r="J1332" s="57" t="s">
        <v>704</v>
      </c>
      <c r="K1332" s="50" t="e">
        <f t="shared" si="20"/>
        <v>#REF!</v>
      </c>
      <c r="L1332" s="27" t="s">
        <v>838</v>
      </c>
    </row>
    <row r="1333" spans="2:12" s="50" customFormat="1" x14ac:dyDescent="0.2">
      <c r="B1333" s="50">
        <v>9</v>
      </c>
      <c r="C1333" s="50" t="s">
        <v>786</v>
      </c>
      <c r="D1333" s="50" t="s">
        <v>1050</v>
      </c>
      <c r="E1333" s="145" t="e">
        <f>#REF!</f>
        <v>#REF!</v>
      </c>
      <c r="F1333" s="33" t="s">
        <v>782</v>
      </c>
      <c r="G1333" s="56" t="s">
        <v>827</v>
      </c>
      <c r="I1333" s="51" t="s">
        <v>30</v>
      </c>
      <c r="J1333" s="57" t="s">
        <v>704</v>
      </c>
      <c r="K1333" s="50" t="e">
        <f t="shared" si="20"/>
        <v>#REF!</v>
      </c>
      <c r="L1333" s="27" t="s">
        <v>838</v>
      </c>
    </row>
    <row r="1334" spans="2:12" s="50" customFormat="1" x14ac:dyDescent="0.2">
      <c r="B1334" s="50">
        <v>9</v>
      </c>
      <c r="C1334" s="50" t="s">
        <v>786</v>
      </c>
      <c r="D1334" s="50" t="s">
        <v>1050</v>
      </c>
      <c r="E1334" s="145" t="e">
        <f>#REF!</f>
        <v>#REF!</v>
      </c>
      <c r="F1334" s="33" t="s">
        <v>783</v>
      </c>
      <c r="G1334" s="56" t="s">
        <v>827</v>
      </c>
      <c r="I1334" s="51" t="s">
        <v>30</v>
      </c>
      <c r="J1334" s="57" t="s">
        <v>704</v>
      </c>
      <c r="K1334" s="50" t="e">
        <f t="shared" si="20"/>
        <v>#REF!</v>
      </c>
      <c r="L1334" s="27" t="s">
        <v>838</v>
      </c>
    </row>
    <row r="1335" spans="2:12" s="50" customFormat="1" x14ac:dyDescent="0.2">
      <c r="B1335" s="50">
        <v>9</v>
      </c>
      <c r="C1335" s="50" t="s">
        <v>786</v>
      </c>
      <c r="D1335" s="50" t="s">
        <v>1050</v>
      </c>
      <c r="E1335" s="145" t="e">
        <f>#REF!</f>
        <v>#REF!</v>
      </c>
      <c r="F1335" s="33" t="s">
        <v>784</v>
      </c>
      <c r="G1335" s="56" t="s">
        <v>827</v>
      </c>
      <c r="I1335" s="51" t="s">
        <v>30</v>
      </c>
      <c r="J1335" s="57" t="s">
        <v>704</v>
      </c>
      <c r="K1335" s="50" t="e">
        <f t="shared" si="20"/>
        <v>#REF!</v>
      </c>
      <c r="L1335" s="27" t="s">
        <v>838</v>
      </c>
    </row>
    <row r="1336" spans="2:12" s="50" customFormat="1" x14ac:dyDescent="0.2">
      <c r="B1336" s="50">
        <v>9</v>
      </c>
      <c r="C1336" s="50" t="s">
        <v>786</v>
      </c>
      <c r="D1336" s="50" t="s">
        <v>1050</v>
      </c>
      <c r="E1336" s="145" t="e">
        <f>#REF!</f>
        <v>#REF!</v>
      </c>
      <c r="F1336" s="33" t="s">
        <v>785</v>
      </c>
      <c r="G1336" s="56" t="s">
        <v>827</v>
      </c>
      <c r="I1336" s="51" t="s">
        <v>30</v>
      </c>
      <c r="J1336" s="57" t="s">
        <v>704</v>
      </c>
      <c r="K1336" s="50" t="e">
        <f t="shared" si="20"/>
        <v>#REF!</v>
      </c>
      <c r="L1336" s="27" t="s">
        <v>838</v>
      </c>
    </row>
    <row r="1337" spans="2:12" s="50" customFormat="1" x14ac:dyDescent="0.2">
      <c r="B1337" s="50">
        <v>9</v>
      </c>
      <c r="C1337" s="50" t="s">
        <v>230</v>
      </c>
      <c r="D1337" s="50" t="s">
        <v>1050</v>
      </c>
      <c r="E1337" s="145" t="e">
        <f>#REF!</f>
        <v>#REF!</v>
      </c>
      <c r="F1337" s="33" t="s">
        <v>820</v>
      </c>
      <c r="G1337" s="56" t="s">
        <v>827</v>
      </c>
      <c r="I1337" s="51" t="s">
        <v>30</v>
      </c>
      <c r="J1337" s="57" t="s">
        <v>704</v>
      </c>
      <c r="K1337" s="50" t="e">
        <f t="shared" si="20"/>
        <v>#REF!</v>
      </c>
      <c r="L1337" s="27" t="s">
        <v>838</v>
      </c>
    </row>
    <row r="1338" spans="2:12" s="50" customFormat="1" x14ac:dyDescent="0.2">
      <c r="B1338" s="50">
        <v>9</v>
      </c>
      <c r="C1338" s="50" t="s">
        <v>230</v>
      </c>
      <c r="D1338" s="50" t="s">
        <v>1050</v>
      </c>
      <c r="E1338" s="145" t="e">
        <f>#REF!</f>
        <v>#REF!</v>
      </c>
      <c r="F1338" s="33" t="s">
        <v>671</v>
      </c>
      <c r="G1338" s="56" t="s">
        <v>827</v>
      </c>
      <c r="I1338" s="51" t="s">
        <v>30</v>
      </c>
      <c r="J1338" s="57" t="s">
        <v>704</v>
      </c>
      <c r="K1338" s="50" t="e">
        <f t="shared" si="20"/>
        <v>#REF!</v>
      </c>
      <c r="L1338" s="27" t="s">
        <v>838</v>
      </c>
    </row>
    <row r="1339" spans="2:12" s="50" customFormat="1" x14ac:dyDescent="0.2">
      <c r="B1339" s="50">
        <v>9</v>
      </c>
      <c r="C1339" s="50" t="s">
        <v>230</v>
      </c>
      <c r="D1339" s="50" t="s">
        <v>1050</v>
      </c>
      <c r="E1339" s="145" t="e">
        <f>#REF!</f>
        <v>#REF!</v>
      </c>
      <c r="F1339" s="33" t="s">
        <v>787</v>
      </c>
      <c r="G1339" s="56" t="s">
        <v>827</v>
      </c>
      <c r="I1339" s="51" t="s">
        <v>30</v>
      </c>
      <c r="J1339" s="57" t="s">
        <v>704</v>
      </c>
      <c r="K1339" s="50" t="e">
        <f t="shared" si="20"/>
        <v>#REF!</v>
      </c>
      <c r="L1339" s="27" t="s">
        <v>838</v>
      </c>
    </row>
    <row r="1340" spans="2:12" s="50" customFormat="1" x14ac:dyDescent="0.2">
      <c r="B1340" s="50">
        <v>9</v>
      </c>
      <c r="C1340" s="50" t="s">
        <v>230</v>
      </c>
      <c r="D1340" s="50" t="s">
        <v>1050</v>
      </c>
      <c r="E1340" s="145" t="e">
        <f>#REF!</f>
        <v>#REF!</v>
      </c>
      <c r="F1340" s="33" t="s">
        <v>788</v>
      </c>
      <c r="G1340" s="56" t="s">
        <v>827</v>
      </c>
      <c r="I1340" s="51" t="s">
        <v>30</v>
      </c>
      <c r="J1340" s="57" t="s">
        <v>704</v>
      </c>
      <c r="K1340" s="50" t="e">
        <f t="shared" si="20"/>
        <v>#REF!</v>
      </c>
      <c r="L1340" s="27" t="s">
        <v>838</v>
      </c>
    </row>
    <row r="1341" spans="2:12" s="50" customFormat="1" x14ac:dyDescent="0.2">
      <c r="B1341" s="50">
        <v>9</v>
      </c>
      <c r="C1341" s="50" t="s">
        <v>230</v>
      </c>
      <c r="D1341" s="50" t="s">
        <v>1050</v>
      </c>
      <c r="E1341" s="145" t="e">
        <f>#REF!</f>
        <v>#REF!</v>
      </c>
      <c r="F1341" s="33" t="s">
        <v>789</v>
      </c>
      <c r="G1341" s="56" t="s">
        <v>827</v>
      </c>
      <c r="I1341" s="51" t="s">
        <v>30</v>
      </c>
      <c r="J1341" s="57" t="s">
        <v>704</v>
      </c>
      <c r="K1341" s="50" t="e">
        <f t="shared" si="20"/>
        <v>#REF!</v>
      </c>
      <c r="L1341" s="27" t="s">
        <v>838</v>
      </c>
    </row>
    <row r="1342" spans="2:12" s="50" customFormat="1" x14ac:dyDescent="0.2">
      <c r="B1342" s="50">
        <v>9</v>
      </c>
      <c r="C1342" s="50" t="s">
        <v>230</v>
      </c>
      <c r="D1342" s="50" t="s">
        <v>1050</v>
      </c>
      <c r="E1342" s="145" t="e">
        <f>#REF!</f>
        <v>#REF!</v>
      </c>
      <c r="F1342" s="33" t="s">
        <v>790</v>
      </c>
      <c r="G1342" s="56" t="s">
        <v>827</v>
      </c>
      <c r="I1342" s="51" t="s">
        <v>30</v>
      </c>
      <c r="J1342" s="57" t="s">
        <v>704</v>
      </c>
      <c r="K1342" s="50" t="e">
        <f t="shared" si="20"/>
        <v>#REF!</v>
      </c>
      <c r="L1342" s="27" t="s">
        <v>838</v>
      </c>
    </row>
    <row r="1343" spans="2:12" s="50" customFormat="1" x14ac:dyDescent="0.2">
      <c r="B1343" s="50">
        <v>9</v>
      </c>
      <c r="C1343" s="50" t="s">
        <v>230</v>
      </c>
      <c r="D1343" s="50" t="s">
        <v>1050</v>
      </c>
      <c r="E1343" s="145" t="e">
        <f>#REF!</f>
        <v>#REF!</v>
      </c>
      <c r="F1343" s="33" t="s">
        <v>791</v>
      </c>
      <c r="G1343" s="56" t="s">
        <v>827</v>
      </c>
      <c r="I1343" s="51" t="s">
        <v>30</v>
      </c>
      <c r="J1343" s="57" t="s">
        <v>704</v>
      </c>
      <c r="K1343" s="50" t="e">
        <f t="shared" si="20"/>
        <v>#REF!</v>
      </c>
      <c r="L1343" s="27" t="s">
        <v>838</v>
      </c>
    </row>
    <row r="1344" spans="2:12" s="50" customFormat="1" x14ac:dyDescent="0.2">
      <c r="B1344" s="50">
        <v>9</v>
      </c>
      <c r="C1344" s="50" t="s">
        <v>230</v>
      </c>
      <c r="D1344" s="50" t="s">
        <v>1050</v>
      </c>
      <c r="E1344" s="145" t="e">
        <f>#REF!</f>
        <v>#REF!</v>
      </c>
      <c r="F1344" s="33" t="s">
        <v>792</v>
      </c>
      <c r="G1344" s="56" t="s">
        <v>827</v>
      </c>
      <c r="I1344" s="51" t="s">
        <v>30</v>
      </c>
      <c r="J1344" s="57" t="s">
        <v>704</v>
      </c>
      <c r="K1344" s="50" t="e">
        <f t="shared" si="20"/>
        <v>#REF!</v>
      </c>
      <c r="L1344" s="27" t="s">
        <v>838</v>
      </c>
    </row>
    <row r="1345" spans="1:12" s="50" customFormat="1" x14ac:dyDescent="0.2">
      <c r="B1345" s="50">
        <v>9</v>
      </c>
      <c r="C1345" s="50" t="s">
        <v>230</v>
      </c>
      <c r="D1345" s="50" t="s">
        <v>1050</v>
      </c>
      <c r="E1345" s="145" t="e">
        <f>#REF!</f>
        <v>#REF!</v>
      </c>
      <c r="F1345" s="33" t="s">
        <v>793</v>
      </c>
      <c r="G1345" s="56" t="s">
        <v>827</v>
      </c>
      <c r="I1345" s="51" t="s">
        <v>30</v>
      </c>
      <c r="J1345" s="57" t="s">
        <v>704</v>
      </c>
      <c r="K1345" s="50" t="e">
        <f t="shared" si="20"/>
        <v>#REF!</v>
      </c>
      <c r="L1345" s="27" t="s">
        <v>838</v>
      </c>
    </row>
    <row r="1346" spans="1:12" s="50" customFormat="1" x14ac:dyDescent="0.2">
      <c r="B1346" s="50">
        <v>9</v>
      </c>
      <c r="C1346" s="50" t="s">
        <v>230</v>
      </c>
      <c r="D1346" s="50" t="s">
        <v>1050</v>
      </c>
      <c r="E1346" s="145" t="e">
        <f>#REF!</f>
        <v>#REF!</v>
      </c>
      <c r="F1346" s="33" t="s">
        <v>420</v>
      </c>
      <c r="G1346" s="56" t="s">
        <v>827</v>
      </c>
      <c r="I1346" s="51" t="s">
        <v>30</v>
      </c>
      <c r="J1346" s="57" t="s">
        <v>704</v>
      </c>
      <c r="K1346" s="50" t="e">
        <f t="shared" si="20"/>
        <v>#REF!</v>
      </c>
      <c r="L1346" s="27" t="s">
        <v>838</v>
      </c>
    </row>
    <row r="1347" spans="1:12" s="50" customFormat="1" x14ac:dyDescent="0.2">
      <c r="B1347" s="50">
        <v>9</v>
      </c>
      <c r="C1347" s="50" t="s">
        <v>230</v>
      </c>
      <c r="D1347" s="50" t="s">
        <v>1050</v>
      </c>
      <c r="E1347" s="145" t="e">
        <f>#REF!</f>
        <v>#REF!</v>
      </c>
      <c r="F1347" s="33" t="s">
        <v>794</v>
      </c>
      <c r="G1347" s="56" t="s">
        <v>827</v>
      </c>
      <c r="I1347" s="51" t="s">
        <v>30</v>
      </c>
      <c r="J1347" s="57" t="s">
        <v>704</v>
      </c>
      <c r="K1347" s="50" t="e">
        <f t="shared" si="20"/>
        <v>#REF!</v>
      </c>
      <c r="L1347" s="27" t="s">
        <v>838</v>
      </c>
    </row>
    <row r="1348" spans="1:12" s="50" customFormat="1" x14ac:dyDescent="0.2">
      <c r="B1348" s="50">
        <v>9</v>
      </c>
      <c r="C1348" s="50" t="s">
        <v>230</v>
      </c>
      <c r="D1348" s="50" t="s">
        <v>1050</v>
      </c>
      <c r="E1348" s="145" t="e">
        <f>#REF!</f>
        <v>#REF!</v>
      </c>
      <c r="F1348" s="24" t="s">
        <v>85</v>
      </c>
      <c r="G1348" s="56" t="s">
        <v>827</v>
      </c>
      <c r="I1348" s="51" t="s">
        <v>30</v>
      </c>
      <c r="J1348" s="57" t="s">
        <v>704</v>
      </c>
      <c r="K1348" s="50" t="e">
        <f t="shared" si="20"/>
        <v>#REF!</v>
      </c>
      <c r="L1348" s="27" t="s">
        <v>838</v>
      </c>
    </row>
    <row r="1349" spans="1:12" s="50" customFormat="1" x14ac:dyDescent="0.2">
      <c r="B1349" s="50">
        <v>9</v>
      </c>
      <c r="C1349" s="50" t="s">
        <v>240</v>
      </c>
      <c r="D1349" s="50" t="s">
        <v>1050</v>
      </c>
      <c r="E1349" s="145" t="e">
        <f>#REF!</f>
        <v>#REF!</v>
      </c>
      <c r="F1349" s="33" t="s">
        <v>795</v>
      </c>
      <c r="G1349" s="56" t="s">
        <v>827</v>
      </c>
      <c r="I1349" s="51" t="s">
        <v>30</v>
      </c>
      <c r="J1349" s="57" t="s">
        <v>704</v>
      </c>
      <c r="K1349" s="50" t="e">
        <f t="shared" si="20"/>
        <v>#REF!</v>
      </c>
      <c r="L1349" s="27" t="s">
        <v>838</v>
      </c>
    </row>
    <row r="1350" spans="1:12" x14ac:dyDescent="0.2">
      <c r="A1350" s="50"/>
      <c r="B1350" s="50">
        <v>9</v>
      </c>
      <c r="C1350" s="50" t="s">
        <v>240</v>
      </c>
      <c r="D1350" s="50" t="s">
        <v>1050</v>
      </c>
      <c r="E1350" s="145" t="e">
        <f>#REF!</f>
        <v>#REF!</v>
      </c>
      <c r="F1350" s="33" t="s">
        <v>823</v>
      </c>
      <c r="G1350" s="56" t="s">
        <v>827</v>
      </c>
      <c r="I1350" s="51" t="s">
        <v>30</v>
      </c>
      <c r="J1350" s="57" t="s">
        <v>704</v>
      </c>
      <c r="K1350" s="50" t="e">
        <f t="shared" si="20"/>
        <v>#REF!</v>
      </c>
      <c r="L1350" s="27" t="s">
        <v>838</v>
      </c>
    </row>
    <row r="1351" spans="1:12" x14ac:dyDescent="0.2">
      <c r="A1351" s="50"/>
      <c r="B1351" s="50">
        <v>9</v>
      </c>
      <c r="C1351" s="50" t="s">
        <v>240</v>
      </c>
      <c r="D1351" s="50" t="s">
        <v>1050</v>
      </c>
      <c r="E1351" s="145" t="e">
        <f>#REF!</f>
        <v>#REF!</v>
      </c>
      <c r="F1351" s="33" t="s">
        <v>630</v>
      </c>
      <c r="G1351" s="56" t="s">
        <v>827</v>
      </c>
      <c r="I1351" s="51" t="s">
        <v>30</v>
      </c>
      <c r="J1351" s="57" t="s">
        <v>704</v>
      </c>
      <c r="K1351" s="50" t="e">
        <f t="shared" si="20"/>
        <v>#REF!</v>
      </c>
      <c r="L1351" s="27" t="s">
        <v>838</v>
      </c>
    </row>
    <row r="1352" spans="1:12" x14ac:dyDescent="0.2">
      <c r="A1352" s="50"/>
      <c r="B1352" s="50">
        <v>9</v>
      </c>
      <c r="C1352" s="50" t="s">
        <v>240</v>
      </c>
      <c r="D1352" s="50" t="s">
        <v>1050</v>
      </c>
      <c r="E1352" s="145" t="e">
        <f>#REF!</f>
        <v>#REF!</v>
      </c>
      <c r="F1352" s="33" t="s">
        <v>796</v>
      </c>
      <c r="G1352" s="56" t="s">
        <v>827</v>
      </c>
      <c r="I1352" s="51" t="s">
        <v>30</v>
      </c>
      <c r="J1352" s="57" t="s">
        <v>704</v>
      </c>
      <c r="K1352" s="50" t="e">
        <f t="shared" si="20"/>
        <v>#REF!</v>
      </c>
      <c r="L1352" s="27" t="s">
        <v>838</v>
      </c>
    </row>
    <row r="1353" spans="1:12" x14ac:dyDescent="0.2">
      <c r="A1353" s="50"/>
      <c r="B1353" s="50">
        <v>9</v>
      </c>
      <c r="C1353" s="50" t="s">
        <v>240</v>
      </c>
      <c r="D1353" s="50" t="s">
        <v>1050</v>
      </c>
      <c r="E1353" s="145" t="e">
        <f>#REF!</f>
        <v>#REF!</v>
      </c>
      <c r="F1353" s="33" t="s">
        <v>797</v>
      </c>
      <c r="G1353" s="56" t="s">
        <v>827</v>
      </c>
      <c r="I1353" s="51" t="s">
        <v>30</v>
      </c>
      <c r="J1353" s="57" t="s">
        <v>704</v>
      </c>
      <c r="K1353" s="50" t="e">
        <f t="shared" si="20"/>
        <v>#REF!</v>
      </c>
      <c r="L1353" s="27" t="s">
        <v>838</v>
      </c>
    </row>
    <row r="1354" spans="1:12" x14ac:dyDescent="0.2">
      <c r="A1354" s="50"/>
      <c r="B1354" s="50">
        <v>9</v>
      </c>
      <c r="C1354" s="50" t="s">
        <v>240</v>
      </c>
      <c r="D1354" s="50" t="s">
        <v>1050</v>
      </c>
      <c r="E1354" s="145" t="e">
        <f>#REF!</f>
        <v>#REF!</v>
      </c>
      <c r="F1354" s="33" t="s">
        <v>798</v>
      </c>
      <c r="G1354" s="56" t="s">
        <v>827</v>
      </c>
      <c r="I1354" s="51" t="s">
        <v>30</v>
      </c>
      <c r="J1354" s="57" t="s">
        <v>704</v>
      </c>
      <c r="K1354" s="50" t="e">
        <f t="shared" si="20"/>
        <v>#REF!</v>
      </c>
      <c r="L1354" s="27" t="s">
        <v>838</v>
      </c>
    </row>
    <row r="1355" spans="1:12" x14ac:dyDescent="0.2">
      <c r="A1355" s="50"/>
      <c r="B1355" s="50">
        <v>9</v>
      </c>
      <c r="C1355" s="50" t="s">
        <v>240</v>
      </c>
      <c r="D1355" s="50" t="s">
        <v>1050</v>
      </c>
      <c r="E1355" s="145" t="e">
        <f>#REF!</f>
        <v>#REF!</v>
      </c>
      <c r="F1355" s="25" t="s">
        <v>799</v>
      </c>
      <c r="G1355" s="56" t="s">
        <v>827</v>
      </c>
      <c r="I1355" s="51" t="s">
        <v>30</v>
      </c>
      <c r="J1355" s="57" t="s">
        <v>704</v>
      </c>
      <c r="K1355" s="50" t="e">
        <f t="shared" si="20"/>
        <v>#REF!</v>
      </c>
      <c r="L1355" s="27" t="s">
        <v>838</v>
      </c>
    </row>
    <row r="1356" spans="1:12" x14ac:dyDescent="0.2">
      <c r="A1356" s="50"/>
      <c r="B1356" s="50">
        <v>9</v>
      </c>
      <c r="C1356" s="50" t="s">
        <v>240</v>
      </c>
      <c r="D1356" s="50" t="s">
        <v>1050</v>
      </c>
      <c r="E1356" s="145" t="e">
        <f>#REF!</f>
        <v>#REF!</v>
      </c>
      <c r="F1356" s="25" t="s">
        <v>800</v>
      </c>
      <c r="G1356" s="56" t="s">
        <v>827</v>
      </c>
      <c r="I1356" s="51" t="s">
        <v>30</v>
      </c>
      <c r="J1356" s="57" t="s">
        <v>704</v>
      </c>
      <c r="K1356" s="50" t="e">
        <f t="shared" si="20"/>
        <v>#REF!</v>
      </c>
      <c r="L1356" s="27" t="s">
        <v>838</v>
      </c>
    </row>
    <row r="1357" spans="1:12" x14ac:dyDescent="0.2">
      <c r="A1357" s="50"/>
      <c r="B1357" s="50">
        <v>9</v>
      </c>
      <c r="C1357" s="50" t="s">
        <v>240</v>
      </c>
      <c r="D1357" s="50" t="s">
        <v>1050</v>
      </c>
      <c r="E1357" s="145" t="e">
        <f>#REF!</f>
        <v>#REF!</v>
      </c>
      <c r="F1357" s="25" t="s">
        <v>801</v>
      </c>
      <c r="G1357" s="56" t="s">
        <v>827</v>
      </c>
      <c r="I1357" s="51" t="s">
        <v>30</v>
      </c>
      <c r="J1357" s="57" t="s">
        <v>704</v>
      </c>
      <c r="K1357" s="50" t="e">
        <f t="shared" si="20"/>
        <v>#REF!</v>
      </c>
      <c r="L1357" s="27" t="s">
        <v>838</v>
      </c>
    </row>
    <row r="1358" spans="1:12" x14ac:dyDescent="0.2">
      <c r="A1358" s="50"/>
      <c r="B1358" s="50">
        <v>9</v>
      </c>
      <c r="C1358" s="50" t="s">
        <v>240</v>
      </c>
      <c r="D1358" s="50" t="s">
        <v>1050</v>
      </c>
      <c r="E1358" s="145" t="e">
        <f>#REF!</f>
        <v>#REF!</v>
      </c>
      <c r="F1358" s="25" t="s">
        <v>802</v>
      </c>
      <c r="G1358" s="56" t="s">
        <v>827</v>
      </c>
      <c r="I1358" s="51" t="s">
        <v>30</v>
      </c>
      <c r="J1358" s="57" t="s">
        <v>704</v>
      </c>
      <c r="K1358" s="50" t="e">
        <f t="shared" si="20"/>
        <v>#REF!</v>
      </c>
      <c r="L1358" s="27" t="s">
        <v>838</v>
      </c>
    </row>
    <row r="1359" spans="1:12" x14ac:dyDescent="0.2">
      <c r="A1359" s="50"/>
      <c r="B1359" s="50">
        <v>9</v>
      </c>
      <c r="C1359" s="50" t="s">
        <v>240</v>
      </c>
      <c r="D1359" s="50" t="s">
        <v>1050</v>
      </c>
      <c r="E1359" s="145" t="e">
        <f>#REF!</f>
        <v>#REF!</v>
      </c>
      <c r="F1359" s="24" t="s">
        <v>85</v>
      </c>
      <c r="G1359" s="56" t="s">
        <v>827</v>
      </c>
      <c r="I1359" s="51" t="s">
        <v>30</v>
      </c>
      <c r="J1359" s="57" t="s">
        <v>704</v>
      </c>
      <c r="K1359" s="50" t="e">
        <f t="shared" si="20"/>
        <v>#REF!</v>
      </c>
      <c r="L1359" s="27" t="s">
        <v>838</v>
      </c>
    </row>
    <row r="1360" spans="1:12" x14ac:dyDescent="0.2">
      <c r="A1360" s="50"/>
      <c r="B1360" s="50">
        <v>9</v>
      </c>
      <c r="C1360" t="s">
        <v>241</v>
      </c>
      <c r="D1360" s="50" t="s">
        <v>1050</v>
      </c>
      <c r="E1360" s="145" t="e">
        <f>#REF!</f>
        <v>#REF!</v>
      </c>
      <c r="F1360" s="33" t="s">
        <v>803</v>
      </c>
      <c r="G1360" s="56" t="s">
        <v>827</v>
      </c>
      <c r="I1360" s="51" t="s">
        <v>30</v>
      </c>
      <c r="J1360" s="57" t="s">
        <v>704</v>
      </c>
      <c r="K1360" s="50" t="e">
        <f t="shared" si="20"/>
        <v>#REF!</v>
      </c>
      <c r="L1360" s="27" t="s">
        <v>838</v>
      </c>
    </row>
    <row r="1361" spans="1:12" x14ac:dyDescent="0.2">
      <c r="A1361" s="50"/>
      <c r="B1361" s="50">
        <v>9</v>
      </c>
      <c r="C1361" s="50" t="s">
        <v>241</v>
      </c>
      <c r="D1361" s="50" t="s">
        <v>1050</v>
      </c>
      <c r="E1361" s="145" t="e">
        <f>#REF!</f>
        <v>#REF!</v>
      </c>
      <c r="F1361" s="33" t="s">
        <v>672</v>
      </c>
      <c r="G1361" s="56" t="s">
        <v>827</v>
      </c>
      <c r="I1361" s="51" t="s">
        <v>30</v>
      </c>
      <c r="J1361" s="57" t="s">
        <v>704</v>
      </c>
      <c r="K1361" s="50" t="e">
        <f t="shared" si="20"/>
        <v>#REF!</v>
      </c>
      <c r="L1361" s="27" t="s">
        <v>838</v>
      </c>
    </row>
    <row r="1362" spans="1:12" x14ac:dyDescent="0.2">
      <c r="A1362" s="50"/>
      <c r="B1362" s="50">
        <v>9</v>
      </c>
      <c r="C1362" s="50" t="s">
        <v>241</v>
      </c>
      <c r="D1362" s="50" t="s">
        <v>1050</v>
      </c>
      <c r="E1362" s="145" t="e">
        <f>#REF!</f>
        <v>#REF!</v>
      </c>
      <c r="F1362" s="33" t="s">
        <v>804</v>
      </c>
      <c r="G1362" s="56" t="s">
        <v>827</v>
      </c>
      <c r="I1362" s="51" t="s">
        <v>30</v>
      </c>
      <c r="J1362" s="57" t="s">
        <v>704</v>
      </c>
      <c r="K1362" s="50" t="e">
        <f t="shared" si="20"/>
        <v>#REF!</v>
      </c>
      <c r="L1362" s="27" t="s">
        <v>838</v>
      </c>
    </row>
    <row r="1363" spans="1:12" x14ac:dyDescent="0.2">
      <c r="A1363" s="50"/>
      <c r="B1363" s="50">
        <v>9</v>
      </c>
      <c r="C1363" s="50" t="s">
        <v>241</v>
      </c>
      <c r="D1363" s="50" t="s">
        <v>1050</v>
      </c>
      <c r="E1363" s="145" t="e">
        <f>#REF!</f>
        <v>#REF!</v>
      </c>
      <c r="F1363" s="33" t="s">
        <v>805</v>
      </c>
      <c r="G1363" s="56" t="s">
        <v>827</v>
      </c>
      <c r="I1363" s="51" t="s">
        <v>30</v>
      </c>
      <c r="J1363" s="57" t="s">
        <v>704</v>
      </c>
      <c r="K1363" s="50" t="e">
        <f t="shared" ref="K1363:K1370" si="21">IF(E1363=0,"",E1363)</f>
        <v>#REF!</v>
      </c>
      <c r="L1363" s="27" t="s">
        <v>838</v>
      </c>
    </row>
    <row r="1364" spans="1:12" x14ac:dyDescent="0.2">
      <c r="A1364" s="50"/>
      <c r="B1364" s="50">
        <v>9</v>
      </c>
      <c r="C1364" s="50" t="s">
        <v>241</v>
      </c>
      <c r="D1364" s="50" t="s">
        <v>1050</v>
      </c>
      <c r="E1364" s="145" t="e">
        <f>#REF!</f>
        <v>#REF!</v>
      </c>
      <c r="F1364" s="24" t="s">
        <v>85</v>
      </c>
      <c r="G1364" s="56" t="s">
        <v>827</v>
      </c>
      <c r="I1364" s="51" t="s">
        <v>30</v>
      </c>
      <c r="J1364" s="57" t="s">
        <v>704</v>
      </c>
      <c r="K1364" s="50" t="e">
        <f t="shared" si="21"/>
        <v>#REF!</v>
      </c>
      <c r="L1364" s="27" t="s">
        <v>838</v>
      </c>
    </row>
    <row r="1365" spans="1:12" x14ac:dyDescent="0.2">
      <c r="A1365" s="50"/>
      <c r="B1365" s="50">
        <v>9</v>
      </c>
      <c r="C1365" t="s">
        <v>808</v>
      </c>
      <c r="D1365" s="50" t="s">
        <v>1050</v>
      </c>
      <c r="E1365" s="145" t="e">
        <f>#REF!</f>
        <v>#REF!</v>
      </c>
      <c r="F1365" s="46" t="s">
        <v>806</v>
      </c>
      <c r="G1365" s="56" t="s">
        <v>827</v>
      </c>
      <c r="I1365" s="51" t="s">
        <v>30</v>
      </c>
      <c r="J1365" s="57" t="s">
        <v>704</v>
      </c>
      <c r="K1365" s="50" t="e">
        <f t="shared" si="21"/>
        <v>#REF!</v>
      </c>
      <c r="L1365" s="27" t="s">
        <v>838</v>
      </c>
    </row>
    <row r="1366" spans="1:12" x14ac:dyDescent="0.2">
      <c r="A1366" s="50"/>
      <c r="B1366" s="50">
        <v>9</v>
      </c>
      <c r="C1366" s="50" t="s">
        <v>808</v>
      </c>
      <c r="D1366" s="50" t="s">
        <v>1050</v>
      </c>
      <c r="E1366" s="145" t="e">
        <f>#REF!</f>
        <v>#REF!</v>
      </c>
      <c r="F1366" s="34" t="s">
        <v>673</v>
      </c>
      <c r="G1366" s="56" t="s">
        <v>827</v>
      </c>
      <c r="I1366" s="51" t="s">
        <v>30</v>
      </c>
      <c r="J1366" s="57" t="s">
        <v>704</v>
      </c>
      <c r="K1366" s="50" t="e">
        <f t="shared" si="21"/>
        <v>#REF!</v>
      </c>
      <c r="L1366" s="27" t="s">
        <v>838</v>
      </c>
    </row>
    <row r="1367" spans="1:12" x14ac:dyDescent="0.2">
      <c r="A1367" s="50"/>
      <c r="B1367" s="50">
        <v>9</v>
      </c>
      <c r="C1367" s="50" t="s">
        <v>808</v>
      </c>
      <c r="D1367" s="50" t="s">
        <v>1050</v>
      </c>
      <c r="E1367" s="145" t="e">
        <f>#REF!</f>
        <v>#REF!</v>
      </c>
      <c r="F1367" s="33" t="s">
        <v>807</v>
      </c>
      <c r="G1367" s="56" t="s">
        <v>827</v>
      </c>
      <c r="I1367" s="51" t="s">
        <v>30</v>
      </c>
      <c r="J1367" s="57" t="s">
        <v>704</v>
      </c>
      <c r="K1367" s="50" t="e">
        <f t="shared" si="21"/>
        <v>#REF!</v>
      </c>
      <c r="L1367" s="27" t="s">
        <v>838</v>
      </c>
    </row>
    <row r="1368" spans="1:12" x14ac:dyDescent="0.2">
      <c r="A1368" s="50"/>
      <c r="B1368" s="50">
        <v>9</v>
      </c>
      <c r="C1368" s="50" t="s">
        <v>808</v>
      </c>
      <c r="D1368" s="50" t="s">
        <v>1050</v>
      </c>
      <c r="E1368" s="145" t="e">
        <f>#REF!</f>
        <v>#REF!</v>
      </c>
      <c r="F1368" s="24" t="s">
        <v>85</v>
      </c>
      <c r="G1368" s="56" t="s">
        <v>827</v>
      </c>
      <c r="I1368" s="51" t="s">
        <v>30</v>
      </c>
      <c r="J1368" s="57" t="s">
        <v>704</v>
      </c>
      <c r="K1368" s="50" t="e">
        <f t="shared" si="21"/>
        <v>#REF!</v>
      </c>
      <c r="L1368" s="27" t="s">
        <v>838</v>
      </c>
    </row>
    <row r="1369" spans="1:12" x14ac:dyDescent="0.2">
      <c r="A1369" s="50"/>
      <c r="B1369" s="50">
        <v>9</v>
      </c>
      <c r="C1369" t="s">
        <v>809</v>
      </c>
      <c r="D1369" s="50" t="s">
        <v>1050</v>
      </c>
      <c r="E1369" s="145" t="e">
        <f>#REF!</f>
        <v>#REF!</v>
      </c>
      <c r="F1369" s="34" t="s">
        <v>674</v>
      </c>
      <c r="G1369" s="56" t="s">
        <v>827</v>
      </c>
      <c r="I1369" s="51" t="s">
        <v>30</v>
      </c>
      <c r="J1369" s="57" t="s">
        <v>704</v>
      </c>
      <c r="K1369" s="50" t="e">
        <f t="shared" si="21"/>
        <v>#REF!</v>
      </c>
      <c r="L1369" s="27" t="s">
        <v>838</v>
      </c>
    </row>
    <row r="1370" spans="1:12" x14ac:dyDescent="0.2">
      <c r="A1370" s="50"/>
      <c r="B1370" s="50">
        <v>9</v>
      </c>
      <c r="C1370" t="s">
        <v>809</v>
      </c>
      <c r="D1370" s="50" t="s">
        <v>1050</v>
      </c>
      <c r="E1370" s="145" t="e">
        <f>#REF!</f>
        <v>#REF!</v>
      </c>
      <c r="F1370" s="24" t="s">
        <v>85</v>
      </c>
      <c r="G1370" s="56" t="s">
        <v>827</v>
      </c>
      <c r="I1370" s="51" t="s">
        <v>30</v>
      </c>
      <c r="J1370" s="57" t="s">
        <v>704</v>
      </c>
      <c r="K1370" s="50" t="e">
        <f t="shared" si="21"/>
        <v>#REF!</v>
      </c>
      <c r="L1370" s="27" t="s">
        <v>838</v>
      </c>
    </row>
    <row r="1371" spans="1:12" x14ac:dyDescent="0.2">
      <c r="A1371" s="50"/>
      <c r="B1371">
        <v>9</v>
      </c>
      <c r="C1371" t="s">
        <v>460</v>
      </c>
      <c r="F1371" s="32" t="s">
        <v>638</v>
      </c>
      <c r="H1371" t="s">
        <v>815</v>
      </c>
      <c r="I1371" s="37" t="s">
        <v>816</v>
      </c>
    </row>
    <row r="1372" spans="1:12" x14ac:dyDescent="0.2">
      <c r="A1372" s="50"/>
      <c r="B1372" s="27" t="s">
        <v>1048</v>
      </c>
      <c r="C1372" t="s">
        <v>469</v>
      </c>
      <c r="F1372" s="32" t="s">
        <v>643</v>
      </c>
      <c r="I1372" s="52" t="s">
        <v>29</v>
      </c>
    </row>
    <row r="1373" spans="1:12" s="50" customFormat="1" x14ac:dyDescent="0.2">
      <c r="B1373" s="27" t="s">
        <v>1048</v>
      </c>
      <c r="C1373" s="50" t="s">
        <v>469</v>
      </c>
      <c r="D1373" s="27" t="s">
        <v>549</v>
      </c>
      <c r="E1373" s="136"/>
      <c r="F1373" s="13" t="s">
        <v>444</v>
      </c>
      <c r="G1373" s="32"/>
      <c r="I1373" s="52" t="s">
        <v>29</v>
      </c>
    </row>
    <row r="1374" spans="1:12" s="50" customFormat="1" x14ac:dyDescent="0.2">
      <c r="B1374" s="27" t="s">
        <v>1048</v>
      </c>
      <c r="C1374" s="50" t="s">
        <v>469</v>
      </c>
      <c r="D1374" s="27" t="s">
        <v>549</v>
      </c>
      <c r="E1374" s="136"/>
      <c r="F1374" s="13" t="s">
        <v>445</v>
      </c>
      <c r="G1374" s="32"/>
      <c r="I1374" s="52" t="s">
        <v>29</v>
      </c>
    </row>
    <row r="1375" spans="1:12" s="50" customFormat="1" x14ac:dyDescent="0.2">
      <c r="B1375" s="27" t="s">
        <v>1048</v>
      </c>
      <c r="C1375" s="50" t="s">
        <v>469</v>
      </c>
      <c r="D1375" s="27" t="s">
        <v>549</v>
      </c>
      <c r="E1375" s="136"/>
      <c r="F1375" s="43" t="s">
        <v>825</v>
      </c>
      <c r="G1375" s="32"/>
      <c r="I1375" s="52" t="s">
        <v>29</v>
      </c>
    </row>
    <row r="1376" spans="1:12" s="50" customFormat="1" x14ac:dyDescent="0.2">
      <c r="B1376" s="27" t="s">
        <v>1048</v>
      </c>
      <c r="C1376" s="50" t="s">
        <v>469</v>
      </c>
      <c r="D1376" s="27" t="s">
        <v>549</v>
      </c>
      <c r="E1376" s="136"/>
      <c r="F1376" s="43" t="s">
        <v>826</v>
      </c>
      <c r="G1376" s="32"/>
      <c r="I1376" s="52" t="s">
        <v>29</v>
      </c>
    </row>
    <row r="1377" spans="2:9" s="50" customFormat="1" x14ac:dyDescent="0.2">
      <c r="B1377" s="27" t="s">
        <v>1048</v>
      </c>
      <c r="C1377" s="50" t="s">
        <v>469</v>
      </c>
      <c r="D1377" s="27" t="s">
        <v>549</v>
      </c>
      <c r="E1377" s="136"/>
      <c r="F1377" s="33" t="s">
        <v>446</v>
      </c>
      <c r="G1377" s="32"/>
      <c r="I1377" s="52" t="s">
        <v>29</v>
      </c>
    </row>
    <row r="1378" spans="2:9" s="50" customFormat="1" x14ac:dyDescent="0.2">
      <c r="B1378" s="27" t="s">
        <v>1048</v>
      </c>
      <c r="C1378" s="50" t="s">
        <v>469</v>
      </c>
      <c r="D1378" s="27" t="s">
        <v>549</v>
      </c>
      <c r="E1378" s="136"/>
      <c r="F1378" s="25" t="s">
        <v>669</v>
      </c>
      <c r="G1378" s="32"/>
      <c r="I1378" s="52" t="s">
        <v>29</v>
      </c>
    </row>
    <row r="1379" spans="2:9" s="50" customFormat="1" x14ac:dyDescent="0.2">
      <c r="B1379" s="27" t="s">
        <v>1048</v>
      </c>
      <c r="C1379" s="50" t="s">
        <v>469</v>
      </c>
      <c r="D1379" s="27" t="s">
        <v>549</v>
      </c>
      <c r="E1379" s="136"/>
      <c r="F1379" s="25" t="s">
        <v>670</v>
      </c>
      <c r="G1379" s="32"/>
      <c r="I1379" s="52" t="s">
        <v>29</v>
      </c>
    </row>
    <row r="1380" spans="2:9" s="50" customFormat="1" x14ac:dyDescent="0.2">
      <c r="B1380" s="27" t="s">
        <v>1048</v>
      </c>
      <c r="C1380" s="50" t="s">
        <v>469</v>
      </c>
      <c r="D1380" s="27" t="s">
        <v>549</v>
      </c>
      <c r="E1380" s="136"/>
      <c r="F1380" s="13" t="s">
        <v>439</v>
      </c>
      <c r="G1380" s="32"/>
      <c r="I1380" s="52" t="s">
        <v>29</v>
      </c>
    </row>
    <row r="1381" spans="2:9" s="50" customFormat="1" x14ac:dyDescent="0.2">
      <c r="B1381" s="27" t="s">
        <v>1048</v>
      </c>
      <c r="C1381" s="50" t="s">
        <v>469</v>
      </c>
      <c r="D1381" s="27" t="s">
        <v>549</v>
      </c>
      <c r="E1381" s="136"/>
      <c r="F1381" s="13" t="s">
        <v>440</v>
      </c>
      <c r="G1381" s="32"/>
      <c r="I1381" s="52" t="s">
        <v>29</v>
      </c>
    </row>
    <row r="1382" spans="2:9" s="50" customFormat="1" x14ac:dyDescent="0.2">
      <c r="B1382" s="27" t="s">
        <v>1048</v>
      </c>
      <c r="C1382" s="50" t="s">
        <v>469</v>
      </c>
      <c r="D1382" s="27" t="s">
        <v>549</v>
      </c>
      <c r="E1382" s="136"/>
      <c r="F1382" s="13" t="s">
        <v>441</v>
      </c>
      <c r="G1382" s="32"/>
      <c r="I1382" s="52" t="s">
        <v>29</v>
      </c>
    </row>
    <row r="1383" spans="2:9" s="50" customFormat="1" x14ac:dyDescent="0.2">
      <c r="B1383" s="27" t="s">
        <v>1048</v>
      </c>
      <c r="C1383" s="50" t="s">
        <v>469</v>
      </c>
      <c r="D1383" s="27" t="s">
        <v>549</v>
      </c>
      <c r="E1383" s="136"/>
      <c r="F1383" s="13" t="s">
        <v>448</v>
      </c>
      <c r="G1383" s="32"/>
      <c r="I1383" s="52" t="s">
        <v>29</v>
      </c>
    </row>
    <row r="1384" spans="2:9" s="50" customFormat="1" x14ac:dyDescent="0.2">
      <c r="B1384" s="27" t="s">
        <v>1048</v>
      </c>
      <c r="C1384" s="50" t="s">
        <v>469</v>
      </c>
      <c r="D1384" s="27" t="s">
        <v>549</v>
      </c>
      <c r="E1384" s="136"/>
      <c r="F1384" s="13" t="s">
        <v>442</v>
      </c>
      <c r="G1384" s="32"/>
      <c r="I1384" s="52" t="s">
        <v>29</v>
      </c>
    </row>
    <row r="1385" spans="2:9" s="50" customFormat="1" x14ac:dyDescent="0.2">
      <c r="B1385" s="27" t="s">
        <v>1048</v>
      </c>
      <c r="C1385" s="50" t="s">
        <v>469</v>
      </c>
      <c r="D1385" s="27" t="s">
        <v>549</v>
      </c>
      <c r="E1385" s="136"/>
      <c r="F1385" s="13" t="s">
        <v>447</v>
      </c>
      <c r="G1385" s="32"/>
      <c r="I1385" s="52" t="s">
        <v>29</v>
      </c>
    </row>
    <row r="1386" spans="2:9" s="50" customFormat="1" x14ac:dyDescent="0.2">
      <c r="B1386" s="27" t="s">
        <v>1048</v>
      </c>
      <c r="C1386" s="50" t="s">
        <v>469</v>
      </c>
      <c r="D1386" s="27" t="s">
        <v>549</v>
      </c>
      <c r="E1386" s="136"/>
      <c r="F1386" s="13" t="s">
        <v>443</v>
      </c>
      <c r="G1386" s="32"/>
      <c r="I1386" s="52" t="s">
        <v>29</v>
      </c>
    </row>
    <row r="1387" spans="2:9" s="50" customFormat="1" x14ac:dyDescent="0.2">
      <c r="B1387" s="27" t="s">
        <v>1048</v>
      </c>
      <c r="C1387" s="50" t="s">
        <v>469</v>
      </c>
      <c r="D1387" s="27" t="s">
        <v>228</v>
      </c>
      <c r="E1387" s="136"/>
      <c r="F1387" s="13" t="s">
        <v>444</v>
      </c>
      <c r="G1387" s="32"/>
      <c r="I1387" s="52" t="s">
        <v>29</v>
      </c>
    </row>
    <row r="1388" spans="2:9" s="50" customFormat="1" x14ac:dyDescent="0.2">
      <c r="B1388" s="27" t="s">
        <v>1048</v>
      </c>
      <c r="C1388" s="50" t="s">
        <v>469</v>
      </c>
      <c r="D1388" s="27" t="s">
        <v>228</v>
      </c>
      <c r="E1388" s="136"/>
      <c r="F1388" s="13" t="s">
        <v>445</v>
      </c>
      <c r="G1388" s="32"/>
      <c r="I1388" s="52" t="s">
        <v>29</v>
      </c>
    </row>
    <row r="1389" spans="2:9" s="50" customFormat="1" x14ac:dyDescent="0.2">
      <c r="B1389" s="27" t="s">
        <v>1048</v>
      </c>
      <c r="C1389" s="50" t="s">
        <v>469</v>
      </c>
      <c r="D1389" s="27" t="s">
        <v>228</v>
      </c>
      <c r="E1389" s="136"/>
      <c r="F1389" s="43" t="s">
        <v>825</v>
      </c>
      <c r="G1389" s="32"/>
      <c r="I1389" s="52" t="s">
        <v>29</v>
      </c>
    </row>
    <row r="1390" spans="2:9" s="50" customFormat="1" x14ac:dyDescent="0.2">
      <c r="B1390" s="27" t="s">
        <v>1048</v>
      </c>
      <c r="C1390" s="50" t="s">
        <v>469</v>
      </c>
      <c r="D1390" s="27" t="s">
        <v>228</v>
      </c>
      <c r="E1390" s="136"/>
      <c r="F1390" s="43" t="s">
        <v>826</v>
      </c>
      <c r="G1390" s="32"/>
      <c r="I1390" s="52" t="s">
        <v>29</v>
      </c>
    </row>
    <row r="1391" spans="2:9" s="50" customFormat="1" x14ac:dyDescent="0.2">
      <c r="B1391" s="27" t="s">
        <v>1048</v>
      </c>
      <c r="C1391" s="50" t="s">
        <v>469</v>
      </c>
      <c r="D1391" s="27" t="s">
        <v>228</v>
      </c>
      <c r="E1391" s="136"/>
      <c r="F1391" s="33" t="s">
        <v>446</v>
      </c>
      <c r="G1391" s="32"/>
      <c r="I1391" s="52" t="s">
        <v>29</v>
      </c>
    </row>
    <row r="1392" spans="2:9" s="50" customFormat="1" x14ac:dyDescent="0.2">
      <c r="B1392" s="27" t="s">
        <v>1048</v>
      </c>
      <c r="C1392" s="50" t="s">
        <v>469</v>
      </c>
      <c r="D1392" s="27" t="s">
        <v>228</v>
      </c>
      <c r="E1392" s="136"/>
      <c r="F1392" s="25" t="s">
        <v>669</v>
      </c>
      <c r="G1392" s="32"/>
      <c r="I1392" s="52" t="s">
        <v>29</v>
      </c>
    </row>
    <row r="1393" spans="2:9" s="50" customFormat="1" x14ac:dyDescent="0.2">
      <c r="B1393" s="27" t="s">
        <v>1048</v>
      </c>
      <c r="C1393" s="50" t="s">
        <v>469</v>
      </c>
      <c r="D1393" s="27" t="s">
        <v>228</v>
      </c>
      <c r="E1393" s="136"/>
      <c r="F1393" s="25" t="s">
        <v>670</v>
      </c>
      <c r="G1393" s="32"/>
      <c r="I1393" s="52" t="s">
        <v>29</v>
      </c>
    </row>
    <row r="1394" spans="2:9" s="50" customFormat="1" x14ac:dyDescent="0.2">
      <c r="B1394" s="27" t="s">
        <v>1048</v>
      </c>
      <c r="C1394" s="50" t="s">
        <v>469</v>
      </c>
      <c r="D1394" s="27" t="s">
        <v>228</v>
      </c>
      <c r="E1394" s="136"/>
      <c r="F1394" s="13" t="s">
        <v>439</v>
      </c>
      <c r="G1394" s="32"/>
      <c r="I1394" s="52" t="s">
        <v>29</v>
      </c>
    </row>
    <row r="1395" spans="2:9" s="50" customFormat="1" x14ac:dyDescent="0.2">
      <c r="B1395" s="27" t="s">
        <v>1048</v>
      </c>
      <c r="C1395" s="50" t="s">
        <v>469</v>
      </c>
      <c r="D1395" s="27" t="s">
        <v>228</v>
      </c>
      <c r="E1395" s="136"/>
      <c r="F1395" s="13" t="s">
        <v>440</v>
      </c>
      <c r="G1395" s="32"/>
      <c r="I1395" s="52" t="s">
        <v>29</v>
      </c>
    </row>
    <row r="1396" spans="2:9" s="50" customFormat="1" x14ac:dyDescent="0.2">
      <c r="B1396" s="27" t="s">
        <v>1048</v>
      </c>
      <c r="C1396" s="50" t="s">
        <v>469</v>
      </c>
      <c r="D1396" s="27" t="s">
        <v>228</v>
      </c>
      <c r="E1396" s="136"/>
      <c r="F1396" s="13" t="s">
        <v>441</v>
      </c>
      <c r="G1396" s="32"/>
      <c r="I1396" s="52" t="s">
        <v>29</v>
      </c>
    </row>
    <row r="1397" spans="2:9" s="50" customFormat="1" x14ac:dyDescent="0.2">
      <c r="B1397" s="27" t="s">
        <v>1048</v>
      </c>
      <c r="C1397" s="50" t="s">
        <v>469</v>
      </c>
      <c r="D1397" s="27" t="s">
        <v>228</v>
      </c>
      <c r="E1397" s="136"/>
      <c r="F1397" s="13" t="s">
        <v>448</v>
      </c>
      <c r="G1397" s="32"/>
      <c r="I1397" s="52" t="s">
        <v>29</v>
      </c>
    </row>
    <row r="1398" spans="2:9" s="50" customFormat="1" x14ac:dyDescent="0.2">
      <c r="B1398" s="27" t="s">
        <v>1048</v>
      </c>
      <c r="C1398" s="50" t="s">
        <v>469</v>
      </c>
      <c r="D1398" s="27" t="s">
        <v>228</v>
      </c>
      <c r="E1398" s="136"/>
      <c r="F1398" s="13" t="s">
        <v>442</v>
      </c>
      <c r="G1398" s="32"/>
      <c r="I1398" s="52" t="s">
        <v>29</v>
      </c>
    </row>
    <row r="1399" spans="2:9" s="50" customFormat="1" x14ac:dyDescent="0.2">
      <c r="B1399" s="27" t="s">
        <v>1048</v>
      </c>
      <c r="C1399" s="50" t="s">
        <v>469</v>
      </c>
      <c r="D1399" s="27" t="s">
        <v>228</v>
      </c>
      <c r="E1399" s="136"/>
      <c r="F1399" s="13" t="s">
        <v>447</v>
      </c>
      <c r="G1399" s="32"/>
      <c r="I1399" s="52" t="s">
        <v>29</v>
      </c>
    </row>
    <row r="1400" spans="2:9" s="50" customFormat="1" x14ac:dyDescent="0.2">
      <c r="B1400" s="27" t="s">
        <v>1048</v>
      </c>
      <c r="C1400" s="50" t="s">
        <v>469</v>
      </c>
      <c r="D1400" s="27" t="s">
        <v>228</v>
      </c>
      <c r="E1400" s="136"/>
      <c r="F1400" s="13" t="s">
        <v>443</v>
      </c>
      <c r="G1400" s="32"/>
      <c r="I1400" s="52" t="s">
        <v>29</v>
      </c>
    </row>
    <row r="1401" spans="2:9" s="50" customFormat="1" x14ac:dyDescent="0.2">
      <c r="B1401" s="27" t="s">
        <v>1048</v>
      </c>
      <c r="C1401" s="50" t="s">
        <v>469</v>
      </c>
      <c r="D1401" s="27" t="s">
        <v>207</v>
      </c>
      <c r="E1401" s="136"/>
      <c r="F1401" s="13" t="s">
        <v>444</v>
      </c>
      <c r="G1401" s="32"/>
      <c r="I1401" s="52" t="s">
        <v>29</v>
      </c>
    </row>
    <row r="1402" spans="2:9" s="50" customFormat="1" x14ac:dyDescent="0.2">
      <c r="B1402" s="27" t="s">
        <v>1048</v>
      </c>
      <c r="C1402" s="50" t="s">
        <v>469</v>
      </c>
      <c r="D1402" s="27" t="s">
        <v>207</v>
      </c>
      <c r="E1402" s="136"/>
      <c r="F1402" s="13" t="s">
        <v>445</v>
      </c>
      <c r="G1402" s="32"/>
      <c r="I1402" s="52" t="s">
        <v>29</v>
      </c>
    </row>
    <row r="1403" spans="2:9" s="50" customFormat="1" x14ac:dyDescent="0.2">
      <c r="B1403" s="27" t="s">
        <v>1048</v>
      </c>
      <c r="C1403" s="50" t="s">
        <v>469</v>
      </c>
      <c r="D1403" s="27" t="s">
        <v>207</v>
      </c>
      <c r="E1403" s="136"/>
      <c r="F1403" s="43" t="s">
        <v>825</v>
      </c>
      <c r="G1403" s="32"/>
      <c r="I1403" s="52" t="s">
        <v>29</v>
      </c>
    </row>
    <row r="1404" spans="2:9" s="50" customFormat="1" x14ac:dyDescent="0.2">
      <c r="B1404" s="27" t="s">
        <v>1048</v>
      </c>
      <c r="C1404" s="50" t="s">
        <v>469</v>
      </c>
      <c r="D1404" s="27" t="s">
        <v>207</v>
      </c>
      <c r="E1404" s="136"/>
      <c r="F1404" s="43" t="s">
        <v>826</v>
      </c>
      <c r="G1404" s="32"/>
      <c r="I1404" s="52" t="s">
        <v>29</v>
      </c>
    </row>
    <row r="1405" spans="2:9" s="50" customFormat="1" x14ac:dyDescent="0.2">
      <c r="B1405" s="27" t="s">
        <v>1048</v>
      </c>
      <c r="C1405" s="50" t="s">
        <v>469</v>
      </c>
      <c r="D1405" s="27" t="s">
        <v>207</v>
      </c>
      <c r="E1405" s="136"/>
      <c r="F1405" s="33" t="s">
        <v>446</v>
      </c>
      <c r="G1405" s="32"/>
      <c r="I1405" s="52" t="s">
        <v>29</v>
      </c>
    </row>
    <row r="1406" spans="2:9" s="50" customFormat="1" x14ac:dyDescent="0.2">
      <c r="B1406" s="27" t="s">
        <v>1048</v>
      </c>
      <c r="C1406" s="50" t="s">
        <v>469</v>
      </c>
      <c r="D1406" s="27" t="s">
        <v>207</v>
      </c>
      <c r="E1406" s="136"/>
      <c r="F1406" s="25" t="s">
        <v>669</v>
      </c>
      <c r="G1406" s="32"/>
      <c r="I1406" s="52" t="s">
        <v>29</v>
      </c>
    </row>
    <row r="1407" spans="2:9" s="50" customFormat="1" x14ac:dyDescent="0.2">
      <c r="B1407" s="27" t="s">
        <v>1048</v>
      </c>
      <c r="C1407" s="50" t="s">
        <v>469</v>
      </c>
      <c r="D1407" s="27" t="s">
        <v>207</v>
      </c>
      <c r="E1407" s="136"/>
      <c r="F1407" s="25" t="s">
        <v>670</v>
      </c>
      <c r="G1407" s="32"/>
      <c r="I1407" s="52" t="s">
        <v>29</v>
      </c>
    </row>
    <row r="1408" spans="2:9" s="50" customFormat="1" x14ac:dyDescent="0.2">
      <c r="B1408" s="27" t="s">
        <v>1048</v>
      </c>
      <c r="C1408" s="50" t="s">
        <v>469</v>
      </c>
      <c r="D1408" s="27" t="s">
        <v>207</v>
      </c>
      <c r="E1408" s="136"/>
      <c r="F1408" s="13" t="s">
        <v>439</v>
      </c>
      <c r="G1408" s="32"/>
      <c r="I1408" s="52" t="s">
        <v>29</v>
      </c>
    </row>
    <row r="1409" spans="2:9" s="50" customFormat="1" x14ac:dyDescent="0.2">
      <c r="B1409" s="27" t="s">
        <v>1048</v>
      </c>
      <c r="C1409" s="50" t="s">
        <v>469</v>
      </c>
      <c r="D1409" s="27" t="s">
        <v>207</v>
      </c>
      <c r="E1409" s="136"/>
      <c r="F1409" s="13" t="s">
        <v>440</v>
      </c>
      <c r="G1409" s="32"/>
      <c r="I1409" s="52" t="s">
        <v>29</v>
      </c>
    </row>
    <row r="1410" spans="2:9" s="50" customFormat="1" x14ac:dyDescent="0.2">
      <c r="B1410" s="27" t="s">
        <v>1048</v>
      </c>
      <c r="C1410" s="50" t="s">
        <v>469</v>
      </c>
      <c r="D1410" s="27" t="s">
        <v>207</v>
      </c>
      <c r="E1410" s="136"/>
      <c r="F1410" s="13" t="s">
        <v>441</v>
      </c>
      <c r="G1410" s="32"/>
      <c r="I1410" s="52" t="s">
        <v>29</v>
      </c>
    </row>
    <row r="1411" spans="2:9" s="50" customFormat="1" x14ac:dyDescent="0.2">
      <c r="B1411" s="27" t="s">
        <v>1048</v>
      </c>
      <c r="C1411" s="50" t="s">
        <v>469</v>
      </c>
      <c r="D1411" s="27" t="s">
        <v>207</v>
      </c>
      <c r="E1411" s="136"/>
      <c r="F1411" s="13" t="s">
        <v>448</v>
      </c>
      <c r="G1411" s="32"/>
      <c r="I1411" s="52" t="s">
        <v>29</v>
      </c>
    </row>
    <row r="1412" spans="2:9" s="50" customFormat="1" x14ac:dyDescent="0.2">
      <c r="B1412" s="27" t="s">
        <v>1048</v>
      </c>
      <c r="C1412" s="50" t="s">
        <v>469</v>
      </c>
      <c r="D1412" s="27" t="s">
        <v>207</v>
      </c>
      <c r="E1412" s="136"/>
      <c r="F1412" s="13" t="s">
        <v>442</v>
      </c>
      <c r="G1412" s="32"/>
      <c r="I1412" s="52" t="s">
        <v>29</v>
      </c>
    </row>
    <row r="1413" spans="2:9" s="50" customFormat="1" x14ac:dyDescent="0.2">
      <c r="B1413" s="27" t="s">
        <v>1048</v>
      </c>
      <c r="C1413" s="50" t="s">
        <v>469</v>
      </c>
      <c r="D1413" s="27" t="s">
        <v>207</v>
      </c>
      <c r="E1413" s="136"/>
      <c r="F1413" s="13" t="s">
        <v>447</v>
      </c>
      <c r="G1413" s="32"/>
      <c r="I1413" s="52" t="s">
        <v>29</v>
      </c>
    </row>
    <row r="1414" spans="2:9" s="50" customFormat="1" x14ac:dyDescent="0.2">
      <c r="B1414" s="27" t="s">
        <v>1048</v>
      </c>
      <c r="C1414" s="50" t="s">
        <v>469</v>
      </c>
      <c r="D1414" s="27" t="s">
        <v>207</v>
      </c>
      <c r="E1414" s="136"/>
      <c r="F1414" s="13" t="s">
        <v>443</v>
      </c>
      <c r="G1414" s="32"/>
      <c r="I1414" s="52" t="s">
        <v>29</v>
      </c>
    </row>
    <row r="1415" spans="2:9" s="50" customFormat="1" x14ac:dyDescent="0.2">
      <c r="B1415" s="27" t="s">
        <v>1048</v>
      </c>
      <c r="C1415" s="50" t="s">
        <v>469</v>
      </c>
      <c r="D1415" s="27" t="s">
        <v>520</v>
      </c>
      <c r="E1415" s="136"/>
      <c r="F1415" s="13" t="s">
        <v>444</v>
      </c>
      <c r="G1415" s="32"/>
      <c r="I1415" s="52" t="s">
        <v>29</v>
      </c>
    </row>
    <row r="1416" spans="2:9" s="50" customFormat="1" x14ac:dyDescent="0.2">
      <c r="B1416" s="27" t="s">
        <v>1048</v>
      </c>
      <c r="C1416" s="50" t="s">
        <v>469</v>
      </c>
      <c r="D1416" s="27" t="s">
        <v>520</v>
      </c>
      <c r="E1416" s="136"/>
      <c r="F1416" s="13" t="s">
        <v>445</v>
      </c>
      <c r="G1416" s="32"/>
      <c r="I1416" s="52" t="s">
        <v>29</v>
      </c>
    </row>
    <row r="1417" spans="2:9" s="50" customFormat="1" x14ac:dyDescent="0.2">
      <c r="B1417" s="27" t="s">
        <v>1048</v>
      </c>
      <c r="C1417" s="50" t="s">
        <v>469</v>
      </c>
      <c r="D1417" s="27" t="s">
        <v>520</v>
      </c>
      <c r="E1417" s="136"/>
      <c r="F1417" s="43" t="s">
        <v>825</v>
      </c>
      <c r="G1417" s="32"/>
      <c r="I1417" s="52" t="s">
        <v>29</v>
      </c>
    </row>
    <row r="1418" spans="2:9" s="50" customFormat="1" x14ac:dyDescent="0.2">
      <c r="B1418" s="27" t="s">
        <v>1048</v>
      </c>
      <c r="C1418" s="50" t="s">
        <v>469</v>
      </c>
      <c r="D1418" s="27" t="s">
        <v>520</v>
      </c>
      <c r="E1418" s="136"/>
      <c r="F1418" s="43" t="s">
        <v>826</v>
      </c>
      <c r="G1418" s="32"/>
      <c r="I1418" s="52" t="s">
        <v>29</v>
      </c>
    </row>
    <row r="1419" spans="2:9" s="50" customFormat="1" x14ac:dyDescent="0.2">
      <c r="B1419" s="27" t="s">
        <v>1048</v>
      </c>
      <c r="C1419" s="50" t="s">
        <v>469</v>
      </c>
      <c r="D1419" s="27" t="s">
        <v>520</v>
      </c>
      <c r="E1419" s="136"/>
      <c r="F1419" s="33" t="s">
        <v>446</v>
      </c>
      <c r="G1419" s="32"/>
      <c r="I1419" s="52" t="s">
        <v>29</v>
      </c>
    </row>
    <row r="1420" spans="2:9" s="50" customFormat="1" x14ac:dyDescent="0.2">
      <c r="B1420" s="27" t="s">
        <v>1048</v>
      </c>
      <c r="C1420" s="50" t="s">
        <v>469</v>
      </c>
      <c r="D1420" s="27" t="s">
        <v>520</v>
      </c>
      <c r="E1420" s="136"/>
      <c r="F1420" s="25" t="s">
        <v>669</v>
      </c>
      <c r="G1420" s="32"/>
      <c r="I1420" s="52" t="s">
        <v>29</v>
      </c>
    </row>
    <row r="1421" spans="2:9" s="50" customFormat="1" x14ac:dyDescent="0.2">
      <c r="B1421" s="27" t="s">
        <v>1048</v>
      </c>
      <c r="C1421" s="50" t="s">
        <v>469</v>
      </c>
      <c r="D1421" s="27" t="s">
        <v>520</v>
      </c>
      <c r="E1421" s="136"/>
      <c r="F1421" s="25" t="s">
        <v>670</v>
      </c>
      <c r="G1421" s="32"/>
      <c r="I1421" s="52" t="s">
        <v>29</v>
      </c>
    </row>
    <row r="1422" spans="2:9" s="50" customFormat="1" x14ac:dyDescent="0.2">
      <c r="B1422" s="27" t="s">
        <v>1048</v>
      </c>
      <c r="C1422" s="50" t="s">
        <v>469</v>
      </c>
      <c r="D1422" s="27" t="s">
        <v>520</v>
      </c>
      <c r="E1422" s="136"/>
      <c r="F1422" s="13" t="s">
        <v>439</v>
      </c>
      <c r="G1422" s="32"/>
      <c r="I1422" s="52" t="s">
        <v>29</v>
      </c>
    </row>
    <row r="1423" spans="2:9" s="50" customFormat="1" x14ac:dyDescent="0.2">
      <c r="B1423" s="27" t="s">
        <v>1048</v>
      </c>
      <c r="C1423" s="50" t="s">
        <v>469</v>
      </c>
      <c r="D1423" s="27" t="s">
        <v>520</v>
      </c>
      <c r="E1423" s="136"/>
      <c r="F1423" s="13" t="s">
        <v>440</v>
      </c>
      <c r="G1423" s="32"/>
      <c r="I1423" s="52" t="s">
        <v>29</v>
      </c>
    </row>
    <row r="1424" spans="2:9" s="50" customFormat="1" x14ac:dyDescent="0.2">
      <c r="B1424" s="27" t="s">
        <v>1048</v>
      </c>
      <c r="C1424" s="50" t="s">
        <v>469</v>
      </c>
      <c r="D1424" s="27" t="s">
        <v>520</v>
      </c>
      <c r="E1424" s="136"/>
      <c r="F1424" s="13" t="s">
        <v>441</v>
      </c>
      <c r="G1424" s="32"/>
      <c r="I1424" s="52" t="s">
        <v>29</v>
      </c>
    </row>
    <row r="1425" spans="2:9" s="50" customFormat="1" x14ac:dyDescent="0.2">
      <c r="B1425" s="27" t="s">
        <v>1048</v>
      </c>
      <c r="C1425" s="50" t="s">
        <v>469</v>
      </c>
      <c r="D1425" s="27" t="s">
        <v>520</v>
      </c>
      <c r="E1425" s="136"/>
      <c r="F1425" s="13" t="s">
        <v>448</v>
      </c>
      <c r="G1425" s="32"/>
      <c r="I1425" s="52" t="s">
        <v>29</v>
      </c>
    </row>
    <row r="1426" spans="2:9" s="50" customFormat="1" x14ac:dyDescent="0.2">
      <c r="B1426" s="27" t="s">
        <v>1048</v>
      </c>
      <c r="C1426" s="50" t="s">
        <v>469</v>
      </c>
      <c r="D1426" s="27" t="s">
        <v>520</v>
      </c>
      <c r="E1426" s="136"/>
      <c r="F1426" s="13" t="s">
        <v>442</v>
      </c>
      <c r="G1426" s="32"/>
      <c r="I1426" s="52" t="s">
        <v>29</v>
      </c>
    </row>
    <row r="1427" spans="2:9" s="50" customFormat="1" x14ac:dyDescent="0.2">
      <c r="B1427" s="27" t="s">
        <v>1048</v>
      </c>
      <c r="C1427" s="50" t="s">
        <v>469</v>
      </c>
      <c r="D1427" s="27" t="s">
        <v>520</v>
      </c>
      <c r="E1427" s="136"/>
      <c r="F1427" s="13" t="s">
        <v>447</v>
      </c>
      <c r="G1427" s="32"/>
      <c r="I1427" s="52" t="s">
        <v>29</v>
      </c>
    </row>
    <row r="1428" spans="2:9" s="50" customFormat="1" x14ac:dyDescent="0.2">
      <c r="B1428" s="27" t="s">
        <v>1048</v>
      </c>
      <c r="C1428" s="50" t="s">
        <v>469</v>
      </c>
      <c r="D1428" s="27" t="s">
        <v>520</v>
      </c>
      <c r="E1428" s="136"/>
      <c r="F1428" s="13" t="s">
        <v>443</v>
      </c>
      <c r="G1428" s="32"/>
      <c r="I1428" s="52" t="s">
        <v>29</v>
      </c>
    </row>
    <row r="1429" spans="2:9" s="50" customFormat="1" x14ac:dyDescent="0.2">
      <c r="B1429" s="27" t="s">
        <v>1048</v>
      </c>
      <c r="C1429" s="50" t="s">
        <v>469</v>
      </c>
      <c r="D1429" s="27" t="s">
        <v>1050</v>
      </c>
      <c r="E1429" s="136"/>
      <c r="F1429" s="13" t="s">
        <v>444</v>
      </c>
      <c r="G1429" s="32"/>
      <c r="I1429" s="52" t="s">
        <v>29</v>
      </c>
    </row>
    <row r="1430" spans="2:9" s="50" customFormat="1" x14ac:dyDescent="0.2">
      <c r="B1430" s="27" t="s">
        <v>1048</v>
      </c>
      <c r="C1430" s="50" t="s">
        <v>469</v>
      </c>
      <c r="D1430" s="27" t="s">
        <v>1050</v>
      </c>
      <c r="E1430" s="136"/>
      <c r="F1430" s="13" t="s">
        <v>445</v>
      </c>
      <c r="G1430" s="32"/>
      <c r="I1430" s="52" t="s">
        <v>29</v>
      </c>
    </row>
    <row r="1431" spans="2:9" s="50" customFormat="1" x14ac:dyDescent="0.2">
      <c r="B1431" s="27" t="s">
        <v>1048</v>
      </c>
      <c r="C1431" s="50" t="s">
        <v>469</v>
      </c>
      <c r="D1431" s="27" t="s">
        <v>1050</v>
      </c>
      <c r="E1431" s="136"/>
      <c r="F1431" s="43" t="s">
        <v>825</v>
      </c>
      <c r="G1431" s="32"/>
      <c r="I1431" s="52" t="s">
        <v>29</v>
      </c>
    </row>
    <row r="1432" spans="2:9" s="50" customFormat="1" x14ac:dyDescent="0.2">
      <c r="B1432" s="27" t="s">
        <v>1048</v>
      </c>
      <c r="C1432" s="50" t="s">
        <v>469</v>
      </c>
      <c r="D1432" s="27" t="s">
        <v>1050</v>
      </c>
      <c r="E1432" s="136"/>
      <c r="F1432" s="43" t="s">
        <v>826</v>
      </c>
      <c r="G1432" s="32"/>
      <c r="I1432" s="52" t="s">
        <v>29</v>
      </c>
    </row>
    <row r="1433" spans="2:9" s="50" customFormat="1" x14ac:dyDescent="0.2">
      <c r="B1433" s="27" t="s">
        <v>1048</v>
      </c>
      <c r="C1433" s="50" t="s">
        <v>469</v>
      </c>
      <c r="D1433" s="27" t="s">
        <v>1050</v>
      </c>
      <c r="E1433" s="136"/>
      <c r="F1433" s="33" t="s">
        <v>446</v>
      </c>
      <c r="G1433" s="32"/>
      <c r="I1433" s="52" t="s">
        <v>29</v>
      </c>
    </row>
    <row r="1434" spans="2:9" s="50" customFormat="1" x14ac:dyDescent="0.2">
      <c r="B1434" s="27" t="s">
        <v>1048</v>
      </c>
      <c r="C1434" s="50" t="s">
        <v>469</v>
      </c>
      <c r="D1434" s="27" t="s">
        <v>1050</v>
      </c>
      <c r="E1434" s="136"/>
      <c r="F1434" s="25" t="s">
        <v>669</v>
      </c>
      <c r="G1434" s="32"/>
      <c r="I1434" s="52" t="s">
        <v>29</v>
      </c>
    </row>
    <row r="1435" spans="2:9" s="50" customFormat="1" x14ac:dyDescent="0.2">
      <c r="B1435" s="27" t="s">
        <v>1048</v>
      </c>
      <c r="C1435" s="50" t="s">
        <v>469</v>
      </c>
      <c r="D1435" s="27" t="s">
        <v>1050</v>
      </c>
      <c r="E1435" s="136"/>
      <c r="F1435" s="25" t="s">
        <v>670</v>
      </c>
      <c r="G1435" s="32"/>
      <c r="I1435" s="52" t="s">
        <v>29</v>
      </c>
    </row>
    <row r="1436" spans="2:9" s="50" customFormat="1" x14ac:dyDescent="0.2">
      <c r="B1436" s="27" t="s">
        <v>1048</v>
      </c>
      <c r="C1436" s="50" t="s">
        <v>469</v>
      </c>
      <c r="D1436" s="27" t="s">
        <v>1050</v>
      </c>
      <c r="E1436" s="136"/>
      <c r="F1436" s="13" t="s">
        <v>439</v>
      </c>
      <c r="G1436" s="32"/>
      <c r="I1436" s="52" t="s">
        <v>29</v>
      </c>
    </row>
    <row r="1437" spans="2:9" s="50" customFormat="1" x14ac:dyDescent="0.2">
      <c r="B1437" s="27" t="s">
        <v>1048</v>
      </c>
      <c r="C1437" s="50" t="s">
        <v>469</v>
      </c>
      <c r="D1437" s="27" t="s">
        <v>1050</v>
      </c>
      <c r="E1437" s="136"/>
      <c r="F1437" s="13" t="s">
        <v>440</v>
      </c>
      <c r="G1437" s="32"/>
      <c r="I1437" s="52" t="s">
        <v>29</v>
      </c>
    </row>
    <row r="1438" spans="2:9" s="50" customFormat="1" x14ac:dyDescent="0.2">
      <c r="B1438" s="27" t="s">
        <v>1048</v>
      </c>
      <c r="C1438" s="50" t="s">
        <v>469</v>
      </c>
      <c r="D1438" s="27" t="s">
        <v>1050</v>
      </c>
      <c r="E1438" s="136"/>
      <c r="F1438" s="13" t="s">
        <v>441</v>
      </c>
      <c r="G1438" s="32"/>
      <c r="I1438" s="52" t="s">
        <v>29</v>
      </c>
    </row>
    <row r="1439" spans="2:9" s="50" customFormat="1" x14ac:dyDescent="0.2">
      <c r="B1439" s="27" t="s">
        <v>1048</v>
      </c>
      <c r="C1439" s="50" t="s">
        <v>469</v>
      </c>
      <c r="D1439" s="27" t="s">
        <v>1050</v>
      </c>
      <c r="E1439" s="136"/>
      <c r="F1439" s="13" t="s">
        <v>448</v>
      </c>
      <c r="G1439" s="32"/>
      <c r="I1439" s="52" t="s">
        <v>29</v>
      </c>
    </row>
    <row r="1440" spans="2:9" s="50" customFormat="1" x14ac:dyDescent="0.2">
      <c r="B1440" s="27" t="s">
        <v>1048</v>
      </c>
      <c r="C1440" s="50" t="s">
        <v>469</v>
      </c>
      <c r="D1440" s="27" t="s">
        <v>1050</v>
      </c>
      <c r="E1440" s="136"/>
      <c r="F1440" s="13" t="s">
        <v>442</v>
      </c>
      <c r="G1440" s="32"/>
      <c r="I1440" s="52" t="s">
        <v>29</v>
      </c>
    </row>
    <row r="1441" spans="2:9" s="50" customFormat="1" x14ac:dyDescent="0.2">
      <c r="B1441" s="27" t="s">
        <v>1048</v>
      </c>
      <c r="C1441" s="50" t="s">
        <v>469</v>
      </c>
      <c r="D1441" s="27" t="s">
        <v>1050</v>
      </c>
      <c r="E1441" s="136"/>
      <c r="F1441" s="13" t="s">
        <v>447</v>
      </c>
      <c r="G1441" s="32"/>
      <c r="I1441" s="52" t="s">
        <v>29</v>
      </c>
    </row>
    <row r="1442" spans="2:9" s="50" customFormat="1" x14ac:dyDescent="0.2">
      <c r="B1442" s="27" t="s">
        <v>1048</v>
      </c>
      <c r="C1442" s="50" t="s">
        <v>469</v>
      </c>
      <c r="D1442" s="27" t="s">
        <v>1050</v>
      </c>
      <c r="E1442" s="136"/>
      <c r="F1442" s="13" t="s">
        <v>443</v>
      </c>
      <c r="G1442" s="32"/>
      <c r="I1442" s="52" t="s">
        <v>29</v>
      </c>
    </row>
    <row r="1443" spans="2:9" s="50" customFormat="1" x14ac:dyDescent="0.2">
      <c r="B1443" s="27" t="s">
        <v>1048</v>
      </c>
      <c r="C1443" s="50" t="s">
        <v>469</v>
      </c>
      <c r="E1443" s="136"/>
      <c r="F1443" s="32" t="e">
        <f>#REF!</f>
        <v>#REF!</v>
      </c>
      <c r="G1443" s="32"/>
      <c r="I1443" s="52" t="s">
        <v>29</v>
      </c>
    </row>
    <row r="1444" spans="2:9" s="50" customFormat="1" x14ac:dyDescent="0.2">
      <c r="B1444" s="27" t="s">
        <v>1048</v>
      </c>
      <c r="C1444" s="50" t="s">
        <v>469</v>
      </c>
      <c r="E1444" s="136"/>
      <c r="F1444" s="32" t="e">
        <f>#REF!</f>
        <v>#REF!</v>
      </c>
      <c r="G1444" s="32"/>
      <c r="I1444" s="52" t="s">
        <v>29</v>
      </c>
    </row>
    <row r="1445" spans="2:9" s="50" customFormat="1" x14ac:dyDescent="0.2">
      <c r="B1445" s="27" t="s">
        <v>1049</v>
      </c>
      <c r="C1445" s="50" t="s">
        <v>469</v>
      </c>
      <c r="D1445" s="72" t="s">
        <v>549</v>
      </c>
      <c r="E1445" s="136"/>
      <c r="F1445" s="14" t="e">
        <f>#REF!</f>
        <v>#REF!</v>
      </c>
      <c r="G1445" s="32"/>
      <c r="I1445" s="52" t="s">
        <v>29</v>
      </c>
    </row>
    <row r="1446" spans="2:9" s="50" customFormat="1" x14ac:dyDescent="0.2">
      <c r="B1446" s="27" t="s">
        <v>1049</v>
      </c>
      <c r="C1446" s="50" t="s">
        <v>469</v>
      </c>
      <c r="D1446" s="72" t="s">
        <v>549</v>
      </c>
      <c r="E1446" s="136"/>
      <c r="F1446" s="14" t="e">
        <f>#REF!</f>
        <v>#REF!</v>
      </c>
      <c r="G1446" s="32"/>
      <c r="I1446" s="52" t="s">
        <v>29</v>
      </c>
    </row>
    <row r="1447" spans="2:9" s="50" customFormat="1" x14ac:dyDescent="0.2">
      <c r="B1447" s="27" t="s">
        <v>1049</v>
      </c>
      <c r="C1447" s="50" t="s">
        <v>469</v>
      </c>
      <c r="D1447" s="72" t="s">
        <v>549</v>
      </c>
      <c r="E1447" s="136"/>
      <c r="F1447" s="14" t="e">
        <f>#REF!</f>
        <v>#REF!</v>
      </c>
      <c r="G1447" s="32"/>
      <c r="I1447" s="52" t="s">
        <v>29</v>
      </c>
    </row>
    <row r="1448" spans="2:9" s="50" customFormat="1" x14ac:dyDescent="0.2">
      <c r="B1448" s="27" t="s">
        <v>1049</v>
      </c>
      <c r="C1448" s="50" t="s">
        <v>469</v>
      </c>
      <c r="D1448" s="72" t="s">
        <v>549</v>
      </c>
      <c r="E1448" s="136"/>
      <c r="F1448" s="14" t="e">
        <f>#REF!</f>
        <v>#REF!</v>
      </c>
      <c r="G1448" s="32"/>
      <c r="I1448" s="52" t="s">
        <v>29</v>
      </c>
    </row>
    <row r="1449" spans="2:9" s="50" customFormat="1" x14ac:dyDescent="0.2">
      <c r="B1449" s="27" t="s">
        <v>1049</v>
      </c>
      <c r="C1449" s="50" t="s">
        <v>469</v>
      </c>
      <c r="D1449" s="72" t="s">
        <v>549</v>
      </c>
      <c r="E1449" s="136"/>
      <c r="F1449" s="14" t="e">
        <f>#REF!</f>
        <v>#REF!</v>
      </c>
      <c r="G1449" s="32"/>
      <c r="I1449" s="52" t="s">
        <v>29</v>
      </c>
    </row>
    <row r="1450" spans="2:9" s="50" customFormat="1" x14ac:dyDescent="0.2">
      <c r="B1450" s="27" t="s">
        <v>1049</v>
      </c>
      <c r="C1450" s="50" t="s">
        <v>469</v>
      </c>
      <c r="D1450" s="72" t="s">
        <v>549</v>
      </c>
      <c r="E1450" s="136"/>
      <c r="F1450" s="14" t="e">
        <f>#REF!</f>
        <v>#REF!</v>
      </c>
      <c r="G1450" s="32"/>
      <c r="I1450" s="52" t="s">
        <v>29</v>
      </c>
    </row>
    <row r="1451" spans="2:9" s="50" customFormat="1" x14ac:dyDescent="0.2">
      <c r="B1451" s="27" t="s">
        <v>1049</v>
      </c>
      <c r="C1451" s="50" t="s">
        <v>469</v>
      </c>
      <c r="D1451" s="72" t="s">
        <v>549</v>
      </c>
      <c r="E1451" s="136"/>
      <c r="F1451" s="14" t="e">
        <f>#REF!</f>
        <v>#REF!</v>
      </c>
      <c r="G1451" s="32"/>
      <c r="I1451" s="52" t="s">
        <v>29</v>
      </c>
    </row>
    <row r="1452" spans="2:9" s="50" customFormat="1" x14ac:dyDescent="0.2">
      <c r="B1452" s="27" t="s">
        <v>1049</v>
      </c>
      <c r="C1452" s="50" t="s">
        <v>469</v>
      </c>
      <c r="D1452" s="72" t="s">
        <v>549</v>
      </c>
      <c r="E1452" s="136"/>
      <c r="F1452" s="14" t="e">
        <f>#REF!</f>
        <v>#REF!</v>
      </c>
      <c r="G1452" s="32"/>
      <c r="I1452" s="52" t="s">
        <v>29</v>
      </c>
    </row>
    <row r="1453" spans="2:9" s="50" customFormat="1" x14ac:dyDescent="0.2">
      <c r="B1453" s="27" t="s">
        <v>1049</v>
      </c>
      <c r="C1453" s="50" t="s">
        <v>469</v>
      </c>
      <c r="D1453" s="72" t="s">
        <v>549</v>
      </c>
      <c r="E1453" s="136"/>
      <c r="F1453" s="14" t="e">
        <f>#REF!</f>
        <v>#REF!</v>
      </c>
      <c r="G1453" s="32"/>
      <c r="I1453" s="52" t="s">
        <v>29</v>
      </c>
    </row>
    <row r="1454" spans="2:9" s="50" customFormat="1" x14ac:dyDescent="0.2">
      <c r="B1454" s="27" t="s">
        <v>1049</v>
      </c>
      <c r="C1454" s="50" t="s">
        <v>469</v>
      </c>
      <c r="D1454" s="72" t="s">
        <v>549</v>
      </c>
      <c r="E1454" s="136"/>
      <c r="F1454" s="14" t="e">
        <f>#REF!</f>
        <v>#REF!</v>
      </c>
      <c r="G1454" s="32"/>
      <c r="I1454" s="52" t="s">
        <v>29</v>
      </c>
    </row>
    <row r="1455" spans="2:9" s="50" customFormat="1" x14ac:dyDescent="0.2">
      <c r="B1455" s="27" t="s">
        <v>1049</v>
      </c>
      <c r="C1455" s="50" t="s">
        <v>469</v>
      </c>
      <c r="D1455" s="72" t="s">
        <v>549</v>
      </c>
      <c r="E1455" s="136"/>
      <c r="F1455" s="14" t="e">
        <f>#REF!</f>
        <v>#REF!</v>
      </c>
      <c r="G1455" s="32"/>
      <c r="I1455" s="52" t="s">
        <v>29</v>
      </c>
    </row>
    <row r="1456" spans="2:9" s="50" customFormat="1" x14ac:dyDescent="0.2">
      <c r="B1456" s="27" t="s">
        <v>1049</v>
      </c>
      <c r="C1456" s="50" t="s">
        <v>469</v>
      </c>
      <c r="D1456" s="72" t="s">
        <v>549</v>
      </c>
      <c r="E1456" s="136"/>
      <c r="F1456" s="14" t="e">
        <f>#REF!</f>
        <v>#REF!</v>
      </c>
      <c r="G1456" s="32"/>
      <c r="I1456" s="52" t="s">
        <v>29</v>
      </c>
    </row>
    <row r="1457" spans="2:9" s="50" customFormat="1" x14ac:dyDescent="0.2">
      <c r="B1457" s="27" t="s">
        <v>1049</v>
      </c>
      <c r="C1457" s="50" t="s">
        <v>469</v>
      </c>
      <c r="D1457" s="72" t="s">
        <v>549</v>
      </c>
      <c r="E1457" s="136"/>
      <c r="F1457" s="14" t="e">
        <f>#REF!</f>
        <v>#REF!</v>
      </c>
      <c r="G1457" s="32"/>
      <c r="I1457" s="52" t="s">
        <v>29</v>
      </c>
    </row>
    <row r="1458" spans="2:9" s="50" customFormat="1" x14ac:dyDescent="0.2">
      <c r="B1458" s="27" t="s">
        <v>1049</v>
      </c>
      <c r="C1458" s="50" t="s">
        <v>469</v>
      </c>
      <c r="D1458" s="72" t="s">
        <v>549</v>
      </c>
      <c r="E1458" s="136"/>
      <c r="F1458" s="14" t="e">
        <f>#REF!</f>
        <v>#REF!</v>
      </c>
      <c r="G1458" s="32"/>
      <c r="I1458" s="52" t="s">
        <v>29</v>
      </c>
    </row>
    <row r="1459" spans="2:9" s="50" customFormat="1" x14ac:dyDescent="0.2">
      <c r="B1459" s="27" t="s">
        <v>1049</v>
      </c>
      <c r="C1459" s="50" t="s">
        <v>469</v>
      </c>
      <c r="D1459" s="72" t="s">
        <v>549</v>
      </c>
      <c r="E1459" s="136"/>
      <c r="F1459" s="15" t="s">
        <v>451</v>
      </c>
      <c r="G1459" s="32"/>
      <c r="I1459" s="52" t="s">
        <v>29</v>
      </c>
    </row>
    <row r="1460" spans="2:9" s="50" customFormat="1" x14ac:dyDescent="0.2">
      <c r="B1460" s="27" t="s">
        <v>1049</v>
      </c>
      <c r="C1460" s="50" t="s">
        <v>469</v>
      </c>
      <c r="D1460" s="72" t="s">
        <v>549</v>
      </c>
      <c r="E1460" s="136"/>
      <c r="F1460" s="15" t="s">
        <v>452</v>
      </c>
      <c r="G1460" s="32"/>
      <c r="I1460" s="52" t="s">
        <v>29</v>
      </c>
    </row>
    <row r="1461" spans="2:9" s="50" customFormat="1" x14ac:dyDescent="0.2">
      <c r="B1461" s="27" t="s">
        <v>1049</v>
      </c>
      <c r="C1461" s="50" t="s">
        <v>469</v>
      </c>
      <c r="D1461" s="72" t="s">
        <v>549</v>
      </c>
      <c r="E1461" s="136"/>
      <c r="F1461" s="15" t="s">
        <v>450</v>
      </c>
      <c r="G1461" s="32"/>
      <c r="I1461" s="52" t="s">
        <v>29</v>
      </c>
    </row>
    <row r="1462" spans="2:9" s="50" customFormat="1" x14ac:dyDescent="0.2">
      <c r="B1462" s="27" t="s">
        <v>1049</v>
      </c>
      <c r="C1462" s="50" t="s">
        <v>469</v>
      </c>
      <c r="D1462" s="72" t="s">
        <v>549</v>
      </c>
      <c r="E1462" s="136"/>
      <c r="F1462" s="15" t="s">
        <v>414</v>
      </c>
      <c r="G1462" s="32"/>
      <c r="I1462" s="52" t="s">
        <v>29</v>
      </c>
    </row>
    <row r="1463" spans="2:9" s="50" customFormat="1" x14ac:dyDescent="0.2">
      <c r="B1463" s="27" t="s">
        <v>1049</v>
      </c>
      <c r="C1463" s="50" t="s">
        <v>469</v>
      </c>
      <c r="D1463" s="72" t="s">
        <v>549</v>
      </c>
      <c r="E1463" s="136"/>
      <c r="F1463" s="15" t="s">
        <v>417</v>
      </c>
      <c r="G1463" s="32"/>
      <c r="I1463" s="52" t="s">
        <v>29</v>
      </c>
    </row>
    <row r="1464" spans="2:9" s="50" customFormat="1" x14ac:dyDescent="0.2">
      <c r="B1464" s="27" t="s">
        <v>1049</v>
      </c>
      <c r="C1464" s="50" t="s">
        <v>469</v>
      </c>
      <c r="D1464" s="72" t="s">
        <v>549</v>
      </c>
      <c r="E1464" s="136"/>
      <c r="F1464" s="15" t="s">
        <v>415</v>
      </c>
      <c r="G1464" s="32"/>
      <c r="I1464" s="52" t="s">
        <v>29</v>
      </c>
    </row>
    <row r="1465" spans="2:9" s="50" customFormat="1" x14ac:dyDescent="0.2">
      <c r="B1465" s="27" t="s">
        <v>1049</v>
      </c>
      <c r="C1465" s="50" t="s">
        <v>469</v>
      </c>
      <c r="D1465" s="72" t="s">
        <v>549</v>
      </c>
      <c r="E1465" s="136"/>
      <c r="F1465" s="15" t="s">
        <v>411</v>
      </c>
      <c r="G1465" s="32"/>
      <c r="I1465" s="52" t="s">
        <v>29</v>
      </c>
    </row>
    <row r="1466" spans="2:9" s="50" customFormat="1" x14ac:dyDescent="0.2">
      <c r="B1466" s="27" t="s">
        <v>1049</v>
      </c>
      <c r="C1466" s="50" t="s">
        <v>469</v>
      </c>
      <c r="D1466" s="72" t="s">
        <v>549</v>
      </c>
      <c r="E1466" s="136"/>
      <c r="F1466" s="16" t="s">
        <v>456</v>
      </c>
      <c r="G1466" s="32"/>
      <c r="I1466" s="52" t="s">
        <v>29</v>
      </c>
    </row>
    <row r="1467" spans="2:9" s="50" customFormat="1" x14ac:dyDescent="0.2">
      <c r="B1467" s="27" t="s">
        <v>1049</v>
      </c>
      <c r="C1467" s="50" t="s">
        <v>469</v>
      </c>
      <c r="D1467" s="72" t="s">
        <v>549</v>
      </c>
      <c r="E1467" s="136"/>
      <c r="F1467" s="15" t="s">
        <v>453</v>
      </c>
      <c r="G1467" s="32"/>
      <c r="I1467" s="52" t="s">
        <v>29</v>
      </c>
    </row>
    <row r="1468" spans="2:9" s="50" customFormat="1" x14ac:dyDescent="0.2">
      <c r="B1468" s="27" t="s">
        <v>1049</v>
      </c>
      <c r="C1468" s="50" t="s">
        <v>469</v>
      </c>
      <c r="D1468" s="72" t="s">
        <v>549</v>
      </c>
      <c r="E1468" s="136"/>
      <c r="F1468" s="15" t="s">
        <v>455</v>
      </c>
      <c r="G1468" s="32"/>
      <c r="I1468" s="52" t="s">
        <v>29</v>
      </c>
    </row>
    <row r="1469" spans="2:9" s="50" customFormat="1" x14ac:dyDescent="0.2">
      <c r="B1469" s="27" t="s">
        <v>1049</v>
      </c>
      <c r="C1469" s="50" t="s">
        <v>469</v>
      </c>
      <c r="D1469" s="72" t="s">
        <v>549</v>
      </c>
      <c r="E1469" s="136"/>
      <c r="F1469" s="15" t="s">
        <v>416</v>
      </c>
      <c r="G1469" s="32"/>
      <c r="I1469" s="52" t="s">
        <v>29</v>
      </c>
    </row>
    <row r="1470" spans="2:9" s="50" customFormat="1" x14ac:dyDescent="0.2">
      <c r="B1470" s="27" t="s">
        <v>1049</v>
      </c>
      <c r="C1470" s="50" t="s">
        <v>469</v>
      </c>
      <c r="D1470" s="72" t="s">
        <v>549</v>
      </c>
      <c r="E1470" s="136"/>
      <c r="F1470" s="15" t="s">
        <v>410</v>
      </c>
      <c r="G1470" s="32"/>
      <c r="I1470" s="52" t="s">
        <v>29</v>
      </c>
    </row>
    <row r="1471" spans="2:9" s="50" customFormat="1" x14ac:dyDescent="0.2">
      <c r="B1471" s="27" t="s">
        <v>1049</v>
      </c>
      <c r="C1471" s="50" t="s">
        <v>469</v>
      </c>
      <c r="D1471" s="72" t="s">
        <v>549</v>
      </c>
      <c r="E1471" s="136"/>
      <c r="F1471" s="15" t="s">
        <v>421</v>
      </c>
      <c r="G1471" s="32"/>
      <c r="I1471" s="52" t="s">
        <v>29</v>
      </c>
    </row>
    <row r="1472" spans="2:9" s="50" customFormat="1" x14ac:dyDescent="0.2">
      <c r="B1472" s="27" t="s">
        <v>1049</v>
      </c>
      <c r="C1472" s="50" t="s">
        <v>469</v>
      </c>
      <c r="D1472" s="72" t="s">
        <v>549</v>
      </c>
      <c r="E1472" s="136"/>
      <c r="F1472" s="15" t="s">
        <v>412</v>
      </c>
      <c r="G1472" s="32"/>
      <c r="I1472" s="52" t="s">
        <v>29</v>
      </c>
    </row>
    <row r="1473" spans="2:9" s="50" customFormat="1" x14ac:dyDescent="0.2">
      <c r="B1473" s="27" t="s">
        <v>1049</v>
      </c>
      <c r="C1473" s="50" t="s">
        <v>469</v>
      </c>
      <c r="D1473" s="72" t="s">
        <v>549</v>
      </c>
      <c r="E1473" s="136"/>
      <c r="F1473" s="15" t="s">
        <v>418</v>
      </c>
      <c r="G1473" s="32"/>
      <c r="I1473" s="52" t="s">
        <v>29</v>
      </c>
    </row>
    <row r="1474" spans="2:9" s="50" customFormat="1" x14ac:dyDescent="0.2">
      <c r="B1474" s="27" t="s">
        <v>1049</v>
      </c>
      <c r="C1474" s="50" t="s">
        <v>469</v>
      </c>
      <c r="D1474" s="72" t="s">
        <v>549</v>
      </c>
      <c r="E1474" s="136"/>
      <c r="F1474" s="15" t="s">
        <v>454</v>
      </c>
      <c r="G1474" s="32"/>
      <c r="I1474" s="52" t="s">
        <v>29</v>
      </c>
    </row>
    <row r="1475" spans="2:9" s="50" customFormat="1" x14ac:dyDescent="0.2">
      <c r="B1475" s="27" t="s">
        <v>1049</v>
      </c>
      <c r="C1475" s="50" t="s">
        <v>469</v>
      </c>
      <c r="D1475" s="72" t="s">
        <v>549</v>
      </c>
      <c r="E1475" s="136"/>
      <c r="F1475" s="15" t="s">
        <v>413</v>
      </c>
      <c r="G1475" s="32"/>
      <c r="I1475" s="52" t="s">
        <v>29</v>
      </c>
    </row>
    <row r="1476" spans="2:9" s="50" customFormat="1" x14ac:dyDescent="0.2">
      <c r="B1476" s="27" t="s">
        <v>1049</v>
      </c>
      <c r="C1476" s="50" t="s">
        <v>469</v>
      </c>
      <c r="D1476" s="72" t="s">
        <v>549</v>
      </c>
      <c r="E1476" s="136"/>
      <c r="F1476" s="15" t="s">
        <v>419</v>
      </c>
      <c r="G1476" s="32"/>
      <c r="I1476" s="52" t="s">
        <v>29</v>
      </c>
    </row>
    <row r="1477" spans="2:9" s="50" customFormat="1" x14ac:dyDescent="0.2">
      <c r="B1477" s="27" t="s">
        <v>1049</v>
      </c>
      <c r="C1477" s="50" t="s">
        <v>469</v>
      </c>
      <c r="D1477" s="72" t="s">
        <v>549</v>
      </c>
      <c r="E1477" s="136"/>
      <c r="F1477" s="15" t="s">
        <v>461</v>
      </c>
      <c r="G1477" s="32"/>
      <c r="I1477" s="52" t="s">
        <v>29</v>
      </c>
    </row>
    <row r="1478" spans="2:9" s="50" customFormat="1" x14ac:dyDescent="0.2">
      <c r="B1478" s="27" t="s">
        <v>1049</v>
      </c>
      <c r="C1478" s="50" t="s">
        <v>469</v>
      </c>
      <c r="D1478" s="72" t="s">
        <v>549</v>
      </c>
      <c r="E1478" s="136"/>
      <c r="F1478" s="15" t="s">
        <v>463</v>
      </c>
      <c r="G1478" s="32"/>
      <c r="I1478" s="52" t="s">
        <v>29</v>
      </c>
    </row>
    <row r="1479" spans="2:9" s="50" customFormat="1" x14ac:dyDescent="0.2">
      <c r="B1479" s="27" t="s">
        <v>1049</v>
      </c>
      <c r="C1479" s="50" t="s">
        <v>469</v>
      </c>
      <c r="D1479" s="72" t="s">
        <v>549</v>
      </c>
      <c r="E1479" s="136"/>
      <c r="F1479" s="15" t="s">
        <v>462</v>
      </c>
      <c r="G1479" s="32"/>
      <c r="I1479" s="52" t="s">
        <v>29</v>
      </c>
    </row>
    <row r="1480" spans="2:9" s="50" customFormat="1" x14ac:dyDescent="0.2">
      <c r="B1480" s="27" t="s">
        <v>1049</v>
      </c>
      <c r="C1480" s="50" t="s">
        <v>469</v>
      </c>
      <c r="D1480" s="72" t="s">
        <v>549</v>
      </c>
      <c r="E1480" s="136"/>
      <c r="F1480" s="15" t="s">
        <v>449</v>
      </c>
      <c r="G1480" s="32"/>
      <c r="I1480" s="52" t="s">
        <v>29</v>
      </c>
    </row>
    <row r="1481" spans="2:9" s="50" customFormat="1" x14ac:dyDescent="0.2">
      <c r="B1481" s="27" t="s">
        <v>1049</v>
      </c>
      <c r="C1481" s="50" t="s">
        <v>469</v>
      </c>
      <c r="D1481" s="72" t="s">
        <v>549</v>
      </c>
      <c r="E1481" s="136"/>
      <c r="F1481" s="14" t="e">
        <f>#REF!</f>
        <v>#REF!</v>
      </c>
      <c r="G1481" s="32"/>
      <c r="I1481" s="52" t="s">
        <v>29</v>
      </c>
    </row>
    <row r="1482" spans="2:9" s="50" customFormat="1" x14ac:dyDescent="0.2">
      <c r="B1482" s="27" t="s">
        <v>1049</v>
      </c>
      <c r="C1482" s="50" t="s">
        <v>469</v>
      </c>
      <c r="D1482" s="72" t="s">
        <v>549</v>
      </c>
      <c r="E1482" s="136"/>
      <c r="F1482" s="14" t="e">
        <f>#REF!</f>
        <v>#REF!</v>
      </c>
      <c r="G1482" s="32"/>
      <c r="I1482" s="52" t="s">
        <v>29</v>
      </c>
    </row>
    <row r="1483" spans="2:9" s="50" customFormat="1" x14ac:dyDescent="0.2">
      <c r="B1483" s="27" t="s">
        <v>1049</v>
      </c>
      <c r="C1483" s="50" t="s">
        <v>469</v>
      </c>
      <c r="D1483" s="72" t="s">
        <v>549</v>
      </c>
      <c r="E1483" s="136"/>
      <c r="F1483" s="14" t="e">
        <f>#REF!</f>
        <v>#REF!</v>
      </c>
      <c r="G1483" s="32"/>
      <c r="I1483" s="52" t="s">
        <v>29</v>
      </c>
    </row>
    <row r="1484" spans="2:9" s="50" customFormat="1" x14ac:dyDescent="0.2">
      <c r="B1484" s="27" t="s">
        <v>1049</v>
      </c>
      <c r="C1484" s="50" t="s">
        <v>469</v>
      </c>
      <c r="D1484" s="72" t="s">
        <v>549</v>
      </c>
      <c r="E1484" s="136"/>
      <c r="F1484" s="14" t="e">
        <f>#REF!</f>
        <v>#REF!</v>
      </c>
      <c r="G1484" s="32"/>
      <c r="I1484" s="52" t="s">
        <v>29</v>
      </c>
    </row>
    <row r="1485" spans="2:9" s="50" customFormat="1" x14ac:dyDescent="0.2">
      <c r="B1485" s="27" t="s">
        <v>1049</v>
      </c>
      <c r="C1485" s="50" t="s">
        <v>469</v>
      </c>
      <c r="D1485" s="72" t="s">
        <v>549</v>
      </c>
      <c r="E1485" s="136"/>
      <c r="F1485" s="14" t="e">
        <f>#REF!</f>
        <v>#REF!</v>
      </c>
      <c r="G1485" s="32"/>
      <c r="I1485" s="52" t="s">
        <v>29</v>
      </c>
    </row>
    <row r="1486" spans="2:9" s="50" customFormat="1" x14ac:dyDescent="0.2">
      <c r="B1486" s="27" t="s">
        <v>1049</v>
      </c>
      <c r="C1486" s="50" t="s">
        <v>469</v>
      </c>
      <c r="D1486" s="72" t="s">
        <v>549</v>
      </c>
      <c r="E1486" s="136"/>
      <c r="F1486" s="14" t="e">
        <f>#REF!</f>
        <v>#REF!</v>
      </c>
      <c r="G1486" s="32"/>
      <c r="I1486" s="52" t="s">
        <v>29</v>
      </c>
    </row>
    <row r="1487" spans="2:9" s="50" customFormat="1" x14ac:dyDescent="0.2">
      <c r="B1487" s="27" t="s">
        <v>1049</v>
      </c>
      <c r="C1487" s="50" t="s">
        <v>469</v>
      </c>
      <c r="D1487" s="72" t="s">
        <v>549</v>
      </c>
      <c r="E1487" s="136"/>
      <c r="F1487" s="14" t="e">
        <f>#REF!</f>
        <v>#REF!</v>
      </c>
      <c r="G1487" s="32"/>
      <c r="I1487" s="52" t="s">
        <v>29</v>
      </c>
    </row>
    <row r="1488" spans="2:9" s="50" customFormat="1" x14ac:dyDescent="0.2">
      <c r="B1488" s="27" t="s">
        <v>1049</v>
      </c>
      <c r="C1488" s="50" t="s">
        <v>469</v>
      </c>
      <c r="D1488" s="72" t="s">
        <v>549</v>
      </c>
      <c r="E1488" s="136"/>
      <c r="F1488" s="14" t="e">
        <f>#REF!</f>
        <v>#REF!</v>
      </c>
      <c r="G1488" s="32"/>
      <c r="I1488" s="52" t="s">
        <v>29</v>
      </c>
    </row>
    <row r="1489" spans="2:9" s="50" customFormat="1" x14ac:dyDescent="0.2">
      <c r="B1489" s="27" t="s">
        <v>1049</v>
      </c>
      <c r="C1489" s="50" t="s">
        <v>469</v>
      </c>
      <c r="D1489" s="72" t="s">
        <v>549</v>
      </c>
      <c r="E1489" s="136"/>
      <c r="F1489" s="14" t="e">
        <f>#REF!</f>
        <v>#REF!</v>
      </c>
      <c r="G1489" s="32"/>
      <c r="I1489" s="52" t="s">
        <v>29</v>
      </c>
    </row>
    <row r="1490" spans="2:9" s="50" customFormat="1" x14ac:dyDescent="0.2">
      <c r="B1490" s="27" t="s">
        <v>1049</v>
      </c>
      <c r="C1490" s="50" t="s">
        <v>469</v>
      </c>
      <c r="D1490" s="72" t="s">
        <v>549</v>
      </c>
      <c r="E1490" s="136"/>
      <c r="F1490" s="14" t="e">
        <f>#REF!</f>
        <v>#REF!</v>
      </c>
      <c r="G1490" s="32"/>
      <c r="I1490" s="52" t="s">
        <v>29</v>
      </c>
    </row>
    <row r="1491" spans="2:9" s="50" customFormat="1" x14ac:dyDescent="0.2">
      <c r="B1491" s="27" t="s">
        <v>1049</v>
      </c>
      <c r="C1491" s="50" t="s">
        <v>469</v>
      </c>
      <c r="D1491" s="72" t="s">
        <v>549</v>
      </c>
      <c r="E1491" s="136"/>
      <c r="F1491" s="14" t="e">
        <f>#REF!</f>
        <v>#REF!</v>
      </c>
      <c r="G1491" s="32"/>
      <c r="I1491" s="52" t="s">
        <v>29</v>
      </c>
    </row>
    <row r="1492" spans="2:9" s="50" customFormat="1" x14ac:dyDescent="0.2">
      <c r="B1492" s="27" t="s">
        <v>1049</v>
      </c>
      <c r="C1492" s="50" t="s">
        <v>469</v>
      </c>
      <c r="D1492" s="72" t="s">
        <v>549</v>
      </c>
      <c r="E1492" s="136"/>
      <c r="F1492" s="14" t="e">
        <f>#REF!</f>
        <v>#REF!</v>
      </c>
      <c r="G1492" s="32"/>
      <c r="I1492" s="52" t="s">
        <v>29</v>
      </c>
    </row>
    <row r="1493" spans="2:9" s="50" customFormat="1" x14ac:dyDescent="0.2">
      <c r="B1493" s="27" t="s">
        <v>1049</v>
      </c>
      <c r="C1493" s="50" t="s">
        <v>469</v>
      </c>
      <c r="D1493" s="72" t="s">
        <v>549</v>
      </c>
      <c r="E1493" s="136"/>
      <c r="F1493" s="14" t="e">
        <f>#REF!</f>
        <v>#REF!</v>
      </c>
      <c r="G1493" s="32"/>
      <c r="I1493" s="52" t="s">
        <v>29</v>
      </c>
    </row>
    <row r="1494" spans="2:9" s="50" customFormat="1" x14ac:dyDescent="0.2">
      <c r="B1494" s="27" t="s">
        <v>1049</v>
      </c>
      <c r="C1494" s="50" t="s">
        <v>469</v>
      </c>
      <c r="D1494" s="72" t="s">
        <v>549</v>
      </c>
      <c r="E1494" s="136"/>
      <c r="F1494" s="14" t="e">
        <f>#REF!</f>
        <v>#REF!</v>
      </c>
      <c r="G1494" s="32"/>
      <c r="I1494" s="52" t="s">
        <v>29</v>
      </c>
    </row>
    <row r="1495" spans="2:9" s="50" customFormat="1" x14ac:dyDescent="0.2">
      <c r="B1495" s="27" t="s">
        <v>1049</v>
      </c>
      <c r="C1495" s="50" t="s">
        <v>469</v>
      </c>
      <c r="D1495" s="72" t="s">
        <v>228</v>
      </c>
      <c r="E1495" s="136"/>
      <c r="F1495" s="15" t="s">
        <v>451</v>
      </c>
      <c r="G1495" s="32"/>
      <c r="I1495" s="52" t="s">
        <v>29</v>
      </c>
    </row>
    <row r="1496" spans="2:9" s="50" customFormat="1" x14ac:dyDescent="0.2">
      <c r="B1496" s="27" t="s">
        <v>1049</v>
      </c>
      <c r="C1496" s="50" t="s">
        <v>469</v>
      </c>
      <c r="D1496" s="72" t="s">
        <v>228</v>
      </c>
      <c r="E1496" s="136"/>
      <c r="F1496" s="15" t="s">
        <v>452</v>
      </c>
      <c r="G1496" s="32"/>
      <c r="I1496" s="52" t="s">
        <v>29</v>
      </c>
    </row>
    <row r="1497" spans="2:9" s="50" customFormat="1" x14ac:dyDescent="0.2">
      <c r="B1497" s="27" t="s">
        <v>1049</v>
      </c>
      <c r="C1497" s="50" t="s">
        <v>469</v>
      </c>
      <c r="D1497" s="72" t="s">
        <v>228</v>
      </c>
      <c r="E1497" s="136"/>
      <c r="F1497" s="15" t="s">
        <v>450</v>
      </c>
      <c r="G1497" s="32"/>
      <c r="I1497" s="52" t="s">
        <v>29</v>
      </c>
    </row>
    <row r="1498" spans="2:9" s="50" customFormat="1" x14ac:dyDescent="0.2">
      <c r="B1498" s="27" t="s">
        <v>1049</v>
      </c>
      <c r="C1498" s="50" t="s">
        <v>469</v>
      </c>
      <c r="D1498" s="72" t="s">
        <v>228</v>
      </c>
      <c r="E1498" s="136"/>
      <c r="F1498" s="15" t="s">
        <v>414</v>
      </c>
      <c r="G1498" s="32"/>
      <c r="I1498" s="52" t="s">
        <v>29</v>
      </c>
    </row>
    <row r="1499" spans="2:9" s="50" customFormat="1" x14ac:dyDescent="0.2">
      <c r="B1499" s="27" t="s">
        <v>1049</v>
      </c>
      <c r="C1499" s="50" t="s">
        <v>469</v>
      </c>
      <c r="D1499" s="72" t="s">
        <v>228</v>
      </c>
      <c r="E1499" s="136"/>
      <c r="F1499" s="15" t="s">
        <v>417</v>
      </c>
      <c r="G1499" s="32"/>
      <c r="I1499" s="52" t="s">
        <v>29</v>
      </c>
    </row>
    <row r="1500" spans="2:9" s="50" customFormat="1" x14ac:dyDescent="0.2">
      <c r="B1500" s="27" t="s">
        <v>1049</v>
      </c>
      <c r="C1500" s="50" t="s">
        <v>469</v>
      </c>
      <c r="D1500" s="72" t="s">
        <v>228</v>
      </c>
      <c r="E1500" s="136"/>
      <c r="F1500" s="15" t="s">
        <v>415</v>
      </c>
      <c r="G1500" s="32"/>
      <c r="I1500" s="52" t="s">
        <v>29</v>
      </c>
    </row>
    <row r="1501" spans="2:9" s="50" customFormat="1" x14ac:dyDescent="0.2">
      <c r="B1501" s="27" t="s">
        <v>1049</v>
      </c>
      <c r="C1501" s="50" t="s">
        <v>469</v>
      </c>
      <c r="D1501" s="72" t="s">
        <v>228</v>
      </c>
      <c r="E1501" s="136"/>
      <c r="F1501" s="15" t="s">
        <v>411</v>
      </c>
      <c r="G1501" s="32"/>
      <c r="I1501" s="52" t="s">
        <v>29</v>
      </c>
    </row>
    <row r="1502" spans="2:9" s="50" customFormat="1" x14ac:dyDescent="0.2">
      <c r="B1502" s="27" t="s">
        <v>1049</v>
      </c>
      <c r="C1502" s="50" t="s">
        <v>469</v>
      </c>
      <c r="D1502" s="72" t="s">
        <v>228</v>
      </c>
      <c r="E1502" s="136"/>
      <c r="F1502" s="16" t="s">
        <v>456</v>
      </c>
      <c r="G1502" s="32"/>
      <c r="I1502" s="52" t="s">
        <v>29</v>
      </c>
    </row>
    <row r="1503" spans="2:9" s="50" customFormat="1" x14ac:dyDescent="0.2">
      <c r="B1503" s="27" t="s">
        <v>1049</v>
      </c>
      <c r="C1503" s="50" t="s">
        <v>469</v>
      </c>
      <c r="D1503" s="72" t="s">
        <v>228</v>
      </c>
      <c r="E1503" s="136"/>
      <c r="F1503" s="15" t="s">
        <v>453</v>
      </c>
      <c r="G1503" s="32"/>
      <c r="I1503" s="52" t="s">
        <v>29</v>
      </c>
    </row>
    <row r="1504" spans="2:9" s="50" customFormat="1" x14ac:dyDescent="0.2">
      <c r="B1504" s="27" t="s">
        <v>1049</v>
      </c>
      <c r="C1504" s="50" t="s">
        <v>469</v>
      </c>
      <c r="D1504" s="72" t="s">
        <v>228</v>
      </c>
      <c r="E1504" s="136"/>
      <c r="F1504" s="15" t="s">
        <v>455</v>
      </c>
      <c r="G1504" s="32"/>
      <c r="I1504" s="52" t="s">
        <v>29</v>
      </c>
    </row>
    <row r="1505" spans="2:9" s="50" customFormat="1" x14ac:dyDescent="0.2">
      <c r="B1505" s="27" t="s">
        <v>1049</v>
      </c>
      <c r="C1505" s="50" t="s">
        <v>469</v>
      </c>
      <c r="D1505" s="72" t="s">
        <v>228</v>
      </c>
      <c r="E1505" s="136"/>
      <c r="F1505" s="15" t="s">
        <v>416</v>
      </c>
      <c r="G1505" s="32"/>
      <c r="I1505" s="52" t="s">
        <v>29</v>
      </c>
    </row>
    <row r="1506" spans="2:9" s="50" customFormat="1" x14ac:dyDescent="0.2">
      <c r="B1506" s="27" t="s">
        <v>1049</v>
      </c>
      <c r="C1506" s="50" t="s">
        <v>469</v>
      </c>
      <c r="D1506" s="72" t="s">
        <v>228</v>
      </c>
      <c r="E1506" s="136"/>
      <c r="F1506" s="15" t="s">
        <v>410</v>
      </c>
      <c r="G1506" s="32"/>
      <c r="I1506" s="52" t="s">
        <v>29</v>
      </c>
    </row>
    <row r="1507" spans="2:9" s="50" customFormat="1" x14ac:dyDescent="0.2">
      <c r="B1507" s="27" t="s">
        <v>1049</v>
      </c>
      <c r="C1507" s="50" t="s">
        <v>469</v>
      </c>
      <c r="D1507" s="72" t="s">
        <v>228</v>
      </c>
      <c r="E1507" s="136"/>
      <c r="F1507" s="15" t="s">
        <v>421</v>
      </c>
      <c r="G1507" s="32"/>
      <c r="I1507" s="52" t="s">
        <v>29</v>
      </c>
    </row>
    <row r="1508" spans="2:9" s="50" customFormat="1" x14ac:dyDescent="0.2">
      <c r="B1508" s="27" t="s">
        <v>1049</v>
      </c>
      <c r="C1508" s="50" t="s">
        <v>469</v>
      </c>
      <c r="D1508" s="72" t="s">
        <v>228</v>
      </c>
      <c r="E1508" s="136"/>
      <c r="F1508" s="15" t="s">
        <v>412</v>
      </c>
      <c r="G1508" s="32"/>
      <c r="I1508" s="52" t="s">
        <v>29</v>
      </c>
    </row>
    <row r="1509" spans="2:9" s="50" customFormat="1" x14ac:dyDescent="0.2">
      <c r="B1509" s="27" t="s">
        <v>1049</v>
      </c>
      <c r="C1509" s="50" t="s">
        <v>469</v>
      </c>
      <c r="D1509" s="72" t="s">
        <v>228</v>
      </c>
      <c r="E1509" s="136"/>
      <c r="F1509" s="15" t="s">
        <v>418</v>
      </c>
      <c r="G1509" s="32"/>
      <c r="I1509" s="52" t="s">
        <v>29</v>
      </c>
    </row>
    <row r="1510" spans="2:9" s="50" customFormat="1" x14ac:dyDescent="0.2">
      <c r="B1510" s="27" t="s">
        <v>1049</v>
      </c>
      <c r="C1510" s="50" t="s">
        <v>469</v>
      </c>
      <c r="D1510" s="72" t="s">
        <v>228</v>
      </c>
      <c r="E1510" s="136"/>
      <c r="F1510" s="15" t="s">
        <v>454</v>
      </c>
      <c r="G1510" s="32"/>
      <c r="I1510" s="52" t="s">
        <v>29</v>
      </c>
    </row>
    <row r="1511" spans="2:9" s="50" customFormat="1" x14ac:dyDescent="0.2">
      <c r="B1511" s="27" t="s">
        <v>1049</v>
      </c>
      <c r="C1511" s="50" t="s">
        <v>469</v>
      </c>
      <c r="D1511" s="72" t="s">
        <v>228</v>
      </c>
      <c r="E1511" s="136"/>
      <c r="F1511" s="15" t="s">
        <v>413</v>
      </c>
      <c r="G1511" s="32"/>
      <c r="I1511" s="52" t="s">
        <v>29</v>
      </c>
    </row>
    <row r="1512" spans="2:9" s="50" customFormat="1" x14ac:dyDescent="0.2">
      <c r="B1512" s="27" t="s">
        <v>1049</v>
      </c>
      <c r="C1512" s="50" t="s">
        <v>469</v>
      </c>
      <c r="D1512" s="72" t="s">
        <v>228</v>
      </c>
      <c r="E1512" s="136"/>
      <c r="F1512" s="15" t="s">
        <v>419</v>
      </c>
      <c r="G1512" s="32"/>
      <c r="I1512" s="52" t="s">
        <v>29</v>
      </c>
    </row>
    <row r="1513" spans="2:9" s="50" customFormat="1" x14ac:dyDescent="0.2">
      <c r="B1513" s="27" t="s">
        <v>1049</v>
      </c>
      <c r="C1513" s="50" t="s">
        <v>469</v>
      </c>
      <c r="D1513" s="72" t="s">
        <v>228</v>
      </c>
      <c r="E1513" s="136"/>
      <c r="F1513" s="15" t="s">
        <v>461</v>
      </c>
      <c r="G1513" s="32"/>
      <c r="I1513" s="52" t="s">
        <v>29</v>
      </c>
    </row>
    <row r="1514" spans="2:9" s="50" customFormat="1" x14ac:dyDescent="0.2">
      <c r="B1514" s="27" t="s">
        <v>1049</v>
      </c>
      <c r="C1514" s="50" t="s">
        <v>469</v>
      </c>
      <c r="D1514" s="72" t="s">
        <v>228</v>
      </c>
      <c r="E1514" s="136"/>
      <c r="F1514" s="15" t="s">
        <v>463</v>
      </c>
      <c r="G1514" s="32"/>
      <c r="I1514" s="52" t="s">
        <v>29</v>
      </c>
    </row>
    <row r="1515" spans="2:9" s="50" customFormat="1" x14ac:dyDescent="0.2">
      <c r="B1515" s="27" t="s">
        <v>1049</v>
      </c>
      <c r="C1515" s="50" t="s">
        <v>469</v>
      </c>
      <c r="D1515" s="72" t="s">
        <v>228</v>
      </c>
      <c r="E1515" s="136"/>
      <c r="F1515" s="15" t="s">
        <v>462</v>
      </c>
      <c r="G1515" s="32"/>
      <c r="I1515" s="52" t="s">
        <v>29</v>
      </c>
    </row>
    <row r="1516" spans="2:9" s="50" customFormat="1" x14ac:dyDescent="0.2">
      <c r="B1516" s="27" t="s">
        <v>1049</v>
      </c>
      <c r="C1516" s="50" t="s">
        <v>469</v>
      </c>
      <c r="D1516" s="72" t="s">
        <v>228</v>
      </c>
      <c r="E1516" s="136"/>
      <c r="F1516" s="15" t="s">
        <v>449</v>
      </c>
      <c r="G1516" s="32"/>
      <c r="I1516" s="52" t="s">
        <v>29</v>
      </c>
    </row>
    <row r="1517" spans="2:9" s="50" customFormat="1" x14ac:dyDescent="0.2">
      <c r="B1517" s="27" t="s">
        <v>1049</v>
      </c>
      <c r="C1517" s="50" t="s">
        <v>469</v>
      </c>
      <c r="D1517" s="72" t="s">
        <v>228</v>
      </c>
      <c r="E1517" s="136"/>
      <c r="F1517" s="14" t="e">
        <f>#REF!</f>
        <v>#REF!</v>
      </c>
      <c r="G1517" s="32"/>
      <c r="I1517" s="52" t="s">
        <v>29</v>
      </c>
    </row>
    <row r="1518" spans="2:9" s="50" customFormat="1" x14ac:dyDescent="0.2">
      <c r="B1518" s="27" t="s">
        <v>1049</v>
      </c>
      <c r="C1518" s="50" t="s">
        <v>469</v>
      </c>
      <c r="D1518" s="72" t="s">
        <v>228</v>
      </c>
      <c r="E1518" s="136"/>
      <c r="F1518" s="14" t="e">
        <f>#REF!</f>
        <v>#REF!</v>
      </c>
      <c r="G1518" s="32"/>
      <c r="I1518" s="52" t="s">
        <v>29</v>
      </c>
    </row>
    <row r="1519" spans="2:9" s="50" customFormat="1" x14ac:dyDescent="0.2">
      <c r="B1519" s="27" t="s">
        <v>1049</v>
      </c>
      <c r="C1519" s="50" t="s">
        <v>469</v>
      </c>
      <c r="D1519" s="72" t="s">
        <v>228</v>
      </c>
      <c r="E1519" s="136"/>
      <c r="F1519" s="14" t="e">
        <f>#REF!</f>
        <v>#REF!</v>
      </c>
      <c r="G1519" s="32"/>
      <c r="I1519" s="52" t="s">
        <v>29</v>
      </c>
    </row>
    <row r="1520" spans="2:9" s="50" customFormat="1" x14ac:dyDescent="0.2">
      <c r="B1520" s="27" t="s">
        <v>1049</v>
      </c>
      <c r="C1520" s="50" t="s">
        <v>469</v>
      </c>
      <c r="D1520" s="72" t="s">
        <v>228</v>
      </c>
      <c r="E1520" s="136"/>
      <c r="F1520" s="14" t="e">
        <f>#REF!</f>
        <v>#REF!</v>
      </c>
      <c r="G1520" s="32"/>
      <c r="I1520" s="52" t="s">
        <v>29</v>
      </c>
    </row>
    <row r="1521" spans="2:9" s="50" customFormat="1" x14ac:dyDescent="0.2">
      <c r="B1521" s="27" t="s">
        <v>1049</v>
      </c>
      <c r="C1521" s="50" t="s">
        <v>469</v>
      </c>
      <c r="D1521" s="72" t="s">
        <v>228</v>
      </c>
      <c r="E1521" s="136"/>
      <c r="F1521" s="14" t="e">
        <f>#REF!</f>
        <v>#REF!</v>
      </c>
      <c r="G1521" s="32"/>
      <c r="I1521" s="52" t="s">
        <v>29</v>
      </c>
    </row>
    <row r="1522" spans="2:9" s="50" customFormat="1" x14ac:dyDescent="0.2">
      <c r="B1522" s="27" t="s">
        <v>1049</v>
      </c>
      <c r="C1522" s="50" t="s">
        <v>469</v>
      </c>
      <c r="D1522" s="72" t="s">
        <v>228</v>
      </c>
      <c r="E1522" s="136"/>
      <c r="F1522" s="14" t="e">
        <f>#REF!</f>
        <v>#REF!</v>
      </c>
      <c r="G1522" s="32"/>
      <c r="I1522" s="52" t="s">
        <v>29</v>
      </c>
    </row>
    <row r="1523" spans="2:9" s="50" customFormat="1" x14ac:dyDescent="0.2">
      <c r="B1523" s="27" t="s">
        <v>1049</v>
      </c>
      <c r="C1523" s="50" t="s">
        <v>469</v>
      </c>
      <c r="D1523" s="72" t="s">
        <v>228</v>
      </c>
      <c r="E1523" s="136"/>
      <c r="F1523" s="14" t="e">
        <f>#REF!</f>
        <v>#REF!</v>
      </c>
      <c r="G1523" s="32"/>
      <c r="I1523" s="52" t="s">
        <v>29</v>
      </c>
    </row>
    <row r="1524" spans="2:9" s="50" customFormat="1" x14ac:dyDescent="0.2">
      <c r="B1524" s="27" t="s">
        <v>1049</v>
      </c>
      <c r="C1524" s="50" t="s">
        <v>469</v>
      </c>
      <c r="D1524" s="72" t="s">
        <v>228</v>
      </c>
      <c r="E1524" s="136"/>
      <c r="F1524" s="14" t="e">
        <f>#REF!</f>
        <v>#REF!</v>
      </c>
      <c r="G1524" s="32"/>
      <c r="I1524" s="52" t="s">
        <v>29</v>
      </c>
    </row>
    <row r="1525" spans="2:9" s="50" customFormat="1" x14ac:dyDescent="0.2">
      <c r="B1525" s="27" t="s">
        <v>1049</v>
      </c>
      <c r="C1525" s="50" t="s">
        <v>469</v>
      </c>
      <c r="D1525" s="72" t="s">
        <v>228</v>
      </c>
      <c r="E1525" s="136"/>
      <c r="F1525" s="14" t="e">
        <f>#REF!</f>
        <v>#REF!</v>
      </c>
      <c r="G1525" s="32"/>
      <c r="I1525" s="52" t="s">
        <v>29</v>
      </c>
    </row>
    <row r="1526" spans="2:9" s="50" customFormat="1" x14ac:dyDescent="0.2">
      <c r="B1526" s="27" t="s">
        <v>1049</v>
      </c>
      <c r="C1526" s="50" t="s">
        <v>469</v>
      </c>
      <c r="D1526" s="72" t="s">
        <v>228</v>
      </c>
      <c r="E1526" s="136"/>
      <c r="F1526" s="14" t="e">
        <f>#REF!</f>
        <v>#REF!</v>
      </c>
      <c r="G1526" s="32"/>
      <c r="I1526" s="52" t="s">
        <v>29</v>
      </c>
    </row>
    <row r="1527" spans="2:9" s="50" customFormat="1" x14ac:dyDescent="0.2">
      <c r="B1527" s="27" t="s">
        <v>1049</v>
      </c>
      <c r="C1527" s="50" t="s">
        <v>469</v>
      </c>
      <c r="D1527" s="72" t="s">
        <v>228</v>
      </c>
      <c r="E1527" s="136"/>
      <c r="F1527" s="14" t="e">
        <f>#REF!</f>
        <v>#REF!</v>
      </c>
      <c r="G1527" s="32"/>
      <c r="I1527" s="52" t="s">
        <v>29</v>
      </c>
    </row>
    <row r="1528" spans="2:9" s="50" customFormat="1" x14ac:dyDescent="0.2">
      <c r="B1528" s="27" t="s">
        <v>1049</v>
      </c>
      <c r="C1528" s="50" t="s">
        <v>469</v>
      </c>
      <c r="D1528" s="72" t="s">
        <v>228</v>
      </c>
      <c r="E1528" s="136"/>
      <c r="F1528" s="14" t="e">
        <f>#REF!</f>
        <v>#REF!</v>
      </c>
      <c r="G1528" s="32"/>
      <c r="I1528" s="52" t="s">
        <v>29</v>
      </c>
    </row>
    <row r="1529" spans="2:9" s="50" customFormat="1" x14ac:dyDescent="0.2">
      <c r="B1529" s="27" t="s">
        <v>1049</v>
      </c>
      <c r="C1529" s="50" t="s">
        <v>469</v>
      </c>
      <c r="D1529" s="72" t="s">
        <v>228</v>
      </c>
      <c r="E1529" s="136"/>
      <c r="F1529" s="14" t="e">
        <f>#REF!</f>
        <v>#REF!</v>
      </c>
      <c r="G1529" s="32"/>
      <c r="I1529" s="52" t="s">
        <v>29</v>
      </c>
    </row>
    <row r="1530" spans="2:9" s="50" customFormat="1" x14ac:dyDescent="0.2">
      <c r="B1530" s="27" t="s">
        <v>1049</v>
      </c>
      <c r="C1530" s="50" t="s">
        <v>469</v>
      </c>
      <c r="D1530" s="72" t="s">
        <v>228</v>
      </c>
      <c r="E1530" s="136"/>
      <c r="F1530" s="14" t="e">
        <f>#REF!</f>
        <v>#REF!</v>
      </c>
      <c r="G1530" s="32"/>
      <c r="I1530" s="52" t="s">
        <v>29</v>
      </c>
    </row>
    <row r="1531" spans="2:9" s="50" customFormat="1" x14ac:dyDescent="0.2">
      <c r="B1531" s="27" t="s">
        <v>1049</v>
      </c>
      <c r="C1531" s="50" t="s">
        <v>469</v>
      </c>
      <c r="D1531" s="72" t="s">
        <v>207</v>
      </c>
      <c r="E1531" s="136"/>
      <c r="F1531" s="15" t="s">
        <v>451</v>
      </c>
      <c r="G1531" s="32"/>
      <c r="I1531" s="52" t="s">
        <v>29</v>
      </c>
    </row>
    <row r="1532" spans="2:9" s="50" customFormat="1" x14ac:dyDescent="0.2">
      <c r="B1532" s="27" t="s">
        <v>1049</v>
      </c>
      <c r="C1532" s="50" t="s">
        <v>469</v>
      </c>
      <c r="D1532" s="72" t="s">
        <v>207</v>
      </c>
      <c r="E1532" s="136"/>
      <c r="F1532" s="15" t="s">
        <v>452</v>
      </c>
      <c r="G1532" s="32"/>
      <c r="I1532" s="52" t="s">
        <v>29</v>
      </c>
    </row>
    <row r="1533" spans="2:9" s="50" customFormat="1" x14ac:dyDescent="0.2">
      <c r="B1533" s="27" t="s">
        <v>1049</v>
      </c>
      <c r="C1533" s="50" t="s">
        <v>469</v>
      </c>
      <c r="D1533" s="72" t="s">
        <v>207</v>
      </c>
      <c r="E1533" s="136"/>
      <c r="F1533" s="15" t="s">
        <v>450</v>
      </c>
      <c r="G1533" s="32"/>
      <c r="I1533" s="52" t="s">
        <v>29</v>
      </c>
    </row>
    <row r="1534" spans="2:9" s="50" customFormat="1" x14ac:dyDescent="0.2">
      <c r="B1534" s="27" t="s">
        <v>1049</v>
      </c>
      <c r="C1534" s="50" t="s">
        <v>469</v>
      </c>
      <c r="D1534" s="72" t="s">
        <v>207</v>
      </c>
      <c r="E1534" s="136"/>
      <c r="F1534" s="15" t="s">
        <v>414</v>
      </c>
      <c r="G1534" s="32"/>
      <c r="I1534" s="52" t="s">
        <v>29</v>
      </c>
    </row>
    <row r="1535" spans="2:9" s="50" customFormat="1" x14ac:dyDescent="0.2">
      <c r="B1535" s="27" t="s">
        <v>1049</v>
      </c>
      <c r="C1535" s="50" t="s">
        <v>469</v>
      </c>
      <c r="D1535" s="72" t="s">
        <v>207</v>
      </c>
      <c r="E1535" s="136"/>
      <c r="F1535" s="15" t="s">
        <v>417</v>
      </c>
      <c r="G1535" s="32"/>
      <c r="I1535" s="52" t="s">
        <v>29</v>
      </c>
    </row>
    <row r="1536" spans="2:9" s="50" customFormat="1" x14ac:dyDescent="0.2">
      <c r="B1536" s="27" t="s">
        <v>1049</v>
      </c>
      <c r="C1536" s="50" t="s">
        <v>469</v>
      </c>
      <c r="D1536" s="72" t="s">
        <v>207</v>
      </c>
      <c r="E1536" s="136"/>
      <c r="F1536" s="15" t="s">
        <v>415</v>
      </c>
      <c r="G1536" s="32"/>
      <c r="I1536" s="52" t="s">
        <v>29</v>
      </c>
    </row>
    <row r="1537" spans="2:9" s="50" customFormat="1" x14ac:dyDescent="0.2">
      <c r="B1537" s="27" t="s">
        <v>1049</v>
      </c>
      <c r="C1537" s="50" t="s">
        <v>469</v>
      </c>
      <c r="D1537" s="72" t="s">
        <v>207</v>
      </c>
      <c r="E1537" s="136"/>
      <c r="F1537" s="15" t="s">
        <v>411</v>
      </c>
      <c r="G1537" s="32"/>
      <c r="I1537" s="52" t="s">
        <v>29</v>
      </c>
    </row>
    <row r="1538" spans="2:9" s="50" customFormat="1" x14ac:dyDescent="0.2">
      <c r="B1538" s="27" t="s">
        <v>1049</v>
      </c>
      <c r="C1538" s="50" t="s">
        <v>469</v>
      </c>
      <c r="D1538" s="72" t="s">
        <v>207</v>
      </c>
      <c r="E1538" s="136"/>
      <c r="F1538" s="16" t="s">
        <v>456</v>
      </c>
      <c r="G1538" s="32"/>
      <c r="I1538" s="52" t="s">
        <v>29</v>
      </c>
    </row>
    <row r="1539" spans="2:9" s="50" customFormat="1" x14ac:dyDescent="0.2">
      <c r="B1539" s="27" t="s">
        <v>1049</v>
      </c>
      <c r="C1539" s="50" t="s">
        <v>469</v>
      </c>
      <c r="D1539" s="72" t="s">
        <v>207</v>
      </c>
      <c r="E1539" s="136"/>
      <c r="F1539" s="15" t="s">
        <v>453</v>
      </c>
      <c r="G1539" s="32"/>
      <c r="I1539" s="52" t="s">
        <v>29</v>
      </c>
    </row>
    <row r="1540" spans="2:9" s="50" customFormat="1" x14ac:dyDescent="0.2">
      <c r="B1540" s="27" t="s">
        <v>1049</v>
      </c>
      <c r="C1540" s="50" t="s">
        <v>469</v>
      </c>
      <c r="D1540" s="72" t="s">
        <v>207</v>
      </c>
      <c r="E1540" s="136"/>
      <c r="F1540" s="15" t="s">
        <v>455</v>
      </c>
      <c r="G1540" s="32"/>
      <c r="I1540" s="52" t="s">
        <v>29</v>
      </c>
    </row>
    <row r="1541" spans="2:9" s="50" customFormat="1" x14ac:dyDescent="0.2">
      <c r="B1541" s="27" t="s">
        <v>1049</v>
      </c>
      <c r="C1541" s="50" t="s">
        <v>469</v>
      </c>
      <c r="D1541" s="72" t="s">
        <v>207</v>
      </c>
      <c r="E1541" s="136"/>
      <c r="F1541" s="15" t="s">
        <v>416</v>
      </c>
      <c r="G1541" s="32"/>
      <c r="I1541" s="52" t="s">
        <v>29</v>
      </c>
    </row>
    <row r="1542" spans="2:9" s="50" customFormat="1" x14ac:dyDescent="0.2">
      <c r="B1542" s="27" t="s">
        <v>1049</v>
      </c>
      <c r="C1542" s="50" t="s">
        <v>469</v>
      </c>
      <c r="D1542" s="72" t="s">
        <v>207</v>
      </c>
      <c r="E1542" s="136"/>
      <c r="F1542" s="15" t="s">
        <v>410</v>
      </c>
      <c r="G1542" s="32"/>
      <c r="I1542" s="52" t="s">
        <v>29</v>
      </c>
    </row>
    <row r="1543" spans="2:9" s="50" customFormat="1" x14ac:dyDescent="0.2">
      <c r="B1543" s="27" t="s">
        <v>1049</v>
      </c>
      <c r="C1543" s="50" t="s">
        <v>469</v>
      </c>
      <c r="D1543" s="72" t="s">
        <v>207</v>
      </c>
      <c r="E1543" s="136"/>
      <c r="F1543" s="15" t="s">
        <v>421</v>
      </c>
      <c r="G1543" s="32"/>
      <c r="I1543" s="52" t="s">
        <v>29</v>
      </c>
    </row>
    <row r="1544" spans="2:9" s="50" customFormat="1" x14ac:dyDescent="0.2">
      <c r="B1544" s="27" t="s">
        <v>1049</v>
      </c>
      <c r="C1544" s="50" t="s">
        <v>469</v>
      </c>
      <c r="D1544" s="72" t="s">
        <v>207</v>
      </c>
      <c r="E1544" s="136"/>
      <c r="F1544" s="15" t="s">
        <v>412</v>
      </c>
      <c r="G1544" s="32"/>
      <c r="I1544" s="52" t="s">
        <v>29</v>
      </c>
    </row>
    <row r="1545" spans="2:9" s="50" customFormat="1" x14ac:dyDescent="0.2">
      <c r="B1545" s="27" t="s">
        <v>1049</v>
      </c>
      <c r="C1545" s="50" t="s">
        <v>469</v>
      </c>
      <c r="D1545" s="72" t="s">
        <v>207</v>
      </c>
      <c r="E1545" s="136"/>
      <c r="F1545" s="15" t="s">
        <v>418</v>
      </c>
      <c r="G1545" s="32"/>
      <c r="I1545" s="52" t="s">
        <v>29</v>
      </c>
    </row>
    <row r="1546" spans="2:9" s="50" customFormat="1" x14ac:dyDescent="0.2">
      <c r="B1546" s="27" t="s">
        <v>1049</v>
      </c>
      <c r="C1546" s="50" t="s">
        <v>469</v>
      </c>
      <c r="D1546" s="72" t="s">
        <v>207</v>
      </c>
      <c r="E1546" s="136"/>
      <c r="F1546" s="15" t="s">
        <v>454</v>
      </c>
      <c r="G1546" s="32"/>
      <c r="I1546" s="52" t="s">
        <v>29</v>
      </c>
    </row>
    <row r="1547" spans="2:9" s="50" customFormat="1" x14ac:dyDescent="0.2">
      <c r="B1547" s="27" t="s">
        <v>1049</v>
      </c>
      <c r="C1547" s="50" t="s">
        <v>469</v>
      </c>
      <c r="D1547" s="72" t="s">
        <v>207</v>
      </c>
      <c r="E1547" s="136"/>
      <c r="F1547" s="15" t="s">
        <v>413</v>
      </c>
      <c r="G1547" s="32"/>
      <c r="I1547" s="52" t="s">
        <v>29</v>
      </c>
    </row>
    <row r="1548" spans="2:9" s="50" customFormat="1" x14ac:dyDescent="0.2">
      <c r="B1548" s="27" t="s">
        <v>1049</v>
      </c>
      <c r="C1548" s="50" t="s">
        <v>469</v>
      </c>
      <c r="D1548" s="72" t="s">
        <v>207</v>
      </c>
      <c r="E1548" s="136"/>
      <c r="F1548" s="15" t="s">
        <v>419</v>
      </c>
      <c r="G1548" s="32"/>
      <c r="I1548" s="52" t="s">
        <v>29</v>
      </c>
    </row>
    <row r="1549" spans="2:9" s="50" customFormat="1" x14ac:dyDescent="0.2">
      <c r="B1549" s="27" t="s">
        <v>1049</v>
      </c>
      <c r="C1549" s="50" t="s">
        <v>469</v>
      </c>
      <c r="D1549" s="72" t="s">
        <v>207</v>
      </c>
      <c r="E1549" s="136"/>
      <c r="F1549" s="15" t="s">
        <v>461</v>
      </c>
      <c r="G1549" s="32"/>
      <c r="I1549" s="52" t="s">
        <v>29</v>
      </c>
    </row>
    <row r="1550" spans="2:9" s="50" customFormat="1" x14ac:dyDescent="0.2">
      <c r="B1550" s="27" t="s">
        <v>1049</v>
      </c>
      <c r="C1550" s="50" t="s">
        <v>469</v>
      </c>
      <c r="D1550" s="72" t="s">
        <v>207</v>
      </c>
      <c r="E1550" s="136"/>
      <c r="F1550" s="15" t="s">
        <v>463</v>
      </c>
      <c r="G1550" s="32"/>
      <c r="I1550" s="52" t="s">
        <v>29</v>
      </c>
    </row>
    <row r="1551" spans="2:9" s="50" customFormat="1" x14ac:dyDescent="0.2">
      <c r="B1551" s="27" t="s">
        <v>1049</v>
      </c>
      <c r="C1551" s="50" t="s">
        <v>469</v>
      </c>
      <c r="D1551" s="72" t="s">
        <v>207</v>
      </c>
      <c r="E1551" s="136"/>
      <c r="F1551" s="15" t="s">
        <v>462</v>
      </c>
      <c r="G1551" s="32"/>
      <c r="I1551" s="52" t="s">
        <v>29</v>
      </c>
    </row>
    <row r="1552" spans="2:9" s="50" customFormat="1" x14ac:dyDescent="0.2">
      <c r="B1552" s="27" t="s">
        <v>1049</v>
      </c>
      <c r="C1552" s="50" t="s">
        <v>469</v>
      </c>
      <c r="D1552" s="72" t="s">
        <v>207</v>
      </c>
      <c r="E1552" s="136"/>
      <c r="F1552" s="15" t="s">
        <v>449</v>
      </c>
      <c r="G1552" s="32"/>
      <c r="I1552" s="52" t="s">
        <v>29</v>
      </c>
    </row>
    <row r="1553" spans="2:9" s="50" customFormat="1" x14ac:dyDescent="0.2">
      <c r="B1553" s="27" t="s">
        <v>1049</v>
      </c>
      <c r="C1553" s="50" t="s">
        <v>469</v>
      </c>
      <c r="D1553" s="72" t="s">
        <v>207</v>
      </c>
      <c r="E1553" s="136"/>
      <c r="F1553" s="14" t="e">
        <f>#REF!</f>
        <v>#REF!</v>
      </c>
      <c r="G1553" s="32"/>
      <c r="I1553" s="52" t="s">
        <v>29</v>
      </c>
    </row>
    <row r="1554" spans="2:9" s="50" customFormat="1" x14ac:dyDescent="0.2">
      <c r="B1554" s="27" t="s">
        <v>1049</v>
      </c>
      <c r="C1554" s="50" t="s">
        <v>469</v>
      </c>
      <c r="D1554" s="72" t="s">
        <v>207</v>
      </c>
      <c r="E1554" s="136"/>
      <c r="F1554" s="14" t="e">
        <f>#REF!</f>
        <v>#REF!</v>
      </c>
      <c r="G1554" s="32"/>
      <c r="I1554" s="52" t="s">
        <v>29</v>
      </c>
    </row>
    <row r="1555" spans="2:9" s="50" customFormat="1" x14ac:dyDescent="0.2">
      <c r="B1555" s="27" t="s">
        <v>1049</v>
      </c>
      <c r="C1555" s="50" t="s">
        <v>469</v>
      </c>
      <c r="D1555" s="72" t="s">
        <v>207</v>
      </c>
      <c r="E1555" s="136"/>
      <c r="F1555" s="14" t="e">
        <f>#REF!</f>
        <v>#REF!</v>
      </c>
      <c r="G1555" s="32"/>
      <c r="I1555" s="52" t="s">
        <v>29</v>
      </c>
    </row>
    <row r="1556" spans="2:9" s="50" customFormat="1" x14ac:dyDescent="0.2">
      <c r="B1556" s="27" t="s">
        <v>1049</v>
      </c>
      <c r="C1556" s="50" t="s">
        <v>469</v>
      </c>
      <c r="D1556" s="72" t="s">
        <v>207</v>
      </c>
      <c r="E1556" s="136"/>
      <c r="F1556" s="14" t="e">
        <f>#REF!</f>
        <v>#REF!</v>
      </c>
      <c r="G1556" s="32"/>
      <c r="I1556" s="52" t="s">
        <v>29</v>
      </c>
    </row>
    <row r="1557" spans="2:9" s="50" customFormat="1" x14ac:dyDescent="0.2">
      <c r="B1557" s="27" t="s">
        <v>1049</v>
      </c>
      <c r="C1557" s="50" t="s">
        <v>469</v>
      </c>
      <c r="D1557" s="72" t="s">
        <v>207</v>
      </c>
      <c r="E1557" s="136"/>
      <c r="F1557" s="14" t="e">
        <f>#REF!</f>
        <v>#REF!</v>
      </c>
      <c r="G1557" s="32"/>
      <c r="I1557" s="52" t="s">
        <v>29</v>
      </c>
    </row>
    <row r="1558" spans="2:9" s="50" customFormat="1" x14ac:dyDescent="0.2">
      <c r="B1558" s="27" t="s">
        <v>1049</v>
      </c>
      <c r="C1558" s="50" t="s">
        <v>469</v>
      </c>
      <c r="D1558" s="72" t="s">
        <v>207</v>
      </c>
      <c r="E1558" s="136"/>
      <c r="F1558" s="14" t="e">
        <f>#REF!</f>
        <v>#REF!</v>
      </c>
      <c r="G1558" s="32"/>
      <c r="I1558" s="52" t="s">
        <v>29</v>
      </c>
    </row>
    <row r="1559" spans="2:9" s="50" customFormat="1" x14ac:dyDescent="0.2">
      <c r="B1559" s="27" t="s">
        <v>1049</v>
      </c>
      <c r="C1559" s="50" t="s">
        <v>469</v>
      </c>
      <c r="D1559" s="72" t="s">
        <v>207</v>
      </c>
      <c r="E1559" s="136"/>
      <c r="F1559" s="14" t="e">
        <f>#REF!</f>
        <v>#REF!</v>
      </c>
      <c r="G1559" s="32"/>
      <c r="I1559" s="52" t="s">
        <v>29</v>
      </c>
    </row>
    <row r="1560" spans="2:9" s="50" customFormat="1" x14ac:dyDescent="0.2">
      <c r="B1560" s="27" t="s">
        <v>1049</v>
      </c>
      <c r="C1560" s="50" t="s">
        <v>469</v>
      </c>
      <c r="D1560" s="72" t="s">
        <v>207</v>
      </c>
      <c r="E1560" s="136"/>
      <c r="F1560" s="14" t="e">
        <f>#REF!</f>
        <v>#REF!</v>
      </c>
      <c r="G1560" s="32"/>
      <c r="I1560" s="52" t="s">
        <v>29</v>
      </c>
    </row>
    <row r="1561" spans="2:9" s="50" customFormat="1" x14ac:dyDescent="0.2">
      <c r="B1561" s="27" t="s">
        <v>1049</v>
      </c>
      <c r="C1561" s="50" t="s">
        <v>469</v>
      </c>
      <c r="D1561" s="72" t="s">
        <v>207</v>
      </c>
      <c r="E1561" s="136"/>
      <c r="F1561" s="14" t="e">
        <f>#REF!</f>
        <v>#REF!</v>
      </c>
      <c r="G1561" s="32"/>
      <c r="I1561" s="52" t="s">
        <v>29</v>
      </c>
    </row>
    <row r="1562" spans="2:9" s="50" customFormat="1" x14ac:dyDescent="0.2">
      <c r="B1562" s="27" t="s">
        <v>1049</v>
      </c>
      <c r="C1562" s="50" t="s">
        <v>469</v>
      </c>
      <c r="D1562" s="72" t="s">
        <v>207</v>
      </c>
      <c r="E1562" s="136"/>
      <c r="F1562" s="14" t="e">
        <f>#REF!</f>
        <v>#REF!</v>
      </c>
      <c r="G1562" s="32"/>
      <c r="I1562" s="52" t="s">
        <v>29</v>
      </c>
    </row>
    <row r="1563" spans="2:9" s="50" customFormat="1" x14ac:dyDescent="0.2">
      <c r="B1563" s="27" t="s">
        <v>1049</v>
      </c>
      <c r="C1563" s="50" t="s">
        <v>469</v>
      </c>
      <c r="D1563" s="72" t="s">
        <v>207</v>
      </c>
      <c r="E1563" s="136"/>
      <c r="F1563" s="14" t="e">
        <f>#REF!</f>
        <v>#REF!</v>
      </c>
      <c r="G1563" s="32"/>
      <c r="I1563" s="52" t="s">
        <v>29</v>
      </c>
    </row>
    <row r="1564" spans="2:9" s="50" customFormat="1" x14ac:dyDescent="0.2">
      <c r="B1564" s="27" t="s">
        <v>1049</v>
      </c>
      <c r="C1564" s="50" t="s">
        <v>469</v>
      </c>
      <c r="D1564" s="72" t="s">
        <v>207</v>
      </c>
      <c r="E1564" s="136"/>
      <c r="F1564" s="14" t="e">
        <f>#REF!</f>
        <v>#REF!</v>
      </c>
      <c r="G1564" s="32"/>
      <c r="I1564" s="52" t="s">
        <v>29</v>
      </c>
    </row>
    <row r="1565" spans="2:9" s="50" customFormat="1" x14ac:dyDescent="0.2">
      <c r="B1565" s="27" t="s">
        <v>1049</v>
      </c>
      <c r="C1565" s="50" t="s">
        <v>469</v>
      </c>
      <c r="D1565" s="72" t="s">
        <v>207</v>
      </c>
      <c r="E1565" s="136"/>
      <c r="F1565" s="14" t="e">
        <f>#REF!</f>
        <v>#REF!</v>
      </c>
      <c r="G1565" s="32"/>
      <c r="I1565" s="52" t="s">
        <v>29</v>
      </c>
    </row>
    <row r="1566" spans="2:9" s="50" customFormat="1" x14ac:dyDescent="0.2">
      <c r="B1566" s="27" t="s">
        <v>1049</v>
      </c>
      <c r="C1566" s="50" t="s">
        <v>469</v>
      </c>
      <c r="D1566" s="72" t="s">
        <v>207</v>
      </c>
      <c r="E1566" s="136"/>
      <c r="F1566" s="14" t="e">
        <f>#REF!</f>
        <v>#REF!</v>
      </c>
      <c r="G1566" s="32"/>
      <c r="I1566" s="52" t="s">
        <v>29</v>
      </c>
    </row>
    <row r="1567" spans="2:9" s="50" customFormat="1" x14ac:dyDescent="0.2">
      <c r="B1567" s="27" t="s">
        <v>1049</v>
      </c>
      <c r="C1567" s="50" t="s">
        <v>469</v>
      </c>
      <c r="D1567" s="72" t="s">
        <v>520</v>
      </c>
      <c r="E1567" s="136"/>
      <c r="F1567" s="15" t="s">
        <v>451</v>
      </c>
      <c r="G1567" s="32"/>
      <c r="I1567" s="52" t="s">
        <v>29</v>
      </c>
    </row>
    <row r="1568" spans="2:9" s="50" customFormat="1" x14ac:dyDescent="0.2">
      <c r="B1568" s="27" t="s">
        <v>1049</v>
      </c>
      <c r="C1568" s="50" t="s">
        <v>469</v>
      </c>
      <c r="D1568" s="72" t="s">
        <v>520</v>
      </c>
      <c r="E1568" s="136"/>
      <c r="F1568" s="15" t="s">
        <v>452</v>
      </c>
      <c r="G1568" s="32"/>
      <c r="I1568" s="52" t="s">
        <v>29</v>
      </c>
    </row>
    <row r="1569" spans="2:9" s="50" customFormat="1" x14ac:dyDescent="0.2">
      <c r="B1569" s="27" t="s">
        <v>1049</v>
      </c>
      <c r="C1569" s="50" t="s">
        <v>469</v>
      </c>
      <c r="D1569" s="72" t="s">
        <v>520</v>
      </c>
      <c r="E1569" s="136"/>
      <c r="F1569" s="15" t="s">
        <v>450</v>
      </c>
      <c r="G1569" s="32"/>
      <c r="I1569" s="52" t="s">
        <v>29</v>
      </c>
    </row>
    <row r="1570" spans="2:9" s="50" customFormat="1" x14ac:dyDescent="0.2">
      <c r="B1570" s="27" t="s">
        <v>1049</v>
      </c>
      <c r="C1570" s="50" t="s">
        <v>469</v>
      </c>
      <c r="D1570" s="72" t="s">
        <v>520</v>
      </c>
      <c r="E1570" s="136"/>
      <c r="F1570" s="15" t="s">
        <v>414</v>
      </c>
      <c r="G1570" s="32"/>
      <c r="I1570" s="52" t="s">
        <v>29</v>
      </c>
    </row>
    <row r="1571" spans="2:9" s="50" customFormat="1" x14ac:dyDescent="0.2">
      <c r="B1571" s="27" t="s">
        <v>1049</v>
      </c>
      <c r="C1571" s="50" t="s">
        <v>469</v>
      </c>
      <c r="D1571" s="72" t="s">
        <v>520</v>
      </c>
      <c r="E1571" s="136"/>
      <c r="F1571" s="15" t="s">
        <v>417</v>
      </c>
      <c r="G1571" s="32"/>
      <c r="I1571" s="52" t="s">
        <v>29</v>
      </c>
    </row>
    <row r="1572" spans="2:9" s="50" customFormat="1" x14ac:dyDescent="0.2">
      <c r="B1572" s="27" t="s">
        <v>1049</v>
      </c>
      <c r="C1572" s="50" t="s">
        <v>469</v>
      </c>
      <c r="D1572" s="72" t="s">
        <v>520</v>
      </c>
      <c r="E1572" s="136"/>
      <c r="F1572" s="15" t="s">
        <v>415</v>
      </c>
      <c r="G1572" s="32"/>
      <c r="I1572" s="52" t="s">
        <v>29</v>
      </c>
    </row>
    <row r="1573" spans="2:9" s="50" customFormat="1" x14ac:dyDescent="0.2">
      <c r="B1573" s="27" t="s">
        <v>1049</v>
      </c>
      <c r="C1573" s="50" t="s">
        <v>469</v>
      </c>
      <c r="D1573" s="72" t="s">
        <v>520</v>
      </c>
      <c r="E1573" s="136"/>
      <c r="F1573" s="15" t="s">
        <v>411</v>
      </c>
      <c r="G1573" s="32"/>
      <c r="I1573" s="52" t="s">
        <v>29</v>
      </c>
    </row>
    <row r="1574" spans="2:9" s="50" customFormat="1" x14ac:dyDescent="0.2">
      <c r="B1574" s="27" t="s">
        <v>1049</v>
      </c>
      <c r="C1574" s="50" t="s">
        <v>469</v>
      </c>
      <c r="D1574" s="72" t="s">
        <v>520</v>
      </c>
      <c r="E1574" s="136"/>
      <c r="F1574" s="16" t="s">
        <v>456</v>
      </c>
      <c r="G1574" s="32"/>
      <c r="I1574" s="52" t="s">
        <v>29</v>
      </c>
    </row>
    <row r="1575" spans="2:9" s="50" customFormat="1" x14ac:dyDescent="0.2">
      <c r="B1575" s="27" t="s">
        <v>1049</v>
      </c>
      <c r="C1575" s="50" t="s">
        <v>469</v>
      </c>
      <c r="D1575" s="72" t="s">
        <v>520</v>
      </c>
      <c r="E1575" s="136"/>
      <c r="F1575" s="15" t="s">
        <v>453</v>
      </c>
      <c r="G1575" s="32"/>
      <c r="I1575" s="52" t="s">
        <v>29</v>
      </c>
    </row>
    <row r="1576" spans="2:9" s="50" customFormat="1" x14ac:dyDescent="0.2">
      <c r="B1576" s="27" t="s">
        <v>1049</v>
      </c>
      <c r="C1576" s="50" t="s">
        <v>469</v>
      </c>
      <c r="D1576" s="72" t="s">
        <v>520</v>
      </c>
      <c r="E1576" s="136"/>
      <c r="F1576" s="15" t="s">
        <v>455</v>
      </c>
      <c r="G1576" s="32"/>
      <c r="I1576" s="52" t="s">
        <v>29</v>
      </c>
    </row>
    <row r="1577" spans="2:9" s="50" customFormat="1" x14ac:dyDescent="0.2">
      <c r="B1577" s="27" t="s">
        <v>1049</v>
      </c>
      <c r="C1577" s="50" t="s">
        <v>469</v>
      </c>
      <c r="D1577" s="72" t="s">
        <v>520</v>
      </c>
      <c r="E1577" s="136"/>
      <c r="F1577" s="15" t="s">
        <v>416</v>
      </c>
      <c r="G1577" s="32"/>
      <c r="I1577" s="52" t="s">
        <v>29</v>
      </c>
    </row>
    <row r="1578" spans="2:9" s="50" customFormat="1" x14ac:dyDescent="0.2">
      <c r="B1578" s="27" t="s">
        <v>1049</v>
      </c>
      <c r="C1578" s="50" t="s">
        <v>469</v>
      </c>
      <c r="D1578" s="72" t="s">
        <v>520</v>
      </c>
      <c r="E1578" s="136"/>
      <c r="F1578" s="15" t="s">
        <v>410</v>
      </c>
      <c r="G1578" s="32"/>
      <c r="I1578" s="52" t="s">
        <v>29</v>
      </c>
    </row>
    <row r="1579" spans="2:9" s="50" customFormat="1" x14ac:dyDescent="0.2">
      <c r="B1579" s="27" t="s">
        <v>1049</v>
      </c>
      <c r="C1579" s="50" t="s">
        <v>469</v>
      </c>
      <c r="D1579" s="72" t="s">
        <v>520</v>
      </c>
      <c r="E1579" s="136"/>
      <c r="F1579" s="15" t="s">
        <v>421</v>
      </c>
      <c r="G1579" s="32"/>
      <c r="I1579" s="52" t="s">
        <v>29</v>
      </c>
    </row>
    <row r="1580" spans="2:9" s="50" customFormat="1" x14ac:dyDescent="0.2">
      <c r="B1580" s="27" t="s">
        <v>1049</v>
      </c>
      <c r="C1580" s="50" t="s">
        <v>469</v>
      </c>
      <c r="D1580" s="72" t="s">
        <v>520</v>
      </c>
      <c r="E1580" s="136"/>
      <c r="F1580" s="15" t="s">
        <v>412</v>
      </c>
      <c r="G1580" s="32"/>
      <c r="I1580" s="52" t="s">
        <v>29</v>
      </c>
    </row>
    <row r="1581" spans="2:9" s="50" customFormat="1" x14ac:dyDescent="0.2">
      <c r="B1581" s="27" t="s">
        <v>1049</v>
      </c>
      <c r="C1581" s="50" t="s">
        <v>469</v>
      </c>
      <c r="D1581" s="72" t="s">
        <v>520</v>
      </c>
      <c r="E1581" s="136"/>
      <c r="F1581" s="15" t="s">
        <v>418</v>
      </c>
      <c r="G1581" s="32"/>
      <c r="I1581" s="52" t="s">
        <v>29</v>
      </c>
    </row>
    <row r="1582" spans="2:9" s="50" customFormat="1" x14ac:dyDescent="0.2">
      <c r="B1582" s="27" t="s">
        <v>1049</v>
      </c>
      <c r="C1582" s="50" t="s">
        <v>469</v>
      </c>
      <c r="D1582" s="72" t="s">
        <v>520</v>
      </c>
      <c r="E1582" s="136"/>
      <c r="F1582" s="15" t="s">
        <v>454</v>
      </c>
      <c r="G1582" s="32"/>
      <c r="I1582" s="52" t="s">
        <v>29</v>
      </c>
    </row>
    <row r="1583" spans="2:9" s="50" customFormat="1" x14ac:dyDescent="0.2">
      <c r="B1583" s="27" t="s">
        <v>1049</v>
      </c>
      <c r="C1583" s="50" t="s">
        <v>469</v>
      </c>
      <c r="D1583" s="72" t="s">
        <v>520</v>
      </c>
      <c r="E1583" s="136"/>
      <c r="F1583" s="15" t="s">
        <v>413</v>
      </c>
      <c r="G1583" s="32"/>
      <c r="I1583" s="52" t="s">
        <v>29</v>
      </c>
    </row>
    <row r="1584" spans="2:9" s="50" customFormat="1" x14ac:dyDescent="0.2">
      <c r="B1584" s="27" t="s">
        <v>1049</v>
      </c>
      <c r="C1584" s="50" t="s">
        <v>469</v>
      </c>
      <c r="D1584" s="72" t="s">
        <v>520</v>
      </c>
      <c r="E1584" s="136"/>
      <c r="F1584" s="15" t="s">
        <v>419</v>
      </c>
      <c r="G1584" s="32"/>
      <c r="I1584" s="52" t="s">
        <v>29</v>
      </c>
    </row>
    <row r="1585" spans="2:9" s="50" customFormat="1" x14ac:dyDescent="0.2">
      <c r="B1585" s="27" t="s">
        <v>1049</v>
      </c>
      <c r="C1585" s="50" t="s">
        <v>469</v>
      </c>
      <c r="D1585" s="72" t="s">
        <v>520</v>
      </c>
      <c r="E1585" s="136"/>
      <c r="F1585" s="15" t="s">
        <v>461</v>
      </c>
      <c r="G1585" s="32"/>
      <c r="I1585" s="52" t="s">
        <v>29</v>
      </c>
    </row>
    <row r="1586" spans="2:9" s="50" customFormat="1" x14ac:dyDescent="0.2">
      <c r="B1586" s="27" t="s">
        <v>1049</v>
      </c>
      <c r="C1586" s="50" t="s">
        <v>469</v>
      </c>
      <c r="D1586" s="72" t="s">
        <v>520</v>
      </c>
      <c r="E1586" s="136"/>
      <c r="F1586" s="15" t="s">
        <v>463</v>
      </c>
      <c r="G1586" s="32"/>
      <c r="I1586" s="52" t="s">
        <v>29</v>
      </c>
    </row>
    <row r="1587" spans="2:9" s="50" customFormat="1" x14ac:dyDescent="0.2">
      <c r="B1587" s="27" t="s">
        <v>1049</v>
      </c>
      <c r="C1587" s="50" t="s">
        <v>469</v>
      </c>
      <c r="D1587" s="72" t="s">
        <v>520</v>
      </c>
      <c r="E1587" s="136"/>
      <c r="F1587" s="15" t="s">
        <v>462</v>
      </c>
      <c r="G1587" s="32"/>
      <c r="I1587" s="52" t="s">
        <v>29</v>
      </c>
    </row>
    <row r="1588" spans="2:9" s="50" customFormat="1" x14ac:dyDescent="0.2">
      <c r="B1588" s="27" t="s">
        <v>1049</v>
      </c>
      <c r="C1588" s="50" t="s">
        <v>469</v>
      </c>
      <c r="D1588" s="72" t="s">
        <v>520</v>
      </c>
      <c r="E1588" s="136"/>
      <c r="F1588" s="15" t="s">
        <v>449</v>
      </c>
      <c r="G1588" s="32"/>
      <c r="I1588" s="52" t="s">
        <v>29</v>
      </c>
    </row>
    <row r="1589" spans="2:9" s="50" customFormat="1" x14ac:dyDescent="0.2">
      <c r="B1589" s="27" t="s">
        <v>1049</v>
      </c>
      <c r="C1589" s="50" t="s">
        <v>469</v>
      </c>
      <c r="D1589" s="72" t="s">
        <v>520</v>
      </c>
      <c r="E1589" s="136"/>
      <c r="F1589" s="14" t="e">
        <f>#REF!</f>
        <v>#REF!</v>
      </c>
      <c r="G1589" s="32"/>
      <c r="I1589" s="52" t="s">
        <v>29</v>
      </c>
    </row>
    <row r="1590" spans="2:9" s="50" customFormat="1" x14ac:dyDescent="0.2">
      <c r="B1590" s="27" t="s">
        <v>1049</v>
      </c>
      <c r="C1590" s="50" t="s">
        <v>469</v>
      </c>
      <c r="D1590" s="72" t="s">
        <v>520</v>
      </c>
      <c r="E1590" s="136"/>
      <c r="F1590" s="14" t="e">
        <f>#REF!</f>
        <v>#REF!</v>
      </c>
      <c r="G1590" s="32"/>
      <c r="I1590" s="52" t="s">
        <v>29</v>
      </c>
    </row>
    <row r="1591" spans="2:9" s="50" customFormat="1" x14ac:dyDescent="0.2">
      <c r="B1591" s="27" t="s">
        <v>1049</v>
      </c>
      <c r="C1591" s="50" t="s">
        <v>469</v>
      </c>
      <c r="D1591" s="72" t="s">
        <v>520</v>
      </c>
      <c r="E1591" s="136"/>
      <c r="F1591" s="14" t="e">
        <f>#REF!</f>
        <v>#REF!</v>
      </c>
      <c r="G1591" s="32"/>
      <c r="I1591" s="52" t="s">
        <v>29</v>
      </c>
    </row>
    <row r="1592" spans="2:9" s="50" customFormat="1" x14ac:dyDescent="0.2">
      <c r="B1592" s="27" t="s">
        <v>1049</v>
      </c>
      <c r="C1592" s="50" t="s">
        <v>469</v>
      </c>
      <c r="D1592" s="72" t="s">
        <v>520</v>
      </c>
      <c r="E1592" s="136"/>
      <c r="F1592" s="14" t="e">
        <f>#REF!</f>
        <v>#REF!</v>
      </c>
      <c r="G1592" s="32"/>
      <c r="I1592" s="52" t="s">
        <v>29</v>
      </c>
    </row>
    <row r="1593" spans="2:9" s="50" customFormat="1" x14ac:dyDescent="0.2">
      <c r="B1593" s="27" t="s">
        <v>1049</v>
      </c>
      <c r="C1593" s="50" t="s">
        <v>469</v>
      </c>
      <c r="D1593" s="72" t="s">
        <v>520</v>
      </c>
      <c r="E1593" s="136"/>
      <c r="F1593" s="14" t="e">
        <f>#REF!</f>
        <v>#REF!</v>
      </c>
      <c r="G1593" s="32"/>
      <c r="I1593" s="52" t="s">
        <v>29</v>
      </c>
    </row>
    <row r="1594" spans="2:9" s="50" customFormat="1" x14ac:dyDescent="0.2">
      <c r="B1594" s="27" t="s">
        <v>1049</v>
      </c>
      <c r="C1594" s="50" t="s">
        <v>469</v>
      </c>
      <c r="D1594" s="72" t="s">
        <v>520</v>
      </c>
      <c r="E1594" s="136"/>
      <c r="F1594" s="14" t="e">
        <f>#REF!</f>
        <v>#REF!</v>
      </c>
      <c r="G1594" s="32"/>
      <c r="I1594" s="52" t="s">
        <v>29</v>
      </c>
    </row>
    <row r="1595" spans="2:9" s="50" customFormat="1" x14ac:dyDescent="0.2">
      <c r="B1595" s="27" t="s">
        <v>1049</v>
      </c>
      <c r="C1595" s="50" t="s">
        <v>469</v>
      </c>
      <c r="D1595" s="72" t="s">
        <v>520</v>
      </c>
      <c r="E1595" s="136"/>
      <c r="F1595" s="14" t="e">
        <f>#REF!</f>
        <v>#REF!</v>
      </c>
      <c r="G1595" s="32"/>
      <c r="I1595" s="52" t="s">
        <v>29</v>
      </c>
    </row>
    <row r="1596" spans="2:9" s="50" customFormat="1" x14ac:dyDescent="0.2">
      <c r="B1596" s="27" t="s">
        <v>1049</v>
      </c>
      <c r="C1596" s="50" t="s">
        <v>469</v>
      </c>
      <c r="D1596" s="72" t="s">
        <v>520</v>
      </c>
      <c r="E1596" s="136"/>
      <c r="F1596" s="14" t="e">
        <f>#REF!</f>
        <v>#REF!</v>
      </c>
      <c r="G1596" s="32"/>
      <c r="I1596" s="52" t="s">
        <v>29</v>
      </c>
    </row>
    <row r="1597" spans="2:9" s="50" customFormat="1" x14ac:dyDescent="0.2">
      <c r="B1597" s="27" t="s">
        <v>1049</v>
      </c>
      <c r="C1597" s="50" t="s">
        <v>469</v>
      </c>
      <c r="D1597" s="72" t="s">
        <v>520</v>
      </c>
      <c r="E1597" s="136"/>
      <c r="F1597" s="14" t="e">
        <f>#REF!</f>
        <v>#REF!</v>
      </c>
      <c r="G1597" s="32"/>
      <c r="I1597" s="52" t="s">
        <v>29</v>
      </c>
    </row>
    <row r="1598" spans="2:9" s="50" customFormat="1" x14ac:dyDescent="0.2">
      <c r="B1598" s="27" t="s">
        <v>1049</v>
      </c>
      <c r="C1598" s="50" t="s">
        <v>469</v>
      </c>
      <c r="D1598" s="72" t="s">
        <v>520</v>
      </c>
      <c r="E1598" s="136"/>
      <c r="F1598" s="14" t="e">
        <f>#REF!</f>
        <v>#REF!</v>
      </c>
      <c r="G1598" s="32"/>
      <c r="I1598" s="52" t="s">
        <v>29</v>
      </c>
    </row>
    <row r="1599" spans="2:9" s="50" customFormat="1" x14ac:dyDescent="0.2">
      <c r="B1599" s="27" t="s">
        <v>1049</v>
      </c>
      <c r="C1599" s="50" t="s">
        <v>469</v>
      </c>
      <c r="D1599" s="72" t="s">
        <v>520</v>
      </c>
      <c r="E1599" s="136"/>
      <c r="F1599" s="14" t="e">
        <f>#REF!</f>
        <v>#REF!</v>
      </c>
      <c r="G1599" s="32"/>
      <c r="I1599" s="52" t="s">
        <v>29</v>
      </c>
    </row>
    <row r="1600" spans="2:9" s="50" customFormat="1" x14ac:dyDescent="0.2">
      <c r="B1600" s="27" t="s">
        <v>1049</v>
      </c>
      <c r="C1600" s="50" t="s">
        <v>469</v>
      </c>
      <c r="D1600" s="72" t="s">
        <v>520</v>
      </c>
      <c r="E1600" s="136"/>
      <c r="F1600" s="14" t="e">
        <f>#REF!</f>
        <v>#REF!</v>
      </c>
      <c r="G1600" s="32"/>
      <c r="I1600" s="52" t="s">
        <v>29</v>
      </c>
    </row>
    <row r="1601" spans="2:9" s="50" customFormat="1" x14ac:dyDescent="0.2">
      <c r="B1601" s="27" t="s">
        <v>1049</v>
      </c>
      <c r="C1601" s="50" t="s">
        <v>469</v>
      </c>
      <c r="D1601" s="72" t="s">
        <v>520</v>
      </c>
      <c r="E1601" s="136"/>
      <c r="F1601" s="14" t="e">
        <f>#REF!</f>
        <v>#REF!</v>
      </c>
      <c r="G1601" s="32"/>
      <c r="I1601" s="52" t="s">
        <v>29</v>
      </c>
    </row>
    <row r="1602" spans="2:9" s="50" customFormat="1" x14ac:dyDescent="0.2">
      <c r="B1602" s="27" t="s">
        <v>1049</v>
      </c>
      <c r="C1602" s="50" t="s">
        <v>469</v>
      </c>
      <c r="D1602" s="72" t="s">
        <v>520</v>
      </c>
      <c r="E1602" s="136"/>
      <c r="F1602" s="14" t="e">
        <f>#REF!</f>
        <v>#REF!</v>
      </c>
      <c r="G1602" s="32"/>
      <c r="I1602" s="52" t="s">
        <v>29</v>
      </c>
    </row>
    <row r="1603" spans="2:9" s="50" customFormat="1" x14ac:dyDescent="0.2">
      <c r="B1603" s="27" t="s">
        <v>1049</v>
      </c>
      <c r="C1603" s="50" t="s">
        <v>469</v>
      </c>
      <c r="D1603" s="72" t="s">
        <v>1050</v>
      </c>
      <c r="E1603" s="136"/>
      <c r="F1603" s="15" t="s">
        <v>451</v>
      </c>
      <c r="G1603" s="32"/>
      <c r="I1603" s="52" t="s">
        <v>29</v>
      </c>
    </row>
    <row r="1604" spans="2:9" s="50" customFormat="1" x14ac:dyDescent="0.2">
      <c r="B1604" s="27" t="s">
        <v>1049</v>
      </c>
      <c r="C1604" s="50" t="s">
        <v>469</v>
      </c>
      <c r="D1604" s="72" t="s">
        <v>1050</v>
      </c>
      <c r="E1604" s="136"/>
      <c r="F1604" s="15" t="s">
        <v>452</v>
      </c>
      <c r="G1604" s="32"/>
      <c r="I1604" s="52" t="s">
        <v>29</v>
      </c>
    </row>
    <row r="1605" spans="2:9" s="50" customFormat="1" x14ac:dyDescent="0.2">
      <c r="B1605" s="27" t="s">
        <v>1049</v>
      </c>
      <c r="C1605" s="50" t="s">
        <v>469</v>
      </c>
      <c r="D1605" s="72" t="s">
        <v>1050</v>
      </c>
      <c r="E1605" s="136"/>
      <c r="F1605" s="15" t="s">
        <v>450</v>
      </c>
      <c r="G1605" s="32"/>
      <c r="I1605" s="52" t="s">
        <v>29</v>
      </c>
    </row>
    <row r="1606" spans="2:9" s="50" customFormat="1" x14ac:dyDescent="0.2">
      <c r="B1606" s="27" t="s">
        <v>1049</v>
      </c>
      <c r="C1606" s="50" t="s">
        <v>469</v>
      </c>
      <c r="D1606" s="72" t="s">
        <v>1050</v>
      </c>
      <c r="E1606" s="136"/>
      <c r="F1606" s="15" t="s">
        <v>414</v>
      </c>
      <c r="G1606" s="32"/>
      <c r="I1606" s="52" t="s">
        <v>29</v>
      </c>
    </row>
    <row r="1607" spans="2:9" s="50" customFormat="1" x14ac:dyDescent="0.2">
      <c r="B1607" s="27" t="s">
        <v>1049</v>
      </c>
      <c r="C1607" s="50" t="s">
        <v>469</v>
      </c>
      <c r="D1607" s="72" t="s">
        <v>1050</v>
      </c>
      <c r="E1607" s="136"/>
      <c r="F1607" s="15" t="s">
        <v>417</v>
      </c>
      <c r="G1607" s="32"/>
      <c r="I1607" s="52" t="s">
        <v>29</v>
      </c>
    </row>
    <row r="1608" spans="2:9" s="50" customFormat="1" x14ac:dyDescent="0.2">
      <c r="B1608" s="27" t="s">
        <v>1049</v>
      </c>
      <c r="C1608" s="50" t="s">
        <v>469</v>
      </c>
      <c r="D1608" s="72" t="s">
        <v>1050</v>
      </c>
      <c r="E1608" s="136"/>
      <c r="F1608" s="15" t="s">
        <v>415</v>
      </c>
      <c r="G1608" s="32"/>
      <c r="I1608" s="52" t="s">
        <v>29</v>
      </c>
    </row>
    <row r="1609" spans="2:9" s="50" customFormat="1" x14ac:dyDescent="0.2">
      <c r="B1609" s="27" t="s">
        <v>1049</v>
      </c>
      <c r="C1609" s="50" t="s">
        <v>469</v>
      </c>
      <c r="D1609" s="72" t="s">
        <v>1050</v>
      </c>
      <c r="E1609" s="136"/>
      <c r="F1609" s="15" t="s">
        <v>411</v>
      </c>
      <c r="G1609" s="32"/>
      <c r="I1609" s="52" t="s">
        <v>29</v>
      </c>
    </row>
    <row r="1610" spans="2:9" s="50" customFormat="1" x14ac:dyDescent="0.2">
      <c r="B1610" s="27" t="s">
        <v>1049</v>
      </c>
      <c r="C1610" s="50" t="s">
        <v>469</v>
      </c>
      <c r="D1610" s="72" t="s">
        <v>1050</v>
      </c>
      <c r="E1610" s="136"/>
      <c r="F1610" s="16" t="s">
        <v>456</v>
      </c>
      <c r="G1610" s="32"/>
      <c r="I1610" s="52" t="s">
        <v>29</v>
      </c>
    </row>
    <row r="1611" spans="2:9" s="50" customFormat="1" x14ac:dyDescent="0.2">
      <c r="B1611" s="27" t="s">
        <v>1049</v>
      </c>
      <c r="C1611" s="50" t="s">
        <v>469</v>
      </c>
      <c r="D1611" s="72" t="s">
        <v>1050</v>
      </c>
      <c r="E1611" s="136"/>
      <c r="F1611" s="15" t="s">
        <v>453</v>
      </c>
      <c r="G1611" s="32"/>
      <c r="I1611" s="52" t="s">
        <v>29</v>
      </c>
    </row>
    <row r="1612" spans="2:9" s="50" customFormat="1" x14ac:dyDescent="0.2">
      <c r="B1612" s="27" t="s">
        <v>1049</v>
      </c>
      <c r="C1612" s="50" t="s">
        <v>469</v>
      </c>
      <c r="D1612" s="72" t="s">
        <v>1050</v>
      </c>
      <c r="E1612" s="136"/>
      <c r="F1612" s="15" t="s">
        <v>455</v>
      </c>
      <c r="G1612" s="32"/>
      <c r="I1612" s="52" t="s">
        <v>29</v>
      </c>
    </row>
    <row r="1613" spans="2:9" s="50" customFormat="1" x14ac:dyDescent="0.2">
      <c r="B1613" s="27" t="s">
        <v>1049</v>
      </c>
      <c r="C1613" s="50" t="s">
        <v>469</v>
      </c>
      <c r="D1613" s="72" t="s">
        <v>1050</v>
      </c>
      <c r="E1613" s="136"/>
      <c r="F1613" s="15" t="s">
        <v>416</v>
      </c>
      <c r="G1613" s="32"/>
      <c r="I1613" s="52" t="s">
        <v>29</v>
      </c>
    </row>
    <row r="1614" spans="2:9" s="50" customFormat="1" x14ac:dyDescent="0.2">
      <c r="B1614" s="27" t="s">
        <v>1049</v>
      </c>
      <c r="C1614" s="50" t="s">
        <v>469</v>
      </c>
      <c r="D1614" s="72" t="s">
        <v>1050</v>
      </c>
      <c r="E1614" s="136"/>
      <c r="F1614" s="15" t="s">
        <v>410</v>
      </c>
      <c r="G1614" s="32"/>
      <c r="I1614" s="52" t="s">
        <v>29</v>
      </c>
    </row>
    <row r="1615" spans="2:9" s="50" customFormat="1" x14ac:dyDescent="0.2">
      <c r="B1615" s="27" t="s">
        <v>1049</v>
      </c>
      <c r="C1615" s="50" t="s">
        <v>469</v>
      </c>
      <c r="D1615" s="72" t="s">
        <v>1050</v>
      </c>
      <c r="E1615" s="136"/>
      <c r="F1615" s="15" t="s">
        <v>421</v>
      </c>
      <c r="G1615" s="32"/>
      <c r="I1615" s="52" t="s">
        <v>29</v>
      </c>
    </row>
    <row r="1616" spans="2:9" s="50" customFormat="1" x14ac:dyDescent="0.2">
      <c r="B1616" s="27" t="s">
        <v>1049</v>
      </c>
      <c r="C1616" s="50" t="s">
        <v>469</v>
      </c>
      <c r="D1616" s="72" t="s">
        <v>1050</v>
      </c>
      <c r="E1616" s="136"/>
      <c r="F1616" s="15" t="s">
        <v>412</v>
      </c>
      <c r="G1616" s="32"/>
      <c r="I1616" s="52" t="s">
        <v>29</v>
      </c>
    </row>
    <row r="1617" spans="2:9" s="50" customFormat="1" x14ac:dyDescent="0.2">
      <c r="B1617" s="27" t="s">
        <v>1049</v>
      </c>
      <c r="C1617" s="50" t="s">
        <v>469</v>
      </c>
      <c r="D1617" s="72" t="s">
        <v>1050</v>
      </c>
      <c r="E1617" s="136"/>
      <c r="F1617" s="15" t="s">
        <v>418</v>
      </c>
      <c r="G1617" s="32"/>
      <c r="I1617" s="52" t="s">
        <v>29</v>
      </c>
    </row>
    <row r="1618" spans="2:9" s="50" customFormat="1" x14ac:dyDescent="0.2">
      <c r="B1618" s="27" t="s">
        <v>1049</v>
      </c>
      <c r="C1618" s="50" t="s">
        <v>469</v>
      </c>
      <c r="D1618" s="72" t="s">
        <v>1050</v>
      </c>
      <c r="E1618" s="136"/>
      <c r="F1618" s="15" t="s">
        <v>454</v>
      </c>
      <c r="G1618" s="32"/>
      <c r="I1618" s="52" t="s">
        <v>29</v>
      </c>
    </row>
    <row r="1619" spans="2:9" s="50" customFormat="1" x14ac:dyDescent="0.2">
      <c r="B1619" s="27" t="s">
        <v>1049</v>
      </c>
      <c r="C1619" s="50" t="s">
        <v>469</v>
      </c>
      <c r="D1619" s="72" t="s">
        <v>1050</v>
      </c>
      <c r="E1619" s="136"/>
      <c r="F1619" s="15" t="s">
        <v>413</v>
      </c>
      <c r="G1619" s="32"/>
      <c r="I1619" s="52" t="s">
        <v>29</v>
      </c>
    </row>
    <row r="1620" spans="2:9" s="50" customFormat="1" x14ac:dyDescent="0.2">
      <c r="B1620" s="27" t="s">
        <v>1049</v>
      </c>
      <c r="C1620" s="50" t="s">
        <v>469</v>
      </c>
      <c r="D1620" s="72" t="s">
        <v>1050</v>
      </c>
      <c r="E1620" s="136"/>
      <c r="F1620" s="15" t="s">
        <v>419</v>
      </c>
      <c r="G1620" s="32"/>
      <c r="I1620" s="52" t="s">
        <v>29</v>
      </c>
    </row>
    <row r="1621" spans="2:9" s="50" customFormat="1" x14ac:dyDescent="0.2">
      <c r="B1621" s="27" t="s">
        <v>1049</v>
      </c>
      <c r="C1621" s="50" t="s">
        <v>469</v>
      </c>
      <c r="D1621" s="72" t="s">
        <v>1050</v>
      </c>
      <c r="E1621" s="136"/>
      <c r="F1621" s="15" t="s">
        <v>461</v>
      </c>
      <c r="G1621" s="32"/>
      <c r="I1621" s="52" t="s">
        <v>29</v>
      </c>
    </row>
    <row r="1622" spans="2:9" s="50" customFormat="1" x14ac:dyDescent="0.2">
      <c r="B1622" s="27" t="s">
        <v>1049</v>
      </c>
      <c r="C1622" s="50" t="s">
        <v>469</v>
      </c>
      <c r="D1622" s="72" t="s">
        <v>1050</v>
      </c>
      <c r="E1622" s="136"/>
      <c r="F1622" s="15" t="s">
        <v>463</v>
      </c>
      <c r="G1622" s="32"/>
      <c r="I1622" s="52" t="s">
        <v>29</v>
      </c>
    </row>
    <row r="1623" spans="2:9" s="50" customFormat="1" x14ac:dyDescent="0.2">
      <c r="B1623" s="27" t="s">
        <v>1049</v>
      </c>
      <c r="C1623" s="50" t="s">
        <v>469</v>
      </c>
      <c r="D1623" s="72" t="s">
        <v>1050</v>
      </c>
      <c r="E1623" s="136"/>
      <c r="F1623" s="15" t="s">
        <v>462</v>
      </c>
      <c r="G1623" s="32"/>
      <c r="I1623" s="52" t="s">
        <v>29</v>
      </c>
    </row>
    <row r="1624" spans="2:9" s="50" customFormat="1" x14ac:dyDescent="0.2">
      <c r="B1624" s="27" t="s">
        <v>1049</v>
      </c>
      <c r="C1624" s="50" t="s">
        <v>469</v>
      </c>
      <c r="D1624" s="72" t="s">
        <v>1050</v>
      </c>
      <c r="E1624" s="136"/>
      <c r="F1624" s="15" t="s">
        <v>449</v>
      </c>
      <c r="G1624" s="32"/>
      <c r="I1624" s="52" t="s">
        <v>29</v>
      </c>
    </row>
    <row r="1625" spans="2:9" s="50" customFormat="1" x14ac:dyDescent="0.2">
      <c r="B1625" s="27" t="s">
        <v>1049</v>
      </c>
      <c r="C1625" s="50" t="s">
        <v>469</v>
      </c>
      <c r="D1625" s="72" t="s">
        <v>1050</v>
      </c>
      <c r="E1625" s="136"/>
      <c r="F1625" s="14" t="e">
        <f>#REF!</f>
        <v>#REF!</v>
      </c>
      <c r="G1625" s="32"/>
      <c r="I1625" s="52" t="s">
        <v>29</v>
      </c>
    </row>
    <row r="1626" spans="2:9" s="50" customFormat="1" x14ac:dyDescent="0.2">
      <c r="B1626" s="27" t="s">
        <v>1049</v>
      </c>
      <c r="C1626" s="50" t="s">
        <v>469</v>
      </c>
      <c r="D1626" s="72" t="s">
        <v>1050</v>
      </c>
      <c r="E1626" s="136"/>
      <c r="F1626" s="14" t="e">
        <f>#REF!</f>
        <v>#REF!</v>
      </c>
      <c r="G1626" s="32"/>
      <c r="I1626" s="52" t="s">
        <v>29</v>
      </c>
    </row>
    <row r="1627" spans="2:9" s="50" customFormat="1" x14ac:dyDescent="0.2">
      <c r="B1627" s="27" t="s">
        <v>1049</v>
      </c>
      <c r="C1627" s="50" t="s">
        <v>469</v>
      </c>
      <c r="D1627" s="72" t="s">
        <v>1050</v>
      </c>
      <c r="E1627" s="136"/>
      <c r="F1627" s="14" t="e">
        <f>#REF!</f>
        <v>#REF!</v>
      </c>
      <c r="G1627" s="32"/>
      <c r="I1627" s="52" t="s">
        <v>29</v>
      </c>
    </row>
    <row r="1628" spans="2:9" s="50" customFormat="1" x14ac:dyDescent="0.2">
      <c r="B1628" s="27" t="s">
        <v>1049</v>
      </c>
      <c r="C1628" s="50" t="s">
        <v>469</v>
      </c>
      <c r="D1628" s="72" t="s">
        <v>1050</v>
      </c>
      <c r="E1628" s="136"/>
      <c r="F1628" s="14" t="e">
        <f>#REF!</f>
        <v>#REF!</v>
      </c>
      <c r="G1628" s="32"/>
      <c r="I1628" s="52" t="s">
        <v>29</v>
      </c>
    </row>
    <row r="1629" spans="2:9" s="50" customFormat="1" x14ac:dyDescent="0.2">
      <c r="B1629" s="27" t="s">
        <v>1049</v>
      </c>
      <c r="C1629" s="50" t="s">
        <v>469</v>
      </c>
      <c r="D1629" s="72" t="s">
        <v>1050</v>
      </c>
      <c r="E1629" s="136"/>
      <c r="F1629" s="14" t="e">
        <f>#REF!</f>
        <v>#REF!</v>
      </c>
      <c r="G1629" s="32"/>
      <c r="I1629" s="52" t="s">
        <v>29</v>
      </c>
    </row>
    <row r="1630" spans="2:9" s="50" customFormat="1" x14ac:dyDescent="0.2">
      <c r="B1630" s="27" t="s">
        <v>1049</v>
      </c>
      <c r="C1630" s="50" t="s">
        <v>469</v>
      </c>
      <c r="D1630" s="72" t="s">
        <v>1050</v>
      </c>
      <c r="E1630" s="136"/>
      <c r="F1630" s="14" t="e">
        <f>#REF!</f>
        <v>#REF!</v>
      </c>
      <c r="G1630" s="32"/>
      <c r="I1630" s="52" t="s">
        <v>29</v>
      </c>
    </row>
    <row r="1631" spans="2:9" s="50" customFormat="1" x14ac:dyDescent="0.2">
      <c r="B1631" s="27" t="s">
        <v>1049</v>
      </c>
      <c r="C1631" s="50" t="s">
        <v>469</v>
      </c>
      <c r="D1631" s="72" t="s">
        <v>1050</v>
      </c>
      <c r="E1631" s="136"/>
      <c r="F1631" s="14" t="e">
        <f>#REF!</f>
        <v>#REF!</v>
      </c>
      <c r="G1631" s="32"/>
      <c r="I1631" s="52" t="s">
        <v>29</v>
      </c>
    </row>
    <row r="1632" spans="2:9" s="50" customFormat="1" x14ac:dyDescent="0.2">
      <c r="B1632" s="27" t="s">
        <v>1049</v>
      </c>
      <c r="C1632" s="50" t="s">
        <v>469</v>
      </c>
      <c r="D1632" s="72" t="s">
        <v>1050</v>
      </c>
      <c r="E1632" s="136"/>
      <c r="F1632" s="14" t="e">
        <f>#REF!</f>
        <v>#REF!</v>
      </c>
      <c r="G1632" s="32"/>
      <c r="I1632" s="52" t="s">
        <v>29</v>
      </c>
    </row>
    <row r="1633" spans="2:9" s="50" customFormat="1" x14ac:dyDescent="0.2">
      <c r="B1633" s="27" t="s">
        <v>1049</v>
      </c>
      <c r="C1633" s="50" t="s">
        <v>469</v>
      </c>
      <c r="D1633" s="72" t="s">
        <v>1050</v>
      </c>
      <c r="E1633" s="136"/>
      <c r="F1633" s="14" t="e">
        <f>#REF!</f>
        <v>#REF!</v>
      </c>
      <c r="G1633" s="32"/>
      <c r="I1633" s="52" t="s">
        <v>29</v>
      </c>
    </row>
    <row r="1634" spans="2:9" s="50" customFormat="1" x14ac:dyDescent="0.2">
      <c r="B1634" s="27" t="s">
        <v>1049</v>
      </c>
      <c r="C1634" s="50" t="s">
        <v>469</v>
      </c>
      <c r="D1634" s="72" t="s">
        <v>1050</v>
      </c>
      <c r="E1634" s="136"/>
      <c r="F1634" s="14" t="e">
        <f>#REF!</f>
        <v>#REF!</v>
      </c>
      <c r="G1634" s="32"/>
      <c r="I1634" s="52" t="s">
        <v>29</v>
      </c>
    </row>
    <row r="1635" spans="2:9" s="50" customFormat="1" x14ac:dyDescent="0.2">
      <c r="B1635" s="27" t="s">
        <v>1049</v>
      </c>
      <c r="C1635" s="50" t="s">
        <v>469</v>
      </c>
      <c r="D1635" s="72" t="s">
        <v>1050</v>
      </c>
      <c r="E1635" s="136"/>
      <c r="F1635" s="14" t="e">
        <f>#REF!</f>
        <v>#REF!</v>
      </c>
      <c r="G1635" s="32"/>
      <c r="I1635" s="52" t="s">
        <v>29</v>
      </c>
    </row>
    <row r="1636" spans="2:9" s="50" customFormat="1" x14ac:dyDescent="0.2">
      <c r="B1636" s="27" t="s">
        <v>1049</v>
      </c>
      <c r="C1636" s="50" t="s">
        <v>469</v>
      </c>
      <c r="D1636" s="72" t="s">
        <v>1050</v>
      </c>
      <c r="E1636" s="136"/>
      <c r="F1636" s="14" t="e">
        <f>#REF!</f>
        <v>#REF!</v>
      </c>
      <c r="G1636" s="32"/>
      <c r="I1636" s="52" t="s">
        <v>29</v>
      </c>
    </row>
    <row r="1637" spans="2:9" s="50" customFormat="1" x14ac:dyDescent="0.2">
      <c r="B1637" s="27" t="s">
        <v>1049</v>
      </c>
      <c r="C1637" s="50" t="s">
        <v>469</v>
      </c>
      <c r="D1637" s="72" t="s">
        <v>1050</v>
      </c>
      <c r="E1637" s="136"/>
      <c r="F1637" s="14" t="e">
        <f>#REF!</f>
        <v>#REF!</v>
      </c>
      <c r="G1637" s="32"/>
      <c r="I1637" s="52" t="s">
        <v>29</v>
      </c>
    </row>
    <row r="1638" spans="2:9" s="50" customFormat="1" x14ac:dyDescent="0.2">
      <c r="B1638" s="27" t="s">
        <v>1049</v>
      </c>
      <c r="C1638" s="50" t="s">
        <v>469</v>
      </c>
      <c r="D1638" s="72" t="s">
        <v>1050</v>
      </c>
      <c r="E1638" s="136"/>
      <c r="F1638" s="14" t="e">
        <f>#REF!</f>
        <v>#REF!</v>
      </c>
      <c r="G1638" s="32"/>
      <c r="I1638" s="52" t="s">
        <v>29</v>
      </c>
    </row>
    <row r="1639" spans="2:9" s="50" customFormat="1" x14ac:dyDescent="0.2">
      <c r="B1639" s="27">
        <v>10</v>
      </c>
      <c r="C1639" s="50" t="s">
        <v>969</v>
      </c>
      <c r="D1639" s="72"/>
      <c r="E1639" s="136"/>
      <c r="F1639" s="130" t="str">
        <f>'10'!B12</f>
        <v xml:space="preserve">Approved Market Study Analyst:  </v>
      </c>
      <c r="G1639" s="32"/>
      <c r="I1639" s="52" t="s">
        <v>29</v>
      </c>
    </row>
    <row r="1640" spans="2:9" s="50" customFormat="1" x14ac:dyDescent="0.2">
      <c r="B1640" s="27">
        <v>10</v>
      </c>
      <c r="C1640" s="50" t="s">
        <v>969</v>
      </c>
      <c r="D1640" s="72"/>
      <c r="E1640" s="136"/>
      <c r="F1640" s="130" t="str">
        <f>'10'!B14</f>
        <v xml:space="preserve">Capture Rate:  </v>
      </c>
      <c r="G1640" s="32"/>
      <c r="I1640" s="52" t="s">
        <v>29</v>
      </c>
    </row>
    <row r="1641" spans="2:9" s="50" customFormat="1" x14ac:dyDescent="0.2">
      <c r="B1641" s="27">
        <v>10</v>
      </c>
      <c r="C1641" s="50" t="s">
        <v>969</v>
      </c>
      <c r="D1641" s="72"/>
      <c r="E1641" s="136"/>
      <c r="F1641" s="130" t="str">
        <f>'10'!F14</f>
        <v xml:space="preserve">Market Advantage:  </v>
      </c>
      <c r="G1641" s="32"/>
      <c r="I1641" s="52" t="s">
        <v>29</v>
      </c>
    </row>
    <row r="1642" spans="2:9" s="50" customFormat="1" x14ac:dyDescent="0.2">
      <c r="B1642" s="27">
        <v>10</v>
      </c>
      <c r="C1642" s="50" t="s">
        <v>969</v>
      </c>
      <c r="D1642" s="72"/>
      <c r="E1642" s="136"/>
      <c r="F1642" s="130" t="str">
        <f>'10'!M14</f>
        <v xml:space="preserve">Absorption/Lease-Up Period:  </v>
      </c>
      <c r="G1642" s="32"/>
      <c r="I1642" s="52" t="s">
        <v>29</v>
      </c>
    </row>
    <row r="1643" spans="2:9" s="50" customFormat="1" x14ac:dyDescent="0.2">
      <c r="B1643" s="27">
        <v>10</v>
      </c>
      <c r="C1643" s="50" t="s">
        <v>969</v>
      </c>
      <c r="D1643" s="72"/>
      <c r="E1643" s="136"/>
      <c r="F1643" s="130" t="str">
        <f>'10'!D20</f>
        <v xml:space="preserve"> HOME Funds (State)</v>
      </c>
      <c r="G1643" s="32"/>
      <c r="I1643" s="52" t="s">
        <v>29</v>
      </c>
    </row>
    <row r="1644" spans="2:9" s="50" customFormat="1" x14ac:dyDescent="0.2">
      <c r="B1644" s="27">
        <v>10</v>
      </c>
      <c r="C1644" s="50" t="s">
        <v>969</v>
      </c>
      <c r="D1644" s="72"/>
      <c r="E1644" s="136"/>
      <c r="F1644" s="130" t="str">
        <f>'10'!D22</f>
        <v xml:space="preserve"> HOME Funds (Local Participating Jurisdiction)</v>
      </c>
      <c r="G1644" s="32"/>
      <c r="I1644" s="52" t="s">
        <v>29</v>
      </c>
    </row>
    <row r="1645" spans="2:9" s="50" customFormat="1" x14ac:dyDescent="0.2">
      <c r="B1645" s="27">
        <v>10</v>
      </c>
      <c r="C1645" s="50" t="s">
        <v>969</v>
      </c>
      <c r="D1645" s="72"/>
      <c r="E1645" s="136"/>
      <c r="F1645" s="130" t="str">
        <f>'10'!D24</f>
        <v xml:space="preserve"> RHS Section 514, 515, or 516</v>
      </c>
      <c r="G1645" s="32"/>
      <c r="I1645" s="52" t="s">
        <v>29</v>
      </c>
    </row>
    <row r="1646" spans="2:9" s="50" customFormat="1" x14ac:dyDescent="0.2">
      <c r="B1646" s="27">
        <v>10</v>
      </c>
      <c r="C1646" s="50" t="s">
        <v>969</v>
      </c>
      <c r="D1646" s="72"/>
      <c r="E1646" s="136"/>
      <c r="F1646" s="130" t="str">
        <f>'10'!I20</f>
        <v xml:space="preserve"> Other Federal Funding - Please identify:</v>
      </c>
      <c r="G1646" s="32"/>
      <c r="I1646" s="52" t="s">
        <v>29</v>
      </c>
    </row>
    <row r="1647" spans="2:9" s="50" customFormat="1" x14ac:dyDescent="0.2">
      <c r="B1647" s="27">
        <v>10</v>
      </c>
      <c r="C1647" s="50" t="s">
        <v>969</v>
      </c>
      <c r="D1647" s="72"/>
      <c r="E1647" s="136"/>
      <c r="F1647" s="130" t="str">
        <f>'10'!B26</f>
        <v>Are there any federal grants included in the funding sources?</v>
      </c>
      <c r="G1647" s="32"/>
      <c r="I1647" s="52" t="s">
        <v>29</v>
      </c>
    </row>
    <row r="1648" spans="2:9" s="50" customFormat="1" x14ac:dyDescent="0.2">
      <c r="B1648" s="27">
        <v>10</v>
      </c>
      <c r="C1648" s="50" t="s">
        <v>969</v>
      </c>
      <c r="D1648" s="72"/>
      <c r="E1648" s="136"/>
      <c r="F1648" s="130" t="str">
        <f>'10'!B28</f>
        <v>If yes, have the federal grants been removed from basis?</v>
      </c>
      <c r="G1648" s="32"/>
      <c r="I1648" s="52" t="s">
        <v>29</v>
      </c>
    </row>
    <row r="1649" spans="1:10" s="50" customFormat="1" x14ac:dyDescent="0.2">
      <c r="B1649" s="27">
        <v>10</v>
      </c>
      <c r="C1649" s="50" t="s">
        <v>639</v>
      </c>
      <c r="D1649" s="72"/>
      <c r="E1649" s="136"/>
      <c r="F1649" s="130" t="str">
        <f>'10'!B52</f>
        <v>Hard Construction Costs =</v>
      </c>
      <c r="G1649" s="32"/>
      <c r="I1649" s="52" t="s">
        <v>29</v>
      </c>
    </row>
    <row r="1650" spans="1:10" s="50" customFormat="1" x14ac:dyDescent="0.2">
      <c r="B1650" s="27">
        <v>10</v>
      </c>
      <c r="C1650" s="50" t="s">
        <v>639</v>
      </c>
      <c r="D1650" s="72"/>
      <c r="E1650" s="136"/>
      <c r="F1650" s="130" t="str">
        <f>'10'!B54</f>
        <v>Hard Costs =</v>
      </c>
      <c r="G1650" s="32"/>
      <c r="I1650" s="52" t="s">
        <v>29</v>
      </c>
    </row>
    <row r="1651" spans="1:10" s="50" customFormat="1" x14ac:dyDescent="0.2">
      <c r="B1651" s="27">
        <v>10</v>
      </c>
      <c r="C1651" s="50" t="s">
        <v>639</v>
      </c>
      <c r="D1651" s="72"/>
      <c r="E1651" s="136"/>
      <c r="F1651" s="130" t="str">
        <f>'10'!B56</f>
        <v>Hard Costs / Total Development Costs =</v>
      </c>
      <c r="G1651" s="32"/>
      <c r="I1651" s="52" t="s">
        <v>29</v>
      </c>
    </row>
    <row r="1652" spans="1:10" s="50" customFormat="1" x14ac:dyDescent="0.2">
      <c r="B1652" s="27">
        <v>10</v>
      </c>
      <c r="C1652" s="50" t="s">
        <v>639</v>
      </c>
      <c r="D1652" s="72"/>
      <c r="E1652" s="136"/>
      <c r="F1652" s="130" t="str">
        <f>'10'!B61</f>
        <v>General Requirements / Hard Construction Costs =</v>
      </c>
      <c r="G1652" s="32"/>
      <c r="I1652" s="52" t="s">
        <v>29</v>
      </c>
    </row>
    <row r="1653" spans="1:10" s="50" customFormat="1" x14ac:dyDescent="0.2">
      <c r="B1653" s="27">
        <v>10</v>
      </c>
      <c r="C1653" s="50" t="s">
        <v>639</v>
      </c>
      <c r="D1653" s="72"/>
      <c r="E1653" s="136"/>
      <c r="F1653" s="130" t="str">
        <f>'10'!B63</f>
        <v>Contractor Profit and Overhead / Hard Construction Costs =</v>
      </c>
      <c r="G1653" s="32"/>
      <c r="I1653" s="52" t="s">
        <v>29</v>
      </c>
    </row>
    <row r="1654" spans="1:10" s="50" customFormat="1" x14ac:dyDescent="0.2">
      <c r="B1654" s="27">
        <v>10</v>
      </c>
      <c r="C1654" s="50" t="s">
        <v>639</v>
      </c>
      <c r="D1654" s="72"/>
      <c r="E1654" s="136"/>
      <c r="F1654" s="130" t="str">
        <f>'10'!B65</f>
        <v>Contractor Contingency / Hard Construction Costs =</v>
      </c>
      <c r="G1654" s="32"/>
      <c r="I1654" s="52" t="s">
        <v>29</v>
      </c>
    </row>
    <row r="1655" spans="1:10" s="50" customFormat="1" x14ac:dyDescent="0.2">
      <c r="B1655" s="27">
        <v>10</v>
      </c>
      <c r="C1655" s="50" t="s">
        <v>639</v>
      </c>
      <c r="D1655" s="72"/>
      <c r="E1655" s="136"/>
      <c r="F1655" s="130" t="str">
        <f>'10'!B68</f>
        <v>Annual Operating Expense per Unit =</v>
      </c>
      <c r="G1655" s="32"/>
      <c r="I1655" s="52" t="s">
        <v>29</v>
      </c>
    </row>
    <row r="1656" spans="1:10" s="50" customFormat="1" x14ac:dyDescent="0.2">
      <c r="B1656" s="27">
        <v>10</v>
      </c>
      <c r="C1656" s="50" t="s">
        <v>639</v>
      </c>
      <c r="D1656" s="72"/>
      <c r="E1656" s="136"/>
      <c r="F1656" s="130" t="str">
        <f>'10'!B71</f>
        <v>Hard Construction Costs per Unit =</v>
      </c>
      <c r="G1656" s="32"/>
      <c r="I1656" s="52" t="s">
        <v>29</v>
      </c>
    </row>
    <row r="1657" spans="1:10" x14ac:dyDescent="0.2">
      <c r="A1657" s="50"/>
      <c r="B1657">
        <v>11</v>
      </c>
      <c r="C1657" t="s">
        <v>257</v>
      </c>
      <c r="F1657" s="30" t="s">
        <v>268</v>
      </c>
      <c r="G1657" s="30"/>
      <c r="I1657" s="52" t="s">
        <v>29</v>
      </c>
    </row>
    <row r="1658" spans="1:10" x14ac:dyDescent="0.2">
      <c r="A1658" s="50"/>
      <c r="B1658" s="50">
        <v>11</v>
      </c>
      <c r="C1658" t="s">
        <v>257</v>
      </c>
      <c r="F1658" s="30" t="s">
        <v>269</v>
      </c>
      <c r="G1658" s="30"/>
      <c r="I1658" s="52" t="s">
        <v>29</v>
      </c>
    </row>
    <row r="1659" spans="1:10" x14ac:dyDescent="0.2">
      <c r="A1659" s="50"/>
      <c r="B1659" s="50">
        <v>11</v>
      </c>
      <c r="C1659" t="s">
        <v>257</v>
      </c>
      <c r="F1659" s="30" t="s">
        <v>272</v>
      </c>
      <c r="G1659" s="30"/>
      <c r="I1659" s="52" t="s">
        <v>29</v>
      </c>
    </row>
    <row r="1660" spans="1:10" x14ac:dyDescent="0.2">
      <c r="A1660" s="50"/>
      <c r="B1660" s="50">
        <v>11</v>
      </c>
      <c r="C1660" t="s">
        <v>257</v>
      </c>
      <c r="F1660" s="76" t="s">
        <v>925</v>
      </c>
      <c r="G1660" s="30"/>
      <c r="I1660" s="52" t="s">
        <v>29</v>
      </c>
    </row>
    <row r="1661" spans="1:10" x14ac:dyDescent="0.2">
      <c r="A1661" s="50"/>
      <c r="B1661" s="50">
        <v>11</v>
      </c>
      <c r="C1661" t="s">
        <v>257</v>
      </c>
      <c r="F1661" s="76" t="s">
        <v>926</v>
      </c>
      <c r="G1661" s="30"/>
      <c r="I1661" s="52" t="s">
        <v>29</v>
      </c>
    </row>
    <row r="1662" spans="1:10" s="50" customFormat="1" x14ac:dyDescent="0.2">
      <c r="B1662" s="50">
        <v>11</v>
      </c>
      <c r="C1662" s="50" t="s">
        <v>257</v>
      </c>
      <c r="E1662" s="136"/>
      <c r="F1662" s="76" t="s">
        <v>927</v>
      </c>
      <c r="G1662" s="76"/>
      <c r="H1662" s="76"/>
      <c r="I1662" s="52" t="s">
        <v>29</v>
      </c>
      <c r="J1662" s="131"/>
    </row>
    <row r="1663" spans="1:10" s="50" customFormat="1" x14ac:dyDescent="0.2">
      <c r="B1663" s="50">
        <v>11</v>
      </c>
      <c r="C1663" s="50" t="s">
        <v>257</v>
      </c>
      <c r="E1663" s="136"/>
      <c r="F1663" s="76" t="s">
        <v>928</v>
      </c>
      <c r="G1663" s="76"/>
      <c r="H1663" s="76"/>
      <c r="I1663" s="52" t="s">
        <v>29</v>
      </c>
      <c r="J1663" s="131"/>
    </row>
    <row r="1664" spans="1:10" x14ac:dyDescent="0.2">
      <c r="A1664" s="50"/>
      <c r="B1664" s="50">
        <v>11</v>
      </c>
      <c r="C1664" t="s">
        <v>257</v>
      </c>
      <c r="F1664" s="30" t="s">
        <v>675</v>
      </c>
      <c r="G1664" s="30"/>
      <c r="I1664" s="52" t="s">
        <v>29</v>
      </c>
    </row>
    <row r="1665" spans="1:9" x14ac:dyDescent="0.2">
      <c r="A1665" s="50"/>
      <c r="B1665" s="50">
        <v>11</v>
      </c>
      <c r="C1665" t="s">
        <v>257</v>
      </c>
      <c r="F1665" s="30" t="s">
        <v>275</v>
      </c>
      <c r="G1665" s="30"/>
      <c r="I1665" s="52" t="s">
        <v>29</v>
      </c>
    </row>
    <row r="1666" spans="1:9" x14ac:dyDescent="0.2">
      <c r="A1666" s="50"/>
      <c r="B1666" s="50">
        <v>11</v>
      </c>
      <c r="C1666" t="s">
        <v>257</v>
      </c>
      <c r="F1666" s="30" t="s">
        <v>276</v>
      </c>
      <c r="G1666" s="30"/>
      <c r="H1666" s="27" t="s">
        <v>703</v>
      </c>
      <c r="I1666" s="37" t="s">
        <v>1051</v>
      </c>
    </row>
    <row r="1667" spans="1:9" x14ac:dyDescent="0.2">
      <c r="A1667" s="50"/>
      <c r="B1667" s="50">
        <v>11</v>
      </c>
      <c r="C1667" t="s">
        <v>257</v>
      </c>
      <c r="F1667" s="30" t="s">
        <v>81</v>
      </c>
      <c r="G1667" s="30"/>
      <c r="H1667" s="27" t="s">
        <v>703</v>
      </c>
      <c r="I1667" s="37" t="s">
        <v>1051</v>
      </c>
    </row>
    <row r="1668" spans="1:9" x14ac:dyDescent="0.2">
      <c r="A1668" s="50"/>
      <c r="B1668" s="50">
        <v>11</v>
      </c>
      <c r="C1668" t="s">
        <v>257</v>
      </c>
      <c r="F1668" s="30" t="s">
        <v>34</v>
      </c>
      <c r="G1668" s="30"/>
      <c r="H1668" s="27" t="s">
        <v>703</v>
      </c>
      <c r="I1668" s="37" t="s">
        <v>1051</v>
      </c>
    </row>
    <row r="1669" spans="1:9" x14ac:dyDescent="0.2">
      <c r="A1669" s="50"/>
      <c r="B1669" s="50">
        <v>11</v>
      </c>
      <c r="C1669" t="s">
        <v>257</v>
      </c>
      <c r="F1669" s="30" t="s">
        <v>35</v>
      </c>
      <c r="G1669" s="30"/>
      <c r="H1669" s="27" t="s">
        <v>703</v>
      </c>
      <c r="I1669" s="37" t="s">
        <v>1051</v>
      </c>
    </row>
    <row r="1670" spans="1:9" x14ac:dyDescent="0.2">
      <c r="A1670" s="50"/>
      <c r="B1670" s="50">
        <v>11</v>
      </c>
      <c r="C1670" t="s">
        <v>257</v>
      </c>
      <c r="F1670" s="30" t="s">
        <v>36</v>
      </c>
      <c r="G1670" s="30"/>
      <c r="H1670" s="27" t="s">
        <v>703</v>
      </c>
      <c r="I1670" s="37" t="s">
        <v>1051</v>
      </c>
    </row>
    <row r="1671" spans="1:9" x14ac:dyDescent="0.2">
      <c r="A1671" s="50"/>
      <c r="B1671" s="50">
        <v>11</v>
      </c>
      <c r="C1671" t="s">
        <v>257</v>
      </c>
      <c r="F1671" s="30" t="s">
        <v>56</v>
      </c>
      <c r="G1671" s="30"/>
      <c r="H1671" s="27" t="s">
        <v>703</v>
      </c>
      <c r="I1671" s="37" t="s">
        <v>1051</v>
      </c>
    </row>
    <row r="1672" spans="1:9" x14ac:dyDescent="0.2">
      <c r="A1672" s="50"/>
      <c r="B1672" s="50">
        <v>11</v>
      </c>
      <c r="C1672" t="s">
        <v>257</v>
      </c>
      <c r="F1672" s="30" t="s">
        <v>60</v>
      </c>
      <c r="G1672" s="30"/>
      <c r="H1672" s="27" t="s">
        <v>703</v>
      </c>
      <c r="I1672" s="37" t="s">
        <v>1051</v>
      </c>
    </row>
    <row r="1673" spans="1:9" x14ac:dyDescent="0.2">
      <c r="A1673" s="50"/>
      <c r="B1673" s="50">
        <v>11</v>
      </c>
      <c r="C1673" t="s">
        <v>257</v>
      </c>
      <c r="F1673" s="30" t="s">
        <v>59</v>
      </c>
      <c r="G1673" s="30"/>
      <c r="H1673" s="27" t="s">
        <v>703</v>
      </c>
      <c r="I1673" s="37" t="s">
        <v>1051</v>
      </c>
    </row>
    <row r="1674" spans="1:9" x14ac:dyDescent="0.2">
      <c r="A1674" s="50"/>
      <c r="B1674" s="50">
        <v>11</v>
      </c>
      <c r="C1674" t="s">
        <v>257</v>
      </c>
      <c r="F1674" s="30" t="s">
        <v>61</v>
      </c>
      <c r="G1674" s="30"/>
      <c r="H1674" s="27" t="s">
        <v>703</v>
      </c>
      <c r="I1674" s="37" t="s">
        <v>1051</v>
      </c>
    </row>
    <row r="1675" spans="1:9" s="50" customFormat="1" x14ac:dyDescent="0.2">
      <c r="B1675" s="50">
        <v>11</v>
      </c>
      <c r="C1675" s="50" t="s">
        <v>257</v>
      </c>
      <c r="E1675" s="136"/>
      <c r="F1675" s="98" t="s">
        <v>275</v>
      </c>
      <c r="G1675" s="98"/>
      <c r="I1675" s="52" t="s">
        <v>29</v>
      </c>
    </row>
    <row r="1676" spans="1:9" s="50" customFormat="1" x14ac:dyDescent="0.2">
      <c r="B1676" s="50">
        <v>11</v>
      </c>
      <c r="C1676" s="50" t="s">
        <v>257</v>
      </c>
      <c r="E1676" s="136"/>
      <c r="F1676" s="98" t="s">
        <v>276</v>
      </c>
      <c r="G1676" s="98"/>
      <c r="H1676" s="27"/>
      <c r="I1676" s="52" t="s">
        <v>29</v>
      </c>
    </row>
    <row r="1677" spans="1:9" s="50" customFormat="1" x14ac:dyDescent="0.2">
      <c r="B1677" s="50">
        <v>11</v>
      </c>
      <c r="C1677" s="50" t="s">
        <v>257</v>
      </c>
      <c r="E1677" s="136"/>
      <c r="F1677" s="98" t="s">
        <v>81</v>
      </c>
      <c r="G1677" s="98"/>
      <c r="H1677" s="27"/>
      <c r="I1677" s="52" t="s">
        <v>29</v>
      </c>
    </row>
    <row r="1678" spans="1:9" s="50" customFormat="1" x14ac:dyDescent="0.2">
      <c r="B1678" s="50">
        <v>11</v>
      </c>
      <c r="C1678" s="50" t="s">
        <v>257</v>
      </c>
      <c r="E1678" s="136"/>
      <c r="F1678" s="98" t="s">
        <v>34</v>
      </c>
      <c r="G1678" s="98"/>
      <c r="H1678" s="27"/>
      <c r="I1678" s="52" t="s">
        <v>29</v>
      </c>
    </row>
    <row r="1679" spans="1:9" s="50" customFormat="1" x14ac:dyDescent="0.2">
      <c r="B1679" s="50">
        <v>11</v>
      </c>
      <c r="C1679" s="50" t="s">
        <v>257</v>
      </c>
      <c r="E1679" s="136"/>
      <c r="F1679" s="98" t="s">
        <v>35</v>
      </c>
      <c r="G1679" s="98"/>
      <c r="H1679" s="27"/>
      <c r="I1679" s="52" t="s">
        <v>29</v>
      </c>
    </row>
    <row r="1680" spans="1:9" s="50" customFormat="1" x14ac:dyDescent="0.2">
      <c r="B1680" s="50">
        <v>11</v>
      </c>
      <c r="C1680" s="50" t="s">
        <v>257</v>
      </c>
      <c r="E1680" s="136"/>
      <c r="F1680" s="98" t="s">
        <v>36</v>
      </c>
      <c r="G1680" s="98"/>
      <c r="H1680" s="27"/>
      <c r="I1680" s="52" t="s">
        <v>29</v>
      </c>
    </row>
    <row r="1681" spans="1:9" s="50" customFormat="1" x14ac:dyDescent="0.2">
      <c r="B1681" s="50">
        <v>11</v>
      </c>
      <c r="C1681" s="50" t="s">
        <v>257</v>
      </c>
      <c r="E1681" s="136"/>
      <c r="F1681" s="98" t="s">
        <v>56</v>
      </c>
      <c r="G1681" s="98"/>
      <c r="H1681" s="27"/>
      <c r="I1681" s="52" t="s">
        <v>29</v>
      </c>
    </row>
    <row r="1682" spans="1:9" s="50" customFormat="1" x14ac:dyDescent="0.2">
      <c r="B1682" s="50">
        <v>11</v>
      </c>
      <c r="C1682" s="50" t="s">
        <v>257</v>
      </c>
      <c r="E1682" s="136"/>
      <c r="F1682" s="98" t="s">
        <v>60</v>
      </c>
      <c r="G1682" s="98"/>
      <c r="H1682" s="27"/>
      <c r="I1682" s="52" t="s">
        <v>29</v>
      </c>
    </row>
    <row r="1683" spans="1:9" s="50" customFormat="1" x14ac:dyDescent="0.2">
      <c r="B1683" s="50">
        <v>11</v>
      </c>
      <c r="C1683" s="50" t="s">
        <v>257</v>
      </c>
      <c r="E1683" s="136"/>
      <c r="F1683" s="98" t="s">
        <v>59</v>
      </c>
      <c r="G1683" s="98"/>
      <c r="H1683" s="27"/>
      <c r="I1683" s="52" t="s">
        <v>29</v>
      </c>
    </row>
    <row r="1684" spans="1:9" s="50" customFormat="1" x14ac:dyDescent="0.2">
      <c r="B1684" s="50">
        <v>11</v>
      </c>
      <c r="C1684" s="50" t="s">
        <v>257</v>
      </c>
      <c r="E1684" s="136"/>
      <c r="F1684" s="98" t="s">
        <v>61</v>
      </c>
      <c r="G1684" s="98"/>
      <c r="H1684" s="27"/>
      <c r="I1684" s="52" t="s">
        <v>29</v>
      </c>
    </row>
    <row r="1685" spans="1:9" x14ac:dyDescent="0.2">
      <c r="A1685" s="50"/>
      <c r="B1685" s="50">
        <v>11</v>
      </c>
      <c r="C1685" t="s">
        <v>257</v>
      </c>
      <c r="F1685" s="30" t="s">
        <v>277</v>
      </c>
      <c r="G1685" s="30"/>
      <c r="I1685" s="52" t="s">
        <v>29</v>
      </c>
    </row>
    <row r="1686" spans="1:9" x14ac:dyDescent="0.2">
      <c r="A1686" s="50"/>
      <c r="B1686" s="50">
        <v>11</v>
      </c>
      <c r="C1686" t="s">
        <v>640</v>
      </c>
      <c r="F1686" s="30" t="s">
        <v>676</v>
      </c>
      <c r="G1686" s="30"/>
      <c r="I1686" s="52" t="s">
        <v>29</v>
      </c>
    </row>
    <row r="1687" spans="1:9" x14ac:dyDescent="0.2">
      <c r="A1687" s="50"/>
      <c r="B1687" s="50">
        <v>11</v>
      </c>
      <c r="C1687" t="s">
        <v>640</v>
      </c>
      <c r="F1687" s="30" t="s">
        <v>677</v>
      </c>
      <c r="G1687" s="30"/>
      <c r="I1687" s="52" t="s">
        <v>29</v>
      </c>
    </row>
    <row r="1688" spans="1:9" x14ac:dyDescent="0.2">
      <c r="A1688" s="50"/>
      <c r="B1688" s="50">
        <v>11</v>
      </c>
      <c r="C1688" t="s">
        <v>640</v>
      </c>
      <c r="F1688" s="30" t="s">
        <v>678</v>
      </c>
      <c r="G1688" s="30"/>
      <c r="I1688" s="52" t="s">
        <v>29</v>
      </c>
    </row>
    <row r="1689" spans="1:9" x14ac:dyDescent="0.2">
      <c r="A1689" s="50"/>
      <c r="B1689" s="50">
        <v>11</v>
      </c>
      <c r="C1689" t="s">
        <v>640</v>
      </c>
      <c r="F1689" s="30" t="s">
        <v>679</v>
      </c>
      <c r="G1689" s="30"/>
      <c r="I1689" s="52" t="s">
        <v>29</v>
      </c>
    </row>
    <row r="1690" spans="1:9" x14ac:dyDescent="0.2">
      <c r="A1690" s="50"/>
      <c r="B1690" s="50">
        <v>11</v>
      </c>
      <c r="C1690" t="s">
        <v>640</v>
      </c>
      <c r="F1690" s="30" t="s">
        <v>680</v>
      </c>
      <c r="G1690" s="30"/>
      <c r="I1690" s="52" t="s">
        <v>29</v>
      </c>
    </row>
    <row r="1691" spans="1:9" x14ac:dyDescent="0.2">
      <c r="A1691" s="50"/>
      <c r="B1691" s="50">
        <v>11</v>
      </c>
      <c r="C1691" t="s">
        <v>640</v>
      </c>
      <c r="F1691" s="30" t="s">
        <v>681</v>
      </c>
      <c r="G1691" s="30"/>
      <c r="I1691" s="52" t="s">
        <v>29</v>
      </c>
    </row>
    <row r="1692" spans="1:9" x14ac:dyDescent="0.2">
      <c r="A1692" s="50"/>
      <c r="B1692" s="50">
        <v>11</v>
      </c>
      <c r="C1692" t="s">
        <v>640</v>
      </c>
      <c r="F1692" s="30" t="s">
        <v>682</v>
      </c>
      <c r="G1692" s="30"/>
      <c r="I1692" s="52" t="s">
        <v>29</v>
      </c>
    </row>
    <row r="1693" spans="1:9" x14ac:dyDescent="0.2">
      <c r="A1693" s="50"/>
      <c r="B1693" s="50">
        <v>11</v>
      </c>
      <c r="C1693" t="s">
        <v>641</v>
      </c>
      <c r="F1693" s="30" t="s">
        <v>683</v>
      </c>
      <c r="G1693" s="30"/>
      <c r="I1693" s="52" t="s">
        <v>29</v>
      </c>
    </row>
    <row r="1694" spans="1:9" x14ac:dyDescent="0.2">
      <c r="A1694" s="50"/>
      <c r="B1694" s="50">
        <v>11</v>
      </c>
      <c r="C1694" t="s">
        <v>641</v>
      </c>
      <c r="F1694" s="32" t="s">
        <v>684</v>
      </c>
      <c r="I1694" s="52" t="s">
        <v>29</v>
      </c>
    </row>
    <row r="1695" spans="1:9" x14ac:dyDescent="0.2">
      <c r="A1695" s="50"/>
      <c r="B1695" s="50">
        <v>11</v>
      </c>
      <c r="C1695" t="s">
        <v>641</v>
      </c>
      <c r="F1695" s="30" t="s">
        <v>685</v>
      </c>
      <c r="G1695" s="30"/>
      <c r="I1695" s="52" t="s">
        <v>29</v>
      </c>
    </row>
    <row r="1696" spans="1:9" x14ac:dyDescent="0.2">
      <c r="A1696" s="50"/>
      <c r="B1696" s="50">
        <v>11</v>
      </c>
      <c r="C1696" t="s">
        <v>641</v>
      </c>
      <c r="F1696" s="30" t="s">
        <v>686</v>
      </c>
      <c r="G1696" s="30"/>
      <c r="I1696" s="52" t="s">
        <v>29</v>
      </c>
    </row>
    <row r="1697" spans="1:9" x14ac:dyDescent="0.2">
      <c r="A1697" s="50"/>
      <c r="B1697" s="50">
        <v>11</v>
      </c>
      <c r="C1697" t="s">
        <v>641</v>
      </c>
      <c r="F1697" s="32" t="s">
        <v>687</v>
      </c>
      <c r="I1697" s="52" t="s">
        <v>29</v>
      </c>
    </row>
    <row r="1698" spans="1:9" x14ac:dyDescent="0.2">
      <c r="A1698" s="50"/>
      <c r="B1698" s="50">
        <v>11</v>
      </c>
      <c r="C1698" t="s">
        <v>641</v>
      </c>
      <c r="F1698" s="32" t="s">
        <v>688</v>
      </c>
      <c r="I1698" s="52" t="s">
        <v>29</v>
      </c>
    </row>
    <row r="1699" spans="1:9" x14ac:dyDescent="0.2">
      <c r="A1699" s="50"/>
      <c r="B1699" s="50">
        <v>11</v>
      </c>
      <c r="C1699" t="s">
        <v>641</v>
      </c>
      <c r="F1699" s="32" t="s">
        <v>689</v>
      </c>
      <c r="I1699" s="52" t="s">
        <v>29</v>
      </c>
    </row>
    <row r="1700" spans="1:9" x14ac:dyDescent="0.2">
      <c r="A1700" s="50"/>
      <c r="B1700" s="50">
        <v>11</v>
      </c>
      <c r="C1700" t="s">
        <v>641</v>
      </c>
      <c r="F1700" s="32" t="s">
        <v>690</v>
      </c>
      <c r="I1700" s="52" t="s">
        <v>29</v>
      </c>
    </row>
    <row r="1701" spans="1:9" x14ac:dyDescent="0.2">
      <c r="A1701" s="50"/>
      <c r="B1701" s="50">
        <v>11</v>
      </c>
      <c r="C1701" t="s">
        <v>641</v>
      </c>
      <c r="F1701" s="32" t="s">
        <v>691</v>
      </c>
      <c r="I1701" s="52" t="s">
        <v>29</v>
      </c>
    </row>
    <row r="1702" spans="1:9" x14ac:dyDescent="0.2">
      <c r="A1702" s="50"/>
      <c r="B1702" s="50">
        <v>11</v>
      </c>
      <c r="C1702" t="s">
        <v>641</v>
      </c>
      <c r="F1702" s="32" t="s">
        <v>692</v>
      </c>
      <c r="I1702" s="52" t="s">
        <v>29</v>
      </c>
    </row>
    <row r="1703" spans="1:9" x14ac:dyDescent="0.2">
      <c r="A1703" s="50"/>
      <c r="B1703" s="50">
        <v>11</v>
      </c>
      <c r="C1703" t="s">
        <v>641</v>
      </c>
      <c r="F1703" s="32" t="s">
        <v>693</v>
      </c>
      <c r="I1703" s="52" t="s">
        <v>29</v>
      </c>
    </row>
    <row r="1704" spans="1:9" x14ac:dyDescent="0.2">
      <c r="A1704" s="50"/>
      <c r="B1704" s="50">
        <v>11</v>
      </c>
      <c r="C1704" t="s">
        <v>641</v>
      </c>
      <c r="F1704" s="30" t="s">
        <v>683</v>
      </c>
      <c r="G1704" s="30"/>
      <c r="I1704" s="52" t="s">
        <v>29</v>
      </c>
    </row>
    <row r="1705" spans="1:9" x14ac:dyDescent="0.2">
      <c r="A1705" s="50"/>
      <c r="B1705" s="50">
        <v>11</v>
      </c>
      <c r="C1705" t="s">
        <v>641</v>
      </c>
      <c r="F1705" s="32" t="s">
        <v>684</v>
      </c>
      <c r="I1705" s="52" t="s">
        <v>29</v>
      </c>
    </row>
    <row r="1706" spans="1:9" x14ac:dyDescent="0.2">
      <c r="A1706" s="50"/>
      <c r="B1706" s="50">
        <v>11</v>
      </c>
      <c r="C1706" t="s">
        <v>641</v>
      </c>
      <c r="F1706" s="30" t="s">
        <v>685</v>
      </c>
      <c r="G1706" s="30"/>
      <c r="I1706" s="52" t="s">
        <v>29</v>
      </c>
    </row>
    <row r="1707" spans="1:9" x14ac:dyDescent="0.2">
      <c r="A1707" s="50"/>
      <c r="B1707" s="50">
        <v>11</v>
      </c>
      <c r="C1707" t="s">
        <v>641</v>
      </c>
      <c r="F1707" s="30" t="s">
        <v>686</v>
      </c>
      <c r="G1707" s="30"/>
      <c r="I1707" s="52" t="s">
        <v>29</v>
      </c>
    </row>
    <row r="1708" spans="1:9" x14ac:dyDescent="0.2">
      <c r="A1708" s="50"/>
      <c r="B1708" s="50">
        <v>11</v>
      </c>
      <c r="C1708" t="s">
        <v>641</v>
      </c>
      <c r="F1708" s="32" t="s">
        <v>687</v>
      </c>
      <c r="I1708" s="52" t="s">
        <v>29</v>
      </c>
    </row>
    <row r="1709" spans="1:9" x14ac:dyDescent="0.2">
      <c r="A1709" s="50"/>
      <c r="B1709" s="50">
        <v>11</v>
      </c>
      <c r="C1709" t="s">
        <v>641</v>
      </c>
      <c r="F1709" s="32" t="s">
        <v>688</v>
      </c>
      <c r="I1709" s="52" t="s">
        <v>29</v>
      </c>
    </row>
    <row r="1710" spans="1:9" x14ac:dyDescent="0.2">
      <c r="A1710" s="50"/>
      <c r="B1710" s="50">
        <v>11</v>
      </c>
      <c r="C1710" t="s">
        <v>641</v>
      </c>
      <c r="F1710" s="32" t="s">
        <v>689</v>
      </c>
      <c r="I1710" s="52" t="s">
        <v>29</v>
      </c>
    </row>
    <row r="1711" spans="1:9" x14ac:dyDescent="0.2">
      <c r="A1711" s="50"/>
      <c r="B1711" s="50">
        <v>11</v>
      </c>
      <c r="C1711" t="s">
        <v>641</v>
      </c>
      <c r="F1711" s="32" t="s">
        <v>690</v>
      </c>
      <c r="I1711" s="52" t="s">
        <v>29</v>
      </c>
    </row>
    <row r="1712" spans="1:9" x14ac:dyDescent="0.2">
      <c r="A1712" s="50"/>
      <c r="B1712" s="50">
        <v>11</v>
      </c>
      <c r="C1712" t="s">
        <v>641</v>
      </c>
      <c r="F1712" s="32" t="s">
        <v>691</v>
      </c>
      <c r="I1712" s="52" t="s">
        <v>29</v>
      </c>
    </row>
    <row r="1713" spans="1:9" x14ac:dyDescent="0.2">
      <c r="A1713" s="50"/>
      <c r="B1713" s="50">
        <v>11</v>
      </c>
      <c r="C1713" t="s">
        <v>641</v>
      </c>
      <c r="F1713" s="32" t="s">
        <v>692</v>
      </c>
      <c r="I1713" s="52" t="s">
        <v>29</v>
      </c>
    </row>
    <row r="1714" spans="1:9" x14ac:dyDescent="0.2">
      <c r="A1714" s="50"/>
      <c r="B1714" s="50">
        <v>11</v>
      </c>
      <c r="C1714" t="s">
        <v>641</v>
      </c>
      <c r="F1714" s="32" t="s">
        <v>693</v>
      </c>
      <c r="I1714" s="52" t="s">
        <v>29</v>
      </c>
    </row>
    <row r="1715" spans="1:9" x14ac:dyDescent="0.2">
      <c r="A1715" s="50"/>
      <c r="B1715" s="50">
        <v>11</v>
      </c>
      <c r="C1715" t="s">
        <v>641</v>
      </c>
      <c r="F1715" s="31" t="s">
        <v>683</v>
      </c>
      <c r="G1715" s="31"/>
      <c r="I1715" s="52" t="s">
        <v>29</v>
      </c>
    </row>
    <row r="1716" spans="1:9" x14ac:dyDescent="0.2">
      <c r="A1716" s="50"/>
      <c r="B1716" s="50">
        <v>11</v>
      </c>
      <c r="C1716" t="s">
        <v>641</v>
      </c>
      <c r="F1716" s="35" t="s">
        <v>684</v>
      </c>
      <c r="G1716" s="35"/>
      <c r="I1716" s="52" t="s">
        <v>29</v>
      </c>
    </row>
    <row r="1717" spans="1:9" x14ac:dyDescent="0.2">
      <c r="A1717" s="50"/>
      <c r="B1717" s="50">
        <v>11</v>
      </c>
      <c r="C1717" t="s">
        <v>641</v>
      </c>
      <c r="F1717" s="31" t="s">
        <v>685</v>
      </c>
      <c r="G1717" s="31"/>
      <c r="I1717" s="52" t="s">
        <v>29</v>
      </c>
    </row>
    <row r="1718" spans="1:9" x14ac:dyDescent="0.2">
      <c r="A1718" s="50"/>
      <c r="B1718" s="50">
        <v>11</v>
      </c>
      <c r="C1718" t="s">
        <v>641</v>
      </c>
      <c r="F1718" s="31" t="s">
        <v>686</v>
      </c>
      <c r="G1718" s="31"/>
      <c r="I1718" s="52" t="s">
        <v>29</v>
      </c>
    </row>
    <row r="1719" spans="1:9" x14ac:dyDescent="0.2">
      <c r="A1719" s="50"/>
      <c r="B1719" s="50">
        <v>11</v>
      </c>
      <c r="C1719" t="s">
        <v>641</v>
      </c>
      <c r="F1719" s="35" t="s">
        <v>687</v>
      </c>
      <c r="G1719" s="35"/>
      <c r="I1719" s="52" t="s">
        <v>29</v>
      </c>
    </row>
    <row r="1720" spans="1:9" x14ac:dyDescent="0.2">
      <c r="A1720" s="50"/>
      <c r="B1720" s="50">
        <v>11</v>
      </c>
      <c r="C1720" t="s">
        <v>641</v>
      </c>
      <c r="F1720" s="35" t="s">
        <v>688</v>
      </c>
      <c r="G1720" s="35"/>
      <c r="I1720" s="52" t="s">
        <v>29</v>
      </c>
    </row>
    <row r="1721" spans="1:9" x14ac:dyDescent="0.2">
      <c r="A1721" s="50"/>
      <c r="B1721" s="50">
        <v>11</v>
      </c>
      <c r="C1721" t="s">
        <v>641</v>
      </c>
      <c r="F1721" s="35" t="s">
        <v>689</v>
      </c>
      <c r="G1721" s="35"/>
      <c r="I1721" s="52" t="s">
        <v>29</v>
      </c>
    </row>
    <row r="1722" spans="1:9" x14ac:dyDescent="0.2">
      <c r="A1722" s="50"/>
      <c r="B1722" s="50">
        <v>11</v>
      </c>
      <c r="C1722" t="s">
        <v>641</v>
      </c>
      <c r="F1722" s="35" t="s">
        <v>690</v>
      </c>
      <c r="G1722" s="35"/>
      <c r="I1722" s="52" t="s">
        <v>29</v>
      </c>
    </row>
    <row r="1723" spans="1:9" x14ac:dyDescent="0.2">
      <c r="A1723" s="50"/>
      <c r="B1723" s="50">
        <v>11</v>
      </c>
      <c r="C1723" t="s">
        <v>641</v>
      </c>
      <c r="F1723" s="35" t="s">
        <v>691</v>
      </c>
      <c r="G1723" s="35"/>
      <c r="I1723" s="52" t="s">
        <v>29</v>
      </c>
    </row>
    <row r="1724" spans="1:9" x14ac:dyDescent="0.2">
      <c r="A1724" s="50"/>
      <c r="B1724" s="50">
        <v>11</v>
      </c>
      <c r="C1724" t="s">
        <v>641</v>
      </c>
      <c r="F1724" s="35" t="s">
        <v>692</v>
      </c>
      <c r="G1724" s="35"/>
      <c r="I1724" s="52" t="s">
        <v>29</v>
      </c>
    </row>
    <row r="1725" spans="1:9" x14ac:dyDescent="0.2">
      <c r="A1725" s="50"/>
      <c r="B1725" s="50">
        <v>11</v>
      </c>
      <c r="C1725" t="s">
        <v>641</v>
      </c>
      <c r="F1725" s="35" t="s">
        <v>693</v>
      </c>
      <c r="G1725" s="35"/>
      <c r="I1725" s="52" t="s">
        <v>29</v>
      </c>
    </row>
    <row r="1726" spans="1:9" x14ac:dyDescent="0.2">
      <c r="A1726" s="50"/>
      <c r="B1726" s="50">
        <v>11</v>
      </c>
      <c r="C1726" t="s">
        <v>641</v>
      </c>
      <c r="F1726" s="30" t="s">
        <v>683</v>
      </c>
      <c r="G1726" s="30"/>
      <c r="I1726" s="52" t="s">
        <v>29</v>
      </c>
    </row>
    <row r="1727" spans="1:9" x14ac:dyDescent="0.2">
      <c r="A1727" s="50"/>
      <c r="B1727" s="50">
        <v>11</v>
      </c>
      <c r="C1727" t="s">
        <v>641</v>
      </c>
      <c r="F1727" s="32" t="s">
        <v>684</v>
      </c>
      <c r="I1727" s="52" t="s">
        <v>29</v>
      </c>
    </row>
    <row r="1728" spans="1:9" x14ac:dyDescent="0.2">
      <c r="A1728" s="50"/>
      <c r="B1728" s="50">
        <v>11</v>
      </c>
      <c r="C1728" t="s">
        <v>641</v>
      </c>
      <c r="F1728" s="30" t="s">
        <v>685</v>
      </c>
      <c r="G1728" s="30"/>
      <c r="I1728" s="52" t="s">
        <v>29</v>
      </c>
    </row>
    <row r="1729" spans="1:9" x14ac:dyDescent="0.2">
      <c r="A1729" s="50"/>
      <c r="B1729" s="50">
        <v>11</v>
      </c>
      <c r="C1729" t="s">
        <v>641</v>
      </c>
      <c r="F1729" s="30" t="s">
        <v>686</v>
      </c>
      <c r="G1729" s="30"/>
      <c r="I1729" s="52" t="s">
        <v>29</v>
      </c>
    </row>
    <row r="1730" spans="1:9" x14ac:dyDescent="0.2">
      <c r="A1730" s="50"/>
      <c r="B1730" s="50">
        <v>11</v>
      </c>
      <c r="C1730" t="s">
        <v>641</v>
      </c>
      <c r="F1730" s="32" t="s">
        <v>687</v>
      </c>
      <c r="I1730" s="52" t="s">
        <v>29</v>
      </c>
    </row>
    <row r="1731" spans="1:9" x14ac:dyDescent="0.2">
      <c r="A1731" s="50"/>
      <c r="B1731" s="50">
        <v>11</v>
      </c>
      <c r="C1731" t="s">
        <v>641</v>
      </c>
      <c r="F1731" s="32" t="s">
        <v>688</v>
      </c>
      <c r="I1731" s="52" t="s">
        <v>29</v>
      </c>
    </row>
    <row r="1732" spans="1:9" x14ac:dyDescent="0.2">
      <c r="A1732" s="50"/>
      <c r="B1732" s="50">
        <v>11</v>
      </c>
      <c r="C1732" t="s">
        <v>641</v>
      </c>
      <c r="F1732" s="32" t="s">
        <v>689</v>
      </c>
      <c r="I1732" s="52" t="s">
        <v>29</v>
      </c>
    </row>
    <row r="1733" spans="1:9" x14ac:dyDescent="0.2">
      <c r="A1733" s="50"/>
      <c r="B1733" s="50">
        <v>11</v>
      </c>
      <c r="C1733" t="s">
        <v>641</v>
      </c>
      <c r="F1733" s="32" t="s">
        <v>690</v>
      </c>
      <c r="I1733" s="52" t="s">
        <v>29</v>
      </c>
    </row>
    <row r="1734" spans="1:9" x14ac:dyDescent="0.2">
      <c r="A1734" s="50"/>
      <c r="B1734" s="50">
        <v>11</v>
      </c>
      <c r="C1734" t="s">
        <v>641</v>
      </c>
      <c r="F1734" s="32" t="s">
        <v>691</v>
      </c>
      <c r="I1734" s="52" t="s">
        <v>29</v>
      </c>
    </row>
    <row r="1735" spans="1:9" x14ac:dyDescent="0.2">
      <c r="A1735" s="50"/>
      <c r="B1735" s="50">
        <v>11</v>
      </c>
      <c r="C1735" t="s">
        <v>641</v>
      </c>
      <c r="F1735" s="32" t="s">
        <v>692</v>
      </c>
      <c r="I1735" s="52" t="s">
        <v>29</v>
      </c>
    </row>
    <row r="1736" spans="1:9" x14ac:dyDescent="0.2">
      <c r="A1736" s="50"/>
      <c r="B1736" s="50">
        <v>11</v>
      </c>
      <c r="C1736" t="s">
        <v>641</v>
      </c>
      <c r="F1736" s="32" t="s">
        <v>693</v>
      </c>
      <c r="I1736" s="52" t="s">
        <v>29</v>
      </c>
    </row>
    <row r="1737" spans="1:9" x14ac:dyDescent="0.2">
      <c r="A1737" s="50"/>
      <c r="B1737" s="50">
        <v>11</v>
      </c>
      <c r="C1737" t="s">
        <v>641</v>
      </c>
      <c r="F1737" s="30" t="s">
        <v>683</v>
      </c>
      <c r="G1737" s="30"/>
      <c r="I1737" s="52" t="s">
        <v>29</v>
      </c>
    </row>
    <row r="1738" spans="1:9" x14ac:dyDescent="0.2">
      <c r="A1738" s="50"/>
      <c r="B1738" s="50">
        <v>11</v>
      </c>
      <c r="C1738" t="s">
        <v>641</v>
      </c>
      <c r="F1738" s="32" t="s">
        <v>684</v>
      </c>
      <c r="I1738" s="52" t="s">
        <v>29</v>
      </c>
    </row>
    <row r="1739" spans="1:9" x14ac:dyDescent="0.2">
      <c r="A1739" s="50"/>
      <c r="B1739" s="50">
        <v>11</v>
      </c>
      <c r="C1739" t="s">
        <v>641</v>
      </c>
      <c r="F1739" s="30" t="s">
        <v>685</v>
      </c>
      <c r="G1739" s="30"/>
      <c r="I1739" s="52" t="s">
        <v>29</v>
      </c>
    </row>
    <row r="1740" spans="1:9" x14ac:dyDescent="0.2">
      <c r="A1740" s="50"/>
      <c r="B1740" s="50">
        <v>11</v>
      </c>
      <c r="C1740" t="s">
        <v>641</v>
      </c>
      <c r="F1740" s="30" t="s">
        <v>686</v>
      </c>
      <c r="G1740" s="30"/>
      <c r="I1740" s="52" t="s">
        <v>29</v>
      </c>
    </row>
    <row r="1741" spans="1:9" x14ac:dyDescent="0.2">
      <c r="A1741" s="50"/>
      <c r="B1741" s="50">
        <v>11</v>
      </c>
      <c r="C1741" t="s">
        <v>641</v>
      </c>
      <c r="F1741" s="32" t="s">
        <v>687</v>
      </c>
      <c r="I1741" s="52" t="s">
        <v>29</v>
      </c>
    </row>
    <row r="1742" spans="1:9" x14ac:dyDescent="0.2">
      <c r="A1742" s="50"/>
      <c r="B1742" s="50">
        <v>11</v>
      </c>
      <c r="C1742" t="s">
        <v>641</v>
      </c>
      <c r="F1742" s="32" t="s">
        <v>688</v>
      </c>
      <c r="I1742" s="52" t="s">
        <v>29</v>
      </c>
    </row>
    <row r="1743" spans="1:9" x14ac:dyDescent="0.2">
      <c r="A1743" s="50"/>
      <c r="B1743" s="50">
        <v>11</v>
      </c>
      <c r="C1743" t="s">
        <v>641</v>
      </c>
      <c r="F1743" s="32" t="s">
        <v>689</v>
      </c>
      <c r="I1743" s="52" t="s">
        <v>29</v>
      </c>
    </row>
    <row r="1744" spans="1:9" x14ac:dyDescent="0.2">
      <c r="A1744" s="50"/>
      <c r="B1744" s="50">
        <v>11</v>
      </c>
      <c r="C1744" t="s">
        <v>641</v>
      </c>
      <c r="F1744" s="32" t="s">
        <v>690</v>
      </c>
      <c r="H1744" s="27" t="s">
        <v>815</v>
      </c>
      <c r="I1744" s="37" t="s">
        <v>816</v>
      </c>
    </row>
    <row r="1745" spans="1:9" x14ac:dyDescent="0.2">
      <c r="A1745" s="50"/>
      <c r="B1745" s="50">
        <v>11</v>
      </c>
      <c r="C1745" t="s">
        <v>641</v>
      </c>
      <c r="F1745" s="32" t="s">
        <v>691</v>
      </c>
      <c r="I1745" s="52" t="s">
        <v>29</v>
      </c>
    </row>
    <row r="1746" spans="1:9" x14ac:dyDescent="0.2">
      <c r="A1746" s="50"/>
      <c r="B1746" s="50">
        <v>11</v>
      </c>
      <c r="C1746" t="s">
        <v>641</v>
      </c>
      <c r="F1746" s="32" t="s">
        <v>692</v>
      </c>
      <c r="I1746" s="52" t="s">
        <v>29</v>
      </c>
    </row>
    <row r="1747" spans="1:9" x14ac:dyDescent="0.2">
      <c r="A1747" s="50"/>
      <c r="B1747" s="50">
        <v>11</v>
      </c>
      <c r="C1747" t="s">
        <v>641</v>
      </c>
      <c r="F1747" s="32" t="s">
        <v>693</v>
      </c>
      <c r="H1747" s="27" t="s">
        <v>815</v>
      </c>
      <c r="I1747" s="37" t="s">
        <v>816</v>
      </c>
    </row>
    <row r="1748" spans="1:9" s="50" customFormat="1" x14ac:dyDescent="0.2">
      <c r="B1748" s="50">
        <v>12</v>
      </c>
      <c r="C1748" s="50" t="s">
        <v>642</v>
      </c>
      <c r="E1748" s="136"/>
      <c r="F1748" s="17" t="e">
        <f>#REF!</f>
        <v>#REF!</v>
      </c>
      <c r="G1748" s="32"/>
      <c r="H1748" s="27"/>
      <c r="I1748" s="52" t="s">
        <v>29</v>
      </c>
    </row>
    <row r="1749" spans="1:9" s="50" customFormat="1" x14ac:dyDescent="0.2">
      <c r="B1749" s="50">
        <v>12</v>
      </c>
      <c r="C1749" s="50" t="s">
        <v>642</v>
      </c>
      <c r="E1749" s="136"/>
      <c r="F1749" s="17" t="e">
        <f>#REF!</f>
        <v>#REF!</v>
      </c>
      <c r="G1749" s="32"/>
      <c r="H1749" s="27"/>
      <c r="I1749" s="52" t="s">
        <v>29</v>
      </c>
    </row>
    <row r="1750" spans="1:9" s="50" customFormat="1" x14ac:dyDescent="0.2">
      <c r="B1750" s="50">
        <v>12</v>
      </c>
      <c r="C1750" s="50" t="s">
        <v>642</v>
      </c>
      <c r="E1750" s="136"/>
      <c r="F1750" s="17" t="e">
        <f>#REF!</f>
        <v>#REF!</v>
      </c>
      <c r="G1750" s="32"/>
      <c r="H1750" s="27"/>
      <c r="I1750" s="52" t="s">
        <v>29</v>
      </c>
    </row>
    <row r="1751" spans="1:9" s="50" customFormat="1" x14ac:dyDescent="0.2">
      <c r="B1751" s="50">
        <v>12</v>
      </c>
      <c r="C1751" s="50" t="s">
        <v>642</v>
      </c>
      <c r="E1751" s="136"/>
      <c r="F1751" s="17" t="e">
        <f>#REF!</f>
        <v>#REF!</v>
      </c>
      <c r="G1751" s="32"/>
      <c r="H1751" s="27"/>
      <c r="I1751" s="52" t="s">
        <v>29</v>
      </c>
    </row>
    <row r="1752" spans="1:9" s="50" customFormat="1" x14ac:dyDescent="0.2">
      <c r="B1752" s="50">
        <v>12</v>
      </c>
      <c r="C1752" s="50" t="s">
        <v>642</v>
      </c>
      <c r="E1752" s="136"/>
      <c r="F1752" s="17" t="e">
        <f>#REF!</f>
        <v>#REF!</v>
      </c>
      <c r="G1752" s="32"/>
      <c r="H1752" s="27"/>
      <c r="I1752" s="52" t="s">
        <v>29</v>
      </c>
    </row>
    <row r="1753" spans="1:9" s="50" customFormat="1" x14ac:dyDescent="0.2">
      <c r="B1753" s="50">
        <v>12</v>
      </c>
      <c r="C1753" s="50" t="s">
        <v>642</v>
      </c>
      <c r="E1753" s="136"/>
      <c r="F1753" s="17" t="e">
        <f>#REF!</f>
        <v>#REF!</v>
      </c>
      <c r="G1753" s="32"/>
      <c r="H1753" s="27"/>
      <c r="I1753" s="52" t="s">
        <v>29</v>
      </c>
    </row>
    <row r="1754" spans="1:9" s="50" customFormat="1" x14ac:dyDescent="0.2">
      <c r="B1754" s="50">
        <v>12</v>
      </c>
      <c r="C1754" s="50" t="s">
        <v>642</v>
      </c>
      <c r="E1754" s="136"/>
      <c r="F1754" s="17" t="e">
        <f>#REF!</f>
        <v>#REF!</v>
      </c>
      <c r="G1754" s="32"/>
      <c r="H1754" s="27"/>
      <c r="I1754" s="52" t="s">
        <v>29</v>
      </c>
    </row>
    <row r="1755" spans="1:9" s="50" customFormat="1" x14ac:dyDescent="0.2">
      <c r="B1755" s="50">
        <v>12</v>
      </c>
      <c r="C1755" s="50" t="s">
        <v>642</v>
      </c>
      <c r="E1755" s="136"/>
      <c r="F1755" s="17" t="e">
        <f>#REF!</f>
        <v>#REF!</v>
      </c>
      <c r="G1755" s="32"/>
      <c r="H1755" s="27"/>
      <c r="I1755" s="52" t="s">
        <v>29</v>
      </c>
    </row>
    <row r="1756" spans="1:9" s="50" customFormat="1" x14ac:dyDescent="0.2">
      <c r="B1756" s="50">
        <v>12</v>
      </c>
      <c r="C1756" s="50" t="s">
        <v>642</v>
      </c>
      <c r="E1756" s="136"/>
      <c r="F1756" s="17" t="e">
        <f>#REF!</f>
        <v>#REF!</v>
      </c>
      <c r="G1756" s="32"/>
      <c r="H1756" s="27"/>
      <c r="I1756" s="52" t="s">
        <v>29</v>
      </c>
    </row>
    <row r="1757" spans="1:9" s="50" customFormat="1" x14ac:dyDescent="0.2">
      <c r="B1757" s="50">
        <v>12</v>
      </c>
      <c r="C1757" s="50" t="s">
        <v>642</v>
      </c>
      <c r="E1757" s="136"/>
      <c r="F1757" s="17" t="e">
        <f>#REF!</f>
        <v>#REF!</v>
      </c>
      <c r="G1757" s="32"/>
      <c r="H1757" s="27"/>
      <c r="I1757" s="52" t="s">
        <v>29</v>
      </c>
    </row>
    <row r="1758" spans="1:9" s="50" customFormat="1" x14ac:dyDescent="0.2">
      <c r="B1758" s="50">
        <v>12</v>
      </c>
      <c r="C1758" s="50" t="s">
        <v>642</v>
      </c>
      <c r="E1758" s="136"/>
      <c r="F1758" s="17" t="e">
        <f>#REF!</f>
        <v>#REF!</v>
      </c>
      <c r="G1758" s="32"/>
      <c r="H1758" s="27"/>
      <c r="I1758" s="52" t="s">
        <v>29</v>
      </c>
    </row>
    <row r="1759" spans="1:9" s="50" customFormat="1" x14ac:dyDescent="0.2">
      <c r="B1759" s="50">
        <v>12</v>
      </c>
      <c r="C1759" s="50" t="s">
        <v>642</v>
      </c>
      <c r="E1759" s="136"/>
      <c r="F1759" s="17" t="e">
        <f>#REF!</f>
        <v>#REF!</v>
      </c>
      <c r="G1759" s="32"/>
      <c r="H1759" s="27"/>
      <c r="I1759" s="52" t="s">
        <v>29</v>
      </c>
    </row>
    <row r="1760" spans="1:9" s="50" customFormat="1" x14ac:dyDescent="0.2">
      <c r="B1760" s="50">
        <v>12</v>
      </c>
      <c r="C1760" s="50" t="s">
        <v>642</v>
      </c>
      <c r="E1760" s="136"/>
      <c r="F1760" s="17" t="e">
        <f>#REF!</f>
        <v>#REF!</v>
      </c>
      <c r="G1760" s="32"/>
      <c r="H1760" s="27"/>
      <c r="I1760" s="52" t="s">
        <v>29</v>
      </c>
    </row>
    <row r="1761" spans="2:9" s="50" customFormat="1" x14ac:dyDescent="0.2">
      <c r="B1761" s="50">
        <v>12</v>
      </c>
      <c r="C1761" s="50" t="s">
        <v>642</v>
      </c>
      <c r="E1761" s="136"/>
      <c r="F1761" s="17" t="e">
        <f>#REF!</f>
        <v>#REF!</v>
      </c>
      <c r="G1761" s="32"/>
      <c r="H1761" s="27"/>
      <c r="I1761" s="52" t="s">
        <v>29</v>
      </c>
    </row>
    <row r="1762" spans="2:9" s="50" customFormat="1" x14ac:dyDescent="0.2">
      <c r="B1762" s="50">
        <v>12</v>
      </c>
      <c r="C1762" s="50" t="s">
        <v>642</v>
      </c>
      <c r="E1762" s="136"/>
      <c r="F1762" s="17" t="e">
        <f>#REF!</f>
        <v>#REF!</v>
      </c>
      <c r="G1762" s="32"/>
      <c r="H1762" s="27"/>
      <c r="I1762" s="52" t="s">
        <v>29</v>
      </c>
    </row>
    <row r="1763" spans="2:9" s="50" customFormat="1" x14ac:dyDescent="0.2">
      <c r="B1763" s="50">
        <v>12</v>
      </c>
      <c r="C1763" s="50" t="s">
        <v>642</v>
      </c>
      <c r="E1763" s="136"/>
      <c r="F1763" s="17" t="e">
        <f>#REF!</f>
        <v>#REF!</v>
      </c>
      <c r="G1763" s="32"/>
      <c r="H1763" s="27"/>
      <c r="I1763" s="52" t="s">
        <v>29</v>
      </c>
    </row>
    <row r="1764" spans="2:9" s="50" customFormat="1" x14ac:dyDescent="0.2">
      <c r="B1764" s="50">
        <v>12</v>
      </c>
      <c r="C1764" s="50" t="s">
        <v>642</v>
      </c>
      <c r="E1764" s="136"/>
      <c r="F1764" s="17" t="e">
        <f>#REF!</f>
        <v>#REF!</v>
      </c>
      <c r="G1764" s="32"/>
      <c r="H1764" s="27"/>
      <c r="I1764" s="52" t="s">
        <v>29</v>
      </c>
    </row>
    <row r="1765" spans="2:9" s="50" customFormat="1" x14ac:dyDescent="0.2">
      <c r="B1765" s="50">
        <v>12</v>
      </c>
      <c r="C1765" s="50" t="s">
        <v>642</v>
      </c>
      <c r="E1765" s="136"/>
      <c r="F1765" s="17" t="e">
        <f>#REF!</f>
        <v>#REF!</v>
      </c>
      <c r="G1765" s="32"/>
      <c r="H1765" s="27"/>
      <c r="I1765" s="52" t="s">
        <v>29</v>
      </c>
    </row>
    <row r="1766" spans="2:9" s="50" customFormat="1" x14ac:dyDescent="0.2">
      <c r="B1766" s="50">
        <v>12</v>
      </c>
      <c r="C1766" s="50" t="s">
        <v>642</v>
      </c>
      <c r="E1766" s="136"/>
      <c r="F1766" s="17" t="e">
        <f>#REF!</f>
        <v>#REF!</v>
      </c>
      <c r="G1766" s="32"/>
      <c r="H1766" s="27"/>
      <c r="I1766" s="52" t="s">
        <v>29</v>
      </c>
    </row>
    <row r="1767" spans="2:9" s="50" customFormat="1" x14ac:dyDescent="0.2">
      <c r="B1767" s="50">
        <v>12</v>
      </c>
      <c r="C1767" s="50" t="s">
        <v>642</v>
      </c>
      <c r="E1767" s="136"/>
      <c r="F1767" s="17" t="e">
        <f>#REF!</f>
        <v>#REF!</v>
      </c>
      <c r="G1767" s="32"/>
      <c r="H1767" s="27"/>
      <c r="I1767" s="52" t="s">
        <v>29</v>
      </c>
    </row>
    <row r="1768" spans="2:9" s="50" customFormat="1" x14ac:dyDescent="0.2">
      <c r="B1768" s="50">
        <v>12</v>
      </c>
      <c r="C1768" s="50" t="s">
        <v>642</v>
      </c>
      <c r="D1768" s="50" t="s">
        <v>549</v>
      </c>
      <c r="E1768" s="136"/>
      <c r="F1768" s="13" t="s">
        <v>434</v>
      </c>
      <c r="G1768" s="32"/>
      <c r="H1768" s="27"/>
      <c r="I1768" s="52" t="s">
        <v>29</v>
      </c>
    </row>
    <row r="1769" spans="2:9" s="50" customFormat="1" x14ac:dyDescent="0.2">
      <c r="B1769" s="50">
        <v>12</v>
      </c>
      <c r="C1769" s="50" t="s">
        <v>642</v>
      </c>
      <c r="D1769" s="50" t="s">
        <v>549</v>
      </c>
      <c r="E1769" s="136"/>
      <c r="F1769" s="16" t="s">
        <v>422</v>
      </c>
      <c r="G1769" s="32"/>
      <c r="H1769" s="27"/>
      <c r="I1769" s="52" t="s">
        <v>29</v>
      </c>
    </row>
    <row r="1770" spans="2:9" s="50" customFormat="1" x14ac:dyDescent="0.2">
      <c r="B1770" s="50">
        <v>12</v>
      </c>
      <c r="C1770" s="50" t="s">
        <v>642</v>
      </c>
      <c r="D1770" s="50" t="s">
        <v>549</v>
      </c>
      <c r="E1770" s="136"/>
      <c r="F1770" s="16" t="s">
        <v>426</v>
      </c>
      <c r="G1770" s="32"/>
      <c r="H1770" s="27"/>
      <c r="I1770" s="52" t="s">
        <v>29</v>
      </c>
    </row>
    <row r="1771" spans="2:9" s="50" customFormat="1" x14ac:dyDescent="0.2">
      <c r="B1771" s="50">
        <v>12</v>
      </c>
      <c r="C1771" s="50" t="s">
        <v>642</v>
      </c>
      <c r="D1771" s="50" t="s">
        <v>549</v>
      </c>
      <c r="E1771" s="136"/>
      <c r="F1771" s="16" t="s">
        <v>433</v>
      </c>
      <c r="G1771" s="32"/>
      <c r="H1771" s="27"/>
      <c r="I1771" s="52" t="s">
        <v>29</v>
      </c>
    </row>
    <row r="1772" spans="2:9" s="50" customFormat="1" x14ac:dyDescent="0.2">
      <c r="B1772" s="50">
        <v>12</v>
      </c>
      <c r="C1772" s="50" t="s">
        <v>642</v>
      </c>
      <c r="D1772" s="50" t="s">
        <v>549</v>
      </c>
      <c r="E1772" s="136"/>
      <c r="F1772" s="16" t="s">
        <v>424</v>
      </c>
      <c r="G1772" s="32"/>
      <c r="H1772" s="27"/>
      <c r="I1772" s="52" t="s">
        <v>29</v>
      </c>
    </row>
    <row r="1773" spans="2:9" s="50" customFormat="1" x14ac:dyDescent="0.2">
      <c r="B1773" s="50">
        <v>12</v>
      </c>
      <c r="C1773" s="50" t="s">
        <v>642</v>
      </c>
      <c r="D1773" s="50" t="s">
        <v>549</v>
      </c>
      <c r="E1773" s="136"/>
      <c r="F1773" s="13" t="s">
        <v>435</v>
      </c>
      <c r="G1773" s="32"/>
      <c r="H1773" s="27"/>
      <c r="I1773" s="52" t="s">
        <v>29</v>
      </c>
    </row>
    <row r="1774" spans="2:9" s="50" customFormat="1" x14ac:dyDescent="0.2">
      <c r="B1774" s="50">
        <v>12</v>
      </c>
      <c r="C1774" s="50" t="s">
        <v>642</v>
      </c>
      <c r="D1774" s="50" t="s">
        <v>549</v>
      </c>
      <c r="E1774" s="136"/>
      <c r="F1774" s="16" t="s">
        <v>429</v>
      </c>
      <c r="G1774" s="32"/>
      <c r="H1774" s="27"/>
      <c r="I1774" s="52" t="s">
        <v>29</v>
      </c>
    </row>
    <row r="1775" spans="2:9" s="50" customFormat="1" x14ac:dyDescent="0.2">
      <c r="B1775" s="50">
        <v>12</v>
      </c>
      <c r="C1775" s="50" t="s">
        <v>642</v>
      </c>
      <c r="D1775" s="50" t="s">
        <v>549</v>
      </c>
      <c r="E1775" s="136"/>
      <c r="F1775" s="16" t="s">
        <v>423</v>
      </c>
      <c r="G1775" s="32"/>
      <c r="H1775" s="27"/>
      <c r="I1775" s="52" t="s">
        <v>29</v>
      </c>
    </row>
    <row r="1776" spans="2:9" s="50" customFormat="1" x14ac:dyDescent="0.2">
      <c r="B1776" s="50">
        <v>12</v>
      </c>
      <c r="C1776" s="50" t="s">
        <v>642</v>
      </c>
      <c r="D1776" s="50" t="s">
        <v>549</v>
      </c>
      <c r="E1776" s="136"/>
      <c r="F1776" s="16" t="s">
        <v>427</v>
      </c>
      <c r="G1776" s="32"/>
      <c r="H1776" s="27"/>
      <c r="I1776" s="52" t="s">
        <v>29</v>
      </c>
    </row>
    <row r="1777" spans="2:9" s="50" customFormat="1" x14ac:dyDescent="0.2">
      <c r="B1777" s="50">
        <v>12</v>
      </c>
      <c r="C1777" s="50" t="s">
        <v>642</v>
      </c>
      <c r="D1777" s="50" t="s">
        <v>549</v>
      </c>
      <c r="E1777" s="136"/>
      <c r="F1777" s="16" t="s">
        <v>458</v>
      </c>
      <c r="G1777" s="32"/>
      <c r="H1777" s="27"/>
      <c r="I1777" s="52" t="s">
        <v>29</v>
      </c>
    </row>
    <row r="1778" spans="2:9" s="50" customFormat="1" x14ac:dyDescent="0.2">
      <c r="B1778" s="50">
        <v>12</v>
      </c>
      <c r="C1778" s="50" t="s">
        <v>642</v>
      </c>
      <c r="D1778" s="50" t="s">
        <v>549</v>
      </c>
      <c r="E1778" s="136"/>
      <c r="F1778" s="16" t="s">
        <v>432</v>
      </c>
      <c r="G1778" s="32"/>
      <c r="H1778" s="27"/>
      <c r="I1778" s="52" t="s">
        <v>29</v>
      </c>
    </row>
    <row r="1779" spans="2:9" s="50" customFormat="1" x14ac:dyDescent="0.2">
      <c r="B1779" s="50">
        <v>12</v>
      </c>
      <c r="C1779" s="50" t="s">
        <v>642</v>
      </c>
      <c r="D1779" s="50" t="s">
        <v>549</v>
      </c>
      <c r="E1779" s="136"/>
      <c r="F1779" s="13" t="s">
        <v>436</v>
      </c>
      <c r="G1779" s="32"/>
      <c r="H1779" s="27"/>
      <c r="I1779" s="52" t="s">
        <v>29</v>
      </c>
    </row>
    <row r="1780" spans="2:9" s="50" customFormat="1" x14ac:dyDescent="0.2">
      <c r="B1780" s="50">
        <v>12</v>
      </c>
      <c r="C1780" s="50" t="s">
        <v>642</v>
      </c>
      <c r="D1780" s="50" t="s">
        <v>549</v>
      </c>
      <c r="E1780" s="136"/>
      <c r="F1780" s="16" t="s">
        <v>457</v>
      </c>
      <c r="G1780" s="32"/>
      <c r="H1780" s="27"/>
      <c r="I1780" s="52" t="s">
        <v>29</v>
      </c>
    </row>
    <row r="1781" spans="2:9" s="50" customFormat="1" x14ac:dyDescent="0.2">
      <c r="B1781" s="50">
        <v>12</v>
      </c>
      <c r="C1781" s="50" t="s">
        <v>642</v>
      </c>
      <c r="D1781" s="50" t="s">
        <v>549</v>
      </c>
      <c r="E1781" s="136"/>
      <c r="F1781" s="16" t="s">
        <v>425</v>
      </c>
      <c r="G1781" s="32"/>
      <c r="H1781" s="27"/>
      <c r="I1781" s="52" t="s">
        <v>29</v>
      </c>
    </row>
    <row r="1782" spans="2:9" s="50" customFormat="1" x14ac:dyDescent="0.2">
      <c r="B1782" s="50">
        <v>12</v>
      </c>
      <c r="C1782" s="50" t="s">
        <v>642</v>
      </c>
      <c r="D1782" s="50" t="s">
        <v>549</v>
      </c>
      <c r="E1782" s="136"/>
      <c r="F1782" s="16" t="s">
        <v>431</v>
      </c>
      <c r="G1782" s="32"/>
      <c r="H1782" s="27"/>
      <c r="I1782" s="52" t="s">
        <v>29</v>
      </c>
    </row>
    <row r="1783" spans="2:9" s="50" customFormat="1" x14ac:dyDescent="0.2">
      <c r="B1783" s="50">
        <v>12</v>
      </c>
      <c r="C1783" s="50" t="s">
        <v>642</v>
      </c>
      <c r="D1783" s="50" t="s">
        <v>549</v>
      </c>
      <c r="E1783" s="136"/>
      <c r="F1783" s="16" t="s">
        <v>459</v>
      </c>
      <c r="G1783" s="32"/>
      <c r="H1783" s="27"/>
      <c r="I1783" s="52" t="s">
        <v>29</v>
      </c>
    </row>
    <row r="1784" spans="2:9" s="50" customFormat="1" x14ac:dyDescent="0.2">
      <c r="B1784" s="50">
        <v>12</v>
      </c>
      <c r="C1784" s="50" t="s">
        <v>642</v>
      </c>
      <c r="D1784" s="50" t="s">
        <v>549</v>
      </c>
      <c r="E1784" s="136"/>
      <c r="F1784" s="16" t="s">
        <v>182</v>
      </c>
      <c r="G1784" s="32"/>
      <c r="H1784" s="27"/>
      <c r="I1784" s="52" t="s">
        <v>29</v>
      </c>
    </row>
    <row r="1785" spans="2:9" s="50" customFormat="1" x14ac:dyDescent="0.2">
      <c r="B1785" s="50">
        <v>12</v>
      </c>
      <c r="C1785" s="50" t="s">
        <v>642</v>
      </c>
      <c r="D1785" s="50" t="s">
        <v>549</v>
      </c>
      <c r="E1785" s="136"/>
      <c r="F1785" s="16" t="s">
        <v>430</v>
      </c>
      <c r="G1785" s="32"/>
      <c r="H1785" s="27"/>
      <c r="I1785" s="52" t="s">
        <v>29</v>
      </c>
    </row>
    <row r="1786" spans="2:9" s="50" customFormat="1" ht="13.5" customHeight="1" x14ac:dyDescent="0.2">
      <c r="B1786" s="50">
        <v>12</v>
      </c>
      <c r="C1786" s="50" t="s">
        <v>642</v>
      </c>
      <c r="D1786" s="50" t="s">
        <v>549</v>
      </c>
      <c r="E1786" s="136"/>
      <c r="F1786" s="13" t="s">
        <v>437</v>
      </c>
      <c r="G1786" s="32"/>
      <c r="H1786" s="27"/>
      <c r="I1786" s="52" t="s">
        <v>29</v>
      </c>
    </row>
    <row r="1787" spans="2:9" s="50" customFormat="1" x14ac:dyDescent="0.2">
      <c r="B1787" s="50">
        <v>12</v>
      </c>
      <c r="C1787" s="50" t="s">
        <v>642</v>
      </c>
      <c r="D1787" s="50" t="s">
        <v>549</v>
      </c>
      <c r="E1787" s="136"/>
      <c r="F1787" s="17" t="e">
        <f>#REF!</f>
        <v>#REF!</v>
      </c>
      <c r="G1787" s="32"/>
      <c r="H1787" s="27"/>
      <c r="I1787" s="52" t="s">
        <v>29</v>
      </c>
    </row>
    <row r="1788" spans="2:9" s="50" customFormat="1" x14ac:dyDescent="0.2">
      <c r="B1788" s="50">
        <v>12</v>
      </c>
      <c r="C1788" s="50" t="s">
        <v>642</v>
      </c>
      <c r="D1788" s="50" t="s">
        <v>549</v>
      </c>
      <c r="E1788" s="136"/>
      <c r="F1788" s="17" t="e">
        <f>#REF!</f>
        <v>#REF!</v>
      </c>
      <c r="G1788" s="32"/>
      <c r="H1788" s="27"/>
      <c r="I1788" s="52" t="s">
        <v>29</v>
      </c>
    </row>
    <row r="1789" spans="2:9" s="50" customFormat="1" x14ac:dyDescent="0.2">
      <c r="B1789" s="50">
        <v>12</v>
      </c>
      <c r="C1789" s="50" t="s">
        <v>642</v>
      </c>
      <c r="D1789" s="50" t="s">
        <v>549</v>
      </c>
      <c r="E1789" s="136"/>
      <c r="F1789" s="17" t="e">
        <f>#REF!</f>
        <v>#REF!</v>
      </c>
      <c r="G1789" s="32"/>
      <c r="H1789" s="27"/>
      <c r="I1789" s="52" t="s">
        <v>29</v>
      </c>
    </row>
    <row r="1790" spans="2:9" s="50" customFormat="1" x14ac:dyDescent="0.2">
      <c r="B1790" s="50">
        <v>12</v>
      </c>
      <c r="C1790" s="50" t="s">
        <v>642</v>
      </c>
      <c r="D1790" s="50" t="s">
        <v>549</v>
      </c>
      <c r="E1790" s="136"/>
      <c r="F1790" s="17" t="e">
        <f>#REF!</f>
        <v>#REF!</v>
      </c>
      <c r="G1790" s="32"/>
      <c r="H1790" s="27"/>
      <c r="I1790" s="52" t="s">
        <v>29</v>
      </c>
    </row>
    <row r="1791" spans="2:9" s="50" customFormat="1" x14ac:dyDescent="0.2">
      <c r="B1791" s="50">
        <v>12</v>
      </c>
      <c r="C1791" s="50" t="s">
        <v>642</v>
      </c>
      <c r="D1791" s="50" t="s">
        <v>549</v>
      </c>
      <c r="E1791" s="136"/>
      <c r="F1791" s="17" t="e">
        <f>#REF!</f>
        <v>#REF!</v>
      </c>
      <c r="G1791" s="32"/>
      <c r="H1791" s="27"/>
      <c r="I1791" s="52" t="s">
        <v>29</v>
      </c>
    </row>
    <row r="1792" spans="2:9" s="50" customFormat="1" x14ac:dyDescent="0.2">
      <c r="B1792" s="50">
        <v>12</v>
      </c>
      <c r="C1792" s="50" t="s">
        <v>642</v>
      </c>
      <c r="D1792" s="50" t="s">
        <v>549</v>
      </c>
      <c r="E1792" s="136"/>
      <c r="F1792" s="17" t="e">
        <f>#REF!</f>
        <v>#REF!</v>
      </c>
      <c r="G1792" s="32"/>
      <c r="H1792" s="27"/>
      <c r="I1792" s="52" t="s">
        <v>29</v>
      </c>
    </row>
    <row r="1793" spans="2:9" s="50" customFormat="1" x14ac:dyDescent="0.2">
      <c r="B1793" s="50">
        <v>12</v>
      </c>
      <c r="C1793" s="50" t="s">
        <v>642</v>
      </c>
      <c r="D1793" s="50" t="s">
        <v>549</v>
      </c>
      <c r="E1793" s="136"/>
      <c r="F1793" s="17" t="e">
        <f>#REF!</f>
        <v>#REF!</v>
      </c>
      <c r="G1793" s="32"/>
      <c r="H1793" s="27"/>
      <c r="I1793" s="52" t="s">
        <v>29</v>
      </c>
    </row>
    <row r="1794" spans="2:9" s="50" customFormat="1" x14ac:dyDescent="0.2">
      <c r="B1794" s="50">
        <v>12</v>
      </c>
      <c r="C1794" s="50" t="s">
        <v>642</v>
      </c>
      <c r="D1794" s="50" t="s">
        <v>549</v>
      </c>
      <c r="E1794" s="136"/>
      <c r="F1794" s="17" t="e">
        <f>#REF!</f>
        <v>#REF!</v>
      </c>
      <c r="G1794" s="32"/>
      <c r="H1794" s="27"/>
      <c r="I1794" s="52" t="s">
        <v>29</v>
      </c>
    </row>
    <row r="1795" spans="2:9" s="50" customFormat="1" x14ac:dyDescent="0.2">
      <c r="B1795" s="50">
        <v>12</v>
      </c>
      <c r="C1795" s="50" t="s">
        <v>642</v>
      </c>
      <c r="D1795" s="50" t="s">
        <v>549</v>
      </c>
      <c r="E1795" s="136"/>
      <c r="F1795" s="17" t="e">
        <f>#REF!</f>
        <v>#REF!</v>
      </c>
      <c r="G1795" s="32"/>
      <c r="H1795" s="27"/>
      <c r="I1795" s="52" t="s">
        <v>29</v>
      </c>
    </row>
    <row r="1796" spans="2:9" s="50" customFormat="1" x14ac:dyDescent="0.2">
      <c r="B1796" s="50">
        <v>12</v>
      </c>
      <c r="C1796" s="50" t="s">
        <v>642</v>
      </c>
      <c r="D1796" s="50" t="s">
        <v>549</v>
      </c>
      <c r="E1796" s="136"/>
      <c r="F1796" s="17" t="e">
        <f>#REF!</f>
        <v>#REF!</v>
      </c>
      <c r="G1796" s="32"/>
      <c r="H1796" s="27"/>
      <c r="I1796" s="52" t="s">
        <v>29</v>
      </c>
    </row>
    <row r="1797" spans="2:9" s="50" customFormat="1" x14ac:dyDescent="0.2">
      <c r="B1797" s="50">
        <v>12</v>
      </c>
      <c r="C1797" s="50" t="s">
        <v>642</v>
      </c>
      <c r="D1797" s="50" t="s">
        <v>549</v>
      </c>
      <c r="E1797" s="136"/>
      <c r="F1797" s="17" t="e">
        <f>#REF!</f>
        <v>#REF!</v>
      </c>
      <c r="G1797" s="32"/>
      <c r="H1797" s="27"/>
      <c r="I1797" s="52" t="s">
        <v>29</v>
      </c>
    </row>
    <row r="1798" spans="2:9" s="50" customFormat="1" x14ac:dyDescent="0.2">
      <c r="B1798" s="50">
        <v>12</v>
      </c>
      <c r="C1798" s="50" t="s">
        <v>642</v>
      </c>
      <c r="D1798" s="50" t="s">
        <v>549</v>
      </c>
      <c r="E1798" s="136"/>
      <c r="F1798" s="17" t="e">
        <f>#REF!</f>
        <v>#REF!</v>
      </c>
      <c r="G1798" s="32"/>
      <c r="H1798" s="27"/>
      <c r="I1798" s="52" t="s">
        <v>29</v>
      </c>
    </row>
    <row r="1799" spans="2:9" s="50" customFormat="1" x14ac:dyDescent="0.2">
      <c r="B1799" s="50">
        <v>12</v>
      </c>
      <c r="C1799" s="50" t="s">
        <v>642</v>
      </c>
      <c r="D1799" s="50" t="s">
        <v>549</v>
      </c>
      <c r="E1799" s="136"/>
      <c r="F1799" s="17" t="e">
        <f>#REF!</f>
        <v>#REF!</v>
      </c>
      <c r="G1799" s="32"/>
      <c r="H1799" s="27"/>
      <c r="I1799" s="52" t="s">
        <v>29</v>
      </c>
    </row>
    <row r="1800" spans="2:9" s="50" customFormat="1" x14ac:dyDescent="0.2">
      <c r="B1800" s="50">
        <v>12</v>
      </c>
      <c r="C1800" s="50" t="s">
        <v>642</v>
      </c>
      <c r="D1800" s="50" t="s">
        <v>549</v>
      </c>
      <c r="E1800" s="136"/>
      <c r="F1800" s="17" t="e">
        <f>#REF!</f>
        <v>#REF!</v>
      </c>
      <c r="G1800" s="32"/>
      <c r="H1800" s="27"/>
      <c r="I1800" s="52" t="s">
        <v>29</v>
      </c>
    </row>
    <row r="1801" spans="2:9" s="50" customFormat="1" x14ac:dyDescent="0.2">
      <c r="B1801" s="50">
        <v>12</v>
      </c>
      <c r="C1801" s="50" t="s">
        <v>642</v>
      </c>
      <c r="D1801" s="50" t="s">
        <v>549</v>
      </c>
      <c r="E1801" s="136"/>
      <c r="F1801" s="17" t="e">
        <f>#REF!</f>
        <v>#REF!</v>
      </c>
      <c r="G1801" s="32"/>
      <c r="H1801" s="27"/>
      <c r="I1801" s="52" t="s">
        <v>29</v>
      </c>
    </row>
    <row r="1802" spans="2:9" s="50" customFormat="1" x14ac:dyDescent="0.2">
      <c r="B1802" s="50">
        <v>12</v>
      </c>
      <c r="C1802" s="50" t="s">
        <v>642</v>
      </c>
      <c r="D1802" s="50" t="s">
        <v>549</v>
      </c>
      <c r="E1802" s="136"/>
      <c r="F1802" s="17" t="e">
        <f>#REF!</f>
        <v>#REF!</v>
      </c>
      <c r="G1802" s="32"/>
      <c r="H1802" s="27"/>
      <c r="I1802" s="52" t="s">
        <v>29</v>
      </c>
    </row>
    <row r="1803" spans="2:9" s="50" customFormat="1" x14ac:dyDescent="0.2">
      <c r="B1803" s="50">
        <v>12</v>
      </c>
      <c r="C1803" s="50" t="s">
        <v>642</v>
      </c>
      <c r="D1803" s="50" t="s">
        <v>549</v>
      </c>
      <c r="E1803" s="136"/>
      <c r="F1803" s="17" t="e">
        <f>#REF!</f>
        <v>#REF!</v>
      </c>
      <c r="G1803" s="32"/>
      <c r="H1803" s="27"/>
      <c r="I1803" s="52" t="s">
        <v>29</v>
      </c>
    </row>
    <row r="1804" spans="2:9" s="50" customFormat="1" x14ac:dyDescent="0.2">
      <c r="B1804" s="50">
        <v>12</v>
      </c>
      <c r="C1804" s="50" t="s">
        <v>642</v>
      </c>
      <c r="D1804" s="50" t="s">
        <v>549</v>
      </c>
      <c r="E1804" s="136"/>
      <c r="F1804" s="17" t="e">
        <f>#REF!</f>
        <v>#REF!</v>
      </c>
      <c r="G1804" s="32"/>
      <c r="H1804" s="27"/>
      <c r="I1804" s="52" t="s">
        <v>29</v>
      </c>
    </row>
    <row r="1805" spans="2:9" s="50" customFormat="1" x14ac:dyDescent="0.2">
      <c r="B1805" s="50">
        <v>12</v>
      </c>
      <c r="C1805" s="50" t="s">
        <v>642</v>
      </c>
      <c r="D1805" s="50" t="s">
        <v>549</v>
      </c>
      <c r="E1805" s="136"/>
      <c r="F1805" s="17" t="e">
        <f>#REF!</f>
        <v>#REF!</v>
      </c>
      <c r="G1805" s="32"/>
      <c r="H1805" s="27"/>
      <c r="I1805" s="52" t="s">
        <v>29</v>
      </c>
    </row>
    <row r="1806" spans="2:9" s="50" customFormat="1" x14ac:dyDescent="0.2">
      <c r="B1806" s="50">
        <v>12</v>
      </c>
      <c r="C1806" s="50" t="s">
        <v>642</v>
      </c>
      <c r="D1806" s="50" t="s">
        <v>549</v>
      </c>
      <c r="E1806" s="136"/>
      <c r="F1806" s="17" t="e">
        <f>#REF!</f>
        <v>#REF!</v>
      </c>
      <c r="G1806" s="32"/>
      <c r="H1806" s="27"/>
      <c r="I1806" s="52" t="s">
        <v>29</v>
      </c>
    </row>
    <row r="1807" spans="2:9" s="50" customFormat="1" x14ac:dyDescent="0.2">
      <c r="B1807" s="50">
        <v>12</v>
      </c>
      <c r="C1807" s="50" t="s">
        <v>642</v>
      </c>
      <c r="D1807" s="50" t="s">
        <v>228</v>
      </c>
      <c r="E1807" s="136"/>
      <c r="F1807" s="13" t="s">
        <v>434</v>
      </c>
      <c r="G1807" s="32"/>
      <c r="H1807" s="27"/>
      <c r="I1807" s="52" t="s">
        <v>29</v>
      </c>
    </row>
    <row r="1808" spans="2:9" s="50" customFormat="1" x14ac:dyDescent="0.2">
      <c r="B1808" s="50">
        <v>12</v>
      </c>
      <c r="C1808" s="50" t="s">
        <v>642</v>
      </c>
      <c r="D1808" s="50" t="s">
        <v>228</v>
      </c>
      <c r="E1808" s="136"/>
      <c r="F1808" s="16" t="s">
        <v>422</v>
      </c>
      <c r="G1808" s="32"/>
      <c r="H1808" s="27"/>
      <c r="I1808" s="52" t="s">
        <v>29</v>
      </c>
    </row>
    <row r="1809" spans="2:9" s="50" customFormat="1" x14ac:dyDescent="0.2">
      <c r="B1809" s="50">
        <v>12</v>
      </c>
      <c r="C1809" s="50" t="s">
        <v>642</v>
      </c>
      <c r="D1809" s="50" t="s">
        <v>228</v>
      </c>
      <c r="E1809" s="136"/>
      <c r="F1809" s="16" t="s">
        <v>426</v>
      </c>
      <c r="G1809" s="32"/>
      <c r="H1809" s="27"/>
      <c r="I1809" s="52" t="s">
        <v>29</v>
      </c>
    </row>
    <row r="1810" spans="2:9" s="50" customFormat="1" x14ac:dyDescent="0.2">
      <c r="B1810" s="50">
        <v>12</v>
      </c>
      <c r="C1810" s="50" t="s">
        <v>642</v>
      </c>
      <c r="D1810" s="50" t="s">
        <v>228</v>
      </c>
      <c r="E1810" s="136"/>
      <c r="F1810" s="16" t="s">
        <v>433</v>
      </c>
      <c r="G1810" s="32"/>
      <c r="H1810" s="27"/>
      <c r="I1810" s="52" t="s">
        <v>29</v>
      </c>
    </row>
    <row r="1811" spans="2:9" s="50" customFormat="1" x14ac:dyDescent="0.2">
      <c r="B1811" s="50">
        <v>12</v>
      </c>
      <c r="C1811" s="50" t="s">
        <v>642</v>
      </c>
      <c r="D1811" s="50" t="s">
        <v>228</v>
      </c>
      <c r="E1811" s="136"/>
      <c r="F1811" s="16" t="s">
        <v>424</v>
      </c>
      <c r="G1811" s="32"/>
      <c r="H1811" s="27"/>
      <c r="I1811" s="52" t="s">
        <v>29</v>
      </c>
    </row>
    <row r="1812" spans="2:9" s="50" customFormat="1" x14ac:dyDescent="0.2">
      <c r="B1812" s="50">
        <v>12</v>
      </c>
      <c r="C1812" s="50" t="s">
        <v>642</v>
      </c>
      <c r="D1812" s="50" t="s">
        <v>228</v>
      </c>
      <c r="E1812" s="136"/>
      <c r="F1812" s="13" t="s">
        <v>435</v>
      </c>
      <c r="G1812" s="32"/>
      <c r="H1812" s="27"/>
      <c r="I1812" s="52" t="s">
        <v>29</v>
      </c>
    </row>
    <row r="1813" spans="2:9" s="50" customFormat="1" x14ac:dyDescent="0.2">
      <c r="B1813" s="50">
        <v>12</v>
      </c>
      <c r="C1813" s="50" t="s">
        <v>642</v>
      </c>
      <c r="D1813" s="50" t="s">
        <v>228</v>
      </c>
      <c r="E1813" s="136"/>
      <c r="F1813" s="16" t="s">
        <v>429</v>
      </c>
      <c r="G1813" s="32"/>
      <c r="H1813" s="27"/>
      <c r="I1813" s="52" t="s">
        <v>29</v>
      </c>
    </row>
    <row r="1814" spans="2:9" s="50" customFormat="1" x14ac:dyDescent="0.2">
      <c r="B1814" s="50">
        <v>12</v>
      </c>
      <c r="C1814" s="50" t="s">
        <v>642</v>
      </c>
      <c r="D1814" s="50" t="s">
        <v>228</v>
      </c>
      <c r="E1814" s="136"/>
      <c r="F1814" s="16" t="s">
        <v>423</v>
      </c>
      <c r="G1814" s="32"/>
      <c r="H1814" s="27"/>
      <c r="I1814" s="52" t="s">
        <v>29</v>
      </c>
    </row>
    <row r="1815" spans="2:9" s="50" customFormat="1" x14ac:dyDescent="0.2">
      <c r="B1815" s="50">
        <v>12</v>
      </c>
      <c r="C1815" s="50" t="s">
        <v>642</v>
      </c>
      <c r="D1815" s="50" t="s">
        <v>228</v>
      </c>
      <c r="E1815" s="136"/>
      <c r="F1815" s="16" t="s">
        <v>427</v>
      </c>
      <c r="G1815" s="32"/>
      <c r="H1815" s="27"/>
      <c r="I1815" s="52" t="s">
        <v>29</v>
      </c>
    </row>
    <row r="1816" spans="2:9" s="50" customFormat="1" x14ac:dyDescent="0.2">
      <c r="B1816" s="50">
        <v>12</v>
      </c>
      <c r="C1816" s="50" t="s">
        <v>642</v>
      </c>
      <c r="D1816" s="50" t="s">
        <v>228</v>
      </c>
      <c r="E1816" s="136"/>
      <c r="F1816" s="16" t="s">
        <v>458</v>
      </c>
      <c r="G1816" s="32"/>
      <c r="H1816" s="27"/>
      <c r="I1816" s="52" t="s">
        <v>29</v>
      </c>
    </row>
    <row r="1817" spans="2:9" s="50" customFormat="1" x14ac:dyDescent="0.2">
      <c r="B1817" s="50">
        <v>12</v>
      </c>
      <c r="C1817" s="50" t="s">
        <v>642</v>
      </c>
      <c r="D1817" s="50" t="s">
        <v>228</v>
      </c>
      <c r="E1817" s="136"/>
      <c r="F1817" s="16" t="s">
        <v>432</v>
      </c>
      <c r="G1817" s="32"/>
      <c r="H1817" s="27"/>
      <c r="I1817" s="52" t="s">
        <v>29</v>
      </c>
    </row>
    <row r="1818" spans="2:9" s="50" customFormat="1" x14ac:dyDescent="0.2">
      <c r="B1818" s="50">
        <v>12</v>
      </c>
      <c r="C1818" s="50" t="s">
        <v>642</v>
      </c>
      <c r="D1818" s="50" t="s">
        <v>228</v>
      </c>
      <c r="E1818" s="136"/>
      <c r="F1818" s="13" t="s">
        <v>436</v>
      </c>
      <c r="G1818" s="32"/>
      <c r="H1818" s="27"/>
      <c r="I1818" s="52" t="s">
        <v>29</v>
      </c>
    </row>
    <row r="1819" spans="2:9" s="50" customFormat="1" x14ac:dyDescent="0.2">
      <c r="B1819" s="50">
        <v>12</v>
      </c>
      <c r="C1819" s="50" t="s">
        <v>642</v>
      </c>
      <c r="D1819" s="50" t="s">
        <v>228</v>
      </c>
      <c r="E1819" s="136"/>
      <c r="F1819" s="16" t="s">
        <v>457</v>
      </c>
      <c r="G1819" s="32"/>
      <c r="H1819" s="27"/>
      <c r="I1819" s="52" t="s">
        <v>29</v>
      </c>
    </row>
    <row r="1820" spans="2:9" s="50" customFormat="1" x14ac:dyDescent="0.2">
      <c r="B1820" s="50">
        <v>12</v>
      </c>
      <c r="C1820" s="50" t="s">
        <v>642</v>
      </c>
      <c r="D1820" s="50" t="s">
        <v>228</v>
      </c>
      <c r="E1820" s="136"/>
      <c r="F1820" s="16" t="s">
        <v>425</v>
      </c>
      <c r="G1820" s="32"/>
      <c r="H1820" s="27"/>
      <c r="I1820" s="52" t="s">
        <v>29</v>
      </c>
    </row>
    <row r="1821" spans="2:9" s="50" customFormat="1" x14ac:dyDescent="0.2">
      <c r="B1821" s="50">
        <v>12</v>
      </c>
      <c r="C1821" s="50" t="s">
        <v>642</v>
      </c>
      <c r="D1821" s="50" t="s">
        <v>228</v>
      </c>
      <c r="E1821" s="136"/>
      <c r="F1821" s="16" t="s">
        <v>431</v>
      </c>
      <c r="G1821" s="32"/>
      <c r="H1821" s="27"/>
      <c r="I1821" s="52" t="s">
        <v>29</v>
      </c>
    </row>
    <row r="1822" spans="2:9" s="50" customFormat="1" x14ac:dyDescent="0.2">
      <c r="B1822" s="50">
        <v>12</v>
      </c>
      <c r="C1822" s="50" t="s">
        <v>642</v>
      </c>
      <c r="D1822" s="50" t="s">
        <v>228</v>
      </c>
      <c r="E1822" s="136"/>
      <c r="F1822" s="16" t="s">
        <v>459</v>
      </c>
      <c r="G1822" s="32"/>
      <c r="H1822" s="27"/>
      <c r="I1822" s="52" t="s">
        <v>29</v>
      </c>
    </row>
    <row r="1823" spans="2:9" s="50" customFormat="1" x14ac:dyDescent="0.2">
      <c r="B1823" s="50">
        <v>12</v>
      </c>
      <c r="C1823" s="50" t="s">
        <v>642</v>
      </c>
      <c r="D1823" s="50" t="s">
        <v>228</v>
      </c>
      <c r="E1823" s="136"/>
      <c r="F1823" s="16" t="s">
        <v>182</v>
      </c>
      <c r="G1823" s="32"/>
      <c r="H1823" s="27"/>
      <c r="I1823" s="52" t="s">
        <v>29</v>
      </c>
    </row>
    <row r="1824" spans="2:9" s="50" customFormat="1" x14ac:dyDescent="0.2">
      <c r="B1824" s="50">
        <v>12</v>
      </c>
      <c r="C1824" s="50" t="s">
        <v>642</v>
      </c>
      <c r="D1824" s="50" t="s">
        <v>228</v>
      </c>
      <c r="E1824" s="136"/>
      <c r="F1824" s="16" t="s">
        <v>430</v>
      </c>
      <c r="G1824" s="32"/>
      <c r="H1824" s="27"/>
      <c r="I1824" s="52" t="s">
        <v>29</v>
      </c>
    </row>
    <row r="1825" spans="2:9" s="50" customFormat="1" x14ac:dyDescent="0.2">
      <c r="B1825" s="50">
        <v>12</v>
      </c>
      <c r="C1825" s="50" t="s">
        <v>642</v>
      </c>
      <c r="D1825" s="50" t="s">
        <v>228</v>
      </c>
      <c r="E1825" s="136"/>
      <c r="F1825" s="13" t="s">
        <v>437</v>
      </c>
      <c r="G1825" s="32"/>
      <c r="H1825" s="27"/>
      <c r="I1825" s="52" t="s">
        <v>29</v>
      </c>
    </row>
    <row r="1826" spans="2:9" s="50" customFormat="1" x14ac:dyDescent="0.2">
      <c r="B1826" s="50">
        <v>12</v>
      </c>
      <c r="C1826" s="50" t="s">
        <v>642</v>
      </c>
      <c r="D1826" s="50" t="s">
        <v>228</v>
      </c>
      <c r="E1826" s="136"/>
      <c r="F1826" s="17" t="e">
        <f>#REF!</f>
        <v>#REF!</v>
      </c>
      <c r="G1826" s="32"/>
      <c r="H1826" s="27"/>
      <c r="I1826" s="52" t="s">
        <v>29</v>
      </c>
    </row>
    <row r="1827" spans="2:9" s="50" customFormat="1" x14ac:dyDescent="0.2">
      <c r="B1827" s="50">
        <v>12</v>
      </c>
      <c r="C1827" s="50" t="s">
        <v>642</v>
      </c>
      <c r="D1827" s="50" t="s">
        <v>228</v>
      </c>
      <c r="E1827" s="136"/>
      <c r="F1827" s="17" t="e">
        <f>#REF!</f>
        <v>#REF!</v>
      </c>
      <c r="G1827" s="32"/>
      <c r="H1827" s="27"/>
      <c r="I1827" s="52" t="s">
        <v>29</v>
      </c>
    </row>
    <row r="1828" spans="2:9" s="50" customFormat="1" x14ac:dyDescent="0.2">
      <c r="B1828" s="50">
        <v>12</v>
      </c>
      <c r="C1828" s="50" t="s">
        <v>642</v>
      </c>
      <c r="D1828" s="50" t="s">
        <v>228</v>
      </c>
      <c r="E1828" s="136"/>
      <c r="F1828" s="17" t="e">
        <f>#REF!</f>
        <v>#REF!</v>
      </c>
      <c r="G1828" s="32"/>
      <c r="H1828" s="27"/>
      <c r="I1828" s="52" t="s">
        <v>29</v>
      </c>
    </row>
    <row r="1829" spans="2:9" s="50" customFormat="1" x14ac:dyDescent="0.2">
      <c r="B1829" s="50">
        <v>12</v>
      </c>
      <c r="C1829" s="50" t="s">
        <v>642</v>
      </c>
      <c r="D1829" s="50" t="s">
        <v>228</v>
      </c>
      <c r="E1829" s="136"/>
      <c r="F1829" s="17" t="e">
        <f>#REF!</f>
        <v>#REF!</v>
      </c>
      <c r="G1829" s="32"/>
      <c r="H1829" s="27"/>
      <c r="I1829" s="52" t="s">
        <v>29</v>
      </c>
    </row>
    <row r="1830" spans="2:9" s="50" customFormat="1" x14ac:dyDescent="0.2">
      <c r="B1830" s="50">
        <v>12</v>
      </c>
      <c r="C1830" s="50" t="s">
        <v>642</v>
      </c>
      <c r="D1830" s="50" t="s">
        <v>228</v>
      </c>
      <c r="E1830" s="136"/>
      <c r="F1830" s="17" t="e">
        <f>#REF!</f>
        <v>#REF!</v>
      </c>
      <c r="G1830" s="32"/>
      <c r="H1830" s="27"/>
      <c r="I1830" s="52" t="s">
        <v>29</v>
      </c>
    </row>
    <row r="1831" spans="2:9" s="50" customFormat="1" x14ac:dyDescent="0.2">
      <c r="B1831" s="50">
        <v>12</v>
      </c>
      <c r="C1831" s="50" t="s">
        <v>642</v>
      </c>
      <c r="D1831" s="50" t="s">
        <v>228</v>
      </c>
      <c r="E1831" s="136"/>
      <c r="F1831" s="17" t="e">
        <f>#REF!</f>
        <v>#REF!</v>
      </c>
      <c r="G1831" s="32"/>
      <c r="H1831" s="27"/>
      <c r="I1831" s="52" t="s">
        <v>29</v>
      </c>
    </row>
    <row r="1832" spans="2:9" s="50" customFormat="1" x14ac:dyDescent="0.2">
      <c r="B1832" s="50">
        <v>12</v>
      </c>
      <c r="C1832" s="50" t="s">
        <v>642</v>
      </c>
      <c r="D1832" s="50" t="s">
        <v>228</v>
      </c>
      <c r="E1832" s="136"/>
      <c r="F1832" s="17" t="e">
        <f>#REF!</f>
        <v>#REF!</v>
      </c>
      <c r="G1832" s="32"/>
      <c r="H1832" s="27"/>
      <c r="I1832" s="52" t="s">
        <v>29</v>
      </c>
    </row>
    <row r="1833" spans="2:9" s="50" customFormat="1" x14ac:dyDescent="0.2">
      <c r="B1833" s="50">
        <v>12</v>
      </c>
      <c r="C1833" s="50" t="s">
        <v>642</v>
      </c>
      <c r="D1833" s="50" t="s">
        <v>228</v>
      </c>
      <c r="E1833" s="136"/>
      <c r="F1833" s="17" t="e">
        <f>#REF!</f>
        <v>#REF!</v>
      </c>
      <c r="G1833" s="32"/>
      <c r="H1833" s="27"/>
      <c r="I1833" s="52" t="s">
        <v>29</v>
      </c>
    </row>
    <row r="1834" spans="2:9" s="50" customFormat="1" x14ac:dyDescent="0.2">
      <c r="B1834" s="50">
        <v>12</v>
      </c>
      <c r="C1834" s="50" t="s">
        <v>642</v>
      </c>
      <c r="D1834" s="50" t="s">
        <v>228</v>
      </c>
      <c r="E1834" s="136"/>
      <c r="F1834" s="17" t="e">
        <f>#REF!</f>
        <v>#REF!</v>
      </c>
      <c r="G1834" s="32"/>
      <c r="H1834" s="27"/>
      <c r="I1834" s="52" t="s">
        <v>29</v>
      </c>
    </row>
    <row r="1835" spans="2:9" s="50" customFormat="1" x14ac:dyDescent="0.2">
      <c r="B1835" s="50">
        <v>12</v>
      </c>
      <c r="C1835" s="50" t="s">
        <v>642</v>
      </c>
      <c r="D1835" s="50" t="s">
        <v>228</v>
      </c>
      <c r="E1835" s="136"/>
      <c r="F1835" s="17" t="e">
        <f>#REF!</f>
        <v>#REF!</v>
      </c>
      <c r="G1835" s="32"/>
      <c r="H1835" s="27"/>
      <c r="I1835" s="52" t="s">
        <v>29</v>
      </c>
    </row>
    <row r="1836" spans="2:9" s="50" customFormat="1" x14ac:dyDescent="0.2">
      <c r="B1836" s="50">
        <v>12</v>
      </c>
      <c r="C1836" s="50" t="s">
        <v>642</v>
      </c>
      <c r="D1836" s="50" t="s">
        <v>228</v>
      </c>
      <c r="E1836" s="136"/>
      <c r="F1836" s="17" t="e">
        <f>#REF!</f>
        <v>#REF!</v>
      </c>
      <c r="G1836" s="32"/>
      <c r="H1836" s="27"/>
      <c r="I1836" s="52" t="s">
        <v>29</v>
      </c>
    </row>
    <row r="1837" spans="2:9" s="50" customFormat="1" x14ac:dyDescent="0.2">
      <c r="B1837" s="50">
        <v>12</v>
      </c>
      <c r="C1837" s="50" t="s">
        <v>642</v>
      </c>
      <c r="D1837" s="50" t="s">
        <v>228</v>
      </c>
      <c r="E1837" s="136"/>
      <c r="F1837" s="17" t="e">
        <f>#REF!</f>
        <v>#REF!</v>
      </c>
      <c r="G1837" s="32"/>
      <c r="H1837" s="27"/>
      <c r="I1837" s="52" t="s">
        <v>29</v>
      </c>
    </row>
    <row r="1838" spans="2:9" s="50" customFormat="1" x14ac:dyDescent="0.2">
      <c r="B1838" s="50">
        <v>12</v>
      </c>
      <c r="C1838" s="50" t="s">
        <v>642</v>
      </c>
      <c r="D1838" s="50" t="s">
        <v>228</v>
      </c>
      <c r="E1838" s="136"/>
      <c r="F1838" s="17" t="e">
        <f>#REF!</f>
        <v>#REF!</v>
      </c>
      <c r="G1838" s="32"/>
      <c r="H1838" s="27"/>
      <c r="I1838" s="52" t="s">
        <v>29</v>
      </c>
    </row>
    <row r="1839" spans="2:9" s="50" customFormat="1" x14ac:dyDescent="0.2">
      <c r="B1839" s="50">
        <v>12</v>
      </c>
      <c r="C1839" s="50" t="s">
        <v>642</v>
      </c>
      <c r="D1839" s="50" t="s">
        <v>228</v>
      </c>
      <c r="E1839" s="136"/>
      <c r="F1839" s="17" t="e">
        <f>#REF!</f>
        <v>#REF!</v>
      </c>
      <c r="G1839" s="32"/>
      <c r="H1839" s="27"/>
      <c r="I1839" s="52" t="s">
        <v>29</v>
      </c>
    </row>
    <row r="1840" spans="2:9" s="50" customFormat="1" x14ac:dyDescent="0.2">
      <c r="B1840" s="50">
        <v>12</v>
      </c>
      <c r="C1840" s="50" t="s">
        <v>642</v>
      </c>
      <c r="D1840" s="50" t="s">
        <v>228</v>
      </c>
      <c r="E1840" s="136"/>
      <c r="F1840" s="17" t="e">
        <f>#REF!</f>
        <v>#REF!</v>
      </c>
      <c r="G1840" s="32"/>
      <c r="H1840" s="27"/>
      <c r="I1840" s="52" t="s">
        <v>29</v>
      </c>
    </row>
    <row r="1841" spans="2:9" s="50" customFormat="1" x14ac:dyDescent="0.2">
      <c r="B1841" s="50">
        <v>12</v>
      </c>
      <c r="C1841" s="50" t="s">
        <v>642</v>
      </c>
      <c r="D1841" s="50" t="s">
        <v>228</v>
      </c>
      <c r="E1841" s="136"/>
      <c r="F1841" s="17" t="e">
        <f>#REF!</f>
        <v>#REF!</v>
      </c>
      <c r="G1841" s="32"/>
      <c r="H1841" s="27"/>
      <c r="I1841" s="52" t="s">
        <v>29</v>
      </c>
    </row>
    <row r="1842" spans="2:9" s="50" customFormat="1" x14ac:dyDescent="0.2">
      <c r="B1842" s="50">
        <v>12</v>
      </c>
      <c r="C1842" s="50" t="s">
        <v>642</v>
      </c>
      <c r="D1842" s="50" t="s">
        <v>228</v>
      </c>
      <c r="E1842" s="136"/>
      <c r="F1842" s="17" t="e">
        <f>#REF!</f>
        <v>#REF!</v>
      </c>
      <c r="G1842" s="32"/>
      <c r="H1842" s="27"/>
      <c r="I1842" s="52" t="s">
        <v>29</v>
      </c>
    </row>
    <row r="1843" spans="2:9" s="50" customFormat="1" x14ac:dyDescent="0.2">
      <c r="B1843" s="50">
        <v>12</v>
      </c>
      <c r="C1843" s="50" t="s">
        <v>642</v>
      </c>
      <c r="D1843" s="50" t="s">
        <v>228</v>
      </c>
      <c r="E1843" s="136"/>
      <c r="F1843" s="17" t="e">
        <f>#REF!</f>
        <v>#REF!</v>
      </c>
      <c r="G1843" s="32"/>
      <c r="H1843" s="27"/>
      <c r="I1843" s="52" t="s">
        <v>29</v>
      </c>
    </row>
    <row r="1844" spans="2:9" s="50" customFormat="1" x14ac:dyDescent="0.2">
      <c r="B1844" s="50">
        <v>12</v>
      </c>
      <c r="C1844" s="50" t="s">
        <v>642</v>
      </c>
      <c r="D1844" s="50" t="s">
        <v>228</v>
      </c>
      <c r="E1844" s="136"/>
      <c r="F1844" s="17" t="e">
        <f>#REF!</f>
        <v>#REF!</v>
      </c>
      <c r="G1844" s="32"/>
      <c r="H1844" s="27"/>
      <c r="I1844" s="52" t="s">
        <v>29</v>
      </c>
    </row>
    <row r="1845" spans="2:9" s="50" customFormat="1" x14ac:dyDescent="0.2">
      <c r="B1845" s="50">
        <v>12</v>
      </c>
      <c r="C1845" s="50" t="s">
        <v>642</v>
      </c>
      <c r="D1845" s="50" t="s">
        <v>228</v>
      </c>
      <c r="E1845" s="136"/>
      <c r="F1845" s="17" t="e">
        <f>#REF!</f>
        <v>#REF!</v>
      </c>
      <c r="G1845" s="32"/>
      <c r="H1845" s="27"/>
      <c r="I1845" s="52" t="s">
        <v>29</v>
      </c>
    </row>
    <row r="1846" spans="2:9" s="50" customFormat="1" x14ac:dyDescent="0.2">
      <c r="B1846" s="50">
        <v>12</v>
      </c>
      <c r="C1846" s="50" t="s">
        <v>642</v>
      </c>
      <c r="D1846" s="50" t="s">
        <v>207</v>
      </c>
      <c r="E1846" s="136"/>
      <c r="F1846" s="13" t="s">
        <v>434</v>
      </c>
      <c r="G1846" s="32"/>
      <c r="H1846" s="27"/>
      <c r="I1846" s="52" t="s">
        <v>29</v>
      </c>
    </row>
    <row r="1847" spans="2:9" s="50" customFormat="1" x14ac:dyDescent="0.2">
      <c r="B1847" s="50">
        <v>12</v>
      </c>
      <c r="C1847" s="50" t="s">
        <v>642</v>
      </c>
      <c r="D1847" s="50" t="s">
        <v>207</v>
      </c>
      <c r="E1847" s="136"/>
      <c r="F1847" s="16" t="s">
        <v>422</v>
      </c>
      <c r="G1847" s="32"/>
      <c r="H1847" s="27"/>
      <c r="I1847" s="52" t="s">
        <v>29</v>
      </c>
    </row>
    <row r="1848" spans="2:9" s="50" customFormat="1" x14ac:dyDescent="0.2">
      <c r="B1848" s="50">
        <v>12</v>
      </c>
      <c r="C1848" s="50" t="s">
        <v>642</v>
      </c>
      <c r="D1848" s="50" t="s">
        <v>207</v>
      </c>
      <c r="E1848" s="136"/>
      <c r="F1848" s="16" t="s">
        <v>426</v>
      </c>
      <c r="G1848" s="32"/>
      <c r="H1848" s="27"/>
      <c r="I1848" s="52" t="s">
        <v>29</v>
      </c>
    </row>
    <row r="1849" spans="2:9" s="50" customFormat="1" x14ac:dyDescent="0.2">
      <c r="B1849" s="50">
        <v>12</v>
      </c>
      <c r="C1849" s="50" t="s">
        <v>642</v>
      </c>
      <c r="D1849" s="50" t="s">
        <v>207</v>
      </c>
      <c r="E1849" s="136"/>
      <c r="F1849" s="16" t="s">
        <v>433</v>
      </c>
      <c r="G1849" s="32"/>
      <c r="H1849" s="27"/>
      <c r="I1849" s="52" t="s">
        <v>29</v>
      </c>
    </row>
    <row r="1850" spans="2:9" s="50" customFormat="1" x14ac:dyDescent="0.2">
      <c r="B1850" s="50">
        <v>12</v>
      </c>
      <c r="C1850" s="50" t="s">
        <v>642</v>
      </c>
      <c r="D1850" s="50" t="s">
        <v>207</v>
      </c>
      <c r="E1850" s="136"/>
      <c r="F1850" s="16" t="s">
        <v>424</v>
      </c>
      <c r="G1850" s="32"/>
      <c r="H1850" s="27"/>
      <c r="I1850" s="52" t="s">
        <v>29</v>
      </c>
    </row>
    <row r="1851" spans="2:9" s="50" customFormat="1" x14ac:dyDescent="0.2">
      <c r="B1851" s="50">
        <v>12</v>
      </c>
      <c r="C1851" s="50" t="s">
        <v>642</v>
      </c>
      <c r="D1851" s="50" t="s">
        <v>207</v>
      </c>
      <c r="E1851" s="136"/>
      <c r="F1851" s="13" t="s">
        <v>435</v>
      </c>
      <c r="G1851" s="32"/>
      <c r="H1851" s="27"/>
      <c r="I1851" s="52" t="s">
        <v>29</v>
      </c>
    </row>
    <row r="1852" spans="2:9" s="50" customFormat="1" x14ac:dyDescent="0.2">
      <c r="B1852" s="50">
        <v>12</v>
      </c>
      <c r="C1852" s="50" t="s">
        <v>642</v>
      </c>
      <c r="D1852" s="50" t="s">
        <v>207</v>
      </c>
      <c r="E1852" s="136"/>
      <c r="F1852" s="16" t="s">
        <v>429</v>
      </c>
      <c r="G1852" s="32"/>
      <c r="H1852" s="27"/>
      <c r="I1852" s="52" t="s">
        <v>29</v>
      </c>
    </row>
    <row r="1853" spans="2:9" s="50" customFormat="1" x14ac:dyDescent="0.2">
      <c r="B1853" s="50">
        <v>12</v>
      </c>
      <c r="C1853" s="50" t="s">
        <v>642</v>
      </c>
      <c r="D1853" s="50" t="s">
        <v>207</v>
      </c>
      <c r="E1853" s="136"/>
      <c r="F1853" s="16" t="s">
        <v>423</v>
      </c>
      <c r="G1853" s="32"/>
      <c r="H1853" s="27"/>
      <c r="I1853" s="52" t="s">
        <v>29</v>
      </c>
    </row>
    <row r="1854" spans="2:9" s="50" customFormat="1" x14ac:dyDescent="0.2">
      <c r="B1854" s="50">
        <v>12</v>
      </c>
      <c r="C1854" s="50" t="s">
        <v>642</v>
      </c>
      <c r="D1854" s="50" t="s">
        <v>207</v>
      </c>
      <c r="E1854" s="136"/>
      <c r="F1854" s="16" t="s">
        <v>427</v>
      </c>
      <c r="G1854" s="32"/>
      <c r="H1854" s="27"/>
      <c r="I1854" s="52" t="s">
        <v>29</v>
      </c>
    </row>
    <row r="1855" spans="2:9" s="50" customFormat="1" x14ac:dyDescent="0.2">
      <c r="B1855" s="50">
        <v>12</v>
      </c>
      <c r="C1855" s="50" t="s">
        <v>642</v>
      </c>
      <c r="D1855" s="50" t="s">
        <v>207</v>
      </c>
      <c r="E1855" s="136"/>
      <c r="F1855" s="16" t="s">
        <v>458</v>
      </c>
      <c r="G1855" s="32"/>
      <c r="H1855" s="27"/>
      <c r="I1855" s="52" t="s">
        <v>29</v>
      </c>
    </row>
    <row r="1856" spans="2:9" s="50" customFormat="1" x14ac:dyDescent="0.2">
      <c r="B1856" s="50">
        <v>12</v>
      </c>
      <c r="C1856" s="50" t="s">
        <v>642</v>
      </c>
      <c r="D1856" s="50" t="s">
        <v>207</v>
      </c>
      <c r="E1856" s="136"/>
      <c r="F1856" s="16" t="s">
        <v>432</v>
      </c>
      <c r="G1856" s="32"/>
      <c r="H1856" s="27"/>
      <c r="I1856" s="52" t="s">
        <v>29</v>
      </c>
    </row>
    <row r="1857" spans="2:9" s="50" customFormat="1" x14ac:dyDescent="0.2">
      <c r="B1857" s="50">
        <v>12</v>
      </c>
      <c r="C1857" s="50" t="s">
        <v>642</v>
      </c>
      <c r="D1857" s="50" t="s">
        <v>207</v>
      </c>
      <c r="E1857" s="136"/>
      <c r="F1857" s="13" t="s">
        <v>436</v>
      </c>
      <c r="G1857" s="32"/>
      <c r="H1857" s="27"/>
      <c r="I1857" s="52" t="s">
        <v>29</v>
      </c>
    </row>
    <row r="1858" spans="2:9" s="50" customFormat="1" x14ac:dyDescent="0.2">
      <c r="B1858" s="50">
        <v>12</v>
      </c>
      <c r="C1858" s="50" t="s">
        <v>642</v>
      </c>
      <c r="D1858" s="50" t="s">
        <v>207</v>
      </c>
      <c r="E1858" s="136"/>
      <c r="F1858" s="16" t="s">
        <v>457</v>
      </c>
      <c r="G1858" s="32"/>
      <c r="H1858" s="27"/>
      <c r="I1858" s="52" t="s">
        <v>29</v>
      </c>
    </row>
    <row r="1859" spans="2:9" s="50" customFormat="1" x14ac:dyDescent="0.2">
      <c r="B1859" s="50">
        <v>12</v>
      </c>
      <c r="C1859" s="50" t="s">
        <v>642</v>
      </c>
      <c r="D1859" s="50" t="s">
        <v>207</v>
      </c>
      <c r="E1859" s="136"/>
      <c r="F1859" s="16" t="s">
        <v>425</v>
      </c>
      <c r="G1859" s="32"/>
      <c r="H1859" s="27"/>
      <c r="I1859" s="52" t="s">
        <v>29</v>
      </c>
    </row>
    <row r="1860" spans="2:9" s="50" customFormat="1" x14ac:dyDescent="0.2">
      <c r="B1860" s="50">
        <v>12</v>
      </c>
      <c r="C1860" s="50" t="s">
        <v>642</v>
      </c>
      <c r="D1860" s="50" t="s">
        <v>207</v>
      </c>
      <c r="E1860" s="136"/>
      <c r="F1860" s="16" t="s">
        <v>431</v>
      </c>
      <c r="G1860" s="32"/>
      <c r="H1860" s="27"/>
      <c r="I1860" s="52" t="s">
        <v>29</v>
      </c>
    </row>
    <row r="1861" spans="2:9" s="50" customFormat="1" x14ac:dyDescent="0.2">
      <c r="B1861" s="50">
        <v>12</v>
      </c>
      <c r="C1861" s="50" t="s">
        <v>642</v>
      </c>
      <c r="D1861" s="50" t="s">
        <v>207</v>
      </c>
      <c r="E1861" s="136"/>
      <c r="F1861" s="16" t="s">
        <v>459</v>
      </c>
      <c r="G1861" s="32"/>
      <c r="H1861" s="27"/>
      <c r="I1861" s="52" t="s">
        <v>29</v>
      </c>
    </row>
    <row r="1862" spans="2:9" s="50" customFormat="1" x14ac:dyDescent="0.2">
      <c r="B1862" s="50">
        <v>12</v>
      </c>
      <c r="C1862" s="50" t="s">
        <v>642</v>
      </c>
      <c r="D1862" s="50" t="s">
        <v>207</v>
      </c>
      <c r="E1862" s="136"/>
      <c r="F1862" s="16" t="s">
        <v>182</v>
      </c>
      <c r="G1862" s="32"/>
      <c r="H1862" s="27"/>
      <c r="I1862" s="52" t="s">
        <v>29</v>
      </c>
    </row>
    <row r="1863" spans="2:9" s="50" customFormat="1" x14ac:dyDescent="0.2">
      <c r="B1863" s="50">
        <v>12</v>
      </c>
      <c r="C1863" s="50" t="s">
        <v>642</v>
      </c>
      <c r="D1863" s="50" t="s">
        <v>207</v>
      </c>
      <c r="E1863" s="136"/>
      <c r="F1863" s="16" t="s">
        <v>430</v>
      </c>
      <c r="G1863" s="32"/>
      <c r="H1863" s="27"/>
      <c r="I1863" s="52" t="s">
        <v>29</v>
      </c>
    </row>
    <row r="1864" spans="2:9" s="50" customFormat="1" x14ac:dyDescent="0.2">
      <c r="B1864" s="50">
        <v>12</v>
      </c>
      <c r="C1864" s="50" t="s">
        <v>642</v>
      </c>
      <c r="D1864" s="50" t="s">
        <v>207</v>
      </c>
      <c r="E1864" s="136"/>
      <c r="F1864" s="13" t="s">
        <v>437</v>
      </c>
      <c r="G1864" s="32"/>
      <c r="H1864" s="27"/>
      <c r="I1864" s="52" t="s">
        <v>29</v>
      </c>
    </row>
    <row r="1865" spans="2:9" s="50" customFormat="1" x14ac:dyDescent="0.2">
      <c r="B1865" s="50">
        <v>12</v>
      </c>
      <c r="C1865" s="50" t="s">
        <v>642</v>
      </c>
      <c r="D1865" s="50" t="s">
        <v>207</v>
      </c>
      <c r="E1865" s="136"/>
      <c r="F1865" s="17" t="e">
        <f>#REF!</f>
        <v>#REF!</v>
      </c>
      <c r="G1865" s="32"/>
      <c r="H1865" s="27"/>
      <c r="I1865" s="52" t="s">
        <v>29</v>
      </c>
    </row>
    <row r="1866" spans="2:9" s="50" customFormat="1" x14ac:dyDescent="0.2">
      <c r="B1866" s="50">
        <v>12</v>
      </c>
      <c r="C1866" s="50" t="s">
        <v>642</v>
      </c>
      <c r="D1866" s="50" t="s">
        <v>207</v>
      </c>
      <c r="E1866" s="136"/>
      <c r="F1866" s="17" t="e">
        <f>#REF!</f>
        <v>#REF!</v>
      </c>
      <c r="G1866" s="32"/>
      <c r="H1866" s="27"/>
      <c r="I1866" s="52" t="s">
        <v>29</v>
      </c>
    </row>
    <row r="1867" spans="2:9" s="50" customFormat="1" x14ac:dyDescent="0.2">
      <c r="B1867" s="50">
        <v>12</v>
      </c>
      <c r="C1867" s="50" t="s">
        <v>642</v>
      </c>
      <c r="D1867" s="50" t="s">
        <v>207</v>
      </c>
      <c r="E1867" s="136"/>
      <c r="F1867" s="17" t="e">
        <f>#REF!</f>
        <v>#REF!</v>
      </c>
      <c r="G1867" s="32"/>
      <c r="H1867" s="27"/>
      <c r="I1867" s="52" t="s">
        <v>29</v>
      </c>
    </row>
    <row r="1868" spans="2:9" s="50" customFormat="1" x14ac:dyDescent="0.2">
      <c r="B1868" s="50">
        <v>12</v>
      </c>
      <c r="C1868" s="50" t="s">
        <v>642</v>
      </c>
      <c r="D1868" s="50" t="s">
        <v>207</v>
      </c>
      <c r="E1868" s="136"/>
      <c r="F1868" s="17" t="e">
        <f>#REF!</f>
        <v>#REF!</v>
      </c>
      <c r="G1868" s="32"/>
      <c r="H1868" s="27"/>
      <c r="I1868" s="52" t="s">
        <v>29</v>
      </c>
    </row>
    <row r="1869" spans="2:9" s="50" customFormat="1" x14ac:dyDescent="0.2">
      <c r="B1869" s="50">
        <v>12</v>
      </c>
      <c r="C1869" s="50" t="s">
        <v>642</v>
      </c>
      <c r="D1869" s="50" t="s">
        <v>207</v>
      </c>
      <c r="E1869" s="136"/>
      <c r="F1869" s="17" t="e">
        <f>#REF!</f>
        <v>#REF!</v>
      </c>
      <c r="G1869" s="32"/>
      <c r="H1869" s="27"/>
      <c r="I1869" s="52" t="s">
        <v>29</v>
      </c>
    </row>
    <row r="1870" spans="2:9" s="50" customFormat="1" x14ac:dyDescent="0.2">
      <c r="B1870" s="50">
        <v>12</v>
      </c>
      <c r="C1870" s="50" t="s">
        <v>642</v>
      </c>
      <c r="D1870" s="50" t="s">
        <v>207</v>
      </c>
      <c r="E1870" s="136"/>
      <c r="F1870" s="17" t="e">
        <f>#REF!</f>
        <v>#REF!</v>
      </c>
      <c r="G1870" s="32"/>
      <c r="H1870" s="27"/>
      <c r="I1870" s="52" t="s">
        <v>29</v>
      </c>
    </row>
    <row r="1871" spans="2:9" s="50" customFormat="1" x14ac:dyDescent="0.2">
      <c r="B1871" s="50">
        <v>12</v>
      </c>
      <c r="C1871" s="50" t="s">
        <v>642</v>
      </c>
      <c r="D1871" s="50" t="s">
        <v>207</v>
      </c>
      <c r="E1871" s="136"/>
      <c r="F1871" s="17" t="e">
        <f>#REF!</f>
        <v>#REF!</v>
      </c>
      <c r="G1871" s="32"/>
      <c r="H1871" s="27"/>
      <c r="I1871" s="52" t="s">
        <v>29</v>
      </c>
    </row>
    <row r="1872" spans="2:9" s="50" customFormat="1" x14ac:dyDescent="0.2">
      <c r="B1872" s="50">
        <v>12</v>
      </c>
      <c r="C1872" s="50" t="s">
        <v>642</v>
      </c>
      <c r="D1872" s="50" t="s">
        <v>207</v>
      </c>
      <c r="E1872" s="136"/>
      <c r="F1872" s="17" t="e">
        <f>#REF!</f>
        <v>#REF!</v>
      </c>
      <c r="G1872" s="32"/>
      <c r="H1872" s="27"/>
      <c r="I1872" s="52" t="s">
        <v>29</v>
      </c>
    </row>
    <row r="1873" spans="2:9" s="50" customFormat="1" x14ac:dyDescent="0.2">
      <c r="B1873" s="50">
        <v>12</v>
      </c>
      <c r="C1873" s="50" t="s">
        <v>642</v>
      </c>
      <c r="D1873" s="50" t="s">
        <v>207</v>
      </c>
      <c r="E1873" s="136"/>
      <c r="F1873" s="17" t="e">
        <f>#REF!</f>
        <v>#REF!</v>
      </c>
      <c r="G1873" s="32"/>
      <c r="H1873" s="27"/>
      <c r="I1873" s="52" t="s">
        <v>29</v>
      </c>
    </row>
    <row r="1874" spans="2:9" s="50" customFormat="1" x14ac:dyDescent="0.2">
      <c r="B1874" s="50">
        <v>12</v>
      </c>
      <c r="C1874" s="50" t="s">
        <v>642</v>
      </c>
      <c r="D1874" s="50" t="s">
        <v>207</v>
      </c>
      <c r="E1874" s="136"/>
      <c r="F1874" s="17" t="e">
        <f>#REF!</f>
        <v>#REF!</v>
      </c>
      <c r="G1874" s="32"/>
      <c r="H1874" s="27"/>
      <c r="I1874" s="52" t="s">
        <v>29</v>
      </c>
    </row>
    <row r="1875" spans="2:9" s="50" customFormat="1" x14ac:dyDescent="0.2">
      <c r="B1875" s="50">
        <v>12</v>
      </c>
      <c r="C1875" s="50" t="s">
        <v>642</v>
      </c>
      <c r="D1875" s="50" t="s">
        <v>207</v>
      </c>
      <c r="E1875" s="136"/>
      <c r="F1875" s="17" t="e">
        <f>#REF!</f>
        <v>#REF!</v>
      </c>
      <c r="G1875" s="32"/>
      <c r="H1875" s="27"/>
      <c r="I1875" s="52" t="s">
        <v>29</v>
      </c>
    </row>
    <row r="1876" spans="2:9" s="50" customFormat="1" x14ac:dyDescent="0.2">
      <c r="B1876" s="50">
        <v>12</v>
      </c>
      <c r="C1876" s="50" t="s">
        <v>642</v>
      </c>
      <c r="D1876" s="50" t="s">
        <v>207</v>
      </c>
      <c r="E1876" s="136"/>
      <c r="F1876" s="17" t="e">
        <f>#REF!</f>
        <v>#REF!</v>
      </c>
      <c r="G1876" s="32"/>
      <c r="H1876" s="27"/>
      <c r="I1876" s="52" t="s">
        <v>29</v>
      </c>
    </row>
    <row r="1877" spans="2:9" s="50" customFormat="1" x14ac:dyDescent="0.2">
      <c r="B1877" s="50">
        <v>12</v>
      </c>
      <c r="C1877" s="50" t="s">
        <v>642</v>
      </c>
      <c r="D1877" s="50" t="s">
        <v>207</v>
      </c>
      <c r="E1877" s="136"/>
      <c r="F1877" s="17" t="e">
        <f>#REF!</f>
        <v>#REF!</v>
      </c>
      <c r="G1877" s="32"/>
      <c r="H1877" s="27"/>
      <c r="I1877" s="52" t="s">
        <v>29</v>
      </c>
    </row>
    <row r="1878" spans="2:9" s="50" customFormat="1" x14ac:dyDescent="0.2">
      <c r="B1878" s="50">
        <v>12</v>
      </c>
      <c r="C1878" s="50" t="s">
        <v>642</v>
      </c>
      <c r="D1878" s="50" t="s">
        <v>207</v>
      </c>
      <c r="E1878" s="136"/>
      <c r="F1878" s="17" t="e">
        <f>#REF!</f>
        <v>#REF!</v>
      </c>
      <c r="G1878" s="32"/>
      <c r="H1878" s="27"/>
      <c r="I1878" s="52" t="s">
        <v>29</v>
      </c>
    </row>
    <row r="1879" spans="2:9" s="50" customFormat="1" x14ac:dyDescent="0.2">
      <c r="B1879" s="50">
        <v>12</v>
      </c>
      <c r="C1879" s="50" t="s">
        <v>642</v>
      </c>
      <c r="D1879" s="50" t="s">
        <v>207</v>
      </c>
      <c r="E1879" s="136"/>
      <c r="F1879" s="17" t="e">
        <f>#REF!</f>
        <v>#REF!</v>
      </c>
      <c r="G1879" s="32"/>
      <c r="H1879" s="27"/>
      <c r="I1879" s="52" t="s">
        <v>29</v>
      </c>
    </row>
    <row r="1880" spans="2:9" s="50" customFormat="1" x14ac:dyDescent="0.2">
      <c r="B1880" s="50">
        <v>12</v>
      </c>
      <c r="C1880" s="50" t="s">
        <v>642</v>
      </c>
      <c r="D1880" s="50" t="s">
        <v>207</v>
      </c>
      <c r="E1880" s="136"/>
      <c r="F1880" s="17" t="e">
        <f>#REF!</f>
        <v>#REF!</v>
      </c>
      <c r="G1880" s="32"/>
      <c r="H1880" s="27"/>
      <c r="I1880" s="52" t="s">
        <v>29</v>
      </c>
    </row>
    <row r="1881" spans="2:9" s="50" customFormat="1" x14ac:dyDescent="0.2">
      <c r="B1881" s="50">
        <v>12</v>
      </c>
      <c r="C1881" s="50" t="s">
        <v>642</v>
      </c>
      <c r="D1881" s="50" t="s">
        <v>207</v>
      </c>
      <c r="E1881" s="136"/>
      <c r="F1881" s="17" t="e">
        <f>#REF!</f>
        <v>#REF!</v>
      </c>
      <c r="G1881" s="32"/>
      <c r="H1881" s="27"/>
      <c r="I1881" s="52" t="s">
        <v>29</v>
      </c>
    </row>
    <row r="1882" spans="2:9" s="50" customFormat="1" x14ac:dyDescent="0.2">
      <c r="B1882" s="50">
        <v>12</v>
      </c>
      <c r="C1882" s="50" t="s">
        <v>642</v>
      </c>
      <c r="D1882" s="50" t="s">
        <v>207</v>
      </c>
      <c r="E1882" s="136"/>
      <c r="F1882" s="17" t="e">
        <f>#REF!</f>
        <v>#REF!</v>
      </c>
      <c r="G1882" s="32"/>
      <c r="H1882" s="27"/>
      <c r="I1882" s="52" t="s">
        <v>29</v>
      </c>
    </row>
    <row r="1883" spans="2:9" s="50" customFormat="1" x14ac:dyDescent="0.2">
      <c r="B1883" s="50">
        <v>12</v>
      </c>
      <c r="C1883" s="50" t="s">
        <v>642</v>
      </c>
      <c r="D1883" s="50" t="s">
        <v>207</v>
      </c>
      <c r="E1883" s="136"/>
      <c r="F1883" s="17" t="e">
        <f>#REF!</f>
        <v>#REF!</v>
      </c>
      <c r="G1883" s="32"/>
      <c r="H1883" s="27"/>
      <c r="I1883" s="52" t="s">
        <v>29</v>
      </c>
    </row>
    <row r="1884" spans="2:9" s="50" customFormat="1" x14ac:dyDescent="0.2">
      <c r="B1884" s="50">
        <v>12</v>
      </c>
      <c r="C1884" s="50" t="s">
        <v>642</v>
      </c>
      <c r="D1884" s="50" t="s">
        <v>207</v>
      </c>
      <c r="E1884" s="136"/>
      <c r="F1884" s="17" t="e">
        <f>#REF!</f>
        <v>#REF!</v>
      </c>
      <c r="G1884" s="32"/>
      <c r="H1884" s="27"/>
      <c r="I1884" s="52" t="s">
        <v>29</v>
      </c>
    </row>
    <row r="1885" spans="2:9" s="50" customFormat="1" x14ac:dyDescent="0.2">
      <c r="B1885" s="50">
        <v>12</v>
      </c>
      <c r="C1885" s="50" t="s">
        <v>642</v>
      </c>
      <c r="D1885" s="50" t="s">
        <v>520</v>
      </c>
      <c r="E1885" s="136"/>
      <c r="F1885" s="13" t="s">
        <v>434</v>
      </c>
      <c r="G1885" s="32"/>
      <c r="H1885" s="27"/>
      <c r="I1885" s="52" t="s">
        <v>29</v>
      </c>
    </row>
    <row r="1886" spans="2:9" s="50" customFormat="1" x14ac:dyDescent="0.2">
      <c r="B1886" s="50">
        <v>12</v>
      </c>
      <c r="C1886" s="50" t="s">
        <v>642</v>
      </c>
      <c r="D1886" s="50" t="s">
        <v>520</v>
      </c>
      <c r="E1886" s="136"/>
      <c r="F1886" s="16" t="s">
        <v>422</v>
      </c>
      <c r="G1886" s="32"/>
      <c r="H1886" s="27"/>
      <c r="I1886" s="52" t="s">
        <v>29</v>
      </c>
    </row>
    <row r="1887" spans="2:9" s="50" customFormat="1" x14ac:dyDescent="0.2">
      <c r="B1887" s="50">
        <v>12</v>
      </c>
      <c r="C1887" s="50" t="s">
        <v>642</v>
      </c>
      <c r="D1887" s="50" t="s">
        <v>520</v>
      </c>
      <c r="E1887" s="136"/>
      <c r="F1887" s="16" t="s">
        <v>426</v>
      </c>
      <c r="G1887" s="32"/>
      <c r="H1887" s="27"/>
      <c r="I1887" s="52" t="s">
        <v>29</v>
      </c>
    </row>
    <row r="1888" spans="2:9" s="50" customFormat="1" x14ac:dyDescent="0.2">
      <c r="B1888" s="50">
        <v>12</v>
      </c>
      <c r="C1888" s="50" t="s">
        <v>642</v>
      </c>
      <c r="D1888" s="50" t="s">
        <v>520</v>
      </c>
      <c r="E1888" s="136"/>
      <c r="F1888" s="16" t="s">
        <v>433</v>
      </c>
      <c r="G1888" s="32"/>
      <c r="H1888" s="27"/>
      <c r="I1888" s="52" t="s">
        <v>29</v>
      </c>
    </row>
    <row r="1889" spans="2:9" s="50" customFormat="1" x14ac:dyDescent="0.2">
      <c r="B1889" s="50">
        <v>12</v>
      </c>
      <c r="C1889" s="50" t="s">
        <v>642</v>
      </c>
      <c r="D1889" s="50" t="s">
        <v>520</v>
      </c>
      <c r="E1889" s="136"/>
      <c r="F1889" s="16" t="s">
        <v>424</v>
      </c>
      <c r="G1889" s="32"/>
      <c r="H1889" s="27"/>
      <c r="I1889" s="52" t="s">
        <v>29</v>
      </c>
    </row>
    <row r="1890" spans="2:9" s="50" customFormat="1" x14ac:dyDescent="0.2">
      <c r="B1890" s="50">
        <v>12</v>
      </c>
      <c r="C1890" s="50" t="s">
        <v>642</v>
      </c>
      <c r="D1890" s="50" t="s">
        <v>520</v>
      </c>
      <c r="E1890" s="136"/>
      <c r="F1890" s="13" t="s">
        <v>435</v>
      </c>
      <c r="G1890" s="32"/>
      <c r="H1890" s="27"/>
      <c r="I1890" s="52" t="s">
        <v>29</v>
      </c>
    </row>
    <row r="1891" spans="2:9" s="50" customFormat="1" x14ac:dyDescent="0.2">
      <c r="B1891" s="50">
        <v>12</v>
      </c>
      <c r="C1891" s="50" t="s">
        <v>642</v>
      </c>
      <c r="D1891" s="50" t="s">
        <v>520</v>
      </c>
      <c r="E1891" s="136"/>
      <c r="F1891" s="16" t="s">
        <v>429</v>
      </c>
      <c r="G1891" s="32"/>
      <c r="H1891" s="27"/>
      <c r="I1891" s="52" t="s">
        <v>29</v>
      </c>
    </row>
    <row r="1892" spans="2:9" s="50" customFormat="1" x14ac:dyDescent="0.2">
      <c r="B1892" s="50">
        <v>12</v>
      </c>
      <c r="C1892" s="50" t="s">
        <v>642</v>
      </c>
      <c r="D1892" s="50" t="s">
        <v>520</v>
      </c>
      <c r="E1892" s="136"/>
      <c r="F1892" s="16" t="s">
        <v>423</v>
      </c>
      <c r="G1892" s="32"/>
      <c r="H1892" s="27"/>
      <c r="I1892" s="52" t="s">
        <v>29</v>
      </c>
    </row>
    <row r="1893" spans="2:9" s="50" customFormat="1" x14ac:dyDescent="0.2">
      <c r="B1893" s="50">
        <v>12</v>
      </c>
      <c r="C1893" s="50" t="s">
        <v>642</v>
      </c>
      <c r="D1893" s="50" t="s">
        <v>520</v>
      </c>
      <c r="E1893" s="136"/>
      <c r="F1893" s="16" t="s">
        <v>427</v>
      </c>
      <c r="G1893" s="32"/>
      <c r="H1893" s="27"/>
      <c r="I1893" s="52" t="s">
        <v>29</v>
      </c>
    </row>
    <row r="1894" spans="2:9" s="50" customFormat="1" x14ac:dyDescent="0.2">
      <c r="B1894" s="50">
        <v>12</v>
      </c>
      <c r="C1894" s="50" t="s">
        <v>642</v>
      </c>
      <c r="D1894" s="50" t="s">
        <v>520</v>
      </c>
      <c r="E1894" s="136"/>
      <c r="F1894" s="16" t="s">
        <v>458</v>
      </c>
      <c r="G1894" s="32"/>
      <c r="H1894" s="27"/>
      <c r="I1894" s="52" t="s">
        <v>29</v>
      </c>
    </row>
    <row r="1895" spans="2:9" s="50" customFormat="1" x14ac:dyDescent="0.2">
      <c r="B1895" s="50">
        <v>12</v>
      </c>
      <c r="C1895" s="50" t="s">
        <v>642</v>
      </c>
      <c r="D1895" s="50" t="s">
        <v>520</v>
      </c>
      <c r="E1895" s="136"/>
      <c r="F1895" s="16" t="s">
        <v>432</v>
      </c>
      <c r="G1895" s="32"/>
      <c r="H1895" s="27"/>
      <c r="I1895" s="52" t="s">
        <v>29</v>
      </c>
    </row>
    <row r="1896" spans="2:9" s="50" customFormat="1" x14ac:dyDescent="0.2">
      <c r="B1896" s="50">
        <v>12</v>
      </c>
      <c r="C1896" s="50" t="s">
        <v>642</v>
      </c>
      <c r="D1896" s="50" t="s">
        <v>520</v>
      </c>
      <c r="E1896" s="136"/>
      <c r="F1896" s="13" t="s">
        <v>436</v>
      </c>
      <c r="G1896" s="32"/>
      <c r="H1896" s="27"/>
      <c r="I1896" s="52" t="s">
        <v>29</v>
      </c>
    </row>
    <row r="1897" spans="2:9" s="50" customFormat="1" x14ac:dyDescent="0.2">
      <c r="B1897" s="50">
        <v>12</v>
      </c>
      <c r="C1897" s="50" t="s">
        <v>642</v>
      </c>
      <c r="D1897" s="50" t="s">
        <v>520</v>
      </c>
      <c r="E1897" s="136"/>
      <c r="F1897" s="16" t="s">
        <v>457</v>
      </c>
      <c r="G1897" s="32"/>
      <c r="H1897" s="27"/>
      <c r="I1897" s="52" t="s">
        <v>29</v>
      </c>
    </row>
    <row r="1898" spans="2:9" s="50" customFormat="1" x14ac:dyDescent="0.2">
      <c r="B1898" s="50">
        <v>12</v>
      </c>
      <c r="C1898" s="50" t="s">
        <v>642</v>
      </c>
      <c r="D1898" s="50" t="s">
        <v>520</v>
      </c>
      <c r="E1898" s="136"/>
      <c r="F1898" s="16" t="s">
        <v>425</v>
      </c>
      <c r="G1898" s="32"/>
      <c r="H1898" s="27"/>
      <c r="I1898" s="52" t="s">
        <v>29</v>
      </c>
    </row>
    <row r="1899" spans="2:9" s="50" customFormat="1" x14ac:dyDescent="0.2">
      <c r="B1899" s="50">
        <v>12</v>
      </c>
      <c r="C1899" s="50" t="s">
        <v>642</v>
      </c>
      <c r="D1899" s="50" t="s">
        <v>520</v>
      </c>
      <c r="E1899" s="136"/>
      <c r="F1899" s="16" t="s">
        <v>431</v>
      </c>
      <c r="G1899" s="32"/>
      <c r="H1899" s="27"/>
      <c r="I1899" s="52" t="s">
        <v>29</v>
      </c>
    </row>
    <row r="1900" spans="2:9" s="50" customFormat="1" x14ac:dyDescent="0.2">
      <c r="B1900" s="50">
        <v>12</v>
      </c>
      <c r="C1900" s="50" t="s">
        <v>642</v>
      </c>
      <c r="D1900" s="50" t="s">
        <v>520</v>
      </c>
      <c r="E1900" s="136"/>
      <c r="F1900" s="16" t="s">
        <v>459</v>
      </c>
      <c r="G1900" s="32"/>
      <c r="H1900" s="27"/>
      <c r="I1900" s="52" t="s">
        <v>29</v>
      </c>
    </row>
    <row r="1901" spans="2:9" s="50" customFormat="1" x14ac:dyDescent="0.2">
      <c r="B1901" s="50">
        <v>12</v>
      </c>
      <c r="C1901" s="50" t="s">
        <v>642</v>
      </c>
      <c r="D1901" s="50" t="s">
        <v>520</v>
      </c>
      <c r="E1901" s="136"/>
      <c r="F1901" s="16" t="s">
        <v>182</v>
      </c>
      <c r="G1901" s="32"/>
      <c r="H1901" s="27"/>
      <c r="I1901" s="52" t="s">
        <v>29</v>
      </c>
    </row>
    <row r="1902" spans="2:9" s="50" customFormat="1" x14ac:dyDescent="0.2">
      <c r="B1902" s="50">
        <v>12</v>
      </c>
      <c r="C1902" s="50" t="s">
        <v>642</v>
      </c>
      <c r="D1902" s="50" t="s">
        <v>520</v>
      </c>
      <c r="E1902" s="136"/>
      <c r="F1902" s="16" t="s">
        <v>430</v>
      </c>
      <c r="G1902" s="32"/>
      <c r="H1902" s="27"/>
      <c r="I1902" s="52" t="s">
        <v>29</v>
      </c>
    </row>
    <row r="1903" spans="2:9" s="50" customFormat="1" x14ac:dyDescent="0.2">
      <c r="B1903" s="50">
        <v>12</v>
      </c>
      <c r="C1903" s="50" t="s">
        <v>642</v>
      </c>
      <c r="D1903" s="50" t="s">
        <v>520</v>
      </c>
      <c r="E1903" s="136"/>
      <c r="F1903" s="13" t="s">
        <v>437</v>
      </c>
      <c r="G1903" s="32"/>
      <c r="H1903" s="27"/>
      <c r="I1903" s="52" t="s">
        <v>29</v>
      </c>
    </row>
    <row r="1904" spans="2:9" s="50" customFormat="1" x14ac:dyDescent="0.2">
      <c r="B1904" s="50">
        <v>12</v>
      </c>
      <c r="C1904" s="50" t="s">
        <v>642</v>
      </c>
      <c r="D1904" s="50" t="s">
        <v>520</v>
      </c>
      <c r="E1904" s="136"/>
      <c r="F1904" s="17" t="e">
        <f>#REF!</f>
        <v>#REF!</v>
      </c>
      <c r="G1904" s="32"/>
      <c r="H1904" s="27"/>
      <c r="I1904" s="52" t="s">
        <v>29</v>
      </c>
    </row>
    <row r="1905" spans="2:9" s="50" customFormat="1" x14ac:dyDescent="0.2">
      <c r="B1905" s="50">
        <v>12</v>
      </c>
      <c r="C1905" s="50" t="s">
        <v>642</v>
      </c>
      <c r="D1905" s="50" t="s">
        <v>520</v>
      </c>
      <c r="E1905" s="136"/>
      <c r="F1905" s="17" t="e">
        <f>#REF!</f>
        <v>#REF!</v>
      </c>
      <c r="G1905" s="32"/>
      <c r="H1905" s="27"/>
      <c r="I1905" s="52" t="s">
        <v>29</v>
      </c>
    </row>
    <row r="1906" spans="2:9" s="50" customFormat="1" x14ac:dyDescent="0.2">
      <c r="B1906" s="50">
        <v>12</v>
      </c>
      <c r="C1906" s="50" t="s">
        <v>642</v>
      </c>
      <c r="D1906" s="50" t="s">
        <v>520</v>
      </c>
      <c r="E1906" s="136"/>
      <c r="F1906" s="17" t="e">
        <f>#REF!</f>
        <v>#REF!</v>
      </c>
      <c r="G1906" s="32"/>
      <c r="H1906" s="27"/>
      <c r="I1906" s="52" t="s">
        <v>29</v>
      </c>
    </row>
    <row r="1907" spans="2:9" s="50" customFormat="1" x14ac:dyDescent="0.2">
      <c r="B1907" s="50">
        <v>12</v>
      </c>
      <c r="C1907" s="50" t="s">
        <v>642</v>
      </c>
      <c r="D1907" s="50" t="s">
        <v>520</v>
      </c>
      <c r="E1907" s="136"/>
      <c r="F1907" s="17" t="e">
        <f>#REF!</f>
        <v>#REF!</v>
      </c>
      <c r="G1907" s="32"/>
      <c r="H1907" s="27"/>
      <c r="I1907" s="52" t="s">
        <v>29</v>
      </c>
    </row>
    <row r="1908" spans="2:9" s="50" customFormat="1" x14ac:dyDescent="0.2">
      <c r="B1908" s="50">
        <v>12</v>
      </c>
      <c r="C1908" s="50" t="s">
        <v>642</v>
      </c>
      <c r="D1908" s="50" t="s">
        <v>520</v>
      </c>
      <c r="E1908" s="136"/>
      <c r="F1908" s="17" t="e">
        <f>#REF!</f>
        <v>#REF!</v>
      </c>
      <c r="G1908" s="32"/>
      <c r="H1908" s="27"/>
      <c r="I1908" s="52" t="s">
        <v>29</v>
      </c>
    </row>
    <row r="1909" spans="2:9" s="50" customFormat="1" x14ac:dyDescent="0.2">
      <c r="B1909" s="50">
        <v>12</v>
      </c>
      <c r="C1909" s="50" t="s">
        <v>642</v>
      </c>
      <c r="D1909" s="50" t="s">
        <v>520</v>
      </c>
      <c r="E1909" s="136"/>
      <c r="F1909" s="17" t="e">
        <f>#REF!</f>
        <v>#REF!</v>
      </c>
      <c r="G1909" s="32"/>
      <c r="H1909" s="27"/>
      <c r="I1909" s="52" t="s">
        <v>29</v>
      </c>
    </row>
    <row r="1910" spans="2:9" s="50" customFormat="1" x14ac:dyDescent="0.2">
      <c r="B1910" s="50">
        <v>12</v>
      </c>
      <c r="C1910" s="50" t="s">
        <v>642</v>
      </c>
      <c r="D1910" s="50" t="s">
        <v>520</v>
      </c>
      <c r="E1910" s="136"/>
      <c r="F1910" s="17" t="e">
        <f>#REF!</f>
        <v>#REF!</v>
      </c>
      <c r="G1910" s="32"/>
      <c r="H1910" s="27"/>
      <c r="I1910" s="52" t="s">
        <v>29</v>
      </c>
    </row>
    <row r="1911" spans="2:9" s="50" customFormat="1" x14ac:dyDescent="0.2">
      <c r="B1911" s="50">
        <v>12</v>
      </c>
      <c r="C1911" s="50" t="s">
        <v>642</v>
      </c>
      <c r="D1911" s="50" t="s">
        <v>520</v>
      </c>
      <c r="E1911" s="136"/>
      <c r="F1911" s="17" t="e">
        <f>#REF!</f>
        <v>#REF!</v>
      </c>
      <c r="G1911" s="32"/>
      <c r="H1911" s="27"/>
      <c r="I1911" s="52" t="s">
        <v>29</v>
      </c>
    </row>
    <row r="1912" spans="2:9" s="50" customFormat="1" x14ac:dyDescent="0.2">
      <c r="B1912" s="50">
        <v>12</v>
      </c>
      <c r="C1912" s="50" t="s">
        <v>642</v>
      </c>
      <c r="D1912" s="50" t="s">
        <v>520</v>
      </c>
      <c r="E1912" s="136"/>
      <c r="F1912" s="17" t="e">
        <f>#REF!</f>
        <v>#REF!</v>
      </c>
      <c r="G1912" s="32"/>
      <c r="H1912" s="27"/>
      <c r="I1912" s="52" t="s">
        <v>29</v>
      </c>
    </row>
    <row r="1913" spans="2:9" s="50" customFormat="1" x14ac:dyDescent="0.2">
      <c r="B1913" s="50">
        <v>12</v>
      </c>
      <c r="C1913" s="50" t="s">
        <v>642</v>
      </c>
      <c r="D1913" s="50" t="s">
        <v>520</v>
      </c>
      <c r="E1913" s="136"/>
      <c r="F1913" s="17" t="e">
        <f>#REF!</f>
        <v>#REF!</v>
      </c>
      <c r="G1913" s="32"/>
      <c r="H1913" s="27"/>
      <c r="I1913" s="52" t="s">
        <v>29</v>
      </c>
    </row>
    <row r="1914" spans="2:9" s="50" customFormat="1" x14ac:dyDescent="0.2">
      <c r="B1914" s="50">
        <v>12</v>
      </c>
      <c r="C1914" s="50" t="s">
        <v>642</v>
      </c>
      <c r="D1914" s="50" t="s">
        <v>520</v>
      </c>
      <c r="E1914" s="136"/>
      <c r="F1914" s="17" t="e">
        <f>#REF!</f>
        <v>#REF!</v>
      </c>
      <c r="G1914" s="32"/>
      <c r="H1914" s="27"/>
      <c r="I1914" s="52" t="s">
        <v>29</v>
      </c>
    </row>
    <row r="1915" spans="2:9" s="50" customFormat="1" x14ac:dyDescent="0.2">
      <c r="B1915" s="50">
        <v>12</v>
      </c>
      <c r="C1915" s="50" t="s">
        <v>642</v>
      </c>
      <c r="D1915" s="50" t="s">
        <v>520</v>
      </c>
      <c r="E1915" s="136"/>
      <c r="F1915" s="17" t="e">
        <f>#REF!</f>
        <v>#REF!</v>
      </c>
      <c r="G1915" s="32"/>
      <c r="H1915" s="27"/>
      <c r="I1915" s="52" t="s">
        <v>29</v>
      </c>
    </row>
    <row r="1916" spans="2:9" s="50" customFormat="1" x14ac:dyDescent="0.2">
      <c r="B1916" s="50">
        <v>12</v>
      </c>
      <c r="C1916" s="50" t="s">
        <v>642</v>
      </c>
      <c r="D1916" s="50" t="s">
        <v>520</v>
      </c>
      <c r="E1916" s="136"/>
      <c r="F1916" s="17" t="e">
        <f>#REF!</f>
        <v>#REF!</v>
      </c>
      <c r="G1916" s="32"/>
      <c r="H1916" s="27"/>
      <c r="I1916" s="52" t="s">
        <v>29</v>
      </c>
    </row>
    <row r="1917" spans="2:9" s="50" customFormat="1" x14ac:dyDescent="0.2">
      <c r="B1917" s="50">
        <v>12</v>
      </c>
      <c r="C1917" s="50" t="s">
        <v>642</v>
      </c>
      <c r="D1917" s="50" t="s">
        <v>520</v>
      </c>
      <c r="E1917" s="136"/>
      <c r="F1917" s="17" t="e">
        <f>#REF!</f>
        <v>#REF!</v>
      </c>
      <c r="G1917" s="32"/>
      <c r="H1917" s="27"/>
      <c r="I1917" s="52" t="s">
        <v>29</v>
      </c>
    </row>
    <row r="1918" spans="2:9" s="50" customFormat="1" x14ac:dyDescent="0.2">
      <c r="B1918" s="50">
        <v>12</v>
      </c>
      <c r="C1918" s="50" t="s">
        <v>642</v>
      </c>
      <c r="D1918" s="50" t="s">
        <v>520</v>
      </c>
      <c r="E1918" s="136"/>
      <c r="F1918" s="17" t="e">
        <f>#REF!</f>
        <v>#REF!</v>
      </c>
      <c r="G1918" s="32"/>
      <c r="H1918" s="27"/>
      <c r="I1918" s="52" t="s">
        <v>29</v>
      </c>
    </row>
    <row r="1919" spans="2:9" s="50" customFormat="1" x14ac:dyDescent="0.2">
      <c r="B1919" s="50">
        <v>12</v>
      </c>
      <c r="C1919" s="50" t="s">
        <v>642</v>
      </c>
      <c r="D1919" s="50" t="s">
        <v>520</v>
      </c>
      <c r="E1919" s="136"/>
      <c r="F1919" s="17" t="e">
        <f>#REF!</f>
        <v>#REF!</v>
      </c>
      <c r="G1919" s="32"/>
      <c r="H1919" s="27"/>
      <c r="I1919" s="52" t="s">
        <v>29</v>
      </c>
    </row>
    <row r="1920" spans="2:9" s="50" customFormat="1" x14ac:dyDescent="0.2">
      <c r="B1920" s="50">
        <v>12</v>
      </c>
      <c r="C1920" s="50" t="s">
        <v>642</v>
      </c>
      <c r="D1920" s="50" t="s">
        <v>520</v>
      </c>
      <c r="E1920" s="136"/>
      <c r="F1920" s="17" t="e">
        <f>#REF!</f>
        <v>#REF!</v>
      </c>
      <c r="G1920" s="32"/>
      <c r="H1920" s="27"/>
      <c r="I1920" s="52" t="s">
        <v>29</v>
      </c>
    </row>
    <row r="1921" spans="2:9" s="50" customFormat="1" x14ac:dyDescent="0.2">
      <c r="B1921" s="50">
        <v>12</v>
      </c>
      <c r="C1921" s="50" t="s">
        <v>642</v>
      </c>
      <c r="D1921" s="50" t="s">
        <v>520</v>
      </c>
      <c r="E1921" s="136"/>
      <c r="F1921" s="17" t="e">
        <f>#REF!</f>
        <v>#REF!</v>
      </c>
      <c r="G1921" s="32"/>
      <c r="H1921" s="27"/>
      <c r="I1921" s="52" t="s">
        <v>29</v>
      </c>
    </row>
    <row r="1922" spans="2:9" s="50" customFormat="1" x14ac:dyDescent="0.2">
      <c r="B1922" s="50">
        <v>12</v>
      </c>
      <c r="C1922" s="50" t="s">
        <v>642</v>
      </c>
      <c r="D1922" s="50" t="s">
        <v>520</v>
      </c>
      <c r="E1922" s="136"/>
      <c r="F1922" s="17" t="e">
        <f>#REF!</f>
        <v>#REF!</v>
      </c>
      <c r="G1922" s="32"/>
      <c r="H1922" s="27"/>
      <c r="I1922" s="52" t="s">
        <v>29</v>
      </c>
    </row>
    <row r="1923" spans="2:9" s="50" customFormat="1" x14ac:dyDescent="0.2">
      <c r="B1923" s="50">
        <v>12</v>
      </c>
      <c r="C1923" s="50" t="s">
        <v>642</v>
      </c>
      <c r="D1923" s="50" t="s">
        <v>520</v>
      </c>
      <c r="E1923" s="136"/>
      <c r="F1923" s="17" t="e">
        <f>#REF!</f>
        <v>#REF!</v>
      </c>
      <c r="G1923" s="32"/>
      <c r="H1923" s="27"/>
      <c r="I1923" s="52" t="s">
        <v>29</v>
      </c>
    </row>
    <row r="1924" spans="2:9" s="50" customFormat="1" x14ac:dyDescent="0.2">
      <c r="B1924" s="50">
        <v>12</v>
      </c>
      <c r="C1924" s="50" t="s">
        <v>642</v>
      </c>
      <c r="D1924" s="50" t="s">
        <v>1050</v>
      </c>
      <c r="E1924" s="136"/>
      <c r="F1924" s="13" t="s">
        <v>434</v>
      </c>
      <c r="G1924" s="32"/>
      <c r="H1924" s="27"/>
      <c r="I1924" s="52" t="s">
        <v>29</v>
      </c>
    </row>
    <row r="1925" spans="2:9" s="50" customFormat="1" x14ac:dyDescent="0.2">
      <c r="B1925" s="50">
        <v>12</v>
      </c>
      <c r="C1925" s="50" t="s">
        <v>642</v>
      </c>
      <c r="D1925" s="50" t="s">
        <v>1050</v>
      </c>
      <c r="E1925" s="136"/>
      <c r="F1925" s="16" t="s">
        <v>422</v>
      </c>
      <c r="G1925" s="32"/>
      <c r="H1925" s="27"/>
      <c r="I1925" s="52" t="s">
        <v>29</v>
      </c>
    </row>
    <row r="1926" spans="2:9" s="50" customFormat="1" x14ac:dyDescent="0.2">
      <c r="B1926" s="50">
        <v>12</v>
      </c>
      <c r="C1926" s="50" t="s">
        <v>642</v>
      </c>
      <c r="D1926" s="50" t="s">
        <v>1050</v>
      </c>
      <c r="E1926" s="136"/>
      <c r="F1926" s="16" t="s">
        <v>426</v>
      </c>
      <c r="G1926" s="32"/>
      <c r="H1926" s="27"/>
      <c r="I1926" s="52" t="s">
        <v>29</v>
      </c>
    </row>
    <row r="1927" spans="2:9" s="50" customFormat="1" x14ac:dyDescent="0.2">
      <c r="B1927" s="50">
        <v>12</v>
      </c>
      <c r="C1927" s="50" t="s">
        <v>642</v>
      </c>
      <c r="D1927" s="50" t="s">
        <v>1050</v>
      </c>
      <c r="E1927" s="136"/>
      <c r="F1927" s="16" t="s">
        <v>433</v>
      </c>
      <c r="G1927" s="32"/>
      <c r="H1927" s="27"/>
      <c r="I1927" s="52" t="s">
        <v>29</v>
      </c>
    </row>
    <row r="1928" spans="2:9" s="50" customFormat="1" x14ac:dyDescent="0.2">
      <c r="B1928" s="50">
        <v>12</v>
      </c>
      <c r="C1928" s="50" t="s">
        <v>642</v>
      </c>
      <c r="D1928" s="50" t="s">
        <v>1050</v>
      </c>
      <c r="E1928" s="136"/>
      <c r="F1928" s="16" t="s">
        <v>424</v>
      </c>
      <c r="G1928" s="32"/>
      <c r="H1928" s="27"/>
      <c r="I1928" s="52" t="s">
        <v>29</v>
      </c>
    </row>
    <row r="1929" spans="2:9" s="50" customFormat="1" x14ac:dyDescent="0.2">
      <c r="B1929" s="50">
        <v>12</v>
      </c>
      <c r="C1929" s="50" t="s">
        <v>642</v>
      </c>
      <c r="D1929" s="50" t="s">
        <v>1050</v>
      </c>
      <c r="E1929" s="136"/>
      <c r="F1929" s="13" t="s">
        <v>435</v>
      </c>
      <c r="G1929" s="32"/>
      <c r="H1929" s="27"/>
      <c r="I1929" s="52" t="s">
        <v>29</v>
      </c>
    </row>
    <row r="1930" spans="2:9" s="50" customFormat="1" x14ac:dyDescent="0.2">
      <c r="B1930" s="50">
        <v>12</v>
      </c>
      <c r="C1930" s="50" t="s">
        <v>642</v>
      </c>
      <c r="D1930" s="50" t="s">
        <v>1050</v>
      </c>
      <c r="E1930" s="136"/>
      <c r="F1930" s="16" t="s">
        <v>429</v>
      </c>
      <c r="G1930" s="32"/>
      <c r="H1930" s="27"/>
      <c r="I1930" s="52" t="s">
        <v>29</v>
      </c>
    </row>
    <row r="1931" spans="2:9" s="50" customFormat="1" x14ac:dyDescent="0.2">
      <c r="B1931" s="50">
        <v>12</v>
      </c>
      <c r="C1931" s="50" t="s">
        <v>642</v>
      </c>
      <c r="D1931" s="50" t="s">
        <v>1050</v>
      </c>
      <c r="E1931" s="136"/>
      <c r="F1931" s="16" t="s">
        <v>423</v>
      </c>
      <c r="G1931" s="32"/>
      <c r="H1931" s="27"/>
      <c r="I1931" s="52" t="s">
        <v>29</v>
      </c>
    </row>
    <row r="1932" spans="2:9" s="50" customFormat="1" x14ac:dyDescent="0.2">
      <c r="B1932" s="50">
        <v>12</v>
      </c>
      <c r="C1932" s="50" t="s">
        <v>642</v>
      </c>
      <c r="D1932" s="50" t="s">
        <v>1050</v>
      </c>
      <c r="E1932" s="136"/>
      <c r="F1932" s="16" t="s">
        <v>427</v>
      </c>
      <c r="G1932" s="32"/>
      <c r="H1932" s="27"/>
      <c r="I1932" s="52" t="s">
        <v>29</v>
      </c>
    </row>
    <row r="1933" spans="2:9" s="50" customFormat="1" x14ac:dyDescent="0.2">
      <c r="B1933" s="50">
        <v>12</v>
      </c>
      <c r="C1933" s="50" t="s">
        <v>642</v>
      </c>
      <c r="D1933" s="50" t="s">
        <v>1050</v>
      </c>
      <c r="E1933" s="136"/>
      <c r="F1933" s="16" t="s">
        <v>458</v>
      </c>
      <c r="G1933" s="32"/>
      <c r="H1933" s="27"/>
      <c r="I1933" s="52" t="s">
        <v>29</v>
      </c>
    </row>
    <row r="1934" spans="2:9" s="50" customFormat="1" x14ac:dyDescent="0.2">
      <c r="B1934" s="50">
        <v>12</v>
      </c>
      <c r="C1934" s="50" t="s">
        <v>642</v>
      </c>
      <c r="D1934" s="50" t="s">
        <v>1050</v>
      </c>
      <c r="E1934" s="136"/>
      <c r="F1934" s="16" t="s">
        <v>432</v>
      </c>
      <c r="G1934" s="32"/>
      <c r="H1934" s="27"/>
      <c r="I1934" s="52" t="s">
        <v>29</v>
      </c>
    </row>
    <row r="1935" spans="2:9" s="50" customFormat="1" x14ac:dyDescent="0.2">
      <c r="B1935" s="50">
        <v>12</v>
      </c>
      <c r="C1935" s="50" t="s">
        <v>642</v>
      </c>
      <c r="D1935" s="50" t="s">
        <v>1050</v>
      </c>
      <c r="E1935" s="136"/>
      <c r="F1935" s="13" t="s">
        <v>436</v>
      </c>
      <c r="G1935" s="32"/>
      <c r="H1935" s="27"/>
      <c r="I1935" s="52" t="s">
        <v>29</v>
      </c>
    </row>
    <row r="1936" spans="2:9" s="50" customFormat="1" x14ac:dyDescent="0.2">
      <c r="B1936" s="50">
        <v>12</v>
      </c>
      <c r="C1936" s="50" t="s">
        <v>642</v>
      </c>
      <c r="D1936" s="50" t="s">
        <v>1050</v>
      </c>
      <c r="E1936" s="136"/>
      <c r="F1936" s="16" t="s">
        <v>457</v>
      </c>
      <c r="G1936" s="32"/>
      <c r="H1936" s="27"/>
      <c r="I1936" s="52" t="s">
        <v>29</v>
      </c>
    </row>
    <row r="1937" spans="2:9" s="50" customFormat="1" x14ac:dyDescent="0.2">
      <c r="B1937" s="50">
        <v>12</v>
      </c>
      <c r="C1937" s="50" t="s">
        <v>642</v>
      </c>
      <c r="D1937" s="50" t="s">
        <v>1050</v>
      </c>
      <c r="E1937" s="136"/>
      <c r="F1937" s="16" t="s">
        <v>425</v>
      </c>
      <c r="G1937" s="32"/>
      <c r="H1937" s="27"/>
      <c r="I1937" s="52" t="s">
        <v>29</v>
      </c>
    </row>
    <row r="1938" spans="2:9" s="50" customFormat="1" x14ac:dyDescent="0.2">
      <c r="B1938" s="50">
        <v>12</v>
      </c>
      <c r="C1938" s="50" t="s">
        <v>642</v>
      </c>
      <c r="D1938" s="50" t="s">
        <v>1050</v>
      </c>
      <c r="E1938" s="136"/>
      <c r="F1938" s="16" t="s">
        <v>431</v>
      </c>
      <c r="G1938" s="32"/>
      <c r="H1938" s="27"/>
      <c r="I1938" s="52" t="s">
        <v>29</v>
      </c>
    </row>
    <row r="1939" spans="2:9" s="50" customFormat="1" x14ac:dyDescent="0.2">
      <c r="B1939" s="50">
        <v>12</v>
      </c>
      <c r="C1939" s="50" t="s">
        <v>642</v>
      </c>
      <c r="D1939" s="50" t="s">
        <v>1050</v>
      </c>
      <c r="E1939" s="136"/>
      <c r="F1939" s="16" t="s">
        <v>459</v>
      </c>
      <c r="G1939" s="32"/>
      <c r="H1939" s="27"/>
      <c r="I1939" s="52" t="s">
        <v>29</v>
      </c>
    </row>
    <row r="1940" spans="2:9" s="50" customFormat="1" x14ac:dyDescent="0.2">
      <c r="B1940" s="50">
        <v>12</v>
      </c>
      <c r="C1940" s="50" t="s">
        <v>642</v>
      </c>
      <c r="D1940" s="50" t="s">
        <v>1050</v>
      </c>
      <c r="E1940" s="136"/>
      <c r="F1940" s="16" t="s">
        <v>182</v>
      </c>
      <c r="G1940" s="32"/>
      <c r="H1940" s="27"/>
      <c r="I1940" s="52" t="s">
        <v>29</v>
      </c>
    </row>
    <row r="1941" spans="2:9" s="50" customFormat="1" x14ac:dyDescent="0.2">
      <c r="B1941" s="50">
        <v>12</v>
      </c>
      <c r="C1941" s="50" t="s">
        <v>642</v>
      </c>
      <c r="D1941" s="50" t="s">
        <v>1050</v>
      </c>
      <c r="E1941" s="136"/>
      <c r="F1941" s="16" t="s">
        <v>430</v>
      </c>
      <c r="G1941" s="32"/>
      <c r="H1941" s="27"/>
      <c r="I1941" s="52" t="s">
        <v>29</v>
      </c>
    </row>
    <row r="1942" spans="2:9" s="50" customFormat="1" x14ac:dyDescent="0.2">
      <c r="B1942" s="50">
        <v>12</v>
      </c>
      <c r="C1942" s="50" t="s">
        <v>642</v>
      </c>
      <c r="D1942" s="50" t="s">
        <v>1050</v>
      </c>
      <c r="E1942" s="136"/>
      <c r="F1942" s="13" t="s">
        <v>437</v>
      </c>
      <c r="G1942" s="32"/>
      <c r="H1942" s="27"/>
      <c r="I1942" s="52" t="s">
        <v>29</v>
      </c>
    </row>
    <row r="1943" spans="2:9" s="50" customFormat="1" x14ac:dyDescent="0.2">
      <c r="B1943" s="50">
        <v>12</v>
      </c>
      <c r="C1943" s="50" t="s">
        <v>642</v>
      </c>
      <c r="D1943" s="50" t="s">
        <v>1050</v>
      </c>
      <c r="E1943" s="136"/>
      <c r="F1943" s="17" t="e">
        <f>#REF!</f>
        <v>#REF!</v>
      </c>
      <c r="G1943" s="32"/>
      <c r="H1943" s="27"/>
      <c r="I1943" s="52" t="s">
        <v>29</v>
      </c>
    </row>
    <row r="1944" spans="2:9" s="50" customFormat="1" x14ac:dyDescent="0.2">
      <c r="B1944" s="50">
        <v>12</v>
      </c>
      <c r="C1944" s="50" t="s">
        <v>642</v>
      </c>
      <c r="D1944" s="50" t="s">
        <v>1050</v>
      </c>
      <c r="E1944" s="136"/>
      <c r="F1944" s="17" t="e">
        <f>#REF!</f>
        <v>#REF!</v>
      </c>
      <c r="G1944" s="32"/>
      <c r="H1944" s="27"/>
      <c r="I1944" s="52" t="s">
        <v>29</v>
      </c>
    </row>
    <row r="1945" spans="2:9" s="50" customFormat="1" x14ac:dyDescent="0.2">
      <c r="B1945" s="50">
        <v>12</v>
      </c>
      <c r="C1945" s="50" t="s">
        <v>642</v>
      </c>
      <c r="D1945" s="50" t="s">
        <v>1050</v>
      </c>
      <c r="E1945" s="136"/>
      <c r="F1945" s="17" t="e">
        <f>#REF!</f>
        <v>#REF!</v>
      </c>
      <c r="G1945" s="32"/>
      <c r="H1945" s="27"/>
      <c r="I1945" s="52" t="s">
        <v>29</v>
      </c>
    </row>
    <row r="1946" spans="2:9" s="50" customFormat="1" x14ac:dyDescent="0.2">
      <c r="B1946" s="50">
        <v>12</v>
      </c>
      <c r="C1946" s="50" t="s">
        <v>642</v>
      </c>
      <c r="D1946" s="50" t="s">
        <v>1050</v>
      </c>
      <c r="E1946" s="136"/>
      <c r="F1946" s="17" t="e">
        <f>#REF!</f>
        <v>#REF!</v>
      </c>
      <c r="G1946" s="32"/>
      <c r="H1946" s="27"/>
      <c r="I1946" s="52" t="s">
        <v>29</v>
      </c>
    </row>
    <row r="1947" spans="2:9" s="50" customFormat="1" x14ac:dyDescent="0.2">
      <c r="B1947" s="50">
        <v>12</v>
      </c>
      <c r="C1947" s="50" t="s">
        <v>642</v>
      </c>
      <c r="D1947" s="50" t="s">
        <v>1050</v>
      </c>
      <c r="E1947" s="136"/>
      <c r="F1947" s="17" t="e">
        <f>#REF!</f>
        <v>#REF!</v>
      </c>
      <c r="G1947" s="32"/>
      <c r="H1947" s="27"/>
      <c r="I1947" s="52" t="s">
        <v>29</v>
      </c>
    </row>
    <row r="1948" spans="2:9" s="50" customFormat="1" x14ac:dyDescent="0.2">
      <c r="B1948" s="50">
        <v>12</v>
      </c>
      <c r="C1948" s="50" t="s">
        <v>642</v>
      </c>
      <c r="D1948" s="50" t="s">
        <v>1050</v>
      </c>
      <c r="E1948" s="136"/>
      <c r="F1948" s="17" t="e">
        <f>#REF!</f>
        <v>#REF!</v>
      </c>
      <c r="G1948" s="32"/>
      <c r="H1948" s="27"/>
      <c r="I1948" s="52" t="s">
        <v>29</v>
      </c>
    </row>
    <row r="1949" spans="2:9" s="50" customFormat="1" x14ac:dyDescent="0.2">
      <c r="B1949" s="50">
        <v>12</v>
      </c>
      <c r="C1949" s="50" t="s">
        <v>642</v>
      </c>
      <c r="D1949" s="50" t="s">
        <v>1050</v>
      </c>
      <c r="E1949" s="136"/>
      <c r="F1949" s="17" t="e">
        <f>#REF!</f>
        <v>#REF!</v>
      </c>
      <c r="G1949" s="32"/>
      <c r="H1949" s="27"/>
      <c r="I1949" s="52" t="s">
        <v>29</v>
      </c>
    </row>
    <row r="1950" spans="2:9" s="50" customFormat="1" x14ac:dyDescent="0.2">
      <c r="B1950" s="50">
        <v>12</v>
      </c>
      <c r="C1950" s="50" t="s">
        <v>642</v>
      </c>
      <c r="D1950" s="50" t="s">
        <v>1050</v>
      </c>
      <c r="E1950" s="136"/>
      <c r="F1950" s="17" t="e">
        <f>#REF!</f>
        <v>#REF!</v>
      </c>
      <c r="G1950" s="32"/>
      <c r="H1950" s="27"/>
      <c r="I1950" s="52" t="s">
        <v>29</v>
      </c>
    </row>
    <row r="1951" spans="2:9" s="50" customFormat="1" x14ac:dyDescent="0.2">
      <c r="B1951" s="50">
        <v>12</v>
      </c>
      <c r="C1951" s="50" t="s">
        <v>642</v>
      </c>
      <c r="D1951" s="50" t="s">
        <v>1050</v>
      </c>
      <c r="E1951" s="136"/>
      <c r="F1951" s="17" t="e">
        <f>#REF!</f>
        <v>#REF!</v>
      </c>
      <c r="G1951" s="32"/>
      <c r="H1951" s="27"/>
      <c r="I1951" s="52" t="s">
        <v>29</v>
      </c>
    </row>
    <row r="1952" spans="2:9" s="50" customFormat="1" x14ac:dyDescent="0.2">
      <c r="B1952" s="50">
        <v>12</v>
      </c>
      <c r="C1952" s="50" t="s">
        <v>642</v>
      </c>
      <c r="D1952" s="50" t="s">
        <v>1050</v>
      </c>
      <c r="E1952" s="136"/>
      <c r="F1952" s="17" t="e">
        <f>#REF!</f>
        <v>#REF!</v>
      </c>
      <c r="G1952" s="32"/>
      <c r="H1952" s="27"/>
      <c r="I1952" s="52" t="s">
        <v>29</v>
      </c>
    </row>
    <row r="1953" spans="1:9" s="50" customFormat="1" x14ac:dyDescent="0.2">
      <c r="B1953" s="50">
        <v>12</v>
      </c>
      <c r="C1953" s="50" t="s">
        <v>642</v>
      </c>
      <c r="D1953" s="50" t="s">
        <v>1050</v>
      </c>
      <c r="E1953" s="136"/>
      <c r="F1953" s="17" t="e">
        <f>#REF!</f>
        <v>#REF!</v>
      </c>
      <c r="G1953" s="32"/>
      <c r="H1953" s="27"/>
      <c r="I1953" s="52" t="s">
        <v>29</v>
      </c>
    </row>
    <row r="1954" spans="1:9" s="50" customFormat="1" x14ac:dyDescent="0.2">
      <c r="B1954" s="50">
        <v>12</v>
      </c>
      <c r="C1954" s="50" t="s">
        <v>642</v>
      </c>
      <c r="D1954" s="50" t="s">
        <v>1050</v>
      </c>
      <c r="E1954" s="136"/>
      <c r="F1954" s="17" t="e">
        <f>#REF!</f>
        <v>#REF!</v>
      </c>
      <c r="G1954" s="32"/>
      <c r="H1954" s="27"/>
      <c r="I1954" s="52" t="s">
        <v>29</v>
      </c>
    </row>
    <row r="1955" spans="1:9" s="50" customFormat="1" x14ac:dyDescent="0.2">
      <c r="B1955" s="50">
        <v>12</v>
      </c>
      <c r="C1955" s="50" t="s">
        <v>642</v>
      </c>
      <c r="D1955" s="50" t="s">
        <v>1050</v>
      </c>
      <c r="E1955" s="136"/>
      <c r="F1955" s="17" t="e">
        <f>#REF!</f>
        <v>#REF!</v>
      </c>
      <c r="G1955" s="32"/>
      <c r="H1955" s="27"/>
      <c r="I1955" s="52" t="s">
        <v>29</v>
      </c>
    </row>
    <row r="1956" spans="1:9" s="50" customFormat="1" x14ac:dyDescent="0.2">
      <c r="B1956" s="50">
        <v>12</v>
      </c>
      <c r="C1956" s="50" t="s">
        <v>642</v>
      </c>
      <c r="D1956" s="50" t="s">
        <v>1050</v>
      </c>
      <c r="E1956" s="136"/>
      <c r="F1956" s="17" t="e">
        <f>#REF!</f>
        <v>#REF!</v>
      </c>
      <c r="G1956" s="32"/>
      <c r="H1956" s="27"/>
      <c r="I1956" s="52" t="s">
        <v>29</v>
      </c>
    </row>
    <row r="1957" spans="1:9" s="50" customFormat="1" x14ac:dyDescent="0.2">
      <c r="B1957" s="50">
        <v>12</v>
      </c>
      <c r="C1957" s="50" t="s">
        <v>642</v>
      </c>
      <c r="D1957" s="50" t="s">
        <v>1050</v>
      </c>
      <c r="E1957" s="136"/>
      <c r="F1957" s="17" t="e">
        <f>#REF!</f>
        <v>#REF!</v>
      </c>
      <c r="G1957" s="32"/>
      <c r="H1957" s="27"/>
      <c r="I1957" s="52" t="s">
        <v>29</v>
      </c>
    </row>
    <row r="1958" spans="1:9" s="50" customFormat="1" x14ac:dyDescent="0.2">
      <c r="B1958" s="50">
        <v>12</v>
      </c>
      <c r="C1958" s="50" t="s">
        <v>642</v>
      </c>
      <c r="D1958" s="50" t="s">
        <v>1050</v>
      </c>
      <c r="E1958" s="136"/>
      <c r="F1958" s="17" t="e">
        <f>#REF!</f>
        <v>#REF!</v>
      </c>
      <c r="G1958" s="32"/>
      <c r="H1958" s="27"/>
      <c r="I1958" s="52" t="s">
        <v>29</v>
      </c>
    </row>
    <row r="1959" spans="1:9" s="50" customFormat="1" x14ac:dyDescent="0.2">
      <c r="B1959" s="50">
        <v>12</v>
      </c>
      <c r="C1959" s="50" t="s">
        <v>642</v>
      </c>
      <c r="D1959" s="50" t="s">
        <v>1050</v>
      </c>
      <c r="E1959" s="136"/>
      <c r="F1959" s="17" t="e">
        <f>#REF!</f>
        <v>#REF!</v>
      </c>
      <c r="G1959" s="32"/>
      <c r="H1959" s="27"/>
      <c r="I1959" s="52" t="s">
        <v>29</v>
      </c>
    </row>
    <row r="1960" spans="1:9" s="50" customFormat="1" x14ac:dyDescent="0.2">
      <c r="B1960" s="50">
        <v>12</v>
      </c>
      <c r="C1960" s="50" t="s">
        <v>642</v>
      </c>
      <c r="D1960" s="50" t="s">
        <v>1050</v>
      </c>
      <c r="E1960" s="136"/>
      <c r="F1960" s="17" t="e">
        <f>#REF!</f>
        <v>#REF!</v>
      </c>
      <c r="G1960" s="32"/>
      <c r="H1960" s="27"/>
      <c r="I1960" s="52" t="s">
        <v>29</v>
      </c>
    </row>
    <row r="1961" spans="1:9" s="50" customFormat="1" x14ac:dyDescent="0.2">
      <c r="B1961" s="50">
        <v>12</v>
      </c>
      <c r="C1961" s="50" t="s">
        <v>642</v>
      </c>
      <c r="D1961" s="50" t="s">
        <v>1050</v>
      </c>
      <c r="E1961" s="136"/>
      <c r="F1961" s="17" t="e">
        <f>#REF!</f>
        <v>#REF!</v>
      </c>
      <c r="G1961" s="32"/>
      <c r="H1961" s="27"/>
      <c r="I1961" s="52" t="s">
        <v>29</v>
      </c>
    </row>
    <row r="1962" spans="1:9" s="50" customFormat="1" x14ac:dyDescent="0.2">
      <c r="B1962" s="50">
        <v>12</v>
      </c>
      <c r="C1962" s="50" t="s">
        <v>642</v>
      </c>
      <c r="D1962" s="50" t="s">
        <v>1050</v>
      </c>
      <c r="E1962" s="136"/>
      <c r="F1962" s="17" t="e">
        <f>#REF!</f>
        <v>#REF!</v>
      </c>
      <c r="G1962" s="32"/>
      <c r="H1962" s="27"/>
      <c r="I1962" s="52" t="s">
        <v>29</v>
      </c>
    </row>
    <row r="1963" spans="1:9" x14ac:dyDescent="0.2">
      <c r="A1963" s="50"/>
      <c r="B1963">
        <v>13</v>
      </c>
      <c r="C1963" t="s">
        <v>644</v>
      </c>
      <c r="F1963" s="32" t="s">
        <v>1052</v>
      </c>
      <c r="I1963" s="52" t="s">
        <v>29</v>
      </c>
    </row>
    <row r="1964" spans="1:9" x14ac:dyDescent="0.2">
      <c r="B1964" s="50">
        <v>13</v>
      </c>
      <c r="C1964" s="50" t="s">
        <v>644</v>
      </c>
      <c r="F1964" s="32" t="s">
        <v>1052</v>
      </c>
      <c r="I1964" s="52" t="s">
        <v>29</v>
      </c>
    </row>
    <row r="1965" spans="1:9" x14ac:dyDescent="0.2">
      <c r="B1965" s="50">
        <v>13</v>
      </c>
      <c r="C1965" s="50" t="s">
        <v>644</v>
      </c>
      <c r="F1965" s="32" t="s">
        <v>1052</v>
      </c>
      <c r="I1965" s="52" t="s">
        <v>29</v>
      </c>
    </row>
    <row r="1966" spans="1:9" x14ac:dyDescent="0.2">
      <c r="B1966" s="50">
        <v>13</v>
      </c>
      <c r="C1966" s="50" t="s">
        <v>644</v>
      </c>
      <c r="F1966" s="32" t="s">
        <v>1052</v>
      </c>
      <c r="I1966" s="52" t="s">
        <v>29</v>
      </c>
    </row>
    <row r="1967" spans="1:9" x14ac:dyDescent="0.2">
      <c r="B1967" s="50">
        <v>13</v>
      </c>
      <c r="C1967" s="50" t="s">
        <v>644</v>
      </c>
      <c r="F1967" s="32" t="s">
        <v>1052</v>
      </c>
      <c r="I1967" s="52" t="s">
        <v>29</v>
      </c>
    </row>
    <row r="1968" spans="1:9" x14ac:dyDescent="0.2">
      <c r="B1968" s="50">
        <v>13</v>
      </c>
      <c r="C1968" s="50" t="s">
        <v>644</v>
      </c>
      <c r="F1968" s="32" t="s">
        <v>1052</v>
      </c>
      <c r="I1968" s="52" t="s">
        <v>29</v>
      </c>
    </row>
    <row r="1969" spans="2:9" x14ac:dyDescent="0.2">
      <c r="B1969" s="50">
        <v>13</v>
      </c>
      <c r="C1969" s="50" t="s">
        <v>644</v>
      </c>
      <c r="F1969" s="32" t="s">
        <v>1052</v>
      </c>
      <c r="I1969" s="52" t="s">
        <v>29</v>
      </c>
    </row>
    <row r="1970" spans="2:9" x14ac:dyDescent="0.2">
      <c r="B1970" s="50">
        <v>13</v>
      </c>
      <c r="C1970" s="50" t="s">
        <v>644</v>
      </c>
      <c r="F1970" s="32" t="s">
        <v>1052</v>
      </c>
      <c r="I1970" s="52" t="s">
        <v>29</v>
      </c>
    </row>
    <row r="1971" spans="2:9" x14ac:dyDescent="0.2">
      <c r="B1971" s="50">
        <v>13</v>
      </c>
      <c r="C1971" s="50" t="s">
        <v>644</v>
      </c>
      <c r="F1971" s="32" t="s">
        <v>1052</v>
      </c>
      <c r="I1971" s="52" t="s">
        <v>29</v>
      </c>
    </row>
    <row r="1972" spans="2:9" x14ac:dyDescent="0.2">
      <c r="B1972" s="50">
        <v>13</v>
      </c>
      <c r="C1972" s="50" t="s">
        <v>644</v>
      </c>
      <c r="F1972" s="32" t="s">
        <v>1052</v>
      </c>
      <c r="I1972" s="52" t="s">
        <v>29</v>
      </c>
    </row>
    <row r="1973" spans="2:9" x14ac:dyDescent="0.2">
      <c r="B1973" s="50">
        <v>13</v>
      </c>
      <c r="C1973" s="50" t="s">
        <v>644</v>
      </c>
      <c r="F1973" s="32" t="s">
        <v>1052</v>
      </c>
      <c r="I1973" s="52" t="s">
        <v>29</v>
      </c>
    </row>
    <row r="1974" spans="2:9" x14ac:dyDescent="0.2">
      <c r="B1974" s="50">
        <v>13</v>
      </c>
      <c r="C1974" s="50" t="s">
        <v>644</v>
      </c>
      <c r="F1974" s="32" t="s">
        <v>1052</v>
      </c>
      <c r="I1974" s="52" t="s">
        <v>29</v>
      </c>
    </row>
    <row r="1975" spans="2:9" x14ac:dyDescent="0.2">
      <c r="B1975" s="50">
        <v>13</v>
      </c>
      <c r="C1975" s="50" t="s">
        <v>644</v>
      </c>
      <c r="F1975" s="32" t="s">
        <v>1052</v>
      </c>
      <c r="I1975" s="52" t="s">
        <v>29</v>
      </c>
    </row>
    <row r="1976" spans="2:9" x14ac:dyDescent="0.2">
      <c r="B1976" s="50">
        <v>13</v>
      </c>
      <c r="C1976" s="50" t="s">
        <v>644</v>
      </c>
      <c r="F1976" s="32" t="s">
        <v>1052</v>
      </c>
      <c r="I1976" s="52" t="s">
        <v>29</v>
      </c>
    </row>
    <row r="1977" spans="2:9" x14ac:dyDescent="0.2">
      <c r="B1977" s="50">
        <v>13</v>
      </c>
      <c r="C1977" s="50" t="s">
        <v>644</v>
      </c>
      <c r="F1977" s="32" t="s">
        <v>1052</v>
      </c>
      <c r="I1977" s="52" t="s">
        <v>29</v>
      </c>
    </row>
    <row r="1978" spans="2:9" x14ac:dyDescent="0.2">
      <c r="B1978" s="50">
        <v>13</v>
      </c>
      <c r="C1978" s="50" t="s">
        <v>644</v>
      </c>
      <c r="F1978" s="32" t="s">
        <v>1052</v>
      </c>
      <c r="I1978" s="52" t="s">
        <v>29</v>
      </c>
    </row>
    <row r="1979" spans="2:9" x14ac:dyDescent="0.2">
      <c r="B1979" s="50">
        <v>13</v>
      </c>
      <c r="C1979" s="50" t="s">
        <v>644</v>
      </c>
      <c r="F1979" s="32" t="s">
        <v>1052</v>
      </c>
      <c r="I1979" s="52" t="s">
        <v>29</v>
      </c>
    </row>
    <row r="1980" spans="2:9" x14ac:dyDescent="0.2">
      <c r="B1980" s="50">
        <v>13</v>
      </c>
      <c r="C1980" s="50" t="s">
        <v>644</v>
      </c>
      <c r="F1980" s="32" t="s">
        <v>1052</v>
      </c>
      <c r="I1980" s="52" t="s">
        <v>29</v>
      </c>
    </row>
    <row r="1981" spans="2:9" x14ac:dyDescent="0.2">
      <c r="B1981" s="50">
        <v>13</v>
      </c>
      <c r="C1981" s="50" t="s">
        <v>644</v>
      </c>
      <c r="F1981" s="32" t="s">
        <v>1052</v>
      </c>
      <c r="I1981" s="52" t="s">
        <v>29</v>
      </c>
    </row>
    <row r="1982" spans="2:9" x14ac:dyDescent="0.2">
      <c r="B1982" s="50">
        <v>13</v>
      </c>
      <c r="C1982" s="50" t="s">
        <v>644</v>
      </c>
      <c r="F1982" s="32" t="s">
        <v>1052</v>
      </c>
      <c r="I1982" s="52" t="s">
        <v>29</v>
      </c>
    </row>
    <row r="1983" spans="2:9" x14ac:dyDescent="0.2">
      <c r="B1983" s="50">
        <v>13</v>
      </c>
      <c r="C1983" s="50" t="s">
        <v>644</v>
      </c>
      <c r="F1983" s="32" t="s">
        <v>1052</v>
      </c>
      <c r="I1983" s="52" t="s">
        <v>29</v>
      </c>
    </row>
    <row r="1984" spans="2:9" x14ac:dyDescent="0.2">
      <c r="B1984" s="50">
        <v>13</v>
      </c>
      <c r="C1984" s="50" t="s">
        <v>644</v>
      </c>
      <c r="F1984" s="32" t="s">
        <v>1052</v>
      </c>
      <c r="I1984" s="52" t="s">
        <v>29</v>
      </c>
    </row>
    <row r="1985" spans="2:9" x14ac:dyDescent="0.2">
      <c r="B1985" s="50">
        <v>13</v>
      </c>
      <c r="C1985" s="50" t="s">
        <v>644</v>
      </c>
      <c r="F1985" s="32" t="s">
        <v>1052</v>
      </c>
      <c r="I1985" s="52" t="s">
        <v>29</v>
      </c>
    </row>
    <row r="1986" spans="2:9" x14ac:dyDescent="0.2">
      <c r="B1986" s="50">
        <v>13</v>
      </c>
      <c r="C1986" s="50" t="s">
        <v>644</v>
      </c>
      <c r="F1986" s="32" t="s">
        <v>1052</v>
      </c>
      <c r="I1986" s="52" t="s">
        <v>29</v>
      </c>
    </row>
    <row r="1987" spans="2:9" x14ac:dyDescent="0.2">
      <c r="B1987" s="50">
        <v>13</v>
      </c>
      <c r="C1987" s="50" t="s">
        <v>644</v>
      </c>
      <c r="F1987" s="32" t="s">
        <v>1052</v>
      </c>
      <c r="I1987" s="52" t="s">
        <v>29</v>
      </c>
    </row>
    <row r="1988" spans="2:9" x14ac:dyDescent="0.2">
      <c r="B1988" s="50">
        <v>13</v>
      </c>
      <c r="C1988" s="50" t="s">
        <v>644</v>
      </c>
      <c r="F1988" s="32" t="s">
        <v>1052</v>
      </c>
      <c r="I1988" s="52" t="s">
        <v>29</v>
      </c>
    </row>
    <row r="1989" spans="2:9" x14ac:dyDescent="0.2">
      <c r="B1989" s="50">
        <v>13</v>
      </c>
      <c r="C1989" s="50" t="s">
        <v>644</v>
      </c>
      <c r="F1989" s="32" t="s">
        <v>1052</v>
      </c>
      <c r="I1989" s="52" t="s">
        <v>29</v>
      </c>
    </row>
    <row r="1990" spans="2:9" x14ac:dyDescent="0.2">
      <c r="B1990" s="50">
        <v>13</v>
      </c>
      <c r="C1990" s="50" t="s">
        <v>644</v>
      </c>
      <c r="F1990" s="32" t="s">
        <v>1052</v>
      </c>
      <c r="I1990" s="52" t="s">
        <v>29</v>
      </c>
    </row>
    <row r="1991" spans="2:9" x14ac:dyDescent="0.2">
      <c r="B1991" s="50">
        <v>13</v>
      </c>
      <c r="C1991" s="50" t="s">
        <v>644</v>
      </c>
      <c r="F1991" s="32" t="s">
        <v>1052</v>
      </c>
      <c r="I1991" s="52" t="s">
        <v>29</v>
      </c>
    </row>
    <row r="1992" spans="2:9" x14ac:dyDescent="0.2">
      <c r="B1992" s="50">
        <v>13</v>
      </c>
      <c r="C1992" s="50" t="s">
        <v>644</v>
      </c>
      <c r="F1992" s="32" t="s">
        <v>1052</v>
      </c>
      <c r="I1992" s="52" t="s">
        <v>29</v>
      </c>
    </row>
    <row r="1993" spans="2:9" x14ac:dyDescent="0.2">
      <c r="B1993" s="50">
        <v>13</v>
      </c>
      <c r="C1993" s="50" t="s">
        <v>644</v>
      </c>
      <c r="F1993" s="32" t="s">
        <v>1052</v>
      </c>
      <c r="I1993" s="52" t="s">
        <v>29</v>
      </c>
    </row>
    <row r="1994" spans="2:9" x14ac:dyDescent="0.2">
      <c r="B1994" s="50">
        <v>13</v>
      </c>
      <c r="C1994" s="50" t="s">
        <v>644</v>
      </c>
      <c r="F1994" s="32" t="s">
        <v>1052</v>
      </c>
      <c r="I1994" s="52" t="s">
        <v>29</v>
      </c>
    </row>
    <row r="1995" spans="2:9" x14ac:dyDescent="0.2">
      <c r="B1995" s="50">
        <v>13</v>
      </c>
      <c r="C1995" s="50" t="s">
        <v>644</v>
      </c>
      <c r="F1995" s="32" t="s">
        <v>1052</v>
      </c>
      <c r="I1995" s="52" t="s">
        <v>29</v>
      </c>
    </row>
    <row r="1996" spans="2:9" x14ac:dyDescent="0.2">
      <c r="B1996" s="50">
        <v>13</v>
      </c>
      <c r="C1996" s="50" t="s">
        <v>644</v>
      </c>
      <c r="F1996" s="32" t="s">
        <v>1052</v>
      </c>
      <c r="I1996" s="52" t="s">
        <v>29</v>
      </c>
    </row>
    <row r="1997" spans="2:9" x14ac:dyDescent="0.2">
      <c r="B1997" s="50">
        <v>13</v>
      </c>
      <c r="C1997" s="50" t="s">
        <v>644</v>
      </c>
      <c r="F1997" s="32" t="s">
        <v>1052</v>
      </c>
      <c r="I1997" s="52" t="s">
        <v>29</v>
      </c>
    </row>
    <row r="1998" spans="2:9" x14ac:dyDescent="0.2">
      <c r="B1998" s="50">
        <v>13</v>
      </c>
      <c r="C1998" s="50" t="s">
        <v>644</v>
      </c>
      <c r="F1998" s="32" t="s">
        <v>1052</v>
      </c>
      <c r="I1998" s="52" t="s">
        <v>29</v>
      </c>
    </row>
    <row r="1999" spans="2:9" x14ac:dyDescent="0.2">
      <c r="B1999" s="50">
        <v>13</v>
      </c>
      <c r="C1999" s="50" t="s">
        <v>644</v>
      </c>
      <c r="F1999" s="32" t="s">
        <v>1052</v>
      </c>
      <c r="I1999" s="52" t="s">
        <v>29</v>
      </c>
    </row>
    <row r="2000" spans="2:9" x14ac:dyDescent="0.2">
      <c r="B2000" s="50">
        <v>13</v>
      </c>
      <c r="C2000" s="50" t="s">
        <v>644</v>
      </c>
      <c r="F2000" s="32" t="s">
        <v>1052</v>
      </c>
      <c r="I2000" s="52" t="s">
        <v>29</v>
      </c>
    </row>
    <row r="2001" spans="2:9" x14ac:dyDescent="0.2">
      <c r="B2001" s="50">
        <v>13</v>
      </c>
      <c r="C2001" s="50" t="s">
        <v>644</v>
      </c>
      <c r="F2001" s="32" t="s">
        <v>1052</v>
      </c>
      <c r="I2001" s="52" t="s">
        <v>29</v>
      </c>
    </row>
    <row r="2002" spans="2:9" x14ac:dyDescent="0.2">
      <c r="B2002" s="50">
        <v>13</v>
      </c>
      <c r="C2002" s="50" t="s">
        <v>644</v>
      </c>
      <c r="F2002" s="32" t="s">
        <v>1052</v>
      </c>
      <c r="I2002" s="52" t="s">
        <v>29</v>
      </c>
    </row>
    <row r="2003" spans="2:9" x14ac:dyDescent="0.2">
      <c r="B2003" s="50">
        <v>13</v>
      </c>
      <c r="C2003" s="50" t="s">
        <v>644</v>
      </c>
      <c r="F2003" s="32" t="s">
        <v>1052</v>
      </c>
      <c r="I2003" s="52" t="s">
        <v>29</v>
      </c>
    </row>
    <row r="2004" spans="2:9" x14ac:dyDescent="0.2">
      <c r="B2004" s="50">
        <v>13</v>
      </c>
      <c r="C2004" s="50" t="s">
        <v>644</v>
      </c>
      <c r="F2004" s="32" t="s">
        <v>1052</v>
      </c>
      <c r="I2004" s="52" t="s">
        <v>29</v>
      </c>
    </row>
    <row r="2005" spans="2:9" x14ac:dyDescent="0.2">
      <c r="B2005" s="50">
        <v>13</v>
      </c>
      <c r="C2005" s="50" t="s">
        <v>644</v>
      </c>
      <c r="F2005" s="22" t="s">
        <v>280</v>
      </c>
      <c r="I2005" s="52" t="s">
        <v>29</v>
      </c>
    </row>
    <row r="2006" spans="2:9" x14ac:dyDescent="0.2">
      <c r="B2006" s="50">
        <v>13</v>
      </c>
      <c r="C2006" s="50" t="s">
        <v>644</v>
      </c>
      <c r="F2006" s="22" t="s">
        <v>280</v>
      </c>
      <c r="I2006" s="52" t="s">
        <v>29</v>
      </c>
    </row>
    <row r="2007" spans="2:9" x14ac:dyDescent="0.2">
      <c r="B2007" s="50">
        <v>13</v>
      </c>
      <c r="C2007" s="50" t="s">
        <v>644</v>
      </c>
      <c r="F2007" s="22" t="s">
        <v>280</v>
      </c>
      <c r="I2007" s="52" t="s">
        <v>29</v>
      </c>
    </row>
    <row r="2008" spans="2:9" x14ac:dyDescent="0.2">
      <c r="B2008" s="50">
        <v>13</v>
      </c>
      <c r="C2008" s="50" t="s">
        <v>644</v>
      </c>
      <c r="F2008" s="22" t="s">
        <v>280</v>
      </c>
      <c r="I2008" s="52" t="s">
        <v>29</v>
      </c>
    </row>
    <row r="2009" spans="2:9" x14ac:dyDescent="0.2">
      <c r="B2009" s="50">
        <v>13</v>
      </c>
      <c r="C2009" s="50" t="s">
        <v>644</v>
      </c>
      <c r="F2009" s="22" t="s">
        <v>280</v>
      </c>
      <c r="I2009" s="52" t="s">
        <v>29</v>
      </c>
    </row>
    <row r="2010" spans="2:9" x14ac:dyDescent="0.2">
      <c r="B2010" s="50">
        <v>13</v>
      </c>
      <c r="C2010" s="50" t="s">
        <v>644</v>
      </c>
      <c r="F2010" s="22" t="s">
        <v>280</v>
      </c>
      <c r="I2010" s="52" t="s">
        <v>29</v>
      </c>
    </row>
    <row r="2011" spans="2:9" x14ac:dyDescent="0.2">
      <c r="B2011" s="50">
        <v>13</v>
      </c>
      <c r="C2011" s="50" t="s">
        <v>644</v>
      </c>
      <c r="F2011" s="22" t="s">
        <v>280</v>
      </c>
      <c r="I2011" s="52" t="s">
        <v>29</v>
      </c>
    </row>
    <row r="2012" spans="2:9" x14ac:dyDescent="0.2">
      <c r="B2012" s="50">
        <v>13</v>
      </c>
      <c r="C2012" s="50" t="s">
        <v>644</v>
      </c>
      <c r="F2012" s="22" t="s">
        <v>280</v>
      </c>
      <c r="I2012" s="52" t="s">
        <v>29</v>
      </c>
    </row>
    <row r="2013" spans="2:9" x14ac:dyDescent="0.2">
      <c r="B2013" s="50">
        <v>13</v>
      </c>
      <c r="C2013" s="50" t="s">
        <v>644</v>
      </c>
      <c r="F2013" s="22" t="s">
        <v>280</v>
      </c>
      <c r="I2013" s="52" t="s">
        <v>29</v>
      </c>
    </row>
    <row r="2014" spans="2:9" x14ac:dyDescent="0.2">
      <c r="B2014" s="50">
        <v>13</v>
      </c>
      <c r="C2014" s="50" t="s">
        <v>644</v>
      </c>
      <c r="F2014" s="22" t="s">
        <v>280</v>
      </c>
      <c r="I2014" s="52" t="s">
        <v>29</v>
      </c>
    </row>
    <row r="2015" spans="2:9" x14ac:dyDescent="0.2">
      <c r="B2015" s="50">
        <v>13</v>
      </c>
      <c r="C2015" s="50" t="s">
        <v>644</v>
      </c>
      <c r="F2015" s="22" t="s">
        <v>280</v>
      </c>
      <c r="I2015" s="52" t="s">
        <v>29</v>
      </c>
    </row>
    <row r="2016" spans="2:9" x14ac:dyDescent="0.2">
      <c r="B2016" s="50">
        <v>13</v>
      </c>
      <c r="C2016" s="50" t="s">
        <v>644</v>
      </c>
      <c r="F2016" s="22" t="s">
        <v>280</v>
      </c>
      <c r="I2016" s="52" t="s">
        <v>29</v>
      </c>
    </row>
    <row r="2017" spans="2:9" x14ac:dyDescent="0.2">
      <c r="B2017" s="50">
        <v>13</v>
      </c>
      <c r="C2017" s="50" t="s">
        <v>644</v>
      </c>
      <c r="F2017" s="22" t="s">
        <v>280</v>
      </c>
      <c r="I2017" s="52" t="s">
        <v>29</v>
      </c>
    </row>
    <row r="2018" spans="2:9" x14ac:dyDescent="0.2">
      <c r="B2018" s="50">
        <v>13</v>
      </c>
      <c r="C2018" s="50" t="s">
        <v>644</v>
      </c>
      <c r="F2018" s="22" t="s">
        <v>280</v>
      </c>
      <c r="I2018" s="52" t="s">
        <v>29</v>
      </c>
    </row>
    <row r="2019" spans="2:9" x14ac:dyDescent="0.2">
      <c r="B2019" s="50">
        <v>13</v>
      </c>
      <c r="C2019" s="50" t="s">
        <v>644</v>
      </c>
      <c r="F2019" s="22" t="s">
        <v>280</v>
      </c>
      <c r="I2019" s="52" t="s">
        <v>29</v>
      </c>
    </row>
    <row r="2020" spans="2:9" x14ac:dyDescent="0.2">
      <c r="B2020" s="50">
        <v>13</v>
      </c>
      <c r="C2020" s="50" t="s">
        <v>644</v>
      </c>
      <c r="F2020" s="22" t="s">
        <v>280</v>
      </c>
      <c r="I2020" s="52" t="s">
        <v>29</v>
      </c>
    </row>
    <row r="2021" spans="2:9" x14ac:dyDescent="0.2">
      <c r="B2021" s="50">
        <v>13</v>
      </c>
      <c r="C2021" s="50" t="s">
        <v>644</v>
      </c>
      <c r="F2021" s="22" t="s">
        <v>280</v>
      </c>
      <c r="I2021" s="52" t="s">
        <v>29</v>
      </c>
    </row>
    <row r="2022" spans="2:9" x14ac:dyDescent="0.2">
      <c r="B2022" s="50">
        <v>13</v>
      </c>
      <c r="C2022" s="50" t="s">
        <v>644</v>
      </c>
      <c r="F2022" s="22" t="s">
        <v>280</v>
      </c>
      <c r="I2022" s="52" t="s">
        <v>29</v>
      </c>
    </row>
    <row r="2023" spans="2:9" x14ac:dyDescent="0.2">
      <c r="B2023" s="50">
        <v>13</v>
      </c>
      <c r="C2023" s="50" t="s">
        <v>644</v>
      </c>
      <c r="F2023" s="22" t="s">
        <v>280</v>
      </c>
      <c r="I2023" s="52" t="s">
        <v>29</v>
      </c>
    </row>
    <row r="2024" spans="2:9" x14ac:dyDescent="0.2">
      <c r="B2024" s="50">
        <v>13</v>
      </c>
      <c r="C2024" s="50" t="s">
        <v>644</v>
      </c>
      <c r="F2024" s="22" t="s">
        <v>280</v>
      </c>
      <c r="I2024" s="52" t="s">
        <v>29</v>
      </c>
    </row>
    <row r="2025" spans="2:9" x14ac:dyDescent="0.2">
      <c r="B2025" s="50">
        <v>13</v>
      </c>
      <c r="C2025" s="50" t="s">
        <v>644</v>
      </c>
      <c r="F2025" s="22" t="s">
        <v>280</v>
      </c>
      <c r="I2025" s="52" t="s">
        <v>29</v>
      </c>
    </row>
    <row r="2026" spans="2:9" x14ac:dyDescent="0.2">
      <c r="B2026" s="50">
        <v>13</v>
      </c>
      <c r="C2026" s="50" t="s">
        <v>644</v>
      </c>
      <c r="F2026" s="22" t="s">
        <v>280</v>
      </c>
      <c r="I2026" s="52" t="s">
        <v>29</v>
      </c>
    </row>
    <row r="2027" spans="2:9" x14ac:dyDescent="0.2">
      <c r="B2027" s="50">
        <v>13</v>
      </c>
      <c r="C2027" s="50" t="s">
        <v>644</v>
      </c>
      <c r="F2027" s="22" t="s">
        <v>280</v>
      </c>
      <c r="I2027" s="52" t="s">
        <v>29</v>
      </c>
    </row>
    <row r="2028" spans="2:9" x14ac:dyDescent="0.2">
      <c r="B2028" s="50">
        <v>13</v>
      </c>
      <c r="C2028" s="50" t="s">
        <v>644</v>
      </c>
      <c r="F2028" s="22" t="s">
        <v>280</v>
      </c>
      <c r="I2028" s="52" t="s">
        <v>29</v>
      </c>
    </row>
    <row r="2029" spans="2:9" x14ac:dyDescent="0.2">
      <c r="B2029" s="50">
        <v>13</v>
      </c>
      <c r="C2029" s="50" t="s">
        <v>644</v>
      </c>
      <c r="F2029" s="22" t="s">
        <v>280</v>
      </c>
      <c r="I2029" s="52" t="s">
        <v>29</v>
      </c>
    </row>
    <row r="2030" spans="2:9" x14ac:dyDescent="0.2">
      <c r="B2030" s="50">
        <v>13</v>
      </c>
      <c r="C2030" s="50" t="s">
        <v>644</v>
      </c>
      <c r="F2030" s="22" t="s">
        <v>280</v>
      </c>
      <c r="I2030" s="52" t="s">
        <v>29</v>
      </c>
    </row>
    <row r="2031" spans="2:9" x14ac:dyDescent="0.2">
      <c r="B2031" s="50">
        <v>13</v>
      </c>
      <c r="C2031" s="50" t="s">
        <v>644</v>
      </c>
      <c r="F2031" s="22" t="s">
        <v>280</v>
      </c>
      <c r="I2031" s="52" t="s">
        <v>29</v>
      </c>
    </row>
    <row r="2032" spans="2:9" x14ac:dyDescent="0.2">
      <c r="B2032" s="50">
        <v>13</v>
      </c>
      <c r="C2032" s="50" t="s">
        <v>644</v>
      </c>
      <c r="F2032" s="22" t="s">
        <v>280</v>
      </c>
      <c r="I2032" s="52" t="s">
        <v>29</v>
      </c>
    </row>
    <row r="2033" spans="2:10" x14ac:dyDescent="0.2">
      <c r="B2033" s="50">
        <v>13</v>
      </c>
      <c r="C2033" s="50" t="s">
        <v>644</v>
      </c>
      <c r="F2033" s="22" t="s">
        <v>280</v>
      </c>
      <c r="I2033" s="52" t="s">
        <v>29</v>
      </c>
    </row>
    <row r="2034" spans="2:10" x14ac:dyDescent="0.2">
      <c r="B2034" s="50">
        <v>13</v>
      </c>
      <c r="C2034" s="50" t="s">
        <v>644</v>
      </c>
      <c r="F2034" s="22" t="s">
        <v>280</v>
      </c>
      <c r="I2034" s="52" t="s">
        <v>29</v>
      </c>
    </row>
    <row r="2035" spans="2:10" x14ac:dyDescent="0.2">
      <c r="B2035" s="50">
        <v>13</v>
      </c>
      <c r="C2035" s="50" t="s">
        <v>644</v>
      </c>
      <c r="F2035" s="22" t="s">
        <v>280</v>
      </c>
      <c r="I2035" s="52" t="s">
        <v>29</v>
      </c>
    </row>
    <row r="2036" spans="2:10" x14ac:dyDescent="0.2">
      <c r="B2036" s="50">
        <v>13</v>
      </c>
      <c r="C2036" s="50" t="s">
        <v>644</v>
      </c>
      <c r="F2036" s="22" t="s">
        <v>280</v>
      </c>
      <c r="I2036" s="52" t="s">
        <v>29</v>
      </c>
    </row>
    <row r="2037" spans="2:10" x14ac:dyDescent="0.2">
      <c r="B2037" s="50">
        <v>13</v>
      </c>
      <c r="C2037" s="50" t="s">
        <v>644</v>
      </c>
      <c r="F2037" s="22" t="s">
        <v>280</v>
      </c>
      <c r="I2037" s="52" t="s">
        <v>29</v>
      </c>
    </row>
    <row r="2038" spans="2:10" x14ac:dyDescent="0.2">
      <c r="B2038" s="50">
        <v>13</v>
      </c>
      <c r="C2038" s="50" t="s">
        <v>644</v>
      </c>
      <c r="F2038" s="22" t="s">
        <v>280</v>
      </c>
      <c r="I2038" s="52" t="s">
        <v>29</v>
      </c>
    </row>
    <row r="2039" spans="2:10" x14ac:dyDescent="0.2">
      <c r="B2039" s="50">
        <v>13</v>
      </c>
      <c r="C2039" s="50" t="s">
        <v>644</v>
      </c>
      <c r="F2039" s="22" t="s">
        <v>280</v>
      </c>
      <c r="I2039" s="52" t="s">
        <v>29</v>
      </c>
    </row>
    <row r="2040" spans="2:10" x14ac:dyDescent="0.2">
      <c r="B2040" s="50">
        <v>13</v>
      </c>
      <c r="C2040" s="50" t="s">
        <v>644</v>
      </c>
      <c r="F2040" s="22" t="s">
        <v>280</v>
      </c>
      <c r="I2040" s="52" t="s">
        <v>29</v>
      </c>
    </row>
    <row r="2041" spans="2:10" x14ac:dyDescent="0.2">
      <c r="B2041" s="50">
        <v>13</v>
      </c>
      <c r="C2041" s="50" t="s">
        <v>644</v>
      </c>
      <c r="F2041" s="22" t="s">
        <v>280</v>
      </c>
      <c r="I2041" s="52" t="s">
        <v>29</v>
      </c>
    </row>
    <row r="2042" spans="2:10" x14ac:dyDescent="0.2">
      <c r="B2042" s="50">
        <v>13</v>
      </c>
      <c r="C2042" s="50" t="s">
        <v>644</v>
      </c>
      <c r="F2042" s="22" t="s">
        <v>280</v>
      </c>
      <c r="I2042" s="52" t="s">
        <v>29</v>
      </c>
    </row>
    <row r="2043" spans="2:10" x14ac:dyDescent="0.2">
      <c r="B2043" s="50">
        <v>13</v>
      </c>
      <c r="C2043" s="50" t="s">
        <v>644</v>
      </c>
      <c r="F2043" s="22" t="s">
        <v>280</v>
      </c>
      <c r="I2043" s="52" t="s">
        <v>29</v>
      </c>
    </row>
    <row r="2044" spans="2:10" x14ac:dyDescent="0.2">
      <c r="B2044" s="50">
        <v>13</v>
      </c>
      <c r="C2044" s="50" t="s">
        <v>644</v>
      </c>
      <c r="F2044" s="22" t="s">
        <v>280</v>
      </c>
      <c r="I2044" s="52" t="s">
        <v>29</v>
      </c>
    </row>
    <row r="2045" spans="2:10" x14ac:dyDescent="0.2">
      <c r="B2045" s="50">
        <v>13</v>
      </c>
      <c r="C2045" s="50" t="s">
        <v>644</v>
      </c>
      <c r="F2045" s="22" t="s">
        <v>280</v>
      </c>
      <c r="I2045" s="52" t="s">
        <v>29</v>
      </c>
    </row>
    <row r="2046" spans="2:10" x14ac:dyDescent="0.2">
      <c r="B2046" s="50">
        <v>13</v>
      </c>
      <c r="C2046" s="50" t="s">
        <v>644</v>
      </c>
      <c r="F2046" s="22" t="s">
        <v>280</v>
      </c>
      <c r="I2046" s="52" t="s">
        <v>29</v>
      </c>
    </row>
    <row r="2047" spans="2:10" x14ac:dyDescent="0.2">
      <c r="B2047" s="50">
        <v>13</v>
      </c>
      <c r="C2047" s="50" t="s">
        <v>644</v>
      </c>
      <c r="F2047" s="28" t="s">
        <v>281</v>
      </c>
      <c r="I2047" s="52" t="s">
        <v>29</v>
      </c>
      <c r="J2047" s="29"/>
    </row>
    <row r="2048" spans="2:10" x14ac:dyDescent="0.2">
      <c r="B2048" s="50">
        <v>13</v>
      </c>
      <c r="C2048" s="50" t="s">
        <v>644</v>
      </c>
      <c r="F2048" s="28" t="s">
        <v>281</v>
      </c>
      <c r="I2048" s="52" t="s">
        <v>29</v>
      </c>
    </row>
    <row r="2049" spans="2:9" x14ac:dyDescent="0.2">
      <c r="B2049" s="50">
        <v>13</v>
      </c>
      <c r="C2049" s="50" t="s">
        <v>644</v>
      </c>
      <c r="F2049" s="28" t="s">
        <v>281</v>
      </c>
      <c r="I2049" s="52" t="s">
        <v>29</v>
      </c>
    </row>
    <row r="2050" spans="2:9" x14ac:dyDescent="0.2">
      <c r="B2050" s="50">
        <v>13</v>
      </c>
      <c r="C2050" s="50" t="s">
        <v>644</v>
      </c>
      <c r="F2050" s="28" t="s">
        <v>281</v>
      </c>
      <c r="I2050" s="52" t="s">
        <v>29</v>
      </c>
    </row>
    <row r="2051" spans="2:9" x14ac:dyDescent="0.2">
      <c r="B2051" s="50">
        <v>13</v>
      </c>
      <c r="C2051" s="50" t="s">
        <v>644</v>
      </c>
      <c r="F2051" s="28" t="s">
        <v>281</v>
      </c>
      <c r="I2051" s="52" t="s">
        <v>29</v>
      </c>
    </row>
    <row r="2052" spans="2:9" x14ac:dyDescent="0.2">
      <c r="B2052" s="50">
        <v>13</v>
      </c>
      <c r="C2052" s="50" t="s">
        <v>644</v>
      </c>
      <c r="F2052" s="28" t="s">
        <v>281</v>
      </c>
      <c r="I2052" s="52" t="s">
        <v>29</v>
      </c>
    </row>
    <row r="2053" spans="2:9" x14ac:dyDescent="0.2">
      <c r="B2053" s="50">
        <v>13</v>
      </c>
      <c r="C2053" s="50" t="s">
        <v>644</v>
      </c>
      <c r="F2053" s="28" t="s">
        <v>281</v>
      </c>
      <c r="I2053" s="52" t="s">
        <v>29</v>
      </c>
    </row>
    <row r="2054" spans="2:9" x14ac:dyDescent="0.2">
      <c r="B2054" s="50">
        <v>13</v>
      </c>
      <c r="C2054" s="50" t="s">
        <v>644</v>
      </c>
      <c r="F2054" s="28" t="s">
        <v>281</v>
      </c>
      <c r="I2054" s="52" t="s">
        <v>29</v>
      </c>
    </row>
    <row r="2055" spans="2:9" x14ac:dyDescent="0.2">
      <c r="B2055" s="50">
        <v>13</v>
      </c>
      <c r="C2055" s="50" t="s">
        <v>644</v>
      </c>
      <c r="F2055" s="28" t="s">
        <v>281</v>
      </c>
      <c r="I2055" s="52" t="s">
        <v>29</v>
      </c>
    </row>
    <row r="2056" spans="2:9" x14ac:dyDescent="0.2">
      <c r="B2056" s="50">
        <v>13</v>
      </c>
      <c r="C2056" s="50" t="s">
        <v>644</v>
      </c>
      <c r="F2056" s="28" t="s">
        <v>281</v>
      </c>
      <c r="I2056" s="52" t="s">
        <v>29</v>
      </c>
    </row>
    <row r="2057" spans="2:9" x14ac:dyDescent="0.2">
      <c r="B2057" s="50">
        <v>13</v>
      </c>
      <c r="C2057" s="50" t="s">
        <v>644</v>
      </c>
      <c r="F2057" s="28" t="s">
        <v>281</v>
      </c>
      <c r="I2057" s="52" t="s">
        <v>29</v>
      </c>
    </row>
    <row r="2058" spans="2:9" x14ac:dyDescent="0.2">
      <c r="B2058" s="50">
        <v>13</v>
      </c>
      <c r="C2058" s="50" t="s">
        <v>644</v>
      </c>
      <c r="F2058" s="28" t="s">
        <v>281</v>
      </c>
      <c r="I2058" s="52" t="s">
        <v>29</v>
      </c>
    </row>
    <row r="2059" spans="2:9" x14ac:dyDescent="0.2">
      <c r="B2059" s="50">
        <v>13</v>
      </c>
      <c r="C2059" s="50" t="s">
        <v>644</v>
      </c>
      <c r="F2059" s="28" t="s">
        <v>281</v>
      </c>
      <c r="I2059" s="52" t="s">
        <v>29</v>
      </c>
    </row>
    <row r="2060" spans="2:9" x14ac:dyDescent="0.2">
      <c r="B2060" s="50">
        <v>13</v>
      </c>
      <c r="C2060" s="50" t="s">
        <v>644</v>
      </c>
      <c r="F2060" s="28" t="s">
        <v>281</v>
      </c>
      <c r="I2060" s="52" t="s">
        <v>29</v>
      </c>
    </row>
    <row r="2061" spans="2:9" x14ac:dyDescent="0.2">
      <c r="B2061" s="50">
        <v>13</v>
      </c>
      <c r="C2061" s="50" t="s">
        <v>644</v>
      </c>
      <c r="F2061" s="28" t="s">
        <v>281</v>
      </c>
      <c r="I2061" s="52" t="s">
        <v>29</v>
      </c>
    </row>
    <row r="2062" spans="2:9" x14ac:dyDescent="0.2">
      <c r="B2062" s="50">
        <v>13</v>
      </c>
      <c r="C2062" s="50" t="s">
        <v>644</v>
      </c>
      <c r="F2062" s="28" t="s">
        <v>281</v>
      </c>
      <c r="I2062" s="52" t="s">
        <v>29</v>
      </c>
    </row>
    <row r="2063" spans="2:9" x14ac:dyDescent="0.2">
      <c r="B2063" s="50">
        <v>13</v>
      </c>
      <c r="C2063" s="50" t="s">
        <v>644</v>
      </c>
      <c r="F2063" s="28" t="s">
        <v>281</v>
      </c>
      <c r="I2063" s="52" t="s">
        <v>29</v>
      </c>
    </row>
    <row r="2064" spans="2:9" x14ac:dyDescent="0.2">
      <c r="B2064" s="50">
        <v>13</v>
      </c>
      <c r="C2064" s="50" t="s">
        <v>644</v>
      </c>
      <c r="F2064" s="28" t="s">
        <v>281</v>
      </c>
      <c r="I2064" s="52" t="s">
        <v>29</v>
      </c>
    </row>
    <row r="2065" spans="2:9" x14ac:dyDescent="0.2">
      <c r="B2065" s="50">
        <v>13</v>
      </c>
      <c r="C2065" s="50" t="s">
        <v>644</v>
      </c>
      <c r="F2065" s="28" t="s">
        <v>281</v>
      </c>
      <c r="I2065" s="52" t="s">
        <v>29</v>
      </c>
    </row>
    <row r="2066" spans="2:9" x14ac:dyDescent="0.2">
      <c r="B2066" s="50">
        <v>13</v>
      </c>
      <c r="C2066" s="50" t="s">
        <v>644</v>
      </c>
      <c r="F2066" s="28" t="s">
        <v>281</v>
      </c>
      <c r="I2066" s="52" t="s">
        <v>29</v>
      </c>
    </row>
    <row r="2067" spans="2:9" x14ac:dyDescent="0.2">
      <c r="B2067" s="50">
        <v>13</v>
      </c>
      <c r="C2067" s="50" t="s">
        <v>644</v>
      </c>
      <c r="F2067" s="28" t="s">
        <v>281</v>
      </c>
      <c r="I2067" s="52" t="s">
        <v>29</v>
      </c>
    </row>
    <row r="2068" spans="2:9" x14ac:dyDescent="0.2">
      <c r="B2068" s="50">
        <v>13</v>
      </c>
      <c r="C2068" s="50" t="s">
        <v>644</v>
      </c>
      <c r="F2068" s="28" t="s">
        <v>281</v>
      </c>
      <c r="I2068" s="52" t="s">
        <v>29</v>
      </c>
    </row>
    <row r="2069" spans="2:9" x14ac:dyDescent="0.2">
      <c r="B2069" s="50">
        <v>13</v>
      </c>
      <c r="C2069" s="50" t="s">
        <v>644</v>
      </c>
      <c r="F2069" s="28" t="s">
        <v>281</v>
      </c>
      <c r="I2069" s="52" t="s">
        <v>29</v>
      </c>
    </row>
    <row r="2070" spans="2:9" x14ac:dyDescent="0.2">
      <c r="B2070" s="50">
        <v>13</v>
      </c>
      <c r="C2070" s="50" t="s">
        <v>644</v>
      </c>
      <c r="F2070" s="28" t="s">
        <v>281</v>
      </c>
      <c r="I2070" s="52" t="s">
        <v>29</v>
      </c>
    </row>
    <row r="2071" spans="2:9" x14ac:dyDescent="0.2">
      <c r="B2071" s="50">
        <v>13</v>
      </c>
      <c r="C2071" s="50" t="s">
        <v>644</v>
      </c>
      <c r="F2071" s="28" t="s">
        <v>281</v>
      </c>
      <c r="I2071" s="52" t="s">
        <v>29</v>
      </c>
    </row>
    <row r="2072" spans="2:9" x14ac:dyDescent="0.2">
      <c r="B2072" s="50">
        <v>13</v>
      </c>
      <c r="C2072" s="50" t="s">
        <v>644</v>
      </c>
      <c r="F2072" s="28" t="s">
        <v>281</v>
      </c>
      <c r="I2072" s="52" t="s">
        <v>29</v>
      </c>
    </row>
    <row r="2073" spans="2:9" x14ac:dyDescent="0.2">
      <c r="B2073" s="50">
        <v>13</v>
      </c>
      <c r="C2073" s="50" t="s">
        <v>644</v>
      </c>
      <c r="F2073" s="28" t="s">
        <v>281</v>
      </c>
      <c r="I2073" s="52" t="s">
        <v>29</v>
      </c>
    </row>
    <row r="2074" spans="2:9" x14ac:dyDescent="0.2">
      <c r="B2074" s="50">
        <v>13</v>
      </c>
      <c r="C2074" s="50" t="s">
        <v>644</v>
      </c>
      <c r="F2074" s="28" t="s">
        <v>281</v>
      </c>
      <c r="I2074" s="52" t="s">
        <v>29</v>
      </c>
    </row>
    <row r="2075" spans="2:9" x14ac:dyDescent="0.2">
      <c r="B2075" s="50">
        <v>13</v>
      </c>
      <c r="C2075" s="50" t="s">
        <v>644</v>
      </c>
      <c r="F2075" s="28" t="s">
        <v>281</v>
      </c>
      <c r="I2075" s="52" t="s">
        <v>29</v>
      </c>
    </row>
    <row r="2076" spans="2:9" x14ac:dyDescent="0.2">
      <c r="B2076" s="50">
        <v>13</v>
      </c>
      <c r="C2076" s="50" t="s">
        <v>644</v>
      </c>
      <c r="F2076" s="28" t="s">
        <v>281</v>
      </c>
      <c r="I2076" s="52" t="s">
        <v>29</v>
      </c>
    </row>
    <row r="2077" spans="2:9" x14ac:dyDescent="0.2">
      <c r="B2077" s="50">
        <v>13</v>
      </c>
      <c r="C2077" s="50" t="s">
        <v>644</v>
      </c>
      <c r="F2077" s="28" t="s">
        <v>281</v>
      </c>
      <c r="I2077" s="52" t="s">
        <v>29</v>
      </c>
    </row>
    <row r="2078" spans="2:9" x14ac:dyDescent="0.2">
      <c r="B2078" s="50">
        <v>13</v>
      </c>
      <c r="C2078" s="50" t="s">
        <v>644</v>
      </c>
      <c r="F2078" s="28" t="s">
        <v>281</v>
      </c>
      <c r="I2078" s="52" t="s">
        <v>29</v>
      </c>
    </row>
    <row r="2079" spans="2:9" x14ac:dyDescent="0.2">
      <c r="B2079" s="50">
        <v>13</v>
      </c>
      <c r="C2079" s="50" t="s">
        <v>644</v>
      </c>
      <c r="F2079" s="28" t="s">
        <v>281</v>
      </c>
      <c r="I2079" s="52" t="s">
        <v>29</v>
      </c>
    </row>
    <row r="2080" spans="2:9" x14ac:dyDescent="0.2">
      <c r="B2080" s="50">
        <v>13</v>
      </c>
      <c r="C2080" s="50" t="s">
        <v>644</v>
      </c>
      <c r="F2080" s="28" t="s">
        <v>281</v>
      </c>
      <c r="I2080" s="52" t="s">
        <v>29</v>
      </c>
    </row>
    <row r="2081" spans="2:9" x14ac:dyDescent="0.2">
      <c r="B2081" s="50">
        <v>13</v>
      </c>
      <c r="C2081" s="50" t="s">
        <v>644</v>
      </c>
      <c r="F2081" s="28" t="s">
        <v>281</v>
      </c>
      <c r="I2081" s="52" t="s">
        <v>29</v>
      </c>
    </row>
    <row r="2082" spans="2:9" x14ac:dyDescent="0.2">
      <c r="B2082" s="50">
        <v>13</v>
      </c>
      <c r="C2082" s="50" t="s">
        <v>644</v>
      </c>
      <c r="F2082" s="28" t="s">
        <v>281</v>
      </c>
      <c r="I2082" s="52" t="s">
        <v>29</v>
      </c>
    </row>
    <row r="2083" spans="2:9" x14ac:dyDescent="0.2">
      <c r="B2083" s="50">
        <v>13</v>
      </c>
      <c r="C2083" s="50" t="s">
        <v>644</v>
      </c>
      <c r="F2083" s="28" t="s">
        <v>281</v>
      </c>
      <c r="I2083" s="52" t="s">
        <v>29</v>
      </c>
    </row>
    <row r="2084" spans="2:9" x14ac:dyDescent="0.2">
      <c r="B2084" s="50">
        <v>13</v>
      </c>
      <c r="C2084" s="50" t="s">
        <v>644</v>
      </c>
      <c r="F2084" s="28" t="s">
        <v>281</v>
      </c>
      <c r="I2084" s="52" t="s">
        <v>29</v>
      </c>
    </row>
    <row r="2085" spans="2:9" x14ac:dyDescent="0.2">
      <c r="B2085" s="50">
        <v>13</v>
      </c>
      <c r="C2085" s="50" t="s">
        <v>644</v>
      </c>
      <c r="F2085" s="28" t="s">
        <v>281</v>
      </c>
      <c r="I2085" s="52" t="s">
        <v>29</v>
      </c>
    </row>
    <row r="2086" spans="2:9" x14ac:dyDescent="0.2">
      <c r="B2086" s="50">
        <v>13</v>
      </c>
      <c r="C2086" s="50" t="s">
        <v>644</v>
      </c>
      <c r="F2086" s="28" t="s">
        <v>281</v>
      </c>
      <c r="I2086" s="52" t="s">
        <v>29</v>
      </c>
    </row>
    <row r="2087" spans="2:9" x14ac:dyDescent="0.2">
      <c r="B2087" s="50">
        <v>13</v>
      </c>
      <c r="C2087" s="50" t="s">
        <v>644</v>
      </c>
      <c r="F2087" s="28" t="s">
        <v>281</v>
      </c>
      <c r="I2087" s="52" t="s">
        <v>29</v>
      </c>
    </row>
    <row r="2088" spans="2:9" x14ac:dyDescent="0.2">
      <c r="B2088" s="50">
        <v>13</v>
      </c>
      <c r="C2088" s="50" t="s">
        <v>644</v>
      </c>
      <c r="F2088" s="28" t="s">
        <v>281</v>
      </c>
      <c r="I2088" s="52" t="s">
        <v>29</v>
      </c>
    </row>
    <row r="2089" spans="2:9" x14ac:dyDescent="0.2">
      <c r="B2089" s="50">
        <v>13</v>
      </c>
      <c r="C2089" s="50" t="s">
        <v>644</v>
      </c>
      <c r="F2089" s="99" t="s">
        <v>282</v>
      </c>
      <c r="I2089" s="52" t="s">
        <v>29</v>
      </c>
    </row>
    <row r="2090" spans="2:9" x14ac:dyDescent="0.2">
      <c r="B2090" s="50">
        <v>13</v>
      </c>
      <c r="C2090" s="50" t="s">
        <v>644</v>
      </c>
      <c r="F2090" s="99" t="s">
        <v>282</v>
      </c>
      <c r="I2090" s="52" t="s">
        <v>29</v>
      </c>
    </row>
    <row r="2091" spans="2:9" x14ac:dyDescent="0.2">
      <c r="B2091" s="50">
        <v>13</v>
      </c>
      <c r="C2091" s="50" t="s">
        <v>644</v>
      </c>
      <c r="F2091" s="99" t="s">
        <v>282</v>
      </c>
      <c r="I2091" s="52" t="s">
        <v>29</v>
      </c>
    </row>
    <row r="2092" spans="2:9" x14ac:dyDescent="0.2">
      <c r="B2092" s="50">
        <v>13</v>
      </c>
      <c r="C2092" s="50" t="s">
        <v>644</v>
      </c>
      <c r="F2092" s="99" t="s">
        <v>282</v>
      </c>
      <c r="I2092" s="52" t="s">
        <v>29</v>
      </c>
    </row>
    <row r="2093" spans="2:9" x14ac:dyDescent="0.2">
      <c r="B2093" s="50">
        <v>13</v>
      </c>
      <c r="C2093" s="50" t="s">
        <v>644</v>
      </c>
      <c r="F2093" s="99" t="s">
        <v>282</v>
      </c>
      <c r="I2093" s="52" t="s">
        <v>29</v>
      </c>
    </row>
    <row r="2094" spans="2:9" x14ac:dyDescent="0.2">
      <c r="B2094" s="50">
        <v>13</v>
      </c>
      <c r="C2094" s="50" t="s">
        <v>644</v>
      </c>
      <c r="F2094" s="99" t="s">
        <v>282</v>
      </c>
      <c r="I2094" s="52" t="s">
        <v>29</v>
      </c>
    </row>
    <row r="2095" spans="2:9" x14ac:dyDescent="0.2">
      <c r="B2095" s="50">
        <v>13</v>
      </c>
      <c r="C2095" s="50" t="s">
        <v>644</v>
      </c>
      <c r="F2095" s="99" t="s">
        <v>282</v>
      </c>
      <c r="I2095" s="52" t="s">
        <v>29</v>
      </c>
    </row>
    <row r="2096" spans="2:9" x14ac:dyDescent="0.2">
      <c r="B2096" s="50">
        <v>13</v>
      </c>
      <c r="C2096" s="50" t="s">
        <v>644</v>
      </c>
      <c r="F2096" s="99" t="s">
        <v>282</v>
      </c>
      <c r="I2096" s="52" t="s">
        <v>29</v>
      </c>
    </row>
    <row r="2097" spans="2:9" x14ac:dyDescent="0.2">
      <c r="B2097" s="50">
        <v>13</v>
      </c>
      <c r="C2097" s="50" t="s">
        <v>644</v>
      </c>
      <c r="F2097" s="99" t="s">
        <v>282</v>
      </c>
      <c r="I2097" s="52" t="s">
        <v>29</v>
      </c>
    </row>
    <row r="2098" spans="2:9" x14ac:dyDescent="0.2">
      <c r="B2098" s="50">
        <v>13</v>
      </c>
      <c r="C2098" s="50" t="s">
        <v>644</v>
      </c>
      <c r="F2098" s="99" t="s">
        <v>282</v>
      </c>
      <c r="I2098" s="52" t="s">
        <v>29</v>
      </c>
    </row>
    <row r="2099" spans="2:9" x14ac:dyDescent="0.2">
      <c r="B2099" s="50">
        <v>13</v>
      </c>
      <c r="C2099" s="50" t="s">
        <v>644</v>
      </c>
      <c r="F2099" s="99" t="s">
        <v>282</v>
      </c>
      <c r="I2099" s="52" t="s">
        <v>29</v>
      </c>
    </row>
    <row r="2100" spans="2:9" x14ac:dyDescent="0.2">
      <c r="B2100" s="50">
        <v>13</v>
      </c>
      <c r="C2100" s="50" t="s">
        <v>644</v>
      </c>
      <c r="F2100" s="99" t="s">
        <v>282</v>
      </c>
      <c r="I2100" s="52" t="s">
        <v>29</v>
      </c>
    </row>
    <row r="2101" spans="2:9" x14ac:dyDescent="0.2">
      <c r="B2101" s="50">
        <v>13</v>
      </c>
      <c r="C2101" s="50" t="s">
        <v>644</v>
      </c>
      <c r="F2101" s="99" t="s">
        <v>282</v>
      </c>
      <c r="I2101" s="52" t="s">
        <v>29</v>
      </c>
    </row>
    <row r="2102" spans="2:9" x14ac:dyDescent="0.2">
      <c r="B2102" s="50">
        <v>13</v>
      </c>
      <c r="C2102" s="50" t="s">
        <v>644</v>
      </c>
      <c r="F2102" s="99" t="s">
        <v>282</v>
      </c>
      <c r="I2102" s="52" t="s">
        <v>29</v>
      </c>
    </row>
    <row r="2103" spans="2:9" x14ac:dyDescent="0.2">
      <c r="B2103" s="50">
        <v>13</v>
      </c>
      <c r="C2103" s="50" t="s">
        <v>644</v>
      </c>
      <c r="F2103" s="99" t="s">
        <v>282</v>
      </c>
      <c r="I2103" s="52" t="s">
        <v>29</v>
      </c>
    </row>
    <row r="2104" spans="2:9" x14ac:dyDescent="0.2">
      <c r="B2104" s="50">
        <v>13</v>
      </c>
      <c r="C2104" s="50" t="s">
        <v>644</v>
      </c>
      <c r="F2104" s="99" t="s">
        <v>282</v>
      </c>
      <c r="I2104" s="52" t="s">
        <v>29</v>
      </c>
    </row>
    <row r="2105" spans="2:9" x14ac:dyDescent="0.2">
      <c r="B2105" s="50">
        <v>13</v>
      </c>
      <c r="C2105" s="50" t="s">
        <v>644</v>
      </c>
      <c r="F2105" s="99" t="s">
        <v>282</v>
      </c>
      <c r="I2105" s="52" t="s">
        <v>29</v>
      </c>
    </row>
    <row r="2106" spans="2:9" x14ac:dyDescent="0.2">
      <c r="B2106" s="50">
        <v>13</v>
      </c>
      <c r="C2106" s="50" t="s">
        <v>644</v>
      </c>
      <c r="F2106" s="99" t="s">
        <v>282</v>
      </c>
      <c r="I2106" s="52" t="s">
        <v>29</v>
      </c>
    </row>
    <row r="2107" spans="2:9" x14ac:dyDescent="0.2">
      <c r="B2107" s="50">
        <v>13</v>
      </c>
      <c r="C2107" s="50" t="s">
        <v>644</v>
      </c>
      <c r="F2107" s="99" t="s">
        <v>282</v>
      </c>
      <c r="I2107" s="52" t="s">
        <v>29</v>
      </c>
    </row>
    <row r="2108" spans="2:9" x14ac:dyDescent="0.2">
      <c r="B2108" s="50">
        <v>13</v>
      </c>
      <c r="C2108" s="50" t="s">
        <v>644</v>
      </c>
      <c r="F2108" s="99" t="s">
        <v>282</v>
      </c>
      <c r="I2108" s="52" t="s">
        <v>29</v>
      </c>
    </row>
    <row r="2109" spans="2:9" x14ac:dyDescent="0.2">
      <c r="B2109" s="50">
        <v>13</v>
      </c>
      <c r="C2109" s="50" t="s">
        <v>644</v>
      </c>
      <c r="F2109" s="99" t="s">
        <v>282</v>
      </c>
      <c r="I2109" s="52" t="s">
        <v>29</v>
      </c>
    </row>
    <row r="2110" spans="2:9" x14ac:dyDescent="0.2">
      <c r="B2110" s="50">
        <v>13</v>
      </c>
      <c r="C2110" s="50" t="s">
        <v>644</v>
      </c>
      <c r="F2110" s="99" t="s">
        <v>282</v>
      </c>
      <c r="I2110" s="52" t="s">
        <v>29</v>
      </c>
    </row>
    <row r="2111" spans="2:9" x14ac:dyDescent="0.2">
      <c r="B2111" s="50">
        <v>13</v>
      </c>
      <c r="C2111" s="50" t="s">
        <v>644</v>
      </c>
      <c r="F2111" s="99" t="s">
        <v>282</v>
      </c>
      <c r="I2111" s="52" t="s">
        <v>29</v>
      </c>
    </row>
    <row r="2112" spans="2:9" x14ac:dyDescent="0.2">
      <c r="B2112" s="50">
        <v>13</v>
      </c>
      <c r="C2112" s="50" t="s">
        <v>644</v>
      </c>
      <c r="F2112" s="99" t="s">
        <v>282</v>
      </c>
      <c r="I2112" s="52" t="s">
        <v>29</v>
      </c>
    </row>
    <row r="2113" spans="2:9" x14ac:dyDescent="0.2">
      <c r="B2113" s="50">
        <v>13</v>
      </c>
      <c r="C2113" s="50" t="s">
        <v>644</v>
      </c>
      <c r="F2113" s="99" t="s">
        <v>282</v>
      </c>
      <c r="I2113" s="52" t="s">
        <v>29</v>
      </c>
    </row>
    <row r="2114" spans="2:9" x14ac:dyDescent="0.2">
      <c r="B2114" s="50">
        <v>13</v>
      </c>
      <c r="C2114" s="50" t="s">
        <v>644</v>
      </c>
      <c r="F2114" s="99" t="s">
        <v>282</v>
      </c>
      <c r="I2114" s="52" t="s">
        <v>29</v>
      </c>
    </row>
    <row r="2115" spans="2:9" x14ac:dyDescent="0.2">
      <c r="B2115" s="50">
        <v>13</v>
      </c>
      <c r="C2115" s="50" t="s">
        <v>644</v>
      </c>
      <c r="F2115" s="99" t="s">
        <v>282</v>
      </c>
      <c r="I2115" s="52" t="s">
        <v>29</v>
      </c>
    </row>
    <row r="2116" spans="2:9" x14ac:dyDescent="0.2">
      <c r="B2116" s="50">
        <v>13</v>
      </c>
      <c r="C2116" s="50" t="s">
        <v>644</v>
      </c>
      <c r="F2116" s="99" t="s">
        <v>282</v>
      </c>
      <c r="I2116" s="52" t="s">
        <v>29</v>
      </c>
    </row>
    <row r="2117" spans="2:9" x14ac:dyDescent="0.2">
      <c r="B2117" s="50">
        <v>13</v>
      </c>
      <c r="C2117" s="50" t="s">
        <v>644</v>
      </c>
      <c r="F2117" s="99" t="s">
        <v>282</v>
      </c>
      <c r="I2117" s="52" t="s">
        <v>29</v>
      </c>
    </row>
    <row r="2118" spans="2:9" x14ac:dyDescent="0.2">
      <c r="B2118" s="50">
        <v>13</v>
      </c>
      <c r="C2118" s="50" t="s">
        <v>644</v>
      </c>
      <c r="F2118" s="99" t="s">
        <v>282</v>
      </c>
      <c r="I2118" s="52" t="s">
        <v>29</v>
      </c>
    </row>
    <row r="2119" spans="2:9" x14ac:dyDescent="0.2">
      <c r="B2119" s="50">
        <v>13</v>
      </c>
      <c r="C2119" s="50" t="s">
        <v>644</v>
      </c>
      <c r="F2119" s="99" t="s">
        <v>282</v>
      </c>
      <c r="I2119" s="52" t="s">
        <v>29</v>
      </c>
    </row>
    <row r="2120" spans="2:9" x14ac:dyDescent="0.2">
      <c r="B2120" s="50">
        <v>13</v>
      </c>
      <c r="C2120" s="50" t="s">
        <v>644</v>
      </c>
      <c r="F2120" s="99" t="s">
        <v>282</v>
      </c>
      <c r="I2120" s="52" t="s">
        <v>29</v>
      </c>
    </row>
    <row r="2121" spans="2:9" x14ac:dyDescent="0.2">
      <c r="B2121" s="50">
        <v>13</v>
      </c>
      <c r="C2121" s="50" t="s">
        <v>644</v>
      </c>
      <c r="F2121" s="99" t="s">
        <v>282</v>
      </c>
      <c r="I2121" s="52" t="s">
        <v>29</v>
      </c>
    </row>
    <row r="2122" spans="2:9" x14ac:dyDescent="0.2">
      <c r="B2122" s="50">
        <v>13</v>
      </c>
      <c r="C2122" s="50" t="s">
        <v>644</v>
      </c>
      <c r="F2122" s="99" t="s">
        <v>282</v>
      </c>
      <c r="I2122" s="52" t="s">
        <v>29</v>
      </c>
    </row>
    <row r="2123" spans="2:9" x14ac:dyDescent="0.2">
      <c r="B2123" s="50">
        <v>13</v>
      </c>
      <c r="C2123" s="50" t="s">
        <v>644</v>
      </c>
      <c r="F2123" s="99" t="s">
        <v>282</v>
      </c>
      <c r="I2123" s="52" t="s">
        <v>29</v>
      </c>
    </row>
    <row r="2124" spans="2:9" x14ac:dyDescent="0.2">
      <c r="B2124" s="50">
        <v>13</v>
      </c>
      <c r="C2124" s="50" t="s">
        <v>644</v>
      </c>
      <c r="F2124" s="99" t="s">
        <v>282</v>
      </c>
      <c r="I2124" s="52" t="s">
        <v>29</v>
      </c>
    </row>
    <row r="2125" spans="2:9" x14ac:dyDescent="0.2">
      <c r="B2125" s="50">
        <v>13</v>
      </c>
      <c r="C2125" s="50" t="s">
        <v>644</v>
      </c>
      <c r="F2125" s="99" t="s">
        <v>282</v>
      </c>
      <c r="I2125" s="52" t="s">
        <v>29</v>
      </c>
    </row>
    <row r="2126" spans="2:9" x14ac:dyDescent="0.2">
      <c r="B2126" s="50">
        <v>13</v>
      </c>
      <c r="C2126" s="50" t="s">
        <v>644</v>
      </c>
      <c r="F2126" s="99" t="s">
        <v>282</v>
      </c>
      <c r="I2126" s="52" t="s">
        <v>29</v>
      </c>
    </row>
    <row r="2127" spans="2:9" x14ac:dyDescent="0.2">
      <c r="B2127" s="50">
        <v>13</v>
      </c>
      <c r="C2127" s="50" t="s">
        <v>644</v>
      </c>
      <c r="F2127" s="99" t="s">
        <v>282</v>
      </c>
      <c r="I2127" s="52" t="s">
        <v>29</v>
      </c>
    </row>
    <row r="2128" spans="2:9" x14ac:dyDescent="0.2">
      <c r="B2128" s="50">
        <v>13</v>
      </c>
      <c r="C2128" s="50" t="s">
        <v>644</v>
      </c>
      <c r="F2128" s="99" t="s">
        <v>282</v>
      </c>
      <c r="I2128" s="52" t="s">
        <v>29</v>
      </c>
    </row>
    <row r="2129" spans="2:9" x14ac:dyDescent="0.2">
      <c r="B2129" s="50">
        <v>13</v>
      </c>
      <c r="C2129" s="50" t="s">
        <v>644</v>
      </c>
      <c r="F2129" s="99" t="s">
        <v>282</v>
      </c>
      <c r="I2129" s="52" t="s">
        <v>29</v>
      </c>
    </row>
    <row r="2130" spans="2:9" x14ac:dyDescent="0.2">
      <c r="B2130" s="50">
        <v>13</v>
      </c>
      <c r="C2130" s="50" t="s">
        <v>644</v>
      </c>
      <c r="F2130" s="99" t="s">
        <v>282</v>
      </c>
      <c r="I2130" s="52" t="s">
        <v>29</v>
      </c>
    </row>
    <row r="2131" spans="2:9" x14ac:dyDescent="0.2">
      <c r="B2131" s="50">
        <v>13</v>
      </c>
      <c r="C2131" s="50" t="s">
        <v>644</v>
      </c>
      <c r="F2131" s="22">
        <v>0</v>
      </c>
      <c r="I2131" s="52" t="s">
        <v>29</v>
      </c>
    </row>
    <row r="2132" spans="2:9" x14ac:dyDescent="0.2">
      <c r="B2132" s="50">
        <v>13</v>
      </c>
      <c r="C2132" s="50" t="s">
        <v>644</v>
      </c>
      <c r="F2132" s="22">
        <v>0</v>
      </c>
      <c r="I2132" s="52" t="s">
        <v>29</v>
      </c>
    </row>
    <row r="2133" spans="2:9" x14ac:dyDescent="0.2">
      <c r="B2133" s="50">
        <v>13</v>
      </c>
      <c r="C2133" s="50" t="s">
        <v>644</v>
      </c>
      <c r="F2133" s="22">
        <v>0</v>
      </c>
      <c r="I2133" s="52" t="s">
        <v>29</v>
      </c>
    </row>
    <row r="2134" spans="2:9" x14ac:dyDescent="0.2">
      <c r="B2134" s="50">
        <v>13</v>
      </c>
      <c r="C2134" s="50" t="s">
        <v>644</v>
      </c>
      <c r="F2134" s="22">
        <v>0</v>
      </c>
      <c r="I2134" s="52" t="s">
        <v>29</v>
      </c>
    </row>
    <row r="2135" spans="2:9" x14ac:dyDescent="0.2">
      <c r="B2135" s="50">
        <v>13</v>
      </c>
      <c r="C2135" s="50" t="s">
        <v>644</v>
      </c>
      <c r="F2135" s="22">
        <v>0</v>
      </c>
      <c r="I2135" s="52" t="s">
        <v>29</v>
      </c>
    </row>
    <row r="2136" spans="2:9" x14ac:dyDescent="0.2">
      <c r="B2136" s="50">
        <v>13</v>
      </c>
      <c r="C2136" s="50" t="s">
        <v>644</v>
      </c>
      <c r="F2136" s="22">
        <v>0</v>
      </c>
      <c r="I2136" s="52" t="s">
        <v>29</v>
      </c>
    </row>
    <row r="2137" spans="2:9" x14ac:dyDescent="0.2">
      <c r="B2137" s="50">
        <v>13</v>
      </c>
      <c r="C2137" s="50" t="s">
        <v>644</v>
      </c>
      <c r="F2137" s="22">
        <v>0</v>
      </c>
      <c r="I2137" s="52" t="s">
        <v>29</v>
      </c>
    </row>
    <row r="2138" spans="2:9" x14ac:dyDescent="0.2">
      <c r="B2138" s="50">
        <v>13</v>
      </c>
      <c r="C2138" s="50" t="s">
        <v>644</v>
      </c>
      <c r="F2138" s="22">
        <v>0</v>
      </c>
      <c r="I2138" s="52" t="s">
        <v>29</v>
      </c>
    </row>
    <row r="2139" spans="2:9" x14ac:dyDescent="0.2">
      <c r="B2139" s="50">
        <v>13</v>
      </c>
      <c r="C2139" s="50" t="s">
        <v>644</v>
      </c>
      <c r="F2139" s="22">
        <v>0</v>
      </c>
      <c r="I2139" s="52" t="s">
        <v>29</v>
      </c>
    </row>
    <row r="2140" spans="2:9" x14ac:dyDescent="0.2">
      <c r="B2140" s="50">
        <v>13</v>
      </c>
      <c r="C2140" s="50" t="s">
        <v>644</v>
      </c>
      <c r="F2140" s="22">
        <v>0</v>
      </c>
      <c r="I2140" s="52" t="s">
        <v>29</v>
      </c>
    </row>
    <row r="2141" spans="2:9" x14ac:dyDescent="0.2">
      <c r="B2141" s="50">
        <v>13</v>
      </c>
      <c r="C2141" s="50" t="s">
        <v>644</v>
      </c>
      <c r="F2141" s="22">
        <v>0</v>
      </c>
      <c r="I2141" s="52" t="s">
        <v>29</v>
      </c>
    </row>
    <row r="2142" spans="2:9" x14ac:dyDescent="0.2">
      <c r="B2142" s="50">
        <v>13</v>
      </c>
      <c r="C2142" s="50" t="s">
        <v>644</v>
      </c>
      <c r="F2142" s="22">
        <v>0</v>
      </c>
      <c r="I2142" s="52" t="s">
        <v>29</v>
      </c>
    </row>
    <row r="2143" spans="2:9" x14ac:dyDescent="0.2">
      <c r="B2143" s="50">
        <v>13</v>
      </c>
      <c r="C2143" s="50" t="s">
        <v>644</v>
      </c>
      <c r="F2143" s="22">
        <v>0</v>
      </c>
      <c r="I2143" s="52" t="s">
        <v>29</v>
      </c>
    </row>
    <row r="2144" spans="2:9" x14ac:dyDescent="0.2">
      <c r="B2144" s="50">
        <v>13</v>
      </c>
      <c r="C2144" s="50" t="s">
        <v>644</v>
      </c>
      <c r="F2144" s="22">
        <v>0</v>
      </c>
      <c r="I2144" s="52" t="s">
        <v>29</v>
      </c>
    </row>
    <row r="2145" spans="2:9" x14ac:dyDescent="0.2">
      <c r="B2145" s="50">
        <v>13</v>
      </c>
      <c r="C2145" s="50" t="s">
        <v>644</v>
      </c>
      <c r="F2145" s="22">
        <v>0</v>
      </c>
      <c r="I2145" s="52" t="s">
        <v>29</v>
      </c>
    </row>
    <row r="2146" spans="2:9" x14ac:dyDescent="0.2">
      <c r="B2146" s="50">
        <v>13</v>
      </c>
      <c r="C2146" s="50" t="s">
        <v>644</v>
      </c>
      <c r="F2146" s="22">
        <v>0</v>
      </c>
      <c r="I2146" s="52" t="s">
        <v>29</v>
      </c>
    </row>
    <row r="2147" spans="2:9" x14ac:dyDescent="0.2">
      <c r="B2147" s="50">
        <v>13</v>
      </c>
      <c r="C2147" s="50" t="s">
        <v>644</v>
      </c>
      <c r="F2147" s="22">
        <v>0</v>
      </c>
      <c r="I2147" s="52" t="s">
        <v>29</v>
      </c>
    </row>
    <row r="2148" spans="2:9" x14ac:dyDescent="0.2">
      <c r="B2148" s="50">
        <v>13</v>
      </c>
      <c r="C2148" s="50" t="s">
        <v>644</v>
      </c>
      <c r="F2148" s="22">
        <v>0</v>
      </c>
      <c r="I2148" s="52" t="s">
        <v>29</v>
      </c>
    </row>
    <row r="2149" spans="2:9" x14ac:dyDescent="0.2">
      <c r="B2149" s="50">
        <v>13</v>
      </c>
      <c r="C2149" s="50" t="s">
        <v>644</v>
      </c>
      <c r="F2149" s="22">
        <v>0</v>
      </c>
      <c r="I2149" s="52" t="s">
        <v>29</v>
      </c>
    </row>
    <row r="2150" spans="2:9" x14ac:dyDescent="0.2">
      <c r="B2150" s="50">
        <v>13</v>
      </c>
      <c r="C2150" s="50" t="s">
        <v>644</v>
      </c>
      <c r="F2150" s="22">
        <v>0</v>
      </c>
      <c r="I2150" s="52" t="s">
        <v>29</v>
      </c>
    </row>
    <row r="2151" spans="2:9" x14ac:dyDescent="0.2">
      <c r="B2151" s="50">
        <v>13</v>
      </c>
      <c r="C2151" s="50" t="s">
        <v>644</v>
      </c>
      <c r="F2151" s="22">
        <v>0</v>
      </c>
      <c r="I2151" s="52" t="s">
        <v>29</v>
      </c>
    </row>
    <row r="2152" spans="2:9" x14ac:dyDescent="0.2">
      <c r="B2152" s="50">
        <v>13</v>
      </c>
      <c r="C2152" s="50" t="s">
        <v>644</v>
      </c>
      <c r="F2152" s="22">
        <v>0</v>
      </c>
      <c r="I2152" s="52" t="s">
        <v>29</v>
      </c>
    </row>
    <row r="2153" spans="2:9" x14ac:dyDescent="0.2">
      <c r="B2153" s="50">
        <v>13</v>
      </c>
      <c r="C2153" s="50" t="s">
        <v>644</v>
      </c>
      <c r="F2153" s="22">
        <v>0</v>
      </c>
      <c r="I2153" s="52" t="s">
        <v>29</v>
      </c>
    </row>
    <row r="2154" spans="2:9" x14ac:dyDescent="0.2">
      <c r="B2154" s="50">
        <v>13</v>
      </c>
      <c r="C2154" s="50" t="s">
        <v>644</v>
      </c>
      <c r="F2154" s="22">
        <v>0</v>
      </c>
      <c r="I2154" s="52" t="s">
        <v>29</v>
      </c>
    </row>
    <row r="2155" spans="2:9" x14ac:dyDescent="0.2">
      <c r="B2155" s="50">
        <v>13</v>
      </c>
      <c r="C2155" s="50" t="s">
        <v>644</v>
      </c>
      <c r="F2155" s="22">
        <v>0</v>
      </c>
      <c r="I2155" s="52" t="s">
        <v>29</v>
      </c>
    </row>
    <row r="2156" spans="2:9" x14ac:dyDescent="0.2">
      <c r="B2156" s="50">
        <v>13</v>
      </c>
      <c r="C2156" s="50" t="s">
        <v>644</v>
      </c>
      <c r="F2156" s="22">
        <v>0</v>
      </c>
      <c r="I2156" s="52" t="s">
        <v>29</v>
      </c>
    </row>
    <row r="2157" spans="2:9" x14ac:dyDescent="0.2">
      <c r="B2157" s="50">
        <v>13</v>
      </c>
      <c r="C2157" s="50" t="s">
        <v>644</v>
      </c>
      <c r="F2157" s="22">
        <v>0</v>
      </c>
      <c r="I2157" s="52" t="s">
        <v>29</v>
      </c>
    </row>
    <row r="2158" spans="2:9" x14ac:dyDescent="0.2">
      <c r="B2158" s="50">
        <v>13</v>
      </c>
      <c r="C2158" s="50" t="s">
        <v>644</v>
      </c>
      <c r="F2158" s="22">
        <v>0</v>
      </c>
      <c r="I2158" s="52" t="s">
        <v>29</v>
      </c>
    </row>
    <row r="2159" spans="2:9" x14ac:dyDescent="0.2">
      <c r="B2159" s="50">
        <v>13</v>
      </c>
      <c r="C2159" s="50" t="s">
        <v>644</v>
      </c>
      <c r="F2159" s="22">
        <v>0</v>
      </c>
      <c r="I2159" s="52" t="s">
        <v>29</v>
      </c>
    </row>
    <row r="2160" spans="2:9" x14ac:dyDescent="0.2">
      <c r="B2160" s="50">
        <v>13</v>
      </c>
      <c r="C2160" s="50" t="s">
        <v>644</v>
      </c>
      <c r="F2160" s="22">
        <v>0</v>
      </c>
      <c r="I2160" s="52" t="s">
        <v>29</v>
      </c>
    </row>
    <row r="2161" spans="2:9" x14ac:dyDescent="0.2">
      <c r="B2161" s="50">
        <v>13</v>
      </c>
      <c r="C2161" s="50" t="s">
        <v>644</v>
      </c>
      <c r="F2161" s="22">
        <v>0</v>
      </c>
      <c r="I2161" s="52" t="s">
        <v>29</v>
      </c>
    </row>
    <row r="2162" spans="2:9" x14ac:dyDescent="0.2">
      <c r="B2162" s="50">
        <v>13</v>
      </c>
      <c r="C2162" s="50" t="s">
        <v>644</v>
      </c>
      <c r="F2162" s="22">
        <v>0</v>
      </c>
      <c r="I2162" s="52" t="s">
        <v>29</v>
      </c>
    </row>
    <row r="2163" spans="2:9" x14ac:dyDescent="0.2">
      <c r="B2163" s="50">
        <v>13</v>
      </c>
      <c r="C2163" s="50" t="s">
        <v>644</v>
      </c>
      <c r="F2163" s="22">
        <v>0</v>
      </c>
      <c r="I2163" s="52" t="s">
        <v>29</v>
      </c>
    </row>
    <row r="2164" spans="2:9" x14ac:dyDescent="0.2">
      <c r="B2164" s="50">
        <v>13</v>
      </c>
      <c r="C2164" s="50" t="s">
        <v>644</v>
      </c>
      <c r="F2164" s="22">
        <v>0</v>
      </c>
      <c r="I2164" s="52" t="s">
        <v>29</v>
      </c>
    </row>
    <row r="2165" spans="2:9" x14ac:dyDescent="0.2">
      <c r="B2165" s="50">
        <v>13</v>
      </c>
      <c r="C2165" s="50" t="s">
        <v>644</v>
      </c>
      <c r="F2165" s="22">
        <v>0</v>
      </c>
      <c r="I2165" s="52" t="s">
        <v>29</v>
      </c>
    </row>
    <row r="2166" spans="2:9" x14ac:dyDescent="0.2">
      <c r="B2166" s="50">
        <v>13</v>
      </c>
      <c r="C2166" s="50" t="s">
        <v>644</v>
      </c>
      <c r="F2166" s="22">
        <v>0</v>
      </c>
      <c r="I2166" s="52" t="s">
        <v>29</v>
      </c>
    </row>
    <row r="2167" spans="2:9" x14ac:dyDescent="0.2">
      <c r="B2167" s="50">
        <v>13</v>
      </c>
      <c r="C2167" s="50" t="s">
        <v>644</v>
      </c>
      <c r="F2167" s="22">
        <v>0</v>
      </c>
      <c r="I2167" s="52" t="s">
        <v>29</v>
      </c>
    </row>
    <row r="2168" spans="2:9" x14ac:dyDescent="0.2">
      <c r="B2168" s="50">
        <v>13</v>
      </c>
      <c r="C2168" s="50" t="s">
        <v>644</v>
      </c>
      <c r="F2168" s="22">
        <v>0</v>
      </c>
      <c r="I2168" s="52" t="s">
        <v>29</v>
      </c>
    </row>
    <row r="2169" spans="2:9" x14ac:dyDescent="0.2">
      <c r="B2169" s="50">
        <v>13</v>
      </c>
      <c r="C2169" s="50" t="s">
        <v>644</v>
      </c>
      <c r="F2169" s="22">
        <v>0</v>
      </c>
      <c r="I2169" s="52" t="s">
        <v>29</v>
      </c>
    </row>
    <row r="2170" spans="2:9" x14ac:dyDescent="0.2">
      <c r="B2170" s="50">
        <v>13</v>
      </c>
      <c r="C2170" s="50" t="s">
        <v>644</v>
      </c>
      <c r="F2170" s="22">
        <v>0</v>
      </c>
      <c r="I2170" s="52" t="s">
        <v>29</v>
      </c>
    </row>
    <row r="2171" spans="2:9" x14ac:dyDescent="0.2">
      <c r="B2171" s="50">
        <v>13</v>
      </c>
      <c r="C2171" s="50" t="s">
        <v>644</v>
      </c>
      <c r="F2171" s="22">
        <v>0</v>
      </c>
      <c r="I2171" s="52" t="s">
        <v>29</v>
      </c>
    </row>
    <row r="2172" spans="2:9" x14ac:dyDescent="0.2">
      <c r="B2172" s="50">
        <v>13</v>
      </c>
      <c r="C2172" s="50" t="s">
        <v>644</v>
      </c>
      <c r="F2172" s="22">
        <v>0</v>
      </c>
      <c r="I2172" s="52" t="s">
        <v>29</v>
      </c>
    </row>
    <row r="2173" spans="2:9" x14ac:dyDescent="0.2">
      <c r="B2173" s="50">
        <v>13</v>
      </c>
      <c r="C2173" s="50" t="s">
        <v>644</v>
      </c>
      <c r="F2173" s="22">
        <v>1</v>
      </c>
      <c r="I2173" s="52" t="s">
        <v>29</v>
      </c>
    </row>
    <row r="2174" spans="2:9" x14ac:dyDescent="0.2">
      <c r="B2174" s="50">
        <v>13</v>
      </c>
      <c r="C2174" s="50" t="s">
        <v>644</v>
      </c>
      <c r="F2174" s="22">
        <v>1</v>
      </c>
      <c r="I2174" s="52" t="s">
        <v>29</v>
      </c>
    </row>
    <row r="2175" spans="2:9" x14ac:dyDescent="0.2">
      <c r="B2175" s="50">
        <v>13</v>
      </c>
      <c r="C2175" s="50" t="s">
        <v>644</v>
      </c>
      <c r="F2175" s="22">
        <v>1</v>
      </c>
      <c r="I2175" s="52" t="s">
        <v>29</v>
      </c>
    </row>
    <row r="2176" spans="2:9" x14ac:dyDescent="0.2">
      <c r="B2176" s="50">
        <v>13</v>
      </c>
      <c r="C2176" s="50" t="s">
        <v>644</v>
      </c>
      <c r="F2176" s="22">
        <v>1</v>
      </c>
      <c r="I2176" s="52" t="s">
        <v>29</v>
      </c>
    </row>
    <row r="2177" spans="2:9" x14ac:dyDescent="0.2">
      <c r="B2177" s="50">
        <v>13</v>
      </c>
      <c r="C2177" s="50" t="s">
        <v>644</v>
      </c>
      <c r="F2177" s="22">
        <v>1</v>
      </c>
      <c r="I2177" s="52" t="s">
        <v>29</v>
      </c>
    </row>
    <row r="2178" spans="2:9" x14ac:dyDescent="0.2">
      <c r="B2178" s="50">
        <v>13</v>
      </c>
      <c r="C2178" s="50" t="s">
        <v>644</v>
      </c>
      <c r="F2178" s="22">
        <v>1</v>
      </c>
      <c r="I2178" s="52" t="s">
        <v>29</v>
      </c>
    </row>
    <row r="2179" spans="2:9" x14ac:dyDescent="0.2">
      <c r="B2179" s="50">
        <v>13</v>
      </c>
      <c r="C2179" s="50" t="s">
        <v>644</v>
      </c>
      <c r="F2179" s="22">
        <v>1</v>
      </c>
      <c r="I2179" s="52" t="s">
        <v>29</v>
      </c>
    </row>
    <row r="2180" spans="2:9" x14ac:dyDescent="0.2">
      <c r="B2180" s="50">
        <v>13</v>
      </c>
      <c r="C2180" s="50" t="s">
        <v>644</v>
      </c>
      <c r="F2180" s="22">
        <v>1</v>
      </c>
      <c r="I2180" s="52" t="s">
        <v>29</v>
      </c>
    </row>
    <row r="2181" spans="2:9" x14ac:dyDescent="0.2">
      <c r="B2181" s="50">
        <v>13</v>
      </c>
      <c r="C2181" s="50" t="s">
        <v>644</v>
      </c>
      <c r="F2181" s="22">
        <v>1</v>
      </c>
      <c r="I2181" s="52" t="s">
        <v>29</v>
      </c>
    </row>
    <row r="2182" spans="2:9" x14ac:dyDescent="0.2">
      <c r="B2182" s="50">
        <v>13</v>
      </c>
      <c r="C2182" s="50" t="s">
        <v>644</v>
      </c>
      <c r="F2182" s="22">
        <v>1</v>
      </c>
      <c r="I2182" s="52" t="s">
        <v>29</v>
      </c>
    </row>
    <row r="2183" spans="2:9" x14ac:dyDescent="0.2">
      <c r="B2183" s="50">
        <v>13</v>
      </c>
      <c r="C2183" s="50" t="s">
        <v>644</v>
      </c>
      <c r="F2183" s="22">
        <v>1</v>
      </c>
      <c r="I2183" s="52" t="s">
        <v>29</v>
      </c>
    </row>
    <row r="2184" spans="2:9" x14ac:dyDescent="0.2">
      <c r="B2184" s="50">
        <v>13</v>
      </c>
      <c r="C2184" s="50" t="s">
        <v>644</v>
      </c>
      <c r="F2184" s="22">
        <v>1</v>
      </c>
      <c r="I2184" s="52" t="s">
        <v>29</v>
      </c>
    </row>
    <row r="2185" spans="2:9" x14ac:dyDescent="0.2">
      <c r="B2185" s="50">
        <v>13</v>
      </c>
      <c r="C2185" s="50" t="s">
        <v>644</v>
      </c>
      <c r="F2185" s="22">
        <v>1</v>
      </c>
      <c r="I2185" s="52" t="s">
        <v>29</v>
      </c>
    </row>
    <row r="2186" spans="2:9" x14ac:dyDescent="0.2">
      <c r="B2186" s="50">
        <v>13</v>
      </c>
      <c r="C2186" s="50" t="s">
        <v>644</v>
      </c>
      <c r="F2186" s="22">
        <v>1</v>
      </c>
      <c r="I2186" s="52" t="s">
        <v>29</v>
      </c>
    </row>
    <row r="2187" spans="2:9" x14ac:dyDescent="0.2">
      <c r="B2187" s="50">
        <v>13</v>
      </c>
      <c r="C2187" s="50" t="s">
        <v>644</v>
      </c>
      <c r="F2187" s="22">
        <v>1</v>
      </c>
      <c r="I2187" s="52" t="s">
        <v>29</v>
      </c>
    </row>
    <row r="2188" spans="2:9" x14ac:dyDescent="0.2">
      <c r="B2188" s="50">
        <v>13</v>
      </c>
      <c r="C2188" s="50" t="s">
        <v>644</v>
      </c>
      <c r="F2188" s="22">
        <v>1</v>
      </c>
      <c r="I2188" s="52" t="s">
        <v>29</v>
      </c>
    </row>
    <row r="2189" spans="2:9" x14ac:dyDescent="0.2">
      <c r="B2189" s="50">
        <v>13</v>
      </c>
      <c r="C2189" s="50" t="s">
        <v>644</v>
      </c>
      <c r="F2189" s="22">
        <v>1</v>
      </c>
      <c r="I2189" s="52" t="s">
        <v>29</v>
      </c>
    </row>
    <row r="2190" spans="2:9" x14ac:dyDescent="0.2">
      <c r="B2190" s="50">
        <v>13</v>
      </c>
      <c r="C2190" s="50" t="s">
        <v>644</v>
      </c>
      <c r="F2190" s="22">
        <v>1</v>
      </c>
      <c r="I2190" s="52" t="s">
        <v>29</v>
      </c>
    </row>
    <row r="2191" spans="2:9" x14ac:dyDescent="0.2">
      <c r="B2191" s="50">
        <v>13</v>
      </c>
      <c r="C2191" s="50" t="s">
        <v>644</v>
      </c>
      <c r="F2191" s="22">
        <v>1</v>
      </c>
      <c r="I2191" s="52" t="s">
        <v>29</v>
      </c>
    </row>
    <row r="2192" spans="2:9" x14ac:dyDescent="0.2">
      <c r="B2192" s="50">
        <v>13</v>
      </c>
      <c r="C2192" s="50" t="s">
        <v>644</v>
      </c>
      <c r="F2192" s="22">
        <v>1</v>
      </c>
      <c r="I2192" s="52" t="s">
        <v>29</v>
      </c>
    </row>
    <row r="2193" spans="2:9" x14ac:dyDescent="0.2">
      <c r="B2193" s="50">
        <v>13</v>
      </c>
      <c r="C2193" s="50" t="s">
        <v>644</v>
      </c>
      <c r="F2193" s="22">
        <v>1</v>
      </c>
      <c r="I2193" s="52" t="s">
        <v>29</v>
      </c>
    </row>
    <row r="2194" spans="2:9" x14ac:dyDescent="0.2">
      <c r="B2194" s="50">
        <v>13</v>
      </c>
      <c r="C2194" s="50" t="s">
        <v>644</v>
      </c>
      <c r="F2194" s="22">
        <v>1</v>
      </c>
      <c r="I2194" s="52" t="s">
        <v>29</v>
      </c>
    </row>
    <row r="2195" spans="2:9" x14ac:dyDescent="0.2">
      <c r="B2195" s="50">
        <v>13</v>
      </c>
      <c r="C2195" s="50" t="s">
        <v>644</v>
      </c>
      <c r="F2195" s="22">
        <v>1</v>
      </c>
      <c r="I2195" s="52" t="s">
        <v>29</v>
      </c>
    </row>
    <row r="2196" spans="2:9" x14ac:dyDescent="0.2">
      <c r="B2196" s="50">
        <v>13</v>
      </c>
      <c r="C2196" s="50" t="s">
        <v>644</v>
      </c>
      <c r="F2196" s="22">
        <v>1</v>
      </c>
      <c r="I2196" s="52" t="s">
        <v>29</v>
      </c>
    </row>
    <row r="2197" spans="2:9" x14ac:dyDescent="0.2">
      <c r="B2197" s="50">
        <v>13</v>
      </c>
      <c r="C2197" s="50" t="s">
        <v>644</v>
      </c>
      <c r="F2197" s="22">
        <v>1</v>
      </c>
      <c r="I2197" s="52" t="s">
        <v>29</v>
      </c>
    </row>
    <row r="2198" spans="2:9" x14ac:dyDescent="0.2">
      <c r="B2198" s="50">
        <v>13</v>
      </c>
      <c r="C2198" s="50" t="s">
        <v>644</v>
      </c>
      <c r="F2198" s="22">
        <v>1</v>
      </c>
      <c r="I2198" s="52" t="s">
        <v>29</v>
      </c>
    </row>
    <row r="2199" spans="2:9" x14ac:dyDescent="0.2">
      <c r="B2199" s="50">
        <v>13</v>
      </c>
      <c r="C2199" s="50" t="s">
        <v>644</v>
      </c>
      <c r="F2199" s="22">
        <v>1</v>
      </c>
      <c r="I2199" s="52" t="s">
        <v>29</v>
      </c>
    </row>
    <row r="2200" spans="2:9" x14ac:dyDescent="0.2">
      <c r="B2200" s="50">
        <v>13</v>
      </c>
      <c r="C2200" s="50" t="s">
        <v>644</v>
      </c>
      <c r="F2200" s="22">
        <v>1</v>
      </c>
      <c r="I2200" s="52" t="s">
        <v>29</v>
      </c>
    </row>
    <row r="2201" spans="2:9" x14ac:dyDescent="0.2">
      <c r="B2201" s="50">
        <v>13</v>
      </c>
      <c r="C2201" s="50" t="s">
        <v>644</v>
      </c>
      <c r="F2201" s="22">
        <v>1</v>
      </c>
      <c r="I2201" s="52" t="s">
        <v>29</v>
      </c>
    </row>
    <row r="2202" spans="2:9" x14ac:dyDescent="0.2">
      <c r="B2202" s="50">
        <v>13</v>
      </c>
      <c r="C2202" s="50" t="s">
        <v>644</v>
      </c>
      <c r="F2202" s="22">
        <v>1</v>
      </c>
      <c r="I2202" s="52" t="s">
        <v>29</v>
      </c>
    </row>
    <row r="2203" spans="2:9" x14ac:dyDescent="0.2">
      <c r="B2203" s="50">
        <v>13</v>
      </c>
      <c r="C2203" s="50" t="s">
        <v>644</v>
      </c>
      <c r="F2203" s="22">
        <v>1</v>
      </c>
      <c r="I2203" s="52" t="s">
        <v>29</v>
      </c>
    </row>
    <row r="2204" spans="2:9" x14ac:dyDescent="0.2">
      <c r="B2204" s="50">
        <v>13</v>
      </c>
      <c r="C2204" s="50" t="s">
        <v>644</v>
      </c>
      <c r="F2204" s="22">
        <v>1</v>
      </c>
      <c r="I2204" s="52" t="s">
        <v>29</v>
      </c>
    </row>
    <row r="2205" spans="2:9" x14ac:dyDescent="0.2">
      <c r="B2205" s="50">
        <v>13</v>
      </c>
      <c r="C2205" s="50" t="s">
        <v>644</v>
      </c>
      <c r="F2205" s="22">
        <v>1</v>
      </c>
      <c r="I2205" s="52" t="s">
        <v>29</v>
      </c>
    </row>
    <row r="2206" spans="2:9" x14ac:dyDescent="0.2">
      <c r="B2206" s="50">
        <v>13</v>
      </c>
      <c r="C2206" s="50" t="s">
        <v>644</v>
      </c>
      <c r="F2206" s="22">
        <v>1</v>
      </c>
      <c r="I2206" s="52" t="s">
        <v>29</v>
      </c>
    </row>
    <row r="2207" spans="2:9" x14ac:dyDescent="0.2">
      <c r="B2207" s="50">
        <v>13</v>
      </c>
      <c r="C2207" s="50" t="s">
        <v>644</v>
      </c>
      <c r="F2207" s="22">
        <v>1</v>
      </c>
      <c r="I2207" s="52" t="s">
        <v>29</v>
      </c>
    </row>
    <row r="2208" spans="2:9" x14ac:dyDescent="0.2">
      <c r="B2208" s="50">
        <v>13</v>
      </c>
      <c r="C2208" s="50" t="s">
        <v>644</v>
      </c>
      <c r="F2208" s="22">
        <v>1</v>
      </c>
      <c r="I2208" s="52" t="s">
        <v>29</v>
      </c>
    </row>
    <row r="2209" spans="2:9" x14ac:dyDescent="0.2">
      <c r="B2209" s="50">
        <v>13</v>
      </c>
      <c r="C2209" s="50" t="s">
        <v>644</v>
      </c>
      <c r="F2209" s="22">
        <v>1</v>
      </c>
      <c r="I2209" s="52" t="s">
        <v>29</v>
      </c>
    </row>
    <row r="2210" spans="2:9" x14ac:dyDescent="0.2">
      <c r="B2210" s="50">
        <v>13</v>
      </c>
      <c r="C2210" s="50" t="s">
        <v>644</v>
      </c>
      <c r="F2210" s="22">
        <v>1</v>
      </c>
      <c r="I2210" s="52" t="s">
        <v>29</v>
      </c>
    </row>
    <row r="2211" spans="2:9" x14ac:dyDescent="0.2">
      <c r="B2211" s="50">
        <v>13</v>
      </c>
      <c r="C2211" s="50" t="s">
        <v>644</v>
      </c>
      <c r="F2211" s="22">
        <v>1</v>
      </c>
      <c r="I2211" s="52" t="s">
        <v>29</v>
      </c>
    </row>
    <row r="2212" spans="2:9" x14ac:dyDescent="0.2">
      <c r="B2212" s="50">
        <v>13</v>
      </c>
      <c r="C2212" s="50" t="s">
        <v>644</v>
      </c>
      <c r="F2212" s="22">
        <v>1</v>
      </c>
      <c r="I2212" s="52" t="s">
        <v>29</v>
      </c>
    </row>
    <row r="2213" spans="2:9" x14ac:dyDescent="0.2">
      <c r="B2213" s="50">
        <v>13</v>
      </c>
      <c r="C2213" s="50" t="s">
        <v>644</v>
      </c>
      <c r="F2213" s="22">
        <v>1</v>
      </c>
      <c r="I2213" s="52" t="s">
        <v>29</v>
      </c>
    </row>
    <row r="2214" spans="2:9" x14ac:dyDescent="0.2">
      <c r="B2214" s="50">
        <v>13</v>
      </c>
      <c r="C2214" s="50" t="s">
        <v>644</v>
      </c>
      <c r="F2214" s="22">
        <v>1</v>
      </c>
      <c r="I2214" s="52" t="s">
        <v>29</v>
      </c>
    </row>
    <row r="2215" spans="2:9" x14ac:dyDescent="0.2">
      <c r="B2215" s="50">
        <v>13</v>
      </c>
      <c r="C2215" s="50" t="s">
        <v>644</v>
      </c>
      <c r="F2215" s="99">
        <v>2</v>
      </c>
      <c r="I2215" s="52" t="s">
        <v>29</v>
      </c>
    </row>
    <row r="2216" spans="2:9" x14ac:dyDescent="0.2">
      <c r="B2216" s="50">
        <v>13</v>
      </c>
      <c r="C2216" s="50" t="s">
        <v>644</v>
      </c>
      <c r="F2216" s="99">
        <v>2</v>
      </c>
      <c r="I2216" s="52" t="s">
        <v>29</v>
      </c>
    </row>
    <row r="2217" spans="2:9" x14ac:dyDescent="0.2">
      <c r="B2217" s="50">
        <v>13</v>
      </c>
      <c r="C2217" s="50" t="s">
        <v>644</v>
      </c>
      <c r="F2217" s="99">
        <v>2</v>
      </c>
      <c r="I2217" s="52" t="s">
        <v>29</v>
      </c>
    </row>
    <row r="2218" spans="2:9" x14ac:dyDescent="0.2">
      <c r="B2218" s="50">
        <v>13</v>
      </c>
      <c r="C2218" s="50" t="s">
        <v>644</v>
      </c>
      <c r="F2218" s="99">
        <v>2</v>
      </c>
      <c r="I2218" s="52" t="s">
        <v>29</v>
      </c>
    </row>
    <row r="2219" spans="2:9" x14ac:dyDescent="0.2">
      <c r="B2219" s="50">
        <v>13</v>
      </c>
      <c r="C2219" s="50" t="s">
        <v>644</v>
      </c>
      <c r="F2219" s="99">
        <v>2</v>
      </c>
      <c r="I2219" s="52" t="s">
        <v>29</v>
      </c>
    </row>
    <row r="2220" spans="2:9" x14ac:dyDescent="0.2">
      <c r="B2220" s="50">
        <v>13</v>
      </c>
      <c r="C2220" s="50" t="s">
        <v>644</v>
      </c>
      <c r="F2220" s="99">
        <v>2</v>
      </c>
      <c r="I2220" s="52" t="s">
        <v>29</v>
      </c>
    </row>
    <row r="2221" spans="2:9" x14ac:dyDescent="0.2">
      <c r="B2221" s="50">
        <v>13</v>
      </c>
      <c r="C2221" s="50" t="s">
        <v>644</v>
      </c>
      <c r="F2221" s="99">
        <v>2</v>
      </c>
      <c r="I2221" s="52" t="s">
        <v>29</v>
      </c>
    </row>
    <row r="2222" spans="2:9" x14ac:dyDescent="0.2">
      <c r="B2222" s="50">
        <v>13</v>
      </c>
      <c r="C2222" s="50" t="s">
        <v>644</v>
      </c>
      <c r="F2222" s="99">
        <v>2</v>
      </c>
      <c r="I2222" s="52" t="s">
        <v>29</v>
      </c>
    </row>
    <row r="2223" spans="2:9" x14ac:dyDescent="0.2">
      <c r="B2223" s="50">
        <v>13</v>
      </c>
      <c r="C2223" s="50" t="s">
        <v>644</v>
      </c>
      <c r="F2223" s="99">
        <v>2</v>
      </c>
      <c r="I2223" s="52" t="s">
        <v>29</v>
      </c>
    </row>
    <row r="2224" spans="2:9" x14ac:dyDescent="0.2">
      <c r="B2224" s="50">
        <v>13</v>
      </c>
      <c r="C2224" s="50" t="s">
        <v>644</v>
      </c>
      <c r="F2224" s="99">
        <v>2</v>
      </c>
      <c r="I2224" s="52" t="s">
        <v>29</v>
      </c>
    </row>
    <row r="2225" spans="2:9" x14ac:dyDescent="0.2">
      <c r="B2225" s="50">
        <v>13</v>
      </c>
      <c r="C2225" s="50" t="s">
        <v>644</v>
      </c>
      <c r="F2225" s="99">
        <v>2</v>
      </c>
      <c r="I2225" s="52" t="s">
        <v>29</v>
      </c>
    </row>
    <row r="2226" spans="2:9" x14ac:dyDescent="0.2">
      <c r="B2226" s="50">
        <v>13</v>
      </c>
      <c r="C2226" s="50" t="s">
        <v>644</v>
      </c>
      <c r="F2226" s="99">
        <v>2</v>
      </c>
      <c r="I2226" s="52" t="s">
        <v>29</v>
      </c>
    </row>
    <row r="2227" spans="2:9" x14ac:dyDescent="0.2">
      <c r="B2227" s="50">
        <v>13</v>
      </c>
      <c r="C2227" s="50" t="s">
        <v>644</v>
      </c>
      <c r="F2227" s="99">
        <v>2</v>
      </c>
      <c r="I2227" s="52" t="s">
        <v>29</v>
      </c>
    </row>
    <row r="2228" spans="2:9" x14ac:dyDescent="0.2">
      <c r="B2228" s="50">
        <v>13</v>
      </c>
      <c r="C2228" s="50" t="s">
        <v>644</v>
      </c>
      <c r="F2228" s="99">
        <v>2</v>
      </c>
      <c r="I2228" s="52" t="s">
        <v>29</v>
      </c>
    </row>
    <row r="2229" spans="2:9" x14ac:dyDescent="0.2">
      <c r="B2229" s="50">
        <v>13</v>
      </c>
      <c r="C2229" s="50" t="s">
        <v>644</v>
      </c>
      <c r="F2229" s="99">
        <v>2</v>
      </c>
      <c r="I2229" s="52" t="s">
        <v>29</v>
      </c>
    </row>
    <row r="2230" spans="2:9" x14ac:dyDescent="0.2">
      <c r="B2230" s="50">
        <v>13</v>
      </c>
      <c r="C2230" s="50" t="s">
        <v>644</v>
      </c>
      <c r="F2230" s="99">
        <v>2</v>
      </c>
      <c r="I2230" s="52" t="s">
        <v>29</v>
      </c>
    </row>
    <row r="2231" spans="2:9" x14ac:dyDescent="0.2">
      <c r="B2231" s="50">
        <v>13</v>
      </c>
      <c r="C2231" s="50" t="s">
        <v>644</v>
      </c>
      <c r="F2231" s="99">
        <v>2</v>
      </c>
      <c r="I2231" s="52" t="s">
        <v>29</v>
      </c>
    </row>
    <row r="2232" spans="2:9" x14ac:dyDescent="0.2">
      <c r="B2232" s="50">
        <v>13</v>
      </c>
      <c r="C2232" s="50" t="s">
        <v>644</v>
      </c>
      <c r="F2232" s="99">
        <v>2</v>
      </c>
      <c r="I2232" s="52" t="s">
        <v>29</v>
      </c>
    </row>
    <row r="2233" spans="2:9" x14ac:dyDescent="0.2">
      <c r="B2233" s="50">
        <v>13</v>
      </c>
      <c r="C2233" s="50" t="s">
        <v>644</v>
      </c>
      <c r="F2233" s="99">
        <v>2</v>
      </c>
      <c r="I2233" s="52" t="s">
        <v>29</v>
      </c>
    </row>
    <row r="2234" spans="2:9" x14ac:dyDescent="0.2">
      <c r="B2234" s="50">
        <v>13</v>
      </c>
      <c r="C2234" s="50" t="s">
        <v>644</v>
      </c>
      <c r="F2234" s="99">
        <v>2</v>
      </c>
      <c r="I2234" s="52" t="s">
        <v>29</v>
      </c>
    </row>
    <row r="2235" spans="2:9" x14ac:dyDescent="0.2">
      <c r="B2235" s="50">
        <v>13</v>
      </c>
      <c r="C2235" s="50" t="s">
        <v>644</v>
      </c>
      <c r="F2235" s="99">
        <v>2</v>
      </c>
      <c r="I2235" s="52" t="s">
        <v>29</v>
      </c>
    </row>
    <row r="2236" spans="2:9" x14ac:dyDescent="0.2">
      <c r="B2236" s="50">
        <v>13</v>
      </c>
      <c r="C2236" s="50" t="s">
        <v>644</v>
      </c>
      <c r="F2236" s="99">
        <v>2</v>
      </c>
      <c r="I2236" s="52" t="s">
        <v>29</v>
      </c>
    </row>
    <row r="2237" spans="2:9" x14ac:dyDescent="0.2">
      <c r="B2237" s="50">
        <v>13</v>
      </c>
      <c r="C2237" s="50" t="s">
        <v>644</v>
      </c>
      <c r="F2237" s="99">
        <v>2</v>
      </c>
      <c r="I2237" s="52" t="s">
        <v>29</v>
      </c>
    </row>
    <row r="2238" spans="2:9" x14ac:dyDescent="0.2">
      <c r="B2238" s="50">
        <v>13</v>
      </c>
      <c r="C2238" s="50" t="s">
        <v>644</v>
      </c>
      <c r="F2238" s="99">
        <v>2</v>
      </c>
      <c r="I2238" s="52" t="s">
        <v>29</v>
      </c>
    </row>
    <row r="2239" spans="2:9" x14ac:dyDescent="0.2">
      <c r="B2239" s="50">
        <v>13</v>
      </c>
      <c r="C2239" s="50" t="s">
        <v>644</v>
      </c>
      <c r="F2239" s="99">
        <v>2</v>
      </c>
      <c r="I2239" s="52" t="s">
        <v>29</v>
      </c>
    </row>
    <row r="2240" spans="2:9" x14ac:dyDescent="0.2">
      <c r="B2240" s="50">
        <v>13</v>
      </c>
      <c r="C2240" s="50" t="s">
        <v>644</v>
      </c>
      <c r="F2240" s="99">
        <v>2</v>
      </c>
      <c r="I2240" s="52" t="s">
        <v>29</v>
      </c>
    </row>
    <row r="2241" spans="2:9" x14ac:dyDescent="0.2">
      <c r="B2241" s="50">
        <v>13</v>
      </c>
      <c r="C2241" s="50" t="s">
        <v>644</v>
      </c>
      <c r="F2241" s="99">
        <v>2</v>
      </c>
      <c r="I2241" s="52" t="s">
        <v>29</v>
      </c>
    </row>
    <row r="2242" spans="2:9" x14ac:dyDescent="0.2">
      <c r="B2242" s="50">
        <v>13</v>
      </c>
      <c r="C2242" s="50" t="s">
        <v>644</v>
      </c>
      <c r="F2242" s="99">
        <v>2</v>
      </c>
      <c r="I2242" s="52" t="s">
        <v>29</v>
      </c>
    </row>
    <row r="2243" spans="2:9" x14ac:dyDescent="0.2">
      <c r="B2243" s="50">
        <v>13</v>
      </c>
      <c r="C2243" s="50" t="s">
        <v>644</v>
      </c>
      <c r="F2243" s="99">
        <v>2</v>
      </c>
      <c r="I2243" s="52" t="s">
        <v>29</v>
      </c>
    </row>
    <row r="2244" spans="2:9" x14ac:dyDescent="0.2">
      <c r="B2244" s="50">
        <v>13</v>
      </c>
      <c r="C2244" s="50" t="s">
        <v>644</v>
      </c>
      <c r="F2244" s="99">
        <v>2</v>
      </c>
      <c r="I2244" s="52" t="s">
        <v>29</v>
      </c>
    </row>
    <row r="2245" spans="2:9" x14ac:dyDescent="0.2">
      <c r="B2245" s="50">
        <v>13</v>
      </c>
      <c r="C2245" s="50" t="s">
        <v>644</v>
      </c>
      <c r="F2245" s="99">
        <v>2</v>
      </c>
      <c r="I2245" s="52" t="s">
        <v>29</v>
      </c>
    </row>
    <row r="2246" spans="2:9" x14ac:dyDescent="0.2">
      <c r="B2246" s="50">
        <v>13</v>
      </c>
      <c r="C2246" s="50" t="s">
        <v>644</v>
      </c>
      <c r="F2246" s="99">
        <v>2</v>
      </c>
      <c r="I2246" s="52" t="s">
        <v>29</v>
      </c>
    </row>
    <row r="2247" spans="2:9" x14ac:dyDescent="0.2">
      <c r="B2247" s="50">
        <v>13</v>
      </c>
      <c r="C2247" s="50" t="s">
        <v>644</v>
      </c>
      <c r="F2247" s="99">
        <v>2</v>
      </c>
      <c r="I2247" s="52" t="s">
        <v>29</v>
      </c>
    </row>
    <row r="2248" spans="2:9" x14ac:dyDescent="0.2">
      <c r="B2248" s="50">
        <v>13</v>
      </c>
      <c r="C2248" s="50" t="s">
        <v>644</v>
      </c>
      <c r="F2248" s="99">
        <v>2</v>
      </c>
      <c r="I2248" s="52" t="s">
        <v>29</v>
      </c>
    </row>
    <row r="2249" spans="2:9" x14ac:dyDescent="0.2">
      <c r="B2249" s="50">
        <v>13</v>
      </c>
      <c r="C2249" s="50" t="s">
        <v>644</v>
      </c>
      <c r="F2249" s="99">
        <v>2</v>
      </c>
      <c r="I2249" s="52" t="s">
        <v>29</v>
      </c>
    </row>
    <row r="2250" spans="2:9" x14ac:dyDescent="0.2">
      <c r="B2250" s="50">
        <v>13</v>
      </c>
      <c r="C2250" s="50" t="s">
        <v>644</v>
      </c>
      <c r="F2250" s="99">
        <v>2</v>
      </c>
      <c r="I2250" s="52" t="s">
        <v>29</v>
      </c>
    </row>
    <row r="2251" spans="2:9" x14ac:dyDescent="0.2">
      <c r="B2251" s="50">
        <v>13</v>
      </c>
      <c r="C2251" s="50" t="s">
        <v>644</v>
      </c>
      <c r="F2251" s="99">
        <v>2</v>
      </c>
      <c r="I2251" s="52" t="s">
        <v>29</v>
      </c>
    </row>
    <row r="2252" spans="2:9" x14ac:dyDescent="0.2">
      <c r="B2252" s="50">
        <v>13</v>
      </c>
      <c r="C2252" s="50" t="s">
        <v>644</v>
      </c>
      <c r="F2252" s="99">
        <v>2</v>
      </c>
      <c r="I2252" s="52" t="s">
        <v>29</v>
      </c>
    </row>
    <row r="2253" spans="2:9" x14ac:dyDescent="0.2">
      <c r="B2253" s="50">
        <v>13</v>
      </c>
      <c r="C2253" s="50" t="s">
        <v>644</v>
      </c>
      <c r="F2253" s="99">
        <v>2</v>
      </c>
      <c r="I2253" s="52" t="s">
        <v>29</v>
      </c>
    </row>
    <row r="2254" spans="2:9" x14ac:dyDescent="0.2">
      <c r="B2254" s="50">
        <v>13</v>
      </c>
      <c r="C2254" s="50" t="s">
        <v>644</v>
      </c>
      <c r="F2254" s="99">
        <v>2</v>
      </c>
      <c r="I2254" s="52" t="s">
        <v>29</v>
      </c>
    </row>
    <row r="2255" spans="2:9" x14ac:dyDescent="0.2">
      <c r="B2255" s="50">
        <v>13</v>
      </c>
      <c r="C2255" s="50" t="s">
        <v>644</v>
      </c>
      <c r="F2255" s="99">
        <v>2</v>
      </c>
      <c r="I2255" s="52" t="s">
        <v>29</v>
      </c>
    </row>
    <row r="2256" spans="2:9" x14ac:dyDescent="0.2">
      <c r="B2256" s="50">
        <v>13</v>
      </c>
      <c r="C2256" s="50" t="s">
        <v>644</v>
      </c>
      <c r="F2256" s="99">
        <v>2</v>
      </c>
      <c r="I2256" s="52" t="s">
        <v>29</v>
      </c>
    </row>
    <row r="2257" spans="2:9" x14ac:dyDescent="0.2">
      <c r="B2257" s="50">
        <v>13</v>
      </c>
      <c r="C2257" s="50" t="s">
        <v>644</v>
      </c>
      <c r="F2257" s="99">
        <v>3</v>
      </c>
      <c r="I2257" s="52" t="s">
        <v>29</v>
      </c>
    </row>
    <row r="2258" spans="2:9" x14ac:dyDescent="0.2">
      <c r="B2258" s="50">
        <v>13</v>
      </c>
      <c r="C2258" s="50" t="s">
        <v>644</v>
      </c>
      <c r="F2258" s="99">
        <v>3</v>
      </c>
      <c r="I2258" s="52" t="s">
        <v>29</v>
      </c>
    </row>
    <row r="2259" spans="2:9" x14ac:dyDescent="0.2">
      <c r="B2259" s="50">
        <v>13</v>
      </c>
      <c r="C2259" s="50" t="s">
        <v>644</v>
      </c>
      <c r="F2259" s="99">
        <v>3</v>
      </c>
      <c r="I2259" s="52" t="s">
        <v>29</v>
      </c>
    </row>
    <row r="2260" spans="2:9" x14ac:dyDescent="0.2">
      <c r="B2260" s="50">
        <v>13</v>
      </c>
      <c r="C2260" s="50" t="s">
        <v>644</v>
      </c>
      <c r="F2260" s="99">
        <v>3</v>
      </c>
      <c r="I2260" s="52" t="s">
        <v>29</v>
      </c>
    </row>
    <row r="2261" spans="2:9" x14ac:dyDescent="0.2">
      <c r="B2261" s="50">
        <v>13</v>
      </c>
      <c r="C2261" s="50" t="s">
        <v>644</v>
      </c>
      <c r="F2261" s="99">
        <v>3</v>
      </c>
      <c r="I2261" s="52" t="s">
        <v>29</v>
      </c>
    </row>
    <row r="2262" spans="2:9" x14ac:dyDescent="0.2">
      <c r="B2262" s="50">
        <v>13</v>
      </c>
      <c r="C2262" s="50" t="s">
        <v>644</v>
      </c>
      <c r="F2262" s="99">
        <v>3</v>
      </c>
      <c r="I2262" s="52" t="s">
        <v>29</v>
      </c>
    </row>
    <row r="2263" spans="2:9" x14ac:dyDescent="0.2">
      <c r="B2263" s="50">
        <v>13</v>
      </c>
      <c r="C2263" s="50" t="s">
        <v>644</v>
      </c>
      <c r="F2263" s="99">
        <v>3</v>
      </c>
      <c r="I2263" s="52" t="s">
        <v>29</v>
      </c>
    </row>
    <row r="2264" spans="2:9" x14ac:dyDescent="0.2">
      <c r="B2264" s="50">
        <v>13</v>
      </c>
      <c r="C2264" s="50" t="s">
        <v>644</v>
      </c>
      <c r="F2264" s="99">
        <v>3</v>
      </c>
      <c r="I2264" s="52" t="s">
        <v>29</v>
      </c>
    </row>
    <row r="2265" spans="2:9" x14ac:dyDescent="0.2">
      <c r="B2265" s="50">
        <v>13</v>
      </c>
      <c r="C2265" s="50" t="s">
        <v>644</v>
      </c>
      <c r="F2265" s="99">
        <v>3</v>
      </c>
      <c r="I2265" s="52" t="s">
        <v>29</v>
      </c>
    </row>
    <row r="2266" spans="2:9" x14ac:dyDescent="0.2">
      <c r="B2266" s="50">
        <v>13</v>
      </c>
      <c r="C2266" s="50" t="s">
        <v>644</v>
      </c>
      <c r="F2266" s="99">
        <v>3</v>
      </c>
      <c r="I2266" s="52" t="s">
        <v>29</v>
      </c>
    </row>
    <row r="2267" spans="2:9" x14ac:dyDescent="0.2">
      <c r="B2267" s="50">
        <v>13</v>
      </c>
      <c r="C2267" s="50" t="s">
        <v>644</v>
      </c>
      <c r="F2267" s="99">
        <v>3</v>
      </c>
      <c r="I2267" s="52" t="s">
        <v>29</v>
      </c>
    </row>
    <row r="2268" spans="2:9" x14ac:dyDescent="0.2">
      <c r="B2268" s="50">
        <v>13</v>
      </c>
      <c r="C2268" s="50" t="s">
        <v>644</v>
      </c>
      <c r="F2268" s="99">
        <v>3</v>
      </c>
      <c r="I2268" s="52" t="s">
        <v>29</v>
      </c>
    </row>
    <row r="2269" spans="2:9" x14ac:dyDescent="0.2">
      <c r="B2269" s="50">
        <v>13</v>
      </c>
      <c r="C2269" s="50" t="s">
        <v>644</v>
      </c>
      <c r="F2269" s="99">
        <v>3</v>
      </c>
      <c r="I2269" s="52" t="s">
        <v>29</v>
      </c>
    </row>
    <row r="2270" spans="2:9" x14ac:dyDescent="0.2">
      <c r="B2270" s="50">
        <v>13</v>
      </c>
      <c r="C2270" s="50" t="s">
        <v>644</v>
      </c>
      <c r="F2270" s="99">
        <v>3</v>
      </c>
      <c r="I2270" s="52" t="s">
        <v>29</v>
      </c>
    </row>
    <row r="2271" spans="2:9" x14ac:dyDescent="0.2">
      <c r="B2271" s="50">
        <v>13</v>
      </c>
      <c r="C2271" s="50" t="s">
        <v>644</v>
      </c>
      <c r="F2271" s="99">
        <v>3</v>
      </c>
      <c r="I2271" s="52" t="s">
        <v>29</v>
      </c>
    </row>
    <row r="2272" spans="2:9" x14ac:dyDescent="0.2">
      <c r="B2272" s="50">
        <v>13</v>
      </c>
      <c r="C2272" s="50" t="s">
        <v>644</v>
      </c>
      <c r="F2272" s="99">
        <v>3</v>
      </c>
      <c r="I2272" s="52" t="s">
        <v>29</v>
      </c>
    </row>
    <row r="2273" spans="2:9" x14ac:dyDescent="0.2">
      <c r="B2273" s="50">
        <v>13</v>
      </c>
      <c r="C2273" s="50" t="s">
        <v>644</v>
      </c>
      <c r="F2273" s="99">
        <v>3</v>
      </c>
      <c r="I2273" s="52" t="s">
        <v>29</v>
      </c>
    </row>
    <row r="2274" spans="2:9" x14ac:dyDescent="0.2">
      <c r="B2274" s="50">
        <v>13</v>
      </c>
      <c r="C2274" s="50" t="s">
        <v>644</v>
      </c>
      <c r="F2274" s="99">
        <v>3</v>
      </c>
      <c r="I2274" s="52" t="s">
        <v>29</v>
      </c>
    </row>
    <row r="2275" spans="2:9" x14ac:dyDescent="0.2">
      <c r="B2275" s="50">
        <v>13</v>
      </c>
      <c r="C2275" s="50" t="s">
        <v>644</v>
      </c>
      <c r="F2275" s="99">
        <v>3</v>
      </c>
      <c r="I2275" s="52" t="s">
        <v>29</v>
      </c>
    </row>
    <row r="2276" spans="2:9" x14ac:dyDescent="0.2">
      <c r="B2276" s="50">
        <v>13</v>
      </c>
      <c r="C2276" s="50" t="s">
        <v>644</v>
      </c>
      <c r="F2276" s="99">
        <v>3</v>
      </c>
      <c r="I2276" s="52" t="s">
        <v>29</v>
      </c>
    </row>
    <row r="2277" spans="2:9" x14ac:dyDescent="0.2">
      <c r="B2277" s="50">
        <v>13</v>
      </c>
      <c r="C2277" s="50" t="s">
        <v>644</v>
      </c>
      <c r="F2277" s="99">
        <v>3</v>
      </c>
      <c r="I2277" s="52" t="s">
        <v>29</v>
      </c>
    </row>
    <row r="2278" spans="2:9" x14ac:dyDescent="0.2">
      <c r="B2278" s="50">
        <v>13</v>
      </c>
      <c r="C2278" s="50" t="s">
        <v>644</v>
      </c>
      <c r="F2278" s="99">
        <v>3</v>
      </c>
      <c r="I2278" s="52" t="s">
        <v>29</v>
      </c>
    </row>
    <row r="2279" spans="2:9" x14ac:dyDescent="0.2">
      <c r="B2279" s="50">
        <v>13</v>
      </c>
      <c r="C2279" s="50" t="s">
        <v>644</v>
      </c>
      <c r="F2279" s="99">
        <v>3</v>
      </c>
      <c r="I2279" s="52" t="s">
        <v>29</v>
      </c>
    </row>
    <row r="2280" spans="2:9" x14ac:dyDescent="0.2">
      <c r="B2280" s="50">
        <v>13</v>
      </c>
      <c r="C2280" s="50" t="s">
        <v>644</v>
      </c>
      <c r="F2280" s="99">
        <v>3</v>
      </c>
      <c r="I2280" s="52" t="s">
        <v>29</v>
      </c>
    </row>
    <row r="2281" spans="2:9" x14ac:dyDescent="0.2">
      <c r="B2281" s="50">
        <v>13</v>
      </c>
      <c r="C2281" s="50" t="s">
        <v>644</v>
      </c>
      <c r="F2281" s="99">
        <v>3</v>
      </c>
      <c r="I2281" s="52" t="s">
        <v>29</v>
      </c>
    </row>
    <row r="2282" spans="2:9" x14ac:dyDescent="0.2">
      <c r="B2282" s="50">
        <v>13</v>
      </c>
      <c r="C2282" s="50" t="s">
        <v>644</v>
      </c>
      <c r="F2282" s="99">
        <v>3</v>
      </c>
      <c r="I2282" s="52" t="s">
        <v>29</v>
      </c>
    </row>
    <row r="2283" spans="2:9" x14ac:dyDescent="0.2">
      <c r="B2283" s="50">
        <v>13</v>
      </c>
      <c r="C2283" s="50" t="s">
        <v>644</v>
      </c>
      <c r="F2283" s="99">
        <v>3</v>
      </c>
      <c r="I2283" s="52" t="s">
        <v>29</v>
      </c>
    </row>
    <row r="2284" spans="2:9" x14ac:dyDescent="0.2">
      <c r="B2284" s="50">
        <v>13</v>
      </c>
      <c r="C2284" s="50" t="s">
        <v>644</v>
      </c>
      <c r="F2284" s="99">
        <v>3</v>
      </c>
      <c r="I2284" s="52" t="s">
        <v>29</v>
      </c>
    </row>
    <row r="2285" spans="2:9" x14ac:dyDescent="0.2">
      <c r="B2285" s="50">
        <v>13</v>
      </c>
      <c r="C2285" s="50" t="s">
        <v>644</v>
      </c>
      <c r="F2285" s="99">
        <v>3</v>
      </c>
      <c r="I2285" s="52" t="s">
        <v>29</v>
      </c>
    </row>
    <row r="2286" spans="2:9" x14ac:dyDescent="0.2">
      <c r="B2286" s="50">
        <v>13</v>
      </c>
      <c r="C2286" s="50" t="s">
        <v>644</v>
      </c>
      <c r="F2286" s="99">
        <v>3</v>
      </c>
      <c r="I2286" s="52" t="s">
        <v>29</v>
      </c>
    </row>
    <row r="2287" spans="2:9" x14ac:dyDescent="0.2">
      <c r="B2287" s="50">
        <v>13</v>
      </c>
      <c r="C2287" s="50" t="s">
        <v>644</v>
      </c>
      <c r="F2287" s="99">
        <v>3</v>
      </c>
      <c r="I2287" s="52" t="s">
        <v>29</v>
      </c>
    </row>
    <row r="2288" spans="2:9" x14ac:dyDescent="0.2">
      <c r="B2288" s="50">
        <v>13</v>
      </c>
      <c r="C2288" s="50" t="s">
        <v>644</v>
      </c>
      <c r="F2288" s="99">
        <v>3</v>
      </c>
      <c r="I2288" s="52" t="s">
        <v>29</v>
      </c>
    </row>
    <row r="2289" spans="2:9" x14ac:dyDescent="0.2">
      <c r="B2289" s="50">
        <v>13</v>
      </c>
      <c r="C2289" s="50" t="s">
        <v>644</v>
      </c>
      <c r="F2289" s="99">
        <v>3</v>
      </c>
      <c r="I2289" s="52" t="s">
        <v>29</v>
      </c>
    </row>
    <row r="2290" spans="2:9" x14ac:dyDescent="0.2">
      <c r="B2290" s="50">
        <v>13</v>
      </c>
      <c r="C2290" s="50" t="s">
        <v>644</v>
      </c>
      <c r="F2290" s="99">
        <v>3</v>
      </c>
      <c r="I2290" s="52" t="s">
        <v>29</v>
      </c>
    </row>
    <row r="2291" spans="2:9" x14ac:dyDescent="0.2">
      <c r="B2291" s="50">
        <v>13</v>
      </c>
      <c r="C2291" s="50" t="s">
        <v>644</v>
      </c>
      <c r="F2291" s="99">
        <v>3</v>
      </c>
      <c r="I2291" s="52" t="s">
        <v>29</v>
      </c>
    </row>
    <row r="2292" spans="2:9" x14ac:dyDescent="0.2">
      <c r="B2292" s="50">
        <v>13</v>
      </c>
      <c r="C2292" s="50" t="s">
        <v>644</v>
      </c>
      <c r="F2292" s="99">
        <v>3</v>
      </c>
      <c r="I2292" s="52" t="s">
        <v>29</v>
      </c>
    </row>
    <row r="2293" spans="2:9" x14ac:dyDescent="0.2">
      <c r="B2293" s="50">
        <v>13</v>
      </c>
      <c r="C2293" s="50" t="s">
        <v>644</v>
      </c>
      <c r="F2293" s="99">
        <v>3</v>
      </c>
      <c r="I2293" s="52" t="s">
        <v>29</v>
      </c>
    </row>
    <row r="2294" spans="2:9" x14ac:dyDescent="0.2">
      <c r="B2294" s="50">
        <v>13</v>
      </c>
      <c r="C2294" s="50" t="s">
        <v>644</v>
      </c>
      <c r="F2294" s="99">
        <v>3</v>
      </c>
      <c r="I2294" s="52" t="s">
        <v>29</v>
      </c>
    </row>
    <row r="2295" spans="2:9" x14ac:dyDescent="0.2">
      <c r="B2295" s="50">
        <v>13</v>
      </c>
      <c r="C2295" s="50" t="s">
        <v>644</v>
      </c>
      <c r="F2295" s="99">
        <v>3</v>
      </c>
      <c r="I2295" s="52" t="s">
        <v>29</v>
      </c>
    </row>
    <row r="2296" spans="2:9" x14ac:dyDescent="0.2">
      <c r="B2296" s="50">
        <v>13</v>
      </c>
      <c r="C2296" s="50" t="s">
        <v>644</v>
      </c>
      <c r="F2296" s="99">
        <v>3</v>
      </c>
      <c r="I2296" s="52" t="s">
        <v>29</v>
      </c>
    </row>
    <row r="2297" spans="2:9" x14ac:dyDescent="0.2">
      <c r="B2297" s="50">
        <v>13</v>
      </c>
      <c r="C2297" s="50" t="s">
        <v>644</v>
      </c>
      <c r="F2297" s="99">
        <v>3</v>
      </c>
      <c r="I2297" s="52" t="s">
        <v>29</v>
      </c>
    </row>
    <row r="2298" spans="2:9" x14ac:dyDescent="0.2">
      <c r="B2298" s="50">
        <v>13</v>
      </c>
      <c r="C2298" s="50" t="s">
        <v>644</v>
      </c>
      <c r="F2298" s="99">
        <v>3</v>
      </c>
      <c r="I2298" s="52" t="s">
        <v>29</v>
      </c>
    </row>
    <row r="2299" spans="2:9" x14ac:dyDescent="0.2">
      <c r="B2299" s="50">
        <v>13</v>
      </c>
      <c r="C2299" s="50" t="s">
        <v>644</v>
      </c>
      <c r="F2299" s="99">
        <v>4</v>
      </c>
      <c r="I2299" s="52" t="s">
        <v>29</v>
      </c>
    </row>
    <row r="2300" spans="2:9" x14ac:dyDescent="0.2">
      <c r="B2300" s="50">
        <v>13</v>
      </c>
      <c r="C2300" s="50" t="s">
        <v>644</v>
      </c>
      <c r="F2300" s="99">
        <v>4</v>
      </c>
      <c r="I2300" s="52" t="s">
        <v>29</v>
      </c>
    </row>
    <row r="2301" spans="2:9" x14ac:dyDescent="0.2">
      <c r="B2301" s="50">
        <v>13</v>
      </c>
      <c r="C2301" s="50" t="s">
        <v>644</v>
      </c>
      <c r="F2301" s="99">
        <v>4</v>
      </c>
      <c r="I2301" s="52" t="s">
        <v>29</v>
      </c>
    </row>
    <row r="2302" spans="2:9" x14ac:dyDescent="0.2">
      <c r="B2302" s="50">
        <v>13</v>
      </c>
      <c r="C2302" s="50" t="s">
        <v>644</v>
      </c>
      <c r="F2302" s="99">
        <v>4</v>
      </c>
      <c r="I2302" s="52" t="s">
        <v>29</v>
      </c>
    </row>
    <row r="2303" spans="2:9" x14ac:dyDescent="0.2">
      <c r="B2303" s="50">
        <v>13</v>
      </c>
      <c r="C2303" s="50" t="s">
        <v>644</v>
      </c>
      <c r="F2303" s="99">
        <v>4</v>
      </c>
      <c r="I2303" s="52" t="s">
        <v>29</v>
      </c>
    </row>
    <row r="2304" spans="2:9" x14ac:dyDescent="0.2">
      <c r="B2304" s="50">
        <v>13</v>
      </c>
      <c r="C2304" s="50" t="s">
        <v>644</v>
      </c>
      <c r="F2304" s="99">
        <v>4</v>
      </c>
      <c r="I2304" s="52" t="s">
        <v>29</v>
      </c>
    </row>
    <row r="2305" spans="2:9" x14ac:dyDescent="0.2">
      <c r="B2305" s="50">
        <v>13</v>
      </c>
      <c r="C2305" s="50" t="s">
        <v>644</v>
      </c>
      <c r="F2305" s="99">
        <v>4</v>
      </c>
      <c r="I2305" s="52" t="s">
        <v>29</v>
      </c>
    </row>
    <row r="2306" spans="2:9" x14ac:dyDescent="0.2">
      <c r="B2306" s="50">
        <v>13</v>
      </c>
      <c r="C2306" s="50" t="s">
        <v>644</v>
      </c>
      <c r="F2306" s="99">
        <v>4</v>
      </c>
      <c r="I2306" s="52" t="s">
        <v>29</v>
      </c>
    </row>
    <row r="2307" spans="2:9" x14ac:dyDescent="0.2">
      <c r="B2307" s="50">
        <v>13</v>
      </c>
      <c r="C2307" s="50" t="s">
        <v>644</v>
      </c>
      <c r="F2307" s="99">
        <v>4</v>
      </c>
      <c r="I2307" s="52" t="s">
        <v>29</v>
      </c>
    </row>
    <row r="2308" spans="2:9" x14ac:dyDescent="0.2">
      <c r="B2308" s="50">
        <v>13</v>
      </c>
      <c r="C2308" s="50" t="s">
        <v>644</v>
      </c>
      <c r="F2308" s="99">
        <v>4</v>
      </c>
      <c r="I2308" s="52" t="s">
        <v>29</v>
      </c>
    </row>
    <row r="2309" spans="2:9" x14ac:dyDescent="0.2">
      <c r="B2309" s="50">
        <v>13</v>
      </c>
      <c r="C2309" s="50" t="s">
        <v>644</v>
      </c>
      <c r="F2309" s="99">
        <v>4</v>
      </c>
      <c r="I2309" s="52" t="s">
        <v>29</v>
      </c>
    </row>
    <row r="2310" spans="2:9" x14ac:dyDescent="0.2">
      <c r="B2310" s="50">
        <v>13</v>
      </c>
      <c r="C2310" s="50" t="s">
        <v>644</v>
      </c>
      <c r="F2310" s="99">
        <v>4</v>
      </c>
      <c r="I2310" s="52" t="s">
        <v>29</v>
      </c>
    </row>
    <row r="2311" spans="2:9" x14ac:dyDescent="0.2">
      <c r="B2311" s="50">
        <v>13</v>
      </c>
      <c r="C2311" s="50" t="s">
        <v>644</v>
      </c>
      <c r="F2311" s="99">
        <v>4</v>
      </c>
      <c r="I2311" s="52" t="s">
        <v>29</v>
      </c>
    </row>
    <row r="2312" spans="2:9" x14ac:dyDescent="0.2">
      <c r="B2312" s="50">
        <v>13</v>
      </c>
      <c r="C2312" s="50" t="s">
        <v>644</v>
      </c>
      <c r="F2312" s="99">
        <v>4</v>
      </c>
      <c r="I2312" s="52" t="s">
        <v>29</v>
      </c>
    </row>
    <row r="2313" spans="2:9" x14ac:dyDescent="0.2">
      <c r="B2313" s="50">
        <v>13</v>
      </c>
      <c r="C2313" s="50" t="s">
        <v>644</v>
      </c>
      <c r="F2313" s="99">
        <v>4</v>
      </c>
      <c r="I2313" s="52" t="s">
        <v>29</v>
      </c>
    </row>
    <row r="2314" spans="2:9" x14ac:dyDescent="0.2">
      <c r="B2314" s="50">
        <v>13</v>
      </c>
      <c r="C2314" s="50" t="s">
        <v>644</v>
      </c>
      <c r="F2314" s="99">
        <v>4</v>
      </c>
      <c r="I2314" s="52" t="s">
        <v>29</v>
      </c>
    </row>
    <row r="2315" spans="2:9" x14ac:dyDescent="0.2">
      <c r="B2315" s="50">
        <v>13</v>
      </c>
      <c r="C2315" s="50" t="s">
        <v>644</v>
      </c>
      <c r="F2315" s="99">
        <v>4</v>
      </c>
      <c r="I2315" s="52" t="s">
        <v>29</v>
      </c>
    </row>
    <row r="2316" spans="2:9" x14ac:dyDescent="0.2">
      <c r="B2316" s="50">
        <v>13</v>
      </c>
      <c r="C2316" s="50" t="s">
        <v>644</v>
      </c>
      <c r="F2316" s="99">
        <v>4</v>
      </c>
      <c r="I2316" s="52" t="s">
        <v>29</v>
      </c>
    </row>
    <row r="2317" spans="2:9" x14ac:dyDescent="0.2">
      <c r="B2317" s="50">
        <v>13</v>
      </c>
      <c r="C2317" s="50" t="s">
        <v>644</v>
      </c>
      <c r="F2317" s="99">
        <v>4</v>
      </c>
      <c r="I2317" s="52" t="s">
        <v>29</v>
      </c>
    </row>
    <row r="2318" spans="2:9" x14ac:dyDescent="0.2">
      <c r="B2318" s="50">
        <v>13</v>
      </c>
      <c r="C2318" s="50" t="s">
        <v>644</v>
      </c>
      <c r="F2318" s="99">
        <v>4</v>
      </c>
      <c r="I2318" s="52" t="s">
        <v>29</v>
      </c>
    </row>
    <row r="2319" spans="2:9" x14ac:dyDescent="0.2">
      <c r="B2319" s="50">
        <v>13</v>
      </c>
      <c r="C2319" s="50" t="s">
        <v>644</v>
      </c>
      <c r="F2319" s="99">
        <v>4</v>
      </c>
      <c r="I2319" s="52" t="s">
        <v>29</v>
      </c>
    </row>
    <row r="2320" spans="2:9" x14ac:dyDescent="0.2">
      <c r="B2320" s="50">
        <v>13</v>
      </c>
      <c r="C2320" s="50" t="s">
        <v>644</v>
      </c>
      <c r="F2320" s="99">
        <v>4</v>
      </c>
      <c r="I2320" s="52" t="s">
        <v>29</v>
      </c>
    </row>
    <row r="2321" spans="2:9" x14ac:dyDescent="0.2">
      <c r="B2321" s="50">
        <v>13</v>
      </c>
      <c r="C2321" s="50" t="s">
        <v>644</v>
      </c>
      <c r="F2321" s="99">
        <v>4</v>
      </c>
      <c r="I2321" s="52" t="s">
        <v>29</v>
      </c>
    </row>
    <row r="2322" spans="2:9" x14ac:dyDescent="0.2">
      <c r="B2322" s="50">
        <v>13</v>
      </c>
      <c r="C2322" s="50" t="s">
        <v>644</v>
      </c>
      <c r="F2322" s="99">
        <v>4</v>
      </c>
      <c r="I2322" s="52" t="s">
        <v>29</v>
      </c>
    </row>
    <row r="2323" spans="2:9" x14ac:dyDescent="0.2">
      <c r="B2323" s="50">
        <v>13</v>
      </c>
      <c r="C2323" s="50" t="s">
        <v>644</v>
      </c>
      <c r="F2323" s="99">
        <v>4</v>
      </c>
      <c r="I2323" s="52" t="s">
        <v>29</v>
      </c>
    </row>
    <row r="2324" spans="2:9" x14ac:dyDescent="0.2">
      <c r="B2324" s="50">
        <v>13</v>
      </c>
      <c r="C2324" s="50" t="s">
        <v>644</v>
      </c>
      <c r="F2324" s="99">
        <v>4</v>
      </c>
      <c r="I2324" s="52" t="s">
        <v>29</v>
      </c>
    </row>
    <row r="2325" spans="2:9" x14ac:dyDescent="0.2">
      <c r="B2325" s="50">
        <v>13</v>
      </c>
      <c r="C2325" s="50" t="s">
        <v>644</v>
      </c>
      <c r="F2325" s="99">
        <v>4</v>
      </c>
      <c r="I2325" s="52" t="s">
        <v>29</v>
      </c>
    </row>
    <row r="2326" spans="2:9" x14ac:dyDescent="0.2">
      <c r="B2326" s="50">
        <v>13</v>
      </c>
      <c r="C2326" s="50" t="s">
        <v>644</v>
      </c>
      <c r="F2326" s="99">
        <v>4</v>
      </c>
      <c r="I2326" s="52" t="s">
        <v>29</v>
      </c>
    </row>
    <row r="2327" spans="2:9" x14ac:dyDescent="0.2">
      <c r="B2327" s="50">
        <v>13</v>
      </c>
      <c r="C2327" s="50" t="s">
        <v>644</v>
      </c>
      <c r="F2327" s="99">
        <v>4</v>
      </c>
      <c r="I2327" s="52" t="s">
        <v>29</v>
      </c>
    </row>
    <row r="2328" spans="2:9" x14ac:dyDescent="0.2">
      <c r="B2328" s="50">
        <v>13</v>
      </c>
      <c r="C2328" s="50" t="s">
        <v>644</v>
      </c>
      <c r="F2328" s="99">
        <v>4</v>
      </c>
      <c r="I2328" s="52" t="s">
        <v>29</v>
      </c>
    </row>
    <row r="2329" spans="2:9" x14ac:dyDescent="0.2">
      <c r="B2329" s="50">
        <v>13</v>
      </c>
      <c r="C2329" s="50" t="s">
        <v>644</v>
      </c>
      <c r="F2329" s="99">
        <v>4</v>
      </c>
      <c r="I2329" s="52" t="s">
        <v>29</v>
      </c>
    </row>
    <row r="2330" spans="2:9" x14ac:dyDescent="0.2">
      <c r="B2330" s="50">
        <v>13</v>
      </c>
      <c r="C2330" s="50" t="s">
        <v>644</v>
      </c>
      <c r="F2330" s="99">
        <v>4</v>
      </c>
      <c r="I2330" s="52" t="s">
        <v>29</v>
      </c>
    </row>
    <row r="2331" spans="2:9" x14ac:dyDescent="0.2">
      <c r="B2331" s="50">
        <v>13</v>
      </c>
      <c r="C2331" s="50" t="s">
        <v>644</v>
      </c>
      <c r="F2331" s="99">
        <v>4</v>
      </c>
      <c r="I2331" s="52" t="s">
        <v>29</v>
      </c>
    </row>
    <row r="2332" spans="2:9" x14ac:dyDescent="0.2">
      <c r="B2332" s="50">
        <v>13</v>
      </c>
      <c r="C2332" s="50" t="s">
        <v>644</v>
      </c>
      <c r="F2332" s="99">
        <v>4</v>
      </c>
      <c r="I2332" s="52" t="s">
        <v>29</v>
      </c>
    </row>
    <row r="2333" spans="2:9" x14ac:dyDescent="0.2">
      <c r="B2333" s="50">
        <v>13</v>
      </c>
      <c r="C2333" s="50" t="s">
        <v>644</v>
      </c>
      <c r="F2333" s="99">
        <v>4</v>
      </c>
      <c r="I2333" s="52" t="s">
        <v>29</v>
      </c>
    </row>
    <row r="2334" spans="2:9" x14ac:dyDescent="0.2">
      <c r="B2334" s="50">
        <v>13</v>
      </c>
      <c r="C2334" s="50" t="s">
        <v>644</v>
      </c>
      <c r="F2334" s="99">
        <v>4</v>
      </c>
      <c r="I2334" s="52" t="s">
        <v>29</v>
      </c>
    </row>
    <row r="2335" spans="2:9" x14ac:dyDescent="0.2">
      <c r="B2335" s="50">
        <v>13</v>
      </c>
      <c r="C2335" s="50" t="s">
        <v>644</v>
      </c>
      <c r="F2335" s="99">
        <v>4</v>
      </c>
      <c r="I2335" s="52" t="s">
        <v>29</v>
      </c>
    </row>
    <row r="2336" spans="2:9" x14ac:dyDescent="0.2">
      <c r="B2336" s="50">
        <v>13</v>
      </c>
      <c r="C2336" s="50" t="s">
        <v>644</v>
      </c>
      <c r="F2336" s="99">
        <v>4</v>
      </c>
      <c r="I2336" s="52" t="s">
        <v>29</v>
      </c>
    </row>
    <row r="2337" spans="2:9" x14ac:dyDescent="0.2">
      <c r="B2337" s="50">
        <v>13</v>
      </c>
      <c r="C2337" s="50" t="s">
        <v>644</v>
      </c>
      <c r="F2337" s="99">
        <v>4</v>
      </c>
      <c r="I2337" s="52" t="s">
        <v>29</v>
      </c>
    </row>
    <row r="2338" spans="2:9" x14ac:dyDescent="0.2">
      <c r="B2338" s="50">
        <v>13</v>
      </c>
      <c r="C2338" s="50" t="s">
        <v>644</v>
      </c>
      <c r="F2338" s="99">
        <v>4</v>
      </c>
      <c r="I2338" s="52" t="s">
        <v>29</v>
      </c>
    </row>
    <row r="2339" spans="2:9" x14ac:dyDescent="0.2">
      <c r="B2339" s="50">
        <v>13</v>
      </c>
      <c r="C2339" s="50" t="s">
        <v>644</v>
      </c>
      <c r="F2339" s="99">
        <v>4</v>
      </c>
      <c r="I2339" s="52" t="s">
        <v>29</v>
      </c>
    </row>
    <row r="2340" spans="2:9" x14ac:dyDescent="0.2">
      <c r="B2340" s="50">
        <v>13</v>
      </c>
      <c r="C2340" s="50" t="s">
        <v>644</v>
      </c>
      <c r="F2340" s="99">
        <v>4</v>
      </c>
      <c r="I2340" s="52" t="s">
        <v>29</v>
      </c>
    </row>
    <row r="2341" spans="2:9" x14ac:dyDescent="0.2">
      <c r="B2341" s="50">
        <v>13</v>
      </c>
      <c r="C2341" s="50" t="s">
        <v>644</v>
      </c>
      <c r="F2341" s="32" t="str">
        <f>'13'!B56</f>
        <v>Placed-In-Service Date of the first building in the development:</v>
      </c>
      <c r="I2341" s="52" t="s">
        <v>29</v>
      </c>
    </row>
    <row r="2342" spans="2:9" x14ac:dyDescent="0.2">
      <c r="B2342" s="50">
        <v>13</v>
      </c>
      <c r="C2342" s="50" t="s">
        <v>644</v>
      </c>
      <c r="F2342" s="32" t="str">
        <f>'13'!B58</f>
        <v>Placed-In-Service Date of the last building in the development:</v>
      </c>
      <c r="I2342" s="52" t="s">
        <v>29</v>
      </c>
    </row>
    <row r="2343" spans="2:9" x14ac:dyDescent="0.2">
      <c r="B2343" s="50">
        <v>13</v>
      </c>
      <c r="C2343" s="50" t="s">
        <v>644</v>
      </c>
      <c r="F2343" s="32">
        <f>'13'!E56:P56</f>
        <v>0</v>
      </c>
      <c r="I2343" s="52" t="s">
        <v>29</v>
      </c>
    </row>
    <row r="2344" spans="2:9" x14ac:dyDescent="0.2">
      <c r="B2344" s="50">
        <v>13</v>
      </c>
      <c r="C2344" s="50" t="s">
        <v>644</v>
      </c>
      <c r="F2344" s="32">
        <f>'13'!F58:G58</f>
        <v>0</v>
      </c>
      <c r="I2344" s="52" t="s">
        <v>29</v>
      </c>
    </row>
  </sheetData>
  <autoFilter ref="A1:T2344" xr:uid="{00000000-0009-0000-0000-00001A000000}"/>
  <sortState ref="A939:T1705">
    <sortCondition ref="I2:I1705"/>
  </sortState>
  <pageMargins left="0.7" right="0.7" top="0.75" bottom="0.75" header="0.3" footer="0.3"/>
  <pageSetup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1F46-874B-4A0F-8282-F7A1A8878894}">
  <sheetPr codeName="Sheet19"/>
  <dimension ref="A1:D12"/>
  <sheetViews>
    <sheetView workbookViewId="0">
      <selection activeCell="F51" sqref="F51"/>
    </sheetView>
  </sheetViews>
  <sheetFormatPr defaultRowHeight="12.75" x14ac:dyDescent="0.2"/>
  <cols>
    <col min="1" max="1" width="20" style="26" bestFit="1" customWidth="1"/>
  </cols>
  <sheetData>
    <row r="1" spans="1:4" x14ac:dyDescent="0.2">
      <c r="A1" s="133" t="s">
        <v>698</v>
      </c>
      <c r="B1" s="134" t="s">
        <v>1053</v>
      </c>
    </row>
    <row r="2" spans="1:4" x14ac:dyDescent="0.2">
      <c r="A2" s="135" t="s">
        <v>695</v>
      </c>
      <c r="B2" s="134">
        <f>COUNTIF(References!I:I,A2)</f>
        <v>26</v>
      </c>
    </row>
    <row r="3" spans="1:4" x14ac:dyDescent="0.2">
      <c r="A3" s="135" t="s">
        <v>30</v>
      </c>
      <c r="B3" s="134">
        <f>COUNTIF(References!I:I,A3)</f>
        <v>381</v>
      </c>
    </row>
    <row r="4" spans="1:4" x14ac:dyDescent="0.2">
      <c r="A4" s="135" t="s">
        <v>700</v>
      </c>
      <c r="B4" s="134">
        <f>COUNTIF(References!I:I,A4)</f>
        <v>32</v>
      </c>
    </row>
    <row r="5" spans="1:4" x14ac:dyDescent="0.2">
      <c r="A5" s="135" t="s">
        <v>1009</v>
      </c>
      <c r="B5" s="134">
        <f>COUNTIF(References!I:I,A5)</f>
        <v>37</v>
      </c>
    </row>
    <row r="6" spans="1:4" x14ac:dyDescent="0.2">
      <c r="A6" s="135" t="s">
        <v>863</v>
      </c>
      <c r="B6" s="134">
        <f>COUNTIF(References!I:I,A6)</f>
        <v>18</v>
      </c>
    </row>
    <row r="7" spans="1:4" x14ac:dyDescent="0.2">
      <c r="A7" s="135" t="s">
        <v>816</v>
      </c>
      <c r="B7" s="134">
        <f>COUNTIF(References!I:I,A7)</f>
        <v>65</v>
      </c>
    </row>
    <row r="8" spans="1:4" x14ac:dyDescent="0.2">
      <c r="A8" s="135" t="s">
        <v>1025</v>
      </c>
      <c r="B8" s="134">
        <f>COUNTIF(References!I:I,A8)</f>
        <v>6</v>
      </c>
      <c r="C8">
        <f>SUM(B2:B8)</f>
        <v>565</v>
      </c>
      <c r="D8" t="s">
        <v>1055</v>
      </c>
    </row>
    <row r="9" spans="1:4" x14ac:dyDescent="0.2">
      <c r="A9" s="135" t="s">
        <v>29</v>
      </c>
      <c r="B9" s="134">
        <f>COUNTIF(References!I:I,A9)</f>
        <v>1679</v>
      </c>
      <c r="C9" s="49">
        <f>B9/(B9+C8)</f>
        <v>0.74821746880570406</v>
      </c>
      <c r="D9" t="s">
        <v>1054</v>
      </c>
    </row>
    <row r="10" spans="1:4" x14ac:dyDescent="0.2">
      <c r="A10" s="135" t="s">
        <v>1015</v>
      </c>
      <c r="B10" s="134">
        <f>COUNTIF(References!I:I,A10)</f>
        <v>6</v>
      </c>
      <c r="D10" s="50" t="s">
        <v>1057</v>
      </c>
    </row>
    <row r="11" spans="1:4" x14ac:dyDescent="0.2">
      <c r="A11" s="135" t="s">
        <v>1014</v>
      </c>
      <c r="B11" s="134">
        <f>COUNTIF(References!I:I,A11)</f>
        <v>4</v>
      </c>
      <c r="D11" t="s">
        <v>1057</v>
      </c>
    </row>
    <row r="12" spans="1:4" x14ac:dyDescent="0.2">
      <c r="A12" s="132" t="s">
        <v>1056</v>
      </c>
      <c r="B12">
        <f>SUM(B2:B11)</f>
        <v>2254</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O310"/>
  <sheetViews>
    <sheetView workbookViewId="0">
      <selection activeCell="F51" sqref="F51"/>
    </sheetView>
  </sheetViews>
  <sheetFormatPr defaultColWidth="37.140625" defaultRowHeight="12.75" x14ac:dyDescent="0.2"/>
  <cols>
    <col min="1" max="1" width="8" bestFit="1" customWidth="1"/>
    <col min="2" max="2" width="3" bestFit="1" customWidth="1"/>
    <col min="3" max="3" width="11" customWidth="1"/>
    <col min="4" max="4" width="3" bestFit="1" customWidth="1"/>
    <col min="5" max="5" width="11.7109375" customWidth="1"/>
    <col min="6" max="6" width="34" style="59" customWidth="1"/>
    <col min="7" max="7" width="9.140625" customWidth="1"/>
    <col min="8" max="8" width="11.5703125" customWidth="1"/>
    <col min="9" max="9" width="11.85546875" customWidth="1"/>
    <col min="10" max="10" width="30.5703125" customWidth="1"/>
    <col min="11" max="11" width="24.140625" style="50" customWidth="1"/>
    <col min="12" max="12" width="21" style="56" customWidth="1"/>
    <col min="13" max="13" width="9.140625" style="56" customWidth="1"/>
    <col min="14" max="14" width="11.5703125" bestFit="1" customWidth="1"/>
    <col min="15" max="15" width="14.5703125" bestFit="1" customWidth="1"/>
  </cols>
  <sheetData>
    <row r="1" spans="1:14" x14ac:dyDescent="0.2">
      <c r="A1" s="50" t="s">
        <v>620</v>
      </c>
      <c r="B1" s="50" t="s">
        <v>621</v>
      </c>
      <c r="C1" s="50" t="s">
        <v>617</v>
      </c>
      <c r="D1" s="50" t="s">
        <v>624</v>
      </c>
      <c r="E1" s="50" t="s">
        <v>618</v>
      </c>
      <c r="F1" s="59" t="s">
        <v>619</v>
      </c>
      <c r="G1" s="32" t="s">
        <v>828</v>
      </c>
      <c r="H1" s="50" t="s">
        <v>702</v>
      </c>
      <c r="I1" s="50" t="s">
        <v>698</v>
      </c>
      <c r="J1" s="27" t="s">
        <v>836</v>
      </c>
      <c r="K1" s="27" t="s">
        <v>837</v>
      </c>
      <c r="L1" s="56" t="s">
        <v>867</v>
      </c>
      <c r="M1" s="56" t="s">
        <v>901</v>
      </c>
      <c r="N1" s="27" t="s">
        <v>870</v>
      </c>
    </row>
    <row r="2" spans="1:14" s="50" customFormat="1" x14ac:dyDescent="0.2">
      <c r="A2" s="50">
        <v>0</v>
      </c>
      <c r="B2" s="50">
        <v>0</v>
      </c>
      <c r="C2" s="50" t="s">
        <v>864</v>
      </c>
      <c r="E2" s="50" t="s">
        <v>865</v>
      </c>
      <c r="F2" s="59"/>
      <c r="G2" s="32"/>
      <c r="J2" s="27"/>
      <c r="K2" s="32" t="str">
        <f>IF(E2=0,"",E2)</f>
        <v>SC-21001</v>
      </c>
      <c r="L2" s="68" t="s">
        <v>907</v>
      </c>
      <c r="M2" s="68"/>
    </row>
    <row r="3" spans="1:14" s="50" customFormat="1" x14ac:dyDescent="0.2">
      <c r="A3" s="50">
        <v>0.1</v>
      </c>
      <c r="B3" s="50">
        <v>0</v>
      </c>
      <c r="C3" s="50" t="s">
        <v>866</v>
      </c>
      <c r="E3" s="58">
        <v>1</v>
      </c>
      <c r="F3" s="59"/>
      <c r="G3" s="32"/>
      <c r="J3" s="27"/>
      <c r="K3" s="32">
        <f>IF(E3=0,"",E3)</f>
        <v>1</v>
      </c>
      <c r="L3" s="68" t="s">
        <v>917</v>
      </c>
      <c r="M3" s="85"/>
    </row>
    <row r="4" spans="1:14" x14ac:dyDescent="0.2">
      <c r="A4" s="50">
        <v>8</v>
      </c>
      <c r="B4" s="50">
        <v>1</v>
      </c>
      <c r="C4" s="50" t="s">
        <v>32</v>
      </c>
      <c r="D4" s="50"/>
      <c r="E4" s="50">
        <f>VLOOKUP(A4,References!$A$1:$E$3413,5,FALSE)</f>
        <v>0</v>
      </c>
      <c r="F4" s="84" t="s">
        <v>26</v>
      </c>
      <c r="G4" s="27" t="s">
        <v>810</v>
      </c>
      <c r="H4" s="50"/>
      <c r="I4" s="51" t="str">
        <f>VLOOKUP(A4,References!A:I,9,FALSE)</f>
        <v>Yes</v>
      </c>
      <c r="J4" s="51" t="s">
        <v>829</v>
      </c>
      <c r="K4" s="70" t="str">
        <f t="shared" ref="K4:K16" si="0">IF(E4="x","TRUE",IF(E4="Yes",TRUE,"FALSE"))</f>
        <v>FALSE</v>
      </c>
      <c r="L4" s="88" t="b">
        <v>1</v>
      </c>
      <c r="M4" s="88">
        <v>1.1000000000000001</v>
      </c>
      <c r="N4" s="78">
        <v>1.2</v>
      </c>
    </row>
    <row r="5" spans="1:14" x14ac:dyDescent="0.2">
      <c r="A5" s="50">
        <v>9</v>
      </c>
      <c r="B5" s="50">
        <v>1</v>
      </c>
      <c r="C5" s="50" t="s">
        <v>32</v>
      </c>
      <c r="D5" s="50"/>
      <c r="E5" s="50">
        <f>VLOOKUP(A5,References!$A$1:$E$3413,5,FALSE)</f>
        <v>0</v>
      </c>
      <c r="F5" s="84" t="s">
        <v>27</v>
      </c>
      <c r="G5" s="27" t="s">
        <v>810</v>
      </c>
      <c r="H5" s="50"/>
      <c r="I5" s="51" t="str">
        <f>VLOOKUP(A5,References!A:I,9,FALSE)</f>
        <v>Yes</v>
      </c>
      <c r="J5" s="51" t="s">
        <v>829</v>
      </c>
      <c r="K5" s="70" t="str">
        <f t="shared" si="0"/>
        <v>FALSE</v>
      </c>
      <c r="L5" s="88" t="b">
        <v>1</v>
      </c>
      <c r="M5" s="88">
        <v>1.1000000000000001</v>
      </c>
      <c r="N5" s="78">
        <v>1.2</v>
      </c>
    </row>
    <row r="6" spans="1:14" x14ac:dyDescent="0.2">
      <c r="A6" s="50">
        <v>10</v>
      </c>
      <c r="B6" s="50">
        <v>1</v>
      </c>
      <c r="C6" s="50" t="s">
        <v>32</v>
      </c>
      <c r="D6" s="50"/>
      <c r="E6" s="50">
        <f>VLOOKUP(A6,References!$A$1:$E$3413,5,FALSE)</f>
        <v>0</v>
      </c>
      <c r="F6" s="84" t="s">
        <v>28</v>
      </c>
      <c r="G6" s="27" t="s">
        <v>810</v>
      </c>
      <c r="H6" s="50"/>
      <c r="I6" s="51" t="str">
        <f>VLOOKUP(A6,References!A:I,9,FALSE)</f>
        <v>Yes</v>
      </c>
      <c r="J6" s="51" t="s">
        <v>829</v>
      </c>
      <c r="K6" s="70" t="str">
        <f t="shared" si="0"/>
        <v>FALSE</v>
      </c>
      <c r="L6" s="88" t="b">
        <v>1</v>
      </c>
      <c r="M6" s="88">
        <v>1.1000000000000001</v>
      </c>
      <c r="N6" s="78">
        <v>1.2</v>
      </c>
    </row>
    <row r="7" spans="1:14" s="50" customFormat="1" x14ac:dyDescent="0.2">
      <c r="A7" s="50">
        <v>10.1</v>
      </c>
      <c r="B7" s="50">
        <v>1</v>
      </c>
      <c r="C7" s="50" t="s">
        <v>32</v>
      </c>
      <c r="E7" s="50" t="e">
        <f>VLOOKUP(A7,References!$A$1:$E$3413,5,FALSE)</f>
        <v>#N/A</v>
      </c>
      <c r="F7" s="84" t="s">
        <v>868</v>
      </c>
      <c r="G7" s="27" t="s">
        <v>810</v>
      </c>
      <c r="I7" s="51" t="e">
        <f>VLOOKUP(A7,References!A:I,9,FALSE)</f>
        <v>#N/A</v>
      </c>
      <c r="J7" s="51" t="s">
        <v>829</v>
      </c>
      <c r="K7" s="70" t="e">
        <f t="shared" si="0"/>
        <v>#N/A</v>
      </c>
      <c r="L7" s="88" t="b">
        <v>1</v>
      </c>
      <c r="M7" s="88">
        <v>1.1000000000000001</v>
      </c>
      <c r="N7" s="78">
        <v>1.2</v>
      </c>
    </row>
    <row r="8" spans="1:14" x14ac:dyDescent="0.2">
      <c r="A8" s="50">
        <v>11</v>
      </c>
      <c r="B8" s="50">
        <v>1</v>
      </c>
      <c r="C8" s="50" t="s">
        <v>32</v>
      </c>
      <c r="D8" s="50"/>
      <c r="E8" s="50">
        <f>VLOOKUP(A8,References!$A$1:$E$3413,5,FALSE)</f>
        <v>0</v>
      </c>
      <c r="F8" s="84" t="s">
        <v>646</v>
      </c>
      <c r="G8" s="27" t="s">
        <v>810</v>
      </c>
      <c r="H8" s="50"/>
      <c r="I8" s="51" t="str">
        <f>VLOOKUP(A8,References!A:I,9,FALSE)</f>
        <v>Yes</v>
      </c>
      <c r="J8" s="51" t="s">
        <v>829</v>
      </c>
      <c r="K8" s="70" t="str">
        <f t="shared" si="0"/>
        <v>FALSE</v>
      </c>
      <c r="L8" s="88" t="b">
        <v>1</v>
      </c>
      <c r="M8" s="88">
        <v>1.1000000000000001</v>
      </c>
      <c r="N8" s="78">
        <v>1.2</v>
      </c>
    </row>
    <row r="9" spans="1:14" x14ac:dyDescent="0.2">
      <c r="A9" s="50">
        <v>152</v>
      </c>
      <c r="B9" s="50">
        <v>3</v>
      </c>
      <c r="C9" s="50" t="s">
        <v>62</v>
      </c>
      <c r="D9" s="50"/>
      <c r="E9" s="50">
        <f>VLOOKUP(A9,References!$A$1:$E$3413,5,FALSE)</f>
        <v>0</v>
      </c>
      <c r="F9" s="21" t="s">
        <v>391</v>
      </c>
      <c r="G9" s="27" t="s">
        <v>810</v>
      </c>
      <c r="H9" s="50"/>
      <c r="I9" s="51" t="str">
        <f>VLOOKUP(A9,References!A:I,9,FALSE)</f>
        <v>Custom-Yes</v>
      </c>
      <c r="J9" s="52" t="s">
        <v>829</v>
      </c>
      <c r="K9" s="70" t="str">
        <f t="shared" si="0"/>
        <v>FALSE</v>
      </c>
      <c r="L9" s="88" t="b">
        <v>1</v>
      </c>
      <c r="M9" s="88">
        <v>1.1000000000000001</v>
      </c>
      <c r="N9" s="78">
        <v>1.2</v>
      </c>
    </row>
    <row r="10" spans="1:14" x14ac:dyDescent="0.2">
      <c r="A10" s="50">
        <v>154</v>
      </c>
      <c r="B10" s="50">
        <v>3</v>
      </c>
      <c r="C10" s="50" t="s">
        <v>62</v>
      </c>
      <c r="D10" s="50"/>
      <c r="E10" s="50">
        <f>VLOOKUP(A10,References!$A$1:$E$3413,5,FALSE)</f>
        <v>0</v>
      </c>
      <c r="F10" s="21" t="s">
        <v>64</v>
      </c>
      <c r="G10" s="27" t="s">
        <v>810</v>
      </c>
      <c r="H10" s="50"/>
      <c r="I10" s="51" t="str">
        <f>VLOOKUP(A10,References!A:I,9,FALSE)</f>
        <v>Yes</v>
      </c>
      <c r="J10" s="52" t="s">
        <v>829</v>
      </c>
      <c r="K10" s="70" t="str">
        <f t="shared" si="0"/>
        <v>FALSE</v>
      </c>
      <c r="L10" s="88" t="b">
        <v>1</v>
      </c>
      <c r="M10" s="88">
        <v>1.1000000000000001</v>
      </c>
      <c r="N10" s="27">
        <v>1.22</v>
      </c>
    </row>
    <row r="11" spans="1:14" x14ac:dyDescent="0.2">
      <c r="A11" s="50">
        <v>156</v>
      </c>
      <c r="B11" s="50">
        <v>3</v>
      </c>
      <c r="C11" s="50" t="s">
        <v>62</v>
      </c>
      <c r="D11" s="50"/>
      <c r="E11" s="50">
        <f>VLOOKUP(A11,References!$A$1:$E$3413,5,FALSE)</f>
        <v>0</v>
      </c>
      <c r="F11" s="20" t="s">
        <v>438</v>
      </c>
      <c r="G11" s="27" t="s">
        <v>810</v>
      </c>
      <c r="H11" s="50"/>
      <c r="I11" s="51" t="str">
        <f>VLOOKUP(A11,References!A:I,9,FALSE)</f>
        <v>No</v>
      </c>
      <c r="J11" s="52" t="s">
        <v>829</v>
      </c>
      <c r="K11" s="70" t="str">
        <f t="shared" si="0"/>
        <v>FALSE</v>
      </c>
      <c r="L11" s="88" t="b">
        <v>0</v>
      </c>
      <c r="M11" s="88">
        <v>1.1000000000000001</v>
      </c>
      <c r="N11" s="78">
        <v>1.2</v>
      </c>
    </row>
    <row r="12" spans="1:14" x14ac:dyDescent="0.2">
      <c r="A12" s="50">
        <v>242</v>
      </c>
      <c r="B12" s="50">
        <v>4</v>
      </c>
      <c r="C12" s="50" t="s">
        <v>626</v>
      </c>
      <c r="D12" s="50"/>
      <c r="E12" s="50">
        <f>VLOOKUP(A12,References!$A$1:$E$3413,5,FALSE)</f>
        <v>0</v>
      </c>
      <c r="F12" s="81" t="s">
        <v>404</v>
      </c>
      <c r="G12" s="53" t="s">
        <v>810</v>
      </c>
      <c r="H12" s="50" t="s">
        <v>622</v>
      </c>
      <c r="I12" s="51" t="str">
        <f>VLOOKUP(A12,References!A:I,9,FALSE)</f>
        <v>Yes</v>
      </c>
      <c r="J12" s="51" t="s">
        <v>829</v>
      </c>
      <c r="K12" s="70" t="str">
        <f t="shared" si="0"/>
        <v>FALSE</v>
      </c>
      <c r="L12" s="88" t="b">
        <v>1</v>
      </c>
      <c r="M12" s="88">
        <v>1.1000000000000001</v>
      </c>
      <c r="N12" s="27">
        <v>1.22</v>
      </c>
    </row>
    <row r="13" spans="1:14" x14ac:dyDescent="0.2">
      <c r="A13" s="50">
        <v>244</v>
      </c>
      <c r="B13" s="50">
        <v>4</v>
      </c>
      <c r="C13" s="50" t="s">
        <v>626</v>
      </c>
      <c r="D13" s="50"/>
      <c r="E13" s="50">
        <f>VLOOKUP(A13,References!$A$1:$E$3413,5,FALSE)</f>
        <v>0</v>
      </c>
      <c r="F13" s="81" t="s">
        <v>403</v>
      </c>
      <c r="G13" s="53" t="s">
        <v>810</v>
      </c>
      <c r="H13" s="50"/>
      <c r="I13" s="51" t="str">
        <f>VLOOKUP(A13,References!A:I,9,FALSE)</f>
        <v>Yes</v>
      </c>
      <c r="J13" s="51" t="s">
        <v>829</v>
      </c>
      <c r="K13" s="70" t="str">
        <f t="shared" si="0"/>
        <v>FALSE</v>
      </c>
      <c r="L13" s="88" t="b">
        <v>1</v>
      </c>
      <c r="M13" s="88">
        <v>1.1000000000000001</v>
      </c>
      <c r="N13" s="27">
        <v>1.22</v>
      </c>
    </row>
    <row r="14" spans="1:14" x14ac:dyDescent="0.2">
      <c r="A14" s="50">
        <v>245</v>
      </c>
      <c r="B14" s="50">
        <v>4</v>
      </c>
      <c r="C14" s="50" t="s">
        <v>626</v>
      </c>
      <c r="D14" s="50"/>
      <c r="E14" s="50">
        <f>VLOOKUP(A14,References!$A$1:$E$3413,5,FALSE)</f>
        <v>0</v>
      </c>
      <c r="F14" s="81" t="s">
        <v>406</v>
      </c>
      <c r="G14" s="53" t="s">
        <v>810</v>
      </c>
      <c r="H14" s="50"/>
      <c r="I14" s="51" t="str">
        <f>VLOOKUP(A14,References!A:I,9,FALSE)</f>
        <v>Yes</v>
      </c>
      <c r="J14" s="51" t="s">
        <v>829</v>
      </c>
      <c r="K14" s="70" t="str">
        <f t="shared" si="0"/>
        <v>FALSE</v>
      </c>
      <c r="L14" s="88" t="b">
        <v>1</v>
      </c>
      <c r="M14" s="88">
        <v>1.1000000000000001</v>
      </c>
      <c r="N14" s="27">
        <v>1.22</v>
      </c>
    </row>
    <row r="15" spans="1:14" x14ac:dyDescent="0.2">
      <c r="A15" s="50">
        <v>247</v>
      </c>
      <c r="B15" s="50">
        <v>4</v>
      </c>
      <c r="C15" s="50" t="s">
        <v>626</v>
      </c>
      <c r="D15" s="50"/>
      <c r="E15" s="50">
        <f>VLOOKUP(A15,References!$A$1:$E$3413,5,FALSE)</f>
        <v>0</v>
      </c>
      <c r="F15" s="84" t="s">
        <v>95</v>
      </c>
      <c r="G15" s="55" t="s">
        <v>810</v>
      </c>
      <c r="H15" s="50"/>
      <c r="I15" s="51" t="str">
        <f>VLOOKUP(A15,References!A:I,9,FALSE)</f>
        <v>Locked</v>
      </c>
      <c r="J15" s="51" t="s">
        <v>829</v>
      </c>
      <c r="K15" s="70" t="str">
        <f t="shared" si="0"/>
        <v>FALSE</v>
      </c>
      <c r="L15" s="88" t="b">
        <v>1</v>
      </c>
      <c r="M15" s="88">
        <v>1.1000000000000001</v>
      </c>
      <c r="N15" s="27">
        <v>1.22</v>
      </c>
    </row>
    <row r="16" spans="1:14" x14ac:dyDescent="0.2">
      <c r="A16" s="50">
        <v>248</v>
      </c>
      <c r="B16" s="50">
        <v>4</v>
      </c>
      <c r="C16" s="50" t="s">
        <v>626</v>
      </c>
      <c r="D16" s="50"/>
      <c r="E16" s="50">
        <f>VLOOKUP(A16,References!$A$1:$E$3413,5,FALSE)</f>
        <v>0</v>
      </c>
      <c r="F16" s="81" t="s">
        <v>402</v>
      </c>
      <c r="G16" s="53" t="s">
        <v>810</v>
      </c>
      <c r="H16" s="50"/>
      <c r="I16" s="51" t="str">
        <f>VLOOKUP(A16,References!A:I,9,FALSE)</f>
        <v>Locked</v>
      </c>
      <c r="J16" s="51" t="s">
        <v>829</v>
      </c>
      <c r="K16" s="70" t="str">
        <f t="shared" si="0"/>
        <v>FALSE</v>
      </c>
      <c r="L16" s="88" t="b">
        <v>1</v>
      </c>
      <c r="M16" s="88">
        <v>1.1000000000000001</v>
      </c>
      <c r="N16" s="27">
        <v>1.22</v>
      </c>
    </row>
    <row r="17" spans="1:14" x14ac:dyDescent="0.2">
      <c r="A17" s="50">
        <v>246</v>
      </c>
      <c r="B17" s="50">
        <v>4</v>
      </c>
      <c r="C17" s="50" t="s">
        <v>626</v>
      </c>
      <c r="D17" s="50"/>
      <c r="E17" s="50">
        <f>VLOOKUP(A17,References!$A$1:$E$3413,5,FALSE)</f>
        <v>0</v>
      </c>
      <c r="F17" s="81" t="s">
        <v>407</v>
      </c>
      <c r="G17" s="53" t="s">
        <v>696</v>
      </c>
      <c r="H17" s="50"/>
      <c r="I17" s="51" t="str">
        <f>VLOOKUP(A17,References!A:I,9,FALSE)</f>
        <v>Yes</v>
      </c>
      <c r="J17" s="51" t="s">
        <v>829</v>
      </c>
      <c r="K17" s="32" t="str">
        <f>IF(E17=0,"","Yes")</f>
        <v/>
      </c>
      <c r="L17" s="91" t="s">
        <v>30</v>
      </c>
      <c r="M17" s="88" t="s">
        <v>903</v>
      </c>
      <c r="N17" s="27">
        <v>1.19</v>
      </c>
    </row>
    <row r="18" spans="1:14" x14ac:dyDescent="0.2">
      <c r="A18" s="50">
        <v>249</v>
      </c>
      <c r="B18" s="50">
        <v>4</v>
      </c>
      <c r="C18" s="50" t="s">
        <v>626</v>
      </c>
      <c r="D18" s="50"/>
      <c r="E18" s="50">
        <f>VLOOKUP(A18,References!$A$1:$E$3413,5,FALSE)</f>
        <v>0</v>
      </c>
      <c r="F18" s="81" t="s">
        <v>405</v>
      </c>
      <c r="G18" s="53" t="s">
        <v>696</v>
      </c>
      <c r="H18" s="50" t="s">
        <v>699</v>
      </c>
      <c r="I18" s="51" t="str">
        <f>VLOOKUP(A18,References!A:I,9,FALSE)</f>
        <v>Locked</v>
      </c>
      <c r="J18" s="51" t="s">
        <v>829</v>
      </c>
      <c r="K18" s="32" t="str">
        <f>IF(E18=0,"","Yes")</f>
        <v/>
      </c>
      <c r="L18" s="91" t="s">
        <v>30</v>
      </c>
      <c r="M18" s="88" t="s">
        <v>903</v>
      </c>
      <c r="N18" s="50">
        <v>1.4</v>
      </c>
    </row>
    <row r="19" spans="1:14" x14ac:dyDescent="0.2">
      <c r="A19" s="50">
        <v>250</v>
      </c>
      <c r="B19" s="50">
        <v>4</v>
      </c>
      <c r="C19" s="50" t="s">
        <v>626</v>
      </c>
      <c r="D19" s="50"/>
      <c r="E19" s="50" t="e">
        <f>VLOOKUP(A19,References!$A$1:$E$3413,5,FALSE)</f>
        <v>#REF!</v>
      </c>
      <c r="F19" s="81" t="s">
        <v>852</v>
      </c>
      <c r="G19" s="53" t="s">
        <v>696</v>
      </c>
      <c r="H19" s="50" t="s">
        <v>699</v>
      </c>
      <c r="I19" s="51" t="str">
        <f>VLOOKUP(A19,References!A:I,9,FALSE)</f>
        <v>Unmappable</v>
      </c>
      <c r="J19" s="51" t="s">
        <v>829</v>
      </c>
      <c r="K19" s="32" t="e">
        <f t="shared" ref="K19:K24" si="1">IF(E19=0,"",E19)</f>
        <v>#REF!</v>
      </c>
      <c r="L19" s="91" t="s">
        <v>93</v>
      </c>
      <c r="M19" s="88" t="s">
        <v>903</v>
      </c>
      <c r="N19" s="50">
        <v>1.4</v>
      </c>
    </row>
    <row r="20" spans="1:14" x14ac:dyDescent="0.2">
      <c r="A20" s="50">
        <v>14</v>
      </c>
      <c r="B20" s="50">
        <v>1</v>
      </c>
      <c r="C20" s="50" t="s">
        <v>32</v>
      </c>
      <c r="D20" s="50"/>
      <c r="E20" s="50">
        <f>VLOOKUP(A20,References!$A$1:$E$3413,5,FALSE)</f>
        <v>0</v>
      </c>
      <c r="F20" s="84" t="s">
        <v>647</v>
      </c>
      <c r="G20" s="27" t="s">
        <v>814</v>
      </c>
      <c r="H20" s="50"/>
      <c r="I20" s="51" t="str">
        <f>VLOOKUP(A20,References!A:I,9,FALSE)</f>
        <v>No</v>
      </c>
      <c r="J20" s="51" t="s">
        <v>829</v>
      </c>
      <c r="K20" s="32" t="str">
        <f t="shared" si="1"/>
        <v/>
      </c>
      <c r="L20" s="88">
        <v>10</v>
      </c>
      <c r="M20" s="87" t="s">
        <v>904</v>
      </c>
      <c r="N20" s="50">
        <v>1.3</v>
      </c>
    </row>
    <row r="21" spans="1:14" x14ac:dyDescent="0.2">
      <c r="A21" s="50">
        <v>15</v>
      </c>
      <c r="B21" s="50">
        <v>1</v>
      </c>
      <c r="C21" s="50" t="s">
        <v>32</v>
      </c>
      <c r="D21" s="50"/>
      <c r="E21" s="50">
        <f>VLOOKUP(A21,References!$A$1:$E$3413,5,FALSE)</f>
        <v>0</v>
      </c>
      <c r="F21" s="84" t="s">
        <v>45</v>
      </c>
      <c r="G21" s="27" t="s">
        <v>814</v>
      </c>
      <c r="H21" s="50"/>
      <c r="I21" s="51" t="str">
        <f>VLOOKUP(A21,References!A:I,9,FALSE)</f>
        <v>Yes</v>
      </c>
      <c r="J21" s="51" t="s">
        <v>829</v>
      </c>
      <c r="K21" s="32" t="str">
        <f t="shared" si="1"/>
        <v/>
      </c>
      <c r="L21" s="88">
        <v>2</v>
      </c>
      <c r="M21" s="87" t="s">
        <v>904</v>
      </c>
      <c r="N21" s="50">
        <v>1.3</v>
      </c>
    </row>
    <row r="22" spans="1:14" x14ac:dyDescent="0.2">
      <c r="A22" s="50">
        <v>16</v>
      </c>
      <c r="B22" s="50">
        <v>1</v>
      </c>
      <c r="C22" s="50" t="s">
        <v>32</v>
      </c>
      <c r="D22" s="50"/>
      <c r="E22" s="50">
        <f>VLOOKUP(A22,References!$A$1:$E$3413,5,FALSE)</f>
        <v>0</v>
      </c>
      <c r="F22" s="60" t="s">
        <v>387</v>
      </c>
      <c r="G22" s="27" t="s">
        <v>814</v>
      </c>
      <c r="H22" s="27" t="s">
        <v>813</v>
      </c>
      <c r="I22" s="51" t="str">
        <f>VLOOKUP(A22,References!A:I,9,FALSE)</f>
        <v>Yes</v>
      </c>
      <c r="J22" s="51" t="s">
        <v>829</v>
      </c>
      <c r="K22" s="32" t="str">
        <f t="shared" si="1"/>
        <v/>
      </c>
      <c r="L22" s="88">
        <v>1</v>
      </c>
      <c r="M22" s="87" t="s">
        <v>904</v>
      </c>
      <c r="N22" s="50">
        <v>1.3</v>
      </c>
    </row>
    <row r="23" spans="1:14" s="50" customFormat="1" x14ac:dyDescent="0.2">
      <c r="A23" s="50">
        <v>17</v>
      </c>
      <c r="B23" s="50">
        <v>1</v>
      </c>
      <c r="C23" s="50" t="s">
        <v>32</v>
      </c>
      <c r="E23" s="50">
        <f>VLOOKUP(A23,References!$A$1:$E$3413,5,FALSE)</f>
        <v>0</v>
      </c>
      <c r="F23" s="84" t="s">
        <v>46</v>
      </c>
      <c r="G23" s="27" t="s">
        <v>814</v>
      </c>
      <c r="H23" s="27" t="s">
        <v>815</v>
      </c>
      <c r="I23" s="51" t="str">
        <f>VLOOKUP(A23,References!A:I,9,FALSE)</f>
        <v>Yes</v>
      </c>
      <c r="J23" s="51" t="s">
        <v>829</v>
      </c>
      <c r="K23" s="32" t="str">
        <f t="shared" si="1"/>
        <v/>
      </c>
      <c r="L23" s="88">
        <v>13</v>
      </c>
      <c r="M23" s="87" t="s">
        <v>904</v>
      </c>
      <c r="N23" s="50">
        <v>1.3</v>
      </c>
    </row>
    <row r="24" spans="1:14" x14ac:dyDescent="0.2">
      <c r="A24" s="50">
        <v>479</v>
      </c>
      <c r="B24" s="50">
        <v>5</v>
      </c>
      <c r="C24" s="50" t="s">
        <v>626</v>
      </c>
      <c r="D24" s="50"/>
      <c r="E24" s="50" t="e">
        <f>VLOOKUP(A24,References!$A$1:$E$3413,5,FALSE)</f>
        <v>#N/A</v>
      </c>
      <c r="F24" s="84" t="s">
        <v>869</v>
      </c>
      <c r="G24" s="55" t="s">
        <v>814</v>
      </c>
      <c r="H24" s="50"/>
      <c r="I24" s="51" t="e">
        <f>VLOOKUP(A24,References!A:I,9,FALSE)</f>
        <v>#N/A</v>
      </c>
      <c r="J24" s="51" t="s">
        <v>829</v>
      </c>
      <c r="K24" s="32" t="e">
        <f t="shared" si="1"/>
        <v>#N/A</v>
      </c>
      <c r="L24" s="88">
        <v>3</v>
      </c>
      <c r="M24" s="87" t="s">
        <v>904</v>
      </c>
      <c r="N24" s="50">
        <v>1.4</v>
      </c>
    </row>
    <row r="25" spans="1:14" x14ac:dyDescent="0.2">
      <c r="A25" s="50">
        <v>157</v>
      </c>
      <c r="B25" s="50">
        <v>3</v>
      </c>
      <c r="C25" s="50" t="s">
        <v>62</v>
      </c>
      <c r="D25" s="50"/>
      <c r="E25" s="50">
        <f>VLOOKUP(A25,References!$A$1:$E$3413,5,FALSE)</f>
        <v>0</v>
      </c>
      <c r="F25" s="21" t="s">
        <v>65</v>
      </c>
      <c r="G25" s="27" t="s">
        <v>810</v>
      </c>
      <c r="H25" s="50"/>
      <c r="I25" s="51" t="str">
        <f>VLOOKUP(A25,References!A:I,9,FALSE)</f>
        <v>Yes</v>
      </c>
      <c r="J25" s="52" t="s">
        <v>831</v>
      </c>
      <c r="K25" s="70" t="str">
        <f>IF(E25="x","TRUE",IF(E25="Yes",TRUE,"FALSE"))</f>
        <v>FALSE</v>
      </c>
      <c r="L25" s="88" t="b">
        <v>1</v>
      </c>
      <c r="M25" s="88">
        <v>1.1000000000000001</v>
      </c>
      <c r="N25" s="78">
        <v>1.2</v>
      </c>
    </row>
    <row r="26" spans="1:14" x14ac:dyDescent="0.2">
      <c r="A26" s="50">
        <v>158</v>
      </c>
      <c r="B26" s="50">
        <v>3</v>
      </c>
      <c r="C26" s="50" t="s">
        <v>62</v>
      </c>
      <c r="D26" s="50"/>
      <c r="E26" s="50">
        <f>VLOOKUP(A26,References!$A$1:$E$3413,5,FALSE)</f>
        <v>0</v>
      </c>
      <c r="F26" s="21" t="s">
        <v>66</v>
      </c>
      <c r="G26" s="27" t="s">
        <v>810</v>
      </c>
      <c r="H26" s="50"/>
      <c r="I26" s="51" t="str">
        <f>VLOOKUP(A26,References!A:I,9,FALSE)</f>
        <v>Custom-Yes</v>
      </c>
      <c r="J26" s="52" t="s">
        <v>831</v>
      </c>
      <c r="K26" s="70" t="str">
        <f>IF(E26="x","TRUE",IF(E26="Yes",TRUE,"FALSE"))</f>
        <v>FALSE</v>
      </c>
      <c r="L26" s="88" t="b">
        <v>0</v>
      </c>
      <c r="M26" s="88">
        <v>1.1000000000000001</v>
      </c>
      <c r="N26" s="78">
        <v>1.2</v>
      </c>
    </row>
    <row r="27" spans="1:14" x14ac:dyDescent="0.2">
      <c r="A27" s="50">
        <v>173</v>
      </c>
      <c r="B27" s="50">
        <v>3</v>
      </c>
      <c r="C27" s="50" t="s">
        <v>625</v>
      </c>
      <c r="D27" s="50"/>
      <c r="E27" s="50">
        <f>VLOOKUP(A27,References!$A$1:$E$3413,5,FALSE)</f>
        <v>0</v>
      </c>
      <c r="F27" s="81" t="s">
        <v>811</v>
      </c>
      <c r="G27" s="27" t="s">
        <v>696</v>
      </c>
      <c r="H27" s="47" t="s">
        <v>813</v>
      </c>
      <c r="I27" s="51" t="str">
        <f>VLOOKUP(A27,References!A:I,9,FALSE)</f>
        <v>Yes</v>
      </c>
      <c r="J27" s="52" t="s">
        <v>831</v>
      </c>
      <c r="K27" s="79">
        <f>E27</f>
        <v>0</v>
      </c>
      <c r="L27" s="91" t="s">
        <v>701</v>
      </c>
      <c r="M27" s="88" t="s">
        <v>903</v>
      </c>
      <c r="N27" s="27" t="s">
        <v>900</v>
      </c>
    </row>
    <row r="28" spans="1:14" x14ac:dyDescent="0.2">
      <c r="A28" s="50">
        <v>36</v>
      </c>
      <c r="B28" s="50">
        <v>1</v>
      </c>
      <c r="C28" s="50" t="s">
        <v>464</v>
      </c>
      <c r="D28" s="50"/>
      <c r="E28" s="50">
        <f>VLOOKUP(A28,References!$A$1:$E$3413,5,FALSE)</f>
        <v>0</v>
      </c>
      <c r="F28" s="84" t="s">
        <v>69</v>
      </c>
      <c r="G28" s="55" t="s">
        <v>696</v>
      </c>
      <c r="H28" s="50" t="s">
        <v>622</v>
      </c>
      <c r="I28" s="51" t="str">
        <f>VLOOKUP(A28,References!A:I,9,FALSE)</f>
        <v>Yes</v>
      </c>
      <c r="J28" s="51" t="s">
        <v>831</v>
      </c>
      <c r="K28" s="32" t="str">
        <f t="shared" ref="K28:K35" si="2">IF(E28=0,"",E28)</f>
        <v/>
      </c>
      <c r="L28" s="91" t="s">
        <v>909</v>
      </c>
      <c r="M28" s="88" t="s">
        <v>903</v>
      </c>
      <c r="N28" s="78">
        <v>1.2</v>
      </c>
    </row>
    <row r="29" spans="1:14" x14ac:dyDescent="0.2">
      <c r="A29" s="50">
        <v>162</v>
      </c>
      <c r="B29" s="50">
        <v>3</v>
      </c>
      <c r="C29" s="50" t="s">
        <v>62</v>
      </c>
      <c r="D29" s="50"/>
      <c r="E29" s="50">
        <f>VLOOKUP(A29,References!$A$1:$E$3413,5,FALSE)</f>
        <v>0</v>
      </c>
      <c r="F29" s="21" t="s">
        <v>72</v>
      </c>
      <c r="G29" s="27" t="s">
        <v>696</v>
      </c>
      <c r="H29" s="50"/>
      <c r="I29" s="51" t="str">
        <f>VLOOKUP(A29,References!A:I,9,FALSE)</f>
        <v>No</v>
      </c>
      <c r="J29" s="52" t="s">
        <v>831</v>
      </c>
      <c r="K29" s="32" t="str">
        <f t="shared" si="2"/>
        <v/>
      </c>
      <c r="L29" s="91" t="s">
        <v>916</v>
      </c>
      <c r="M29" s="88" t="s">
        <v>903</v>
      </c>
      <c r="N29" s="78">
        <v>1.2</v>
      </c>
    </row>
    <row r="30" spans="1:14" x14ac:dyDescent="0.2">
      <c r="A30" s="50">
        <v>163</v>
      </c>
      <c r="B30" s="50">
        <v>3</v>
      </c>
      <c r="C30" s="50" t="s">
        <v>62</v>
      </c>
      <c r="D30" s="50"/>
      <c r="E30" s="50">
        <f>VLOOKUP(A30,References!$A$1:$E$3413,5,FALSE)</f>
        <v>0</v>
      </c>
      <c r="F30" s="21" t="s">
        <v>71</v>
      </c>
      <c r="G30" s="27" t="s">
        <v>696</v>
      </c>
      <c r="H30" s="50"/>
      <c r="I30" s="51" t="str">
        <f>VLOOKUP(A30,References!A:I,9,FALSE)</f>
        <v>Yes</v>
      </c>
      <c r="J30" s="52" t="s">
        <v>831</v>
      </c>
      <c r="K30" s="32" t="str">
        <f t="shared" si="2"/>
        <v/>
      </c>
      <c r="L30" s="91" t="s">
        <v>915</v>
      </c>
      <c r="M30" s="88" t="s">
        <v>903</v>
      </c>
      <c r="N30" s="78">
        <v>1.2</v>
      </c>
    </row>
    <row r="31" spans="1:14" x14ac:dyDescent="0.2">
      <c r="A31" s="50">
        <v>164</v>
      </c>
      <c r="B31" s="50">
        <v>3</v>
      </c>
      <c r="C31" s="50" t="s">
        <v>62</v>
      </c>
      <c r="D31" s="50"/>
      <c r="E31" s="50">
        <f>VLOOKUP(A31,References!$A$1:$E$3413,5,FALSE)</f>
        <v>0</v>
      </c>
      <c r="F31" s="21" t="s">
        <v>70</v>
      </c>
      <c r="G31" s="27" t="s">
        <v>696</v>
      </c>
      <c r="H31" s="50"/>
      <c r="I31" s="51" t="str">
        <f>VLOOKUP(A31,References!A:I,9,FALSE)</f>
        <v>Yes</v>
      </c>
      <c r="J31" s="52" t="s">
        <v>831</v>
      </c>
      <c r="K31" s="32" t="str">
        <f t="shared" si="2"/>
        <v/>
      </c>
      <c r="L31" s="91" t="s">
        <v>908</v>
      </c>
      <c r="M31" s="88" t="s">
        <v>903</v>
      </c>
      <c r="N31" s="78">
        <v>1.2</v>
      </c>
    </row>
    <row r="32" spans="1:14" x14ac:dyDescent="0.2">
      <c r="A32" s="50">
        <v>184</v>
      </c>
      <c r="B32" s="50">
        <v>3</v>
      </c>
      <c r="C32" s="50" t="s">
        <v>625</v>
      </c>
      <c r="D32" s="50">
        <v>1</v>
      </c>
      <c r="E32" s="50">
        <f>VLOOKUP(A32,References!$A$1:$E$3413,5,FALSE)</f>
        <v>0</v>
      </c>
      <c r="F32" s="80" t="s">
        <v>817</v>
      </c>
      <c r="G32" s="27" t="s">
        <v>696</v>
      </c>
      <c r="H32" s="50"/>
      <c r="I32" s="51" t="str">
        <f>VLOOKUP(A32,References!A:I,9,FALSE)</f>
        <v>Yes</v>
      </c>
      <c r="J32" s="52" t="s">
        <v>831</v>
      </c>
      <c r="K32" s="32" t="str">
        <f t="shared" si="2"/>
        <v/>
      </c>
      <c r="L32" s="91" t="s">
        <v>914</v>
      </c>
      <c r="M32" s="88" t="s">
        <v>903</v>
      </c>
      <c r="N32" s="78">
        <v>1.2</v>
      </c>
    </row>
    <row r="33" spans="1:14" x14ac:dyDescent="0.2">
      <c r="A33" s="50">
        <v>185</v>
      </c>
      <c r="B33" s="50">
        <v>3</v>
      </c>
      <c r="C33" s="50" t="s">
        <v>625</v>
      </c>
      <c r="D33" s="50">
        <v>1</v>
      </c>
      <c r="E33" s="50">
        <f>VLOOKUP(A33,References!$A$1:$E$3413,5,FALSE)</f>
        <v>0</v>
      </c>
      <c r="F33" s="80" t="s">
        <v>818</v>
      </c>
      <c r="G33" s="48" t="s">
        <v>696</v>
      </c>
      <c r="H33" s="50"/>
      <c r="I33" s="51" t="str">
        <f>VLOOKUP(A33,References!A:I,9,FALSE)</f>
        <v>No</v>
      </c>
      <c r="J33" s="52" t="s">
        <v>831</v>
      </c>
      <c r="K33" s="32" t="str">
        <f t="shared" si="2"/>
        <v/>
      </c>
      <c r="L33" s="91" t="s">
        <v>913</v>
      </c>
      <c r="M33" s="88" t="s">
        <v>903</v>
      </c>
      <c r="N33" s="78">
        <v>1.2</v>
      </c>
    </row>
    <row r="34" spans="1:14" x14ac:dyDescent="0.2">
      <c r="A34" s="50">
        <v>29</v>
      </c>
      <c r="B34" s="50">
        <v>1</v>
      </c>
      <c r="C34" s="50" t="s">
        <v>32</v>
      </c>
      <c r="D34" s="50"/>
      <c r="E34" s="50" t="e">
        <f>VLOOKUP(A34,References!$A$1:$E$3413,5,FALSE)</f>
        <v>#REF!</v>
      </c>
      <c r="F34" s="61" t="s">
        <v>378</v>
      </c>
      <c r="G34" s="11" t="s">
        <v>696</v>
      </c>
      <c r="H34" s="50" t="s">
        <v>622</v>
      </c>
      <c r="I34" s="51" t="str">
        <f>VLOOKUP(A34,References!A:I,9,FALSE)</f>
        <v>Custom-Yes</v>
      </c>
      <c r="J34" s="52" t="s">
        <v>832</v>
      </c>
      <c r="K34" s="32" t="e">
        <f t="shared" si="2"/>
        <v>#REF!</v>
      </c>
      <c r="L34" s="91" t="s">
        <v>379</v>
      </c>
      <c r="M34" s="88" t="s">
        <v>903</v>
      </c>
      <c r="N34" s="50">
        <v>1.3</v>
      </c>
    </row>
    <row r="35" spans="1:14" x14ac:dyDescent="0.2">
      <c r="A35" s="50">
        <v>27</v>
      </c>
      <c r="B35" s="50">
        <v>1</v>
      </c>
      <c r="C35" s="50" t="s">
        <v>32</v>
      </c>
      <c r="D35" s="50"/>
      <c r="E35" s="50" t="e">
        <f>VLOOKUP(A35,References!$A$1:$E$3413,5,FALSE)</f>
        <v>#REF!</v>
      </c>
      <c r="F35" s="84" t="s">
        <v>377</v>
      </c>
      <c r="G35" s="27" t="s">
        <v>814</v>
      </c>
      <c r="H35" s="50"/>
      <c r="I35" s="51" t="str">
        <f>VLOOKUP(A35,References!A:I,9,FALSE)</f>
        <v>Yes</v>
      </c>
      <c r="J35" s="52" t="s">
        <v>832</v>
      </c>
      <c r="K35" s="32" t="e">
        <f t="shared" si="2"/>
        <v>#REF!</v>
      </c>
      <c r="L35" s="88">
        <v>2</v>
      </c>
      <c r="M35" s="87" t="s">
        <v>905</v>
      </c>
      <c r="N35" s="50">
        <v>1.21</v>
      </c>
    </row>
    <row r="36" spans="1:14" x14ac:dyDescent="0.2">
      <c r="A36" s="50">
        <v>497</v>
      </c>
      <c r="B36" s="50">
        <v>5</v>
      </c>
      <c r="C36" s="50" t="s">
        <v>626</v>
      </c>
      <c r="D36" s="50"/>
      <c r="E36" s="50" t="e">
        <f>VLOOKUP(A36,References!$A$1:$E$3413,5,FALSE)</f>
        <v>#N/A</v>
      </c>
      <c r="F36" s="84" t="s">
        <v>653</v>
      </c>
      <c r="G36" s="55" t="s">
        <v>810</v>
      </c>
      <c r="H36" s="50"/>
      <c r="I36" s="51" t="e">
        <f>VLOOKUP(A36,References!A:I,9,FALSE)</f>
        <v>#N/A</v>
      </c>
      <c r="J36" s="50" t="s">
        <v>830</v>
      </c>
      <c r="K36" s="70" t="e">
        <f>IF(E36="x","TRUE",IF(E36="Yes",TRUE,"FALSE"))</f>
        <v>#N/A</v>
      </c>
      <c r="L36" s="88" t="b">
        <v>1</v>
      </c>
      <c r="M36" s="88">
        <v>1.1000000000000001</v>
      </c>
      <c r="N36" s="50">
        <v>1.21</v>
      </c>
    </row>
    <row r="37" spans="1:14" x14ac:dyDescent="0.2">
      <c r="A37" s="50">
        <v>498</v>
      </c>
      <c r="B37" s="50">
        <v>5</v>
      </c>
      <c r="C37" s="50" t="s">
        <v>626</v>
      </c>
      <c r="D37" s="50"/>
      <c r="E37" s="50" t="e">
        <f>VLOOKUP(A37,References!$A$1:$E$3413,5,FALSE)</f>
        <v>#N/A</v>
      </c>
      <c r="F37" s="84" t="s">
        <v>654</v>
      </c>
      <c r="G37" s="55" t="s">
        <v>810</v>
      </c>
      <c r="H37" s="50"/>
      <c r="I37" s="51" t="e">
        <f>VLOOKUP(A37,References!A:I,9,FALSE)</f>
        <v>#N/A</v>
      </c>
      <c r="J37" s="50" t="s">
        <v>830</v>
      </c>
      <c r="K37" s="70" t="e">
        <f>IF(E37="x","TRUE",IF(E37="Yes",TRUE,"FALSE"))</f>
        <v>#N/A</v>
      </c>
      <c r="L37" s="88" t="b">
        <v>1</v>
      </c>
      <c r="M37" s="88">
        <v>1.1000000000000001</v>
      </c>
      <c r="N37" s="50">
        <v>1.21</v>
      </c>
    </row>
    <row r="38" spans="1:14" x14ac:dyDescent="0.2">
      <c r="A38" s="50">
        <v>501</v>
      </c>
      <c r="B38" s="50">
        <v>5</v>
      </c>
      <c r="C38" s="50" t="s">
        <v>626</v>
      </c>
      <c r="D38" s="50"/>
      <c r="E38" s="50" t="e">
        <f>VLOOKUP(A38,References!$A$1:$E$3413,5,FALSE)</f>
        <v>#N/A</v>
      </c>
      <c r="F38" s="84" t="s">
        <v>656</v>
      </c>
      <c r="G38" s="55" t="s">
        <v>810</v>
      </c>
      <c r="H38" s="50"/>
      <c r="I38" s="51" t="e">
        <f>VLOOKUP(A38,References!A:I,9,FALSE)</f>
        <v>#N/A</v>
      </c>
      <c r="J38" s="50" t="s">
        <v>830</v>
      </c>
      <c r="K38" s="70" t="e">
        <f>IF(E38="x","TRUE",IF(E38="Yes",TRUE,"FALSE"))</f>
        <v>#N/A</v>
      </c>
      <c r="L38" s="88" t="b">
        <v>1</v>
      </c>
      <c r="M38" s="88">
        <v>1.1000000000000001</v>
      </c>
      <c r="N38" s="50">
        <v>1.21</v>
      </c>
    </row>
    <row r="39" spans="1:14" x14ac:dyDescent="0.2">
      <c r="A39" s="50">
        <v>500</v>
      </c>
      <c r="B39" s="50">
        <v>5</v>
      </c>
      <c r="C39" s="50" t="s">
        <v>626</v>
      </c>
      <c r="D39" s="50"/>
      <c r="E39" s="50" t="e">
        <f>VLOOKUP(A39,References!$A$1:$E$3413,5,FALSE)</f>
        <v>#N/A</v>
      </c>
      <c r="F39" s="84" t="s">
        <v>655</v>
      </c>
      <c r="G39" s="55" t="s">
        <v>696</v>
      </c>
      <c r="H39" s="50"/>
      <c r="I39" s="51" t="e">
        <f>VLOOKUP(A39,References!A:I,9,FALSE)</f>
        <v>#N/A</v>
      </c>
      <c r="J39" s="50" t="s">
        <v>830</v>
      </c>
      <c r="K39" s="32" t="e">
        <f>IF(E39=0,"",E39)</f>
        <v>#N/A</v>
      </c>
      <c r="L39" s="91" t="s">
        <v>835</v>
      </c>
      <c r="M39" s="89" t="s">
        <v>903</v>
      </c>
      <c r="N39" s="50"/>
    </row>
    <row r="40" spans="1:14" x14ac:dyDescent="0.2">
      <c r="A40" s="50">
        <v>504</v>
      </c>
      <c r="B40" s="50">
        <v>5</v>
      </c>
      <c r="C40" s="50" t="s">
        <v>626</v>
      </c>
      <c r="D40" s="50"/>
      <c r="E40" s="50" t="e">
        <f>VLOOKUP(A40,References!$A$1:$E$3413,5,FALSE)</f>
        <v>#N/A</v>
      </c>
      <c r="F40" s="81" t="s">
        <v>657</v>
      </c>
      <c r="G40" s="75" t="s">
        <v>814</v>
      </c>
      <c r="H40" s="50"/>
      <c r="I40" s="51" t="e">
        <f>VLOOKUP(A40,References!A:I,9,FALSE)</f>
        <v>#N/A</v>
      </c>
      <c r="J40" s="50" t="s">
        <v>830</v>
      </c>
      <c r="K40" s="32" t="e">
        <f>IF(E40=0,"",E40)</f>
        <v>#N/A</v>
      </c>
      <c r="L40" s="88">
        <v>5</v>
      </c>
      <c r="M40" s="87" t="s">
        <v>905</v>
      </c>
      <c r="N40" s="50"/>
    </row>
    <row r="41" spans="1:14" x14ac:dyDescent="0.2">
      <c r="A41" s="50">
        <v>506</v>
      </c>
      <c r="B41" s="50">
        <v>5</v>
      </c>
      <c r="C41" s="50" t="s">
        <v>626</v>
      </c>
      <c r="D41" s="50"/>
      <c r="E41" s="50" t="e">
        <f>VLOOKUP(A41,References!$A$1:$E$3413,5,FALSE)</f>
        <v>#N/A</v>
      </c>
      <c r="F41" s="81" t="s">
        <v>627</v>
      </c>
      <c r="G41" s="53" t="s">
        <v>814</v>
      </c>
      <c r="H41" s="50"/>
      <c r="I41" s="51" t="e">
        <f>VLOOKUP(A41,References!A:I,9,FALSE)</f>
        <v>#N/A</v>
      </c>
      <c r="J41" s="50" t="s">
        <v>830</v>
      </c>
      <c r="K41" s="32" t="e">
        <f>IF(E41=0,"",E41)</f>
        <v>#N/A</v>
      </c>
      <c r="L41" s="88">
        <v>5</v>
      </c>
      <c r="M41" s="87" t="s">
        <v>905</v>
      </c>
      <c r="N41" s="50"/>
    </row>
    <row r="42" spans="1:14" x14ac:dyDescent="0.2">
      <c r="A42" s="50">
        <v>96</v>
      </c>
      <c r="B42" s="50">
        <v>2</v>
      </c>
      <c r="C42" s="50" t="s">
        <v>464</v>
      </c>
      <c r="D42" s="50"/>
      <c r="E42" s="50">
        <f>VLOOKUP(A42,References!$A$1:$E$3413,5,FALSE)</f>
        <v>0</v>
      </c>
      <c r="F42" s="62" t="s">
        <v>648</v>
      </c>
      <c r="G42" s="50" t="s">
        <v>696</v>
      </c>
      <c r="H42" s="50"/>
      <c r="I42" s="51" t="str">
        <f>VLOOKUP(A42,References!A:I,9,FALSE)</f>
        <v>Contacts-Yes</v>
      </c>
      <c r="J42" s="52" t="s">
        <v>833</v>
      </c>
      <c r="K42" s="32" t="str">
        <f t="shared" ref="K42:K57" si="3">IF(E42=0,"",E42)</f>
        <v/>
      </c>
      <c r="L42" s="91" t="s">
        <v>839</v>
      </c>
      <c r="M42" s="88" t="s">
        <v>903</v>
      </c>
      <c r="N42" s="50">
        <v>1.8</v>
      </c>
    </row>
    <row r="43" spans="1:14" x14ac:dyDescent="0.2">
      <c r="A43" s="50">
        <v>104</v>
      </c>
      <c r="B43" s="50">
        <v>2</v>
      </c>
      <c r="C43" s="50" t="s">
        <v>464</v>
      </c>
      <c r="D43" s="50"/>
      <c r="E43" s="50">
        <f>VLOOKUP(A43,References!$A$1:$E$3413,5,FALSE)</f>
        <v>0</v>
      </c>
      <c r="F43" s="83" t="s">
        <v>60</v>
      </c>
      <c r="G43" s="50" t="s">
        <v>696</v>
      </c>
      <c r="H43" s="50"/>
      <c r="I43" s="51" t="str">
        <f>VLOOKUP(A43,References!A:I,9,FALSE)</f>
        <v>Contacts-Yes</v>
      </c>
      <c r="J43" s="52" t="s">
        <v>833</v>
      </c>
      <c r="K43" s="32" t="str">
        <f t="shared" si="3"/>
        <v/>
      </c>
      <c r="L43" s="91" t="s">
        <v>840</v>
      </c>
      <c r="M43" s="88" t="s">
        <v>903</v>
      </c>
      <c r="N43" s="50">
        <v>1.8</v>
      </c>
    </row>
    <row r="44" spans="1:14" x14ac:dyDescent="0.2">
      <c r="A44" s="50">
        <v>107</v>
      </c>
      <c r="B44" s="50">
        <v>2</v>
      </c>
      <c r="C44" s="50" t="s">
        <v>464</v>
      </c>
      <c r="D44" s="50"/>
      <c r="E44" s="50">
        <f>VLOOKUP(A44,References!$A$1:$E$3413,5,FALSE)</f>
        <v>0</v>
      </c>
      <c r="F44" s="62" t="s">
        <v>649</v>
      </c>
      <c r="G44" s="50" t="s">
        <v>696</v>
      </c>
      <c r="H44" s="50"/>
      <c r="I44" s="51" t="str">
        <f>VLOOKUP(A44,References!A:I,9,FALSE)</f>
        <v>No</v>
      </c>
      <c r="J44" s="52" t="s">
        <v>833</v>
      </c>
      <c r="K44" s="32" t="str">
        <f t="shared" si="3"/>
        <v/>
      </c>
      <c r="L44" s="91" t="s">
        <v>841</v>
      </c>
      <c r="M44" s="88" t="s">
        <v>903</v>
      </c>
      <c r="N44" s="50">
        <v>1.8</v>
      </c>
    </row>
    <row r="45" spans="1:14" x14ac:dyDescent="0.2">
      <c r="A45" s="50">
        <v>112</v>
      </c>
      <c r="B45" s="50">
        <v>2</v>
      </c>
      <c r="C45" s="50" t="s">
        <v>464</v>
      </c>
      <c r="D45" s="50"/>
      <c r="E45" s="50">
        <f>VLOOKUP(A45,References!$A$1:$E$3413,5,FALSE)</f>
        <v>0</v>
      </c>
      <c r="F45" s="83" t="s">
        <v>56</v>
      </c>
      <c r="G45" s="50" t="s">
        <v>696</v>
      </c>
      <c r="H45" s="50"/>
      <c r="I45" s="51" t="str">
        <f>VLOOKUP(A45,References!A:I,9,FALSE)</f>
        <v>Yes</v>
      </c>
      <c r="J45" s="52" t="s">
        <v>833</v>
      </c>
      <c r="K45" s="32" t="str">
        <f t="shared" si="3"/>
        <v/>
      </c>
      <c r="L45" s="91" t="s">
        <v>849</v>
      </c>
      <c r="M45" s="88" t="s">
        <v>903</v>
      </c>
      <c r="N45" s="50">
        <v>1.8</v>
      </c>
    </row>
    <row r="46" spans="1:14" x14ac:dyDescent="0.2">
      <c r="A46" s="50">
        <v>113</v>
      </c>
      <c r="B46" s="50">
        <v>2</v>
      </c>
      <c r="C46" s="50" t="s">
        <v>464</v>
      </c>
      <c r="D46" s="50"/>
      <c r="E46" s="50">
        <f>VLOOKUP(A46,References!$A$1:$E$3413,5,FALSE)</f>
        <v>0</v>
      </c>
      <c r="F46" s="83" t="s">
        <v>60</v>
      </c>
      <c r="G46" s="50" t="s">
        <v>696</v>
      </c>
      <c r="H46" s="50"/>
      <c r="I46" s="51" t="str">
        <f>VLOOKUP(A46,References!A:I,9,FALSE)</f>
        <v>No</v>
      </c>
      <c r="J46" s="52" t="s">
        <v>833</v>
      </c>
      <c r="K46" s="32" t="str">
        <f t="shared" si="3"/>
        <v/>
      </c>
      <c r="L46" s="91" t="s">
        <v>842</v>
      </c>
      <c r="M46" s="88" t="s">
        <v>903</v>
      </c>
      <c r="N46" s="50">
        <v>1.8</v>
      </c>
    </row>
    <row r="47" spans="1:14" x14ac:dyDescent="0.2">
      <c r="A47" s="50">
        <v>115</v>
      </c>
      <c r="B47" s="50">
        <v>2</v>
      </c>
      <c r="C47" s="50" t="s">
        <v>464</v>
      </c>
      <c r="D47" s="50"/>
      <c r="E47" s="50">
        <f>VLOOKUP(A47,References!$A$1:$E$3413,5,FALSE)</f>
        <v>0</v>
      </c>
      <c r="F47" s="83" t="s">
        <v>61</v>
      </c>
      <c r="G47" s="50" t="s">
        <v>696</v>
      </c>
      <c r="H47" s="50"/>
      <c r="I47" s="51" t="str">
        <f>VLOOKUP(A47,References!A:I,9,FALSE)</f>
        <v>Yes</v>
      </c>
      <c r="J47" s="52" t="s">
        <v>833</v>
      </c>
      <c r="K47" s="32" t="str">
        <f t="shared" si="3"/>
        <v/>
      </c>
      <c r="L47" s="91" t="s">
        <v>911</v>
      </c>
      <c r="M47" s="88" t="s">
        <v>903</v>
      </c>
      <c r="N47" s="50">
        <v>1.8</v>
      </c>
    </row>
    <row r="48" spans="1:14" x14ac:dyDescent="0.2">
      <c r="A48" s="50">
        <v>116</v>
      </c>
      <c r="B48" s="50">
        <v>2</v>
      </c>
      <c r="C48" s="50" t="s">
        <v>464</v>
      </c>
      <c r="D48" s="50"/>
      <c r="E48" s="50">
        <f>VLOOKUP(A48,References!$A$1:$E$3413,5,FALSE)</f>
        <v>0</v>
      </c>
      <c r="F48" s="62" t="s">
        <v>650</v>
      </c>
      <c r="G48" s="50" t="s">
        <v>696</v>
      </c>
      <c r="H48" s="50"/>
      <c r="I48" s="51" t="str">
        <f>VLOOKUP(A48,References!A:I,9,FALSE)</f>
        <v>No</v>
      </c>
      <c r="J48" s="52" t="s">
        <v>833</v>
      </c>
      <c r="K48" s="32" t="str">
        <f t="shared" si="3"/>
        <v/>
      </c>
      <c r="L48" s="91" t="s">
        <v>843</v>
      </c>
      <c r="M48" s="88" t="s">
        <v>903</v>
      </c>
      <c r="N48" s="50">
        <v>1.8</v>
      </c>
    </row>
    <row r="49" spans="1:14" x14ac:dyDescent="0.2">
      <c r="A49" s="50">
        <v>122</v>
      </c>
      <c r="B49" s="50">
        <v>2</v>
      </c>
      <c r="C49" s="50" t="s">
        <v>464</v>
      </c>
      <c r="D49" s="50"/>
      <c r="E49" s="50">
        <f>VLOOKUP(A49,References!$A$1:$E$3413,5,FALSE)</f>
        <v>0</v>
      </c>
      <c r="F49" s="83" t="s">
        <v>60</v>
      </c>
      <c r="G49" s="50" t="s">
        <v>696</v>
      </c>
      <c r="H49" s="50"/>
      <c r="I49" s="51" t="str">
        <f>VLOOKUP(A49,References!A:I,9,FALSE)</f>
        <v>No</v>
      </c>
      <c r="J49" s="52" t="s">
        <v>833</v>
      </c>
      <c r="K49" s="32" t="str">
        <f t="shared" si="3"/>
        <v/>
      </c>
      <c r="L49" s="91" t="s">
        <v>844</v>
      </c>
      <c r="M49" s="88" t="s">
        <v>903</v>
      </c>
      <c r="N49" s="50">
        <v>1.8</v>
      </c>
    </row>
    <row r="50" spans="1:14" x14ac:dyDescent="0.2">
      <c r="A50" s="50">
        <v>134</v>
      </c>
      <c r="B50" s="50">
        <v>2</v>
      </c>
      <c r="C50" s="50" t="s">
        <v>464</v>
      </c>
      <c r="D50" s="50"/>
      <c r="E50" s="50">
        <f>VLOOKUP(A50,References!$A$1:$E$3413,5,FALSE)</f>
        <v>0</v>
      </c>
      <c r="F50" s="62" t="s">
        <v>651</v>
      </c>
      <c r="G50" s="50" t="s">
        <v>696</v>
      </c>
      <c r="H50" s="50"/>
      <c r="I50" s="51" t="str">
        <f>VLOOKUP(A50,References!A:I,9,FALSE)</f>
        <v>No</v>
      </c>
      <c r="J50" s="52" t="s">
        <v>833</v>
      </c>
      <c r="K50" s="32" t="str">
        <f t="shared" si="3"/>
        <v/>
      </c>
      <c r="L50" s="91" t="s">
        <v>845</v>
      </c>
      <c r="M50" s="88" t="s">
        <v>903</v>
      </c>
      <c r="N50" s="50">
        <v>1.8</v>
      </c>
    </row>
    <row r="51" spans="1:14" x14ac:dyDescent="0.2">
      <c r="A51" s="50">
        <v>139</v>
      </c>
      <c r="B51" s="50">
        <v>2</v>
      </c>
      <c r="C51" s="50" t="s">
        <v>464</v>
      </c>
      <c r="D51" s="50"/>
      <c r="E51" s="50">
        <f>VLOOKUP(A51,References!$A$1:$E$3413,5,FALSE)</f>
        <v>0</v>
      </c>
      <c r="F51" s="83" t="s">
        <v>56</v>
      </c>
      <c r="G51" s="50" t="s">
        <v>696</v>
      </c>
      <c r="H51" s="50"/>
      <c r="I51" s="51" t="str">
        <f>VLOOKUP(A51,References!A:I,9,FALSE)</f>
        <v>Custom-Yes</v>
      </c>
      <c r="J51" s="52" t="s">
        <v>833</v>
      </c>
      <c r="K51" s="32" t="str">
        <f t="shared" si="3"/>
        <v/>
      </c>
      <c r="L51" s="91" t="s">
        <v>850</v>
      </c>
      <c r="M51" s="88" t="s">
        <v>903</v>
      </c>
      <c r="N51" s="50">
        <v>1.8</v>
      </c>
    </row>
    <row r="52" spans="1:14" x14ac:dyDescent="0.2">
      <c r="A52" s="50">
        <v>140</v>
      </c>
      <c r="B52" s="50">
        <v>2</v>
      </c>
      <c r="C52" s="50" t="s">
        <v>464</v>
      </c>
      <c r="D52" s="50"/>
      <c r="E52" s="50">
        <f>VLOOKUP(A52,References!$A$1:$E$3413,5,FALSE)</f>
        <v>0</v>
      </c>
      <c r="F52" s="83" t="s">
        <v>60</v>
      </c>
      <c r="G52" s="50" t="s">
        <v>696</v>
      </c>
      <c r="H52" s="50"/>
      <c r="I52" s="51" t="str">
        <f>VLOOKUP(A52,References!A:I,9,FALSE)</f>
        <v>Yes</v>
      </c>
      <c r="J52" s="52" t="s">
        <v>833</v>
      </c>
      <c r="K52" s="32" t="str">
        <f t="shared" si="3"/>
        <v/>
      </c>
      <c r="L52" s="91" t="s">
        <v>846</v>
      </c>
      <c r="M52" s="88" t="s">
        <v>903</v>
      </c>
      <c r="N52" s="50">
        <v>1.8</v>
      </c>
    </row>
    <row r="53" spans="1:14" x14ac:dyDescent="0.2">
      <c r="A53" s="50">
        <v>142</v>
      </c>
      <c r="B53" s="50">
        <v>2</v>
      </c>
      <c r="C53" s="50" t="s">
        <v>464</v>
      </c>
      <c r="D53" s="50"/>
      <c r="E53" s="50">
        <f>VLOOKUP(A53,References!$A$1:$E$3413,5,FALSE)</f>
        <v>0</v>
      </c>
      <c r="F53" s="83" t="s">
        <v>61</v>
      </c>
      <c r="G53" s="50" t="s">
        <v>696</v>
      </c>
      <c r="H53" s="50"/>
      <c r="I53" s="51" t="str">
        <f>VLOOKUP(A53,References!A:I,9,FALSE)</f>
        <v>Custom-Yes</v>
      </c>
      <c r="J53" s="52" t="s">
        <v>833</v>
      </c>
      <c r="K53" s="32" t="str">
        <f t="shared" si="3"/>
        <v/>
      </c>
      <c r="L53" s="91" t="s">
        <v>910</v>
      </c>
      <c r="M53" s="88" t="s">
        <v>903</v>
      </c>
      <c r="N53" s="50">
        <v>1.8</v>
      </c>
    </row>
    <row r="54" spans="1:14" x14ac:dyDescent="0.2">
      <c r="A54" s="50">
        <v>143</v>
      </c>
      <c r="B54" s="50">
        <v>2</v>
      </c>
      <c r="C54" s="50" t="s">
        <v>464</v>
      </c>
      <c r="D54" s="50"/>
      <c r="E54" s="50">
        <f>VLOOKUP(A54,References!$A$1:$E$3413,5,FALSE)</f>
        <v>0</v>
      </c>
      <c r="F54" s="62" t="s">
        <v>652</v>
      </c>
      <c r="G54" s="50" t="s">
        <v>696</v>
      </c>
      <c r="H54" s="50"/>
      <c r="I54" s="51" t="str">
        <f>VLOOKUP(A54,References!A:I,9,FALSE)</f>
        <v>Yes</v>
      </c>
      <c r="J54" s="52" t="s">
        <v>833</v>
      </c>
      <c r="K54" s="32" t="str">
        <f t="shared" si="3"/>
        <v/>
      </c>
      <c r="L54" s="91" t="s">
        <v>847</v>
      </c>
      <c r="M54" s="88" t="s">
        <v>903</v>
      </c>
      <c r="N54" s="50">
        <v>1.8</v>
      </c>
    </row>
    <row r="55" spans="1:14" x14ac:dyDescent="0.2">
      <c r="A55" s="50">
        <v>148</v>
      </c>
      <c r="B55" s="50">
        <v>2</v>
      </c>
      <c r="C55" s="50" t="s">
        <v>464</v>
      </c>
      <c r="D55" s="50"/>
      <c r="E55" s="50">
        <f>VLOOKUP(A55,References!$A$1:$E$3413,5,FALSE)</f>
        <v>0</v>
      </c>
      <c r="F55" s="83" t="s">
        <v>56</v>
      </c>
      <c r="G55" s="50" t="s">
        <v>696</v>
      </c>
      <c r="H55" s="50"/>
      <c r="I55" s="51" t="str">
        <f>VLOOKUP(A55,References!A:I,9,FALSE)</f>
        <v>Contacts-Yes</v>
      </c>
      <c r="J55" s="52" t="s">
        <v>833</v>
      </c>
      <c r="K55" s="32" t="str">
        <f t="shared" si="3"/>
        <v/>
      </c>
      <c r="L55" s="91" t="s">
        <v>213</v>
      </c>
      <c r="M55" s="88" t="s">
        <v>903</v>
      </c>
      <c r="N55" s="50">
        <v>1.8</v>
      </c>
    </row>
    <row r="56" spans="1:14" x14ac:dyDescent="0.2">
      <c r="A56" s="50">
        <v>149</v>
      </c>
      <c r="B56" s="50">
        <v>2</v>
      </c>
      <c r="C56" s="50" t="s">
        <v>464</v>
      </c>
      <c r="D56" s="50"/>
      <c r="E56" s="50">
        <f>VLOOKUP(A56,References!$A$1:$E$3413,5,FALSE)</f>
        <v>0</v>
      </c>
      <c r="F56" s="83" t="s">
        <v>60</v>
      </c>
      <c r="G56" s="50" t="s">
        <v>696</v>
      </c>
      <c r="H56" s="50"/>
      <c r="I56" s="51" t="str">
        <f>VLOOKUP(A56,References!A:I,9,FALSE)</f>
        <v>Custom-Yes</v>
      </c>
      <c r="J56" s="52" t="s">
        <v>833</v>
      </c>
      <c r="K56" s="32" t="str">
        <f t="shared" si="3"/>
        <v/>
      </c>
      <c r="L56" s="91" t="s">
        <v>848</v>
      </c>
      <c r="M56" s="88" t="s">
        <v>903</v>
      </c>
      <c r="N56" s="50">
        <v>1.8</v>
      </c>
    </row>
    <row r="57" spans="1:14" x14ac:dyDescent="0.2">
      <c r="A57" s="50">
        <v>151</v>
      </c>
      <c r="B57" s="50">
        <v>2</v>
      </c>
      <c r="C57" s="50" t="s">
        <v>464</v>
      </c>
      <c r="D57" s="50"/>
      <c r="E57" s="50">
        <f>VLOOKUP(A57,References!$A$1:$E$3413,5,FALSE)</f>
        <v>0</v>
      </c>
      <c r="F57" s="83" t="s">
        <v>61</v>
      </c>
      <c r="G57" s="50" t="s">
        <v>696</v>
      </c>
      <c r="H57" s="50"/>
      <c r="I57" s="51" t="str">
        <f>VLOOKUP(A57,References!A:I,9,FALSE)</f>
        <v>Contacts-Yes</v>
      </c>
      <c r="J57" s="52" t="s">
        <v>833</v>
      </c>
      <c r="K57" s="32" t="str">
        <f t="shared" si="3"/>
        <v/>
      </c>
      <c r="L57" s="91" t="s">
        <v>912</v>
      </c>
      <c r="M57" s="88" t="s">
        <v>903</v>
      </c>
      <c r="N57" s="50">
        <v>1.8</v>
      </c>
    </row>
    <row r="58" spans="1:14" x14ac:dyDescent="0.2">
      <c r="A58" s="50">
        <v>567</v>
      </c>
      <c r="B58" s="50">
        <v>6</v>
      </c>
      <c r="C58" s="50" t="s">
        <v>631</v>
      </c>
      <c r="D58" s="50"/>
      <c r="E58" s="50" t="e">
        <f>VLOOKUP(A58,References!$A$1:$E$3413,5,FALSE)</f>
        <v>#N/A</v>
      </c>
      <c r="F58" s="82" t="s">
        <v>396</v>
      </c>
      <c r="G58" s="56" t="s">
        <v>827</v>
      </c>
      <c r="H58" s="50" t="s">
        <v>150</v>
      </c>
      <c r="I58" s="51" t="e">
        <f>VLOOKUP(A58,References!A:I,9,FALSE)</f>
        <v>#N/A</v>
      </c>
      <c r="J58" s="50" t="s">
        <v>631</v>
      </c>
      <c r="K58" s="69" t="e">
        <f t="shared" ref="K58:K94" si="4">IF(E58=0,"",E58)</f>
        <v>#N/A</v>
      </c>
      <c r="L58" s="88">
        <v>0.1</v>
      </c>
      <c r="M58" s="86"/>
      <c r="N58" s="27" t="s">
        <v>899</v>
      </c>
    </row>
    <row r="59" spans="1:14" x14ac:dyDescent="0.2">
      <c r="A59" s="50">
        <v>568</v>
      </c>
      <c r="B59" s="50">
        <v>6</v>
      </c>
      <c r="C59" s="50" t="s">
        <v>631</v>
      </c>
      <c r="D59" s="50"/>
      <c r="E59" s="50" t="e">
        <f>VLOOKUP(A59,References!$A$1:$E$3413,5,FALSE)</f>
        <v>#N/A</v>
      </c>
      <c r="F59" s="82" t="s">
        <v>155</v>
      </c>
      <c r="G59" s="56" t="s">
        <v>827</v>
      </c>
      <c r="H59" s="50" t="s">
        <v>150</v>
      </c>
      <c r="I59" s="51" t="e">
        <f>VLOOKUP(A59,References!A:I,9,FALSE)</f>
        <v>#N/A</v>
      </c>
      <c r="J59" s="50" t="s">
        <v>631</v>
      </c>
      <c r="K59" s="69" t="e">
        <f t="shared" si="4"/>
        <v>#N/A</v>
      </c>
      <c r="L59" s="88">
        <v>0.2</v>
      </c>
      <c r="M59" s="86"/>
      <c r="N59" s="27" t="s">
        <v>899</v>
      </c>
    </row>
    <row r="60" spans="1:14" x14ac:dyDescent="0.2">
      <c r="A60" s="50">
        <v>569</v>
      </c>
      <c r="B60" s="50">
        <v>6</v>
      </c>
      <c r="C60" s="50" t="s">
        <v>631</v>
      </c>
      <c r="D60" s="50"/>
      <c r="E60" s="50" t="e">
        <f>VLOOKUP(A60,References!$A$1:$E$3413,5,FALSE)</f>
        <v>#N/A</v>
      </c>
      <c r="F60" s="82" t="s">
        <v>397</v>
      </c>
      <c r="G60" s="56" t="s">
        <v>827</v>
      </c>
      <c r="H60" s="50" t="s">
        <v>150</v>
      </c>
      <c r="I60" s="51" t="e">
        <f>VLOOKUP(A60,References!A:I,9,FALSE)</f>
        <v>#N/A</v>
      </c>
      <c r="J60" s="50" t="s">
        <v>631</v>
      </c>
      <c r="K60" s="69" t="e">
        <f t="shared" si="4"/>
        <v>#N/A</v>
      </c>
      <c r="L60" s="88">
        <v>0.3</v>
      </c>
      <c r="M60" s="86"/>
      <c r="N60" s="27" t="s">
        <v>899</v>
      </c>
    </row>
    <row r="61" spans="1:14" x14ac:dyDescent="0.2">
      <c r="A61" s="50">
        <v>570</v>
      </c>
      <c r="B61" s="50">
        <v>6</v>
      </c>
      <c r="C61" s="50" t="s">
        <v>631</v>
      </c>
      <c r="D61" s="50"/>
      <c r="E61" s="50" t="e">
        <f>VLOOKUP(A61,References!$A$1:$E$3413,5,FALSE)</f>
        <v>#N/A</v>
      </c>
      <c r="F61" s="82" t="s">
        <v>398</v>
      </c>
      <c r="G61" s="56" t="s">
        <v>827</v>
      </c>
      <c r="H61" s="50" t="s">
        <v>150</v>
      </c>
      <c r="I61" s="51" t="e">
        <f>VLOOKUP(A61,References!A:I,9,FALSE)</f>
        <v>#N/A</v>
      </c>
      <c r="J61" s="50" t="s">
        <v>631</v>
      </c>
      <c r="K61" s="69" t="e">
        <f t="shared" si="4"/>
        <v>#N/A</v>
      </c>
      <c r="L61" s="88">
        <v>0.4</v>
      </c>
      <c r="M61" s="86"/>
      <c r="N61" s="27" t="s">
        <v>899</v>
      </c>
    </row>
    <row r="62" spans="1:14" x14ac:dyDescent="0.2">
      <c r="A62" s="50">
        <v>571</v>
      </c>
      <c r="B62" s="50">
        <v>6</v>
      </c>
      <c r="C62" s="50" t="s">
        <v>631</v>
      </c>
      <c r="D62" s="50"/>
      <c r="E62" s="50" t="e">
        <f>VLOOKUP(A62,References!$A$1:$E$3413,5,FALSE)</f>
        <v>#N/A</v>
      </c>
      <c r="F62" s="82" t="s">
        <v>156</v>
      </c>
      <c r="G62" s="56" t="s">
        <v>827</v>
      </c>
      <c r="H62" s="50" t="s">
        <v>150</v>
      </c>
      <c r="I62" s="51" t="e">
        <f>VLOOKUP(A62,References!A:I,9,FALSE)</f>
        <v>#N/A</v>
      </c>
      <c r="J62" s="50" t="s">
        <v>631</v>
      </c>
      <c r="K62" s="69" t="e">
        <f t="shared" si="4"/>
        <v>#N/A</v>
      </c>
      <c r="L62" s="88">
        <v>0.5</v>
      </c>
      <c r="M62" s="86"/>
      <c r="N62" s="27" t="s">
        <v>899</v>
      </c>
    </row>
    <row r="63" spans="1:14" x14ac:dyDescent="0.2">
      <c r="A63" s="50">
        <v>574</v>
      </c>
      <c r="B63" s="50">
        <v>6</v>
      </c>
      <c r="C63" s="50" t="s">
        <v>631</v>
      </c>
      <c r="D63" s="50"/>
      <c r="E63" s="50" t="e">
        <f>VLOOKUP(A63,References!$A$1:$E$3413,5,FALSE)</f>
        <v>#N/A</v>
      </c>
      <c r="F63" s="82" t="s">
        <v>82</v>
      </c>
      <c r="G63" s="56" t="s">
        <v>827</v>
      </c>
      <c r="H63" s="50" t="s">
        <v>150</v>
      </c>
      <c r="I63" s="51" t="e">
        <f>VLOOKUP(A63,References!A:I,9,FALSE)</f>
        <v>#N/A</v>
      </c>
      <c r="J63" s="50" t="s">
        <v>631</v>
      </c>
      <c r="K63" s="69" t="e">
        <f t="shared" si="4"/>
        <v>#N/A</v>
      </c>
      <c r="L63" s="88">
        <v>0.6</v>
      </c>
      <c r="M63" s="86"/>
      <c r="N63" s="27" t="s">
        <v>899</v>
      </c>
    </row>
    <row r="64" spans="1:14" x14ac:dyDescent="0.2">
      <c r="A64" s="50">
        <v>575</v>
      </c>
      <c r="B64" s="50">
        <v>6</v>
      </c>
      <c r="C64" s="50" t="s">
        <v>631</v>
      </c>
      <c r="D64" s="50"/>
      <c r="E64" s="50" t="e">
        <f>VLOOKUP(A64,References!$A$1:$E$3413,5,FALSE)</f>
        <v>#N/A</v>
      </c>
      <c r="F64" s="82" t="s">
        <v>83</v>
      </c>
      <c r="G64" s="56" t="s">
        <v>827</v>
      </c>
      <c r="H64" s="50" t="s">
        <v>150</v>
      </c>
      <c r="I64" s="51" t="e">
        <f>VLOOKUP(A64,References!A:I,9,FALSE)</f>
        <v>#N/A</v>
      </c>
      <c r="J64" s="50" t="s">
        <v>631</v>
      </c>
      <c r="K64" s="69" t="e">
        <f t="shared" si="4"/>
        <v>#N/A</v>
      </c>
      <c r="L64" s="88">
        <v>0.7</v>
      </c>
      <c r="M64" s="86"/>
      <c r="N64" s="27" t="s">
        <v>899</v>
      </c>
    </row>
    <row r="65" spans="1:14" x14ac:dyDescent="0.2">
      <c r="A65" s="50">
        <v>576</v>
      </c>
      <c r="B65" s="50">
        <v>6</v>
      </c>
      <c r="C65" s="50" t="s">
        <v>631</v>
      </c>
      <c r="D65" s="50"/>
      <c r="E65" s="50" t="e">
        <f>VLOOKUP(A65,References!$A$1:$E$3413,5,FALSE)</f>
        <v>#N/A</v>
      </c>
      <c r="F65" s="82" t="s">
        <v>157</v>
      </c>
      <c r="G65" s="56" t="s">
        <v>827</v>
      </c>
      <c r="H65" s="50" t="s">
        <v>150</v>
      </c>
      <c r="I65" s="51" t="e">
        <f>VLOOKUP(A65,References!A:I,9,FALSE)</f>
        <v>#N/A</v>
      </c>
      <c r="J65" s="50" t="s">
        <v>631</v>
      </c>
      <c r="K65" s="69" t="e">
        <f t="shared" si="4"/>
        <v>#N/A</v>
      </c>
      <c r="L65" s="88">
        <v>0.8</v>
      </c>
      <c r="M65" s="86"/>
      <c r="N65" s="27" t="s">
        <v>899</v>
      </c>
    </row>
    <row r="66" spans="1:14" x14ac:dyDescent="0.2">
      <c r="A66" s="50">
        <v>577</v>
      </c>
      <c r="B66" s="50">
        <v>6</v>
      </c>
      <c r="C66" s="50" t="s">
        <v>631</v>
      </c>
      <c r="D66" s="50"/>
      <c r="E66" s="50" t="e">
        <f>VLOOKUP(A66,References!$A$1:$E$3413,5,FALSE)</f>
        <v>#N/A</v>
      </c>
      <c r="F66" s="82" t="s">
        <v>158</v>
      </c>
      <c r="G66" s="56" t="s">
        <v>827</v>
      </c>
      <c r="H66" s="50" t="s">
        <v>150</v>
      </c>
      <c r="I66" s="51" t="e">
        <f>VLOOKUP(A66,References!A:I,9,FALSE)</f>
        <v>#N/A</v>
      </c>
      <c r="J66" s="50" t="s">
        <v>631</v>
      </c>
      <c r="K66" s="69" t="e">
        <f t="shared" si="4"/>
        <v>#N/A</v>
      </c>
      <c r="L66" s="88">
        <v>0.9</v>
      </c>
      <c r="M66" s="86"/>
      <c r="N66" s="27" t="s">
        <v>899</v>
      </c>
    </row>
    <row r="67" spans="1:14" x14ac:dyDescent="0.2">
      <c r="A67" s="50">
        <v>578</v>
      </c>
      <c r="B67" s="50">
        <v>6</v>
      </c>
      <c r="C67" s="50" t="s">
        <v>631</v>
      </c>
      <c r="D67" s="50"/>
      <c r="E67" s="50" t="e">
        <f>VLOOKUP(A67,References!$A$1:$E$3413,5,FALSE)</f>
        <v>#N/A</v>
      </c>
      <c r="F67" s="82" t="s">
        <v>159</v>
      </c>
      <c r="G67" s="56" t="s">
        <v>827</v>
      </c>
      <c r="H67" s="50" t="s">
        <v>150</v>
      </c>
      <c r="I67" s="51" t="e">
        <f>VLOOKUP(A67,References!A:I,9,FALSE)</f>
        <v>#N/A</v>
      </c>
      <c r="J67" s="50" t="s">
        <v>631</v>
      </c>
      <c r="K67" s="69" t="e">
        <f t="shared" si="4"/>
        <v>#N/A</v>
      </c>
      <c r="L67" s="88">
        <v>0.99</v>
      </c>
      <c r="M67" s="86"/>
      <c r="N67" s="27" t="s">
        <v>899</v>
      </c>
    </row>
    <row r="68" spans="1:14" x14ac:dyDescent="0.2">
      <c r="A68" s="50">
        <v>580</v>
      </c>
      <c r="B68" s="50">
        <v>6</v>
      </c>
      <c r="C68" s="50" t="s">
        <v>631</v>
      </c>
      <c r="D68" s="50"/>
      <c r="E68" s="50" t="e">
        <f>VLOOKUP(A68,References!$A$1:$E$3413,5,FALSE)</f>
        <v>#N/A</v>
      </c>
      <c r="F68" s="82" t="s">
        <v>396</v>
      </c>
      <c r="G68" s="56" t="s">
        <v>827</v>
      </c>
      <c r="H68" s="50" t="s">
        <v>151</v>
      </c>
      <c r="I68" s="51" t="e">
        <f>VLOOKUP(A68,References!A:I,9,FALSE)</f>
        <v>#N/A</v>
      </c>
      <c r="J68" s="50" t="s">
        <v>631</v>
      </c>
      <c r="K68" s="69" t="e">
        <f t="shared" si="4"/>
        <v>#N/A</v>
      </c>
      <c r="L68" s="88">
        <v>1.1000000000000001</v>
      </c>
      <c r="M68" s="86"/>
      <c r="N68" s="27" t="s">
        <v>899</v>
      </c>
    </row>
    <row r="69" spans="1:14" x14ac:dyDescent="0.2">
      <c r="A69" s="50">
        <v>581</v>
      </c>
      <c r="B69" s="50">
        <v>6</v>
      </c>
      <c r="C69" s="50" t="s">
        <v>631</v>
      </c>
      <c r="D69" s="50"/>
      <c r="E69" s="50" t="e">
        <f>VLOOKUP(A69,References!$A$1:$E$3413,5,FALSE)</f>
        <v>#N/A</v>
      </c>
      <c r="F69" s="82" t="s">
        <v>155</v>
      </c>
      <c r="G69" s="56" t="s">
        <v>827</v>
      </c>
      <c r="H69" s="50" t="s">
        <v>151</v>
      </c>
      <c r="I69" s="51" t="e">
        <f>VLOOKUP(A69,References!A:I,9,FALSE)</f>
        <v>#N/A</v>
      </c>
      <c r="J69" s="50" t="s">
        <v>631</v>
      </c>
      <c r="K69" s="69" t="e">
        <f t="shared" si="4"/>
        <v>#N/A</v>
      </c>
      <c r="L69" s="88">
        <v>1.2</v>
      </c>
      <c r="M69" s="86"/>
      <c r="N69" s="27" t="s">
        <v>899</v>
      </c>
    </row>
    <row r="70" spans="1:14" x14ac:dyDescent="0.2">
      <c r="A70" s="50">
        <v>582</v>
      </c>
      <c r="B70" s="50">
        <v>6</v>
      </c>
      <c r="C70" s="50" t="s">
        <v>631</v>
      </c>
      <c r="D70" s="50"/>
      <c r="E70" s="50" t="e">
        <f>VLOOKUP(A70,References!$A$1:$E$3413,5,FALSE)</f>
        <v>#N/A</v>
      </c>
      <c r="F70" s="82" t="s">
        <v>397</v>
      </c>
      <c r="G70" s="56" t="s">
        <v>827</v>
      </c>
      <c r="H70" s="50" t="s">
        <v>151</v>
      </c>
      <c r="I70" s="51" t="e">
        <f>VLOOKUP(A70,References!A:I,9,FALSE)</f>
        <v>#N/A</v>
      </c>
      <c r="J70" s="50" t="s">
        <v>631</v>
      </c>
      <c r="K70" s="69" t="e">
        <f t="shared" si="4"/>
        <v>#N/A</v>
      </c>
      <c r="L70" s="88">
        <v>1.3</v>
      </c>
      <c r="M70" s="86"/>
      <c r="N70" s="27" t="s">
        <v>899</v>
      </c>
    </row>
    <row r="71" spans="1:14" x14ac:dyDescent="0.2">
      <c r="A71" s="50">
        <v>583</v>
      </c>
      <c r="B71" s="50">
        <v>6</v>
      </c>
      <c r="C71" s="50" t="s">
        <v>631</v>
      </c>
      <c r="D71" s="50"/>
      <c r="E71" s="50" t="e">
        <f>VLOOKUP(A71,References!$A$1:$E$3413,5,FALSE)</f>
        <v>#N/A</v>
      </c>
      <c r="F71" s="82" t="s">
        <v>398</v>
      </c>
      <c r="G71" s="56" t="s">
        <v>827</v>
      </c>
      <c r="H71" s="50" t="s">
        <v>151</v>
      </c>
      <c r="I71" s="51" t="e">
        <f>VLOOKUP(A71,References!A:I,9,FALSE)</f>
        <v>#N/A</v>
      </c>
      <c r="J71" s="50" t="s">
        <v>631</v>
      </c>
      <c r="K71" s="69" t="e">
        <f t="shared" si="4"/>
        <v>#N/A</v>
      </c>
      <c r="L71" s="88">
        <v>1.4</v>
      </c>
      <c r="M71" s="86"/>
      <c r="N71" s="27" t="s">
        <v>899</v>
      </c>
    </row>
    <row r="72" spans="1:14" x14ac:dyDescent="0.2">
      <c r="A72" s="50">
        <v>584</v>
      </c>
      <c r="B72" s="50">
        <v>6</v>
      </c>
      <c r="C72" s="50" t="s">
        <v>631</v>
      </c>
      <c r="D72" s="50"/>
      <c r="E72" s="50" t="e">
        <f>VLOOKUP(A72,References!$A$1:$E$3413,5,FALSE)</f>
        <v>#N/A</v>
      </c>
      <c r="F72" s="82" t="s">
        <v>156</v>
      </c>
      <c r="G72" s="56" t="s">
        <v>827</v>
      </c>
      <c r="H72" s="50" t="s">
        <v>151</v>
      </c>
      <c r="I72" s="51" t="e">
        <f>VLOOKUP(A72,References!A:I,9,FALSE)</f>
        <v>#N/A</v>
      </c>
      <c r="J72" s="50" t="s">
        <v>631</v>
      </c>
      <c r="K72" s="69" t="e">
        <f t="shared" si="4"/>
        <v>#N/A</v>
      </c>
      <c r="L72" s="88">
        <v>1.5</v>
      </c>
      <c r="M72" s="86"/>
      <c r="N72" s="27" t="s">
        <v>899</v>
      </c>
    </row>
    <row r="73" spans="1:14" x14ac:dyDescent="0.2">
      <c r="A73" s="50">
        <v>587</v>
      </c>
      <c r="B73" s="50">
        <v>6</v>
      </c>
      <c r="C73" s="50" t="s">
        <v>631</v>
      </c>
      <c r="D73" s="50"/>
      <c r="E73" s="50" t="e">
        <f>VLOOKUP(A73,References!$A$1:$E$3413,5,FALSE)</f>
        <v>#N/A</v>
      </c>
      <c r="F73" s="82" t="s">
        <v>82</v>
      </c>
      <c r="G73" s="56" t="s">
        <v>827</v>
      </c>
      <c r="H73" s="50" t="s">
        <v>151</v>
      </c>
      <c r="I73" s="51" t="e">
        <f>VLOOKUP(A73,References!A:I,9,FALSE)</f>
        <v>#N/A</v>
      </c>
      <c r="J73" s="50" t="s">
        <v>631</v>
      </c>
      <c r="K73" s="69" t="e">
        <f t="shared" si="4"/>
        <v>#N/A</v>
      </c>
      <c r="L73" s="88">
        <v>1.6</v>
      </c>
      <c r="M73" s="86"/>
      <c r="N73" s="27" t="s">
        <v>899</v>
      </c>
    </row>
    <row r="74" spans="1:14" x14ac:dyDescent="0.2">
      <c r="A74" s="50">
        <v>588</v>
      </c>
      <c r="B74" s="50">
        <v>6</v>
      </c>
      <c r="C74" s="50" t="s">
        <v>631</v>
      </c>
      <c r="D74" s="50"/>
      <c r="E74" s="50" t="e">
        <f>VLOOKUP(A74,References!$A$1:$E$3413,5,FALSE)</f>
        <v>#N/A</v>
      </c>
      <c r="F74" s="82" t="s">
        <v>83</v>
      </c>
      <c r="G74" s="56" t="s">
        <v>827</v>
      </c>
      <c r="H74" s="50" t="s">
        <v>151</v>
      </c>
      <c r="I74" s="51" t="e">
        <f>VLOOKUP(A74,References!A:I,9,FALSE)</f>
        <v>#N/A</v>
      </c>
      <c r="J74" s="50" t="s">
        <v>631</v>
      </c>
      <c r="K74" s="69" t="e">
        <f t="shared" si="4"/>
        <v>#N/A</v>
      </c>
      <c r="L74" s="88">
        <v>1.7</v>
      </c>
      <c r="M74" s="86"/>
      <c r="N74" s="27" t="s">
        <v>899</v>
      </c>
    </row>
    <row r="75" spans="1:14" x14ac:dyDescent="0.2">
      <c r="A75" s="50">
        <v>589</v>
      </c>
      <c r="B75" s="50">
        <v>6</v>
      </c>
      <c r="C75" s="50" t="s">
        <v>631</v>
      </c>
      <c r="D75" s="50"/>
      <c r="E75" s="50" t="e">
        <f>VLOOKUP(A75,References!$A$1:$E$3413,5,FALSE)</f>
        <v>#N/A</v>
      </c>
      <c r="F75" s="82" t="s">
        <v>157</v>
      </c>
      <c r="G75" s="56" t="s">
        <v>827</v>
      </c>
      <c r="H75" s="50" t="s">
        <v>151</v>
      </c>
      <c r="I75" s="51" t="e">
        <f>VLOOKUP(A75,References!A:I,9,FALSE)</f>
        <v>#N/A</v>
      </c>
      <c r="J75" s="50" t="s">
        <v>631</v>
      </c>
      <c r="K75" s="69" t="e">
        <f t="shared" si="4"/>
        <v>#N/A</v>
      </c>
      <c r="L75" s="88">
        <v>1.8</v>
      </c>
      <c r="M75" s="86"/>
      <c r="N75" s="27" t="s">
        <v>899</v>
      </c>
    </row>
    <row r="76" spans="1:14" x14ac:dyDescent="0.2">
      <c r="A76" s="50">
        <v>590</v>
      </c>
      <c r="B76" s="50">
        <v>6</v>
      </c>
      <c r="C76" s="50" t="s">
        <v>631</v>
      </c>
      <c r="D76" s="50"/>
      <c r="E76" s="50" t="e">
        <f>VLOOKUP(A76,References!$A$1:$E$3413,5,FALSE)</f>
        <v>#N/A</v>
      </c>
      <c r="F76" s="82" t="s">
        <v>158</v>
      </c>
      <c r="G76" s="56" t="s">
        <v>827</v>
      </c>
      <c r="H76" s="50" t="s">
        <v>151</v>
      </c>
      <c r="I76" s="51" t="e">
        <f>VLOOKUP(A76,References!A:I,9,FALSE)</f>
        <v>#N/A</v>
      </c>
      <c r="J76" s="50" t="s">
        <v>631</v>
      </c>
      <c r="K76" s="69" t="e">
        <f t="shared" si="4"/>
        <v>#N/A</v>
      </c>
      <c r="L76" s="88">
        <v>1.9</v>
      </c>
      <c r="M76" s="86"/>
      <c r="N76" s="27" t="s">
        <v>899</v>
      </c>
    </row>
    <row r="77" spans="1:14" x14ac:dyDescent="0.2">
      <c r="A77" s="50">
        <v>591</v>
      </c>
      <c r="B77" s="50">
        <v>6</v>
      </c>
      <c r="C77" s="50" t="s">
        <v>631</v>
      </c>
      <c r="D77" s="50"/>
      <c r="E77" s="50" t="e">
        <f>VLOOKUP(A77,References!$A$1:$E$3413,5,FALSE)</f>
        <v>#N/A</v>
      </c>
      <c r="F77" s="82" t="s">
        <v>159</v>
      </c>
      <c r="G77" s="56" t="s">
        <v>827</v>
      </c>
      <c r="H77" s="50" t="s">
        <v>151</v>
      </c>
      <c r="I77" s="51" t="e">
        <f>VLOOKUP(A77,References!A:I,9,FALSE)</f>
        <v>#N/A</v>
      </c>
      <c r="J77" s="50" t="s">
        <v>631</v>
      </c>
      <c r="K77" s="69" t="e">
        <f t="shared" si="4"/>
        <v>#N/A</v>
      </c>
      <c r="L77" s="88">
        <v>1.99</v>
      </c>
      <c r="M77" s="86"/>
      <c r="N77" s="27" t="s">
        <v>899</v>
      </c>
    </row>
    <row r="78" spans="1:14" x14ac:dyDescent="0.2">
      <c r="A78" s="50">
        <v>593</v>
      </c>
      <c r="B78" s="50">
        <v>6</v>
      </c>
      <c r="C78" s="50" t="s">
        <v>631</v>
      </c>
      <c r="D78" s="50"/>
      <c r="E78" s="50" t="e">
        <f>VLOOKUP(A78,References!$A$1:$E$3413,5,FALSE)</f>
        <v>#N/A</v>
      </c>
      <c r="F78" s="82" t="s">
        <v>396</v>
      </c>
      <c r="G78" s="56" t="s">
        <v>827</v>
      </c>
      <c r="H78" s="50" t="s">
        <v>152</v>
      </c>
      <c r="I78" s="51" t="e">
        <f>VLOOKUP(A78,References!A:I,9,FALSE)</f>
        <v>#N/A</v>
      </c>
      <c r="J78" s="50" t="s">
        <v>631</v>
      </c>
      <c r="K78" s="69" t="e">
        <f t="shared" si="4"/>
        <v>#N/A</v>
      </c>
      <c r="L78" s="88">
        <v>2.1</v>
      </c>
      <c r="M78" s="86"/>
      <c r="N78" s="27" t="s">
        <v>899</v>
      </c>
    </row>
    <row r="79" spans="1:14" x14ac:dyDescent="0.2">
      <c r="A79" s="50">
        <v>594</v>
      </c>
      <c r="B79" s="50">
        <v>6</v>
      </c>
      <c r="C79" s="50" t="s">
        <v>631</v>
      </c>
      <c r="D79" s="50"/>
      <c r="E79" s="50" t="e">
        <f>VLOOKUP(A79,References!$A$1:$E$3413,5,FALSE)</f>
        <v>#N/A</v>
      </c>
      <c r="F79" s="82" t="s">
        <v>155</v>
      </c>
      <c r="G79" s="56" t="s">
        <v>827</v>
      </c>
      <c r="H79" s="50" t="s">
        <v>152</v>
      </c>
      <c r="I79" s="51" t="e">
        <f>VLOOKUP(A79,References!A:I,9,FALSE)</f>
        <v>#N/A</v>
      </c>
      <c r="J79" s="50" t="s">
        <v>631</v>
      </c>
      <c r="K79" s="69" t="e">
        <f t="shared" si="4"/>
        <v>#N/A</v>
      </c>
      <c r="L79" s="88">
        <v>2.2000000000000002</v>
      </c>
      <c r="M79" s="86"/>
      <c r="N79" s="27" t="s">
        <v>899</v>
      </c>
    </row>
    <row r="80" spans="1:14" x14ac:dyDescent="0.2">
      <c r="A80" s="50">
        <v>595</v>
      </c>
      <c r="B80" s="50">
        <v>6</v>
      </c>
      <c r="C80" s="50" t="s">
        <v>631</v>
      </c>
      <c r="D80" s="50"/>
      <c r="E80" s="50" t="e">
        <f>VLOOKUP(A80,References!$A$1:$E$3413,5,FALSE)</f>
        <v>#N/A</v>
      </c>
      <c r="F80" s="82" t="s">
        <v>397</v>
      </c>
      <c r="G80" s="56" t="s">
        <v>827</v>
      </c>
      <c r="H80" s="50" t="s">
        <v>152</v>
      </c>
      <c r="I80" s="51" t="e">
        <f>VLOOKUP(A80,References!A:I,9,FALSE)</f>
        <v>#N/A</v>
      </c>
      <c r="J80" s="50" t="s">
        <v>631</v>
      </c>
      <c r="K80" s="69" t="e">
        <f t="shared" si="4"/>
        <v>#N/A</v>
      </c>
      <c r="L80" s="88">
        <v>2.2999999999999998</v>
      </c>
      <c r="M80" s="86"/>
      <c r="N80" s="27" t="s">
        <v>899</v>
      </c>
    </row>
    <row r="81" spans="1:14" x14ac:dyDescent="0.2">
      <c r="A81" s="50">
        <v>596</v>
      </c>
      <c r="B81" s="50">
        <v>6</v>
      </c>
      <c r="C81" s="50" t="s">
        <v>631</v>
      </c>
      <c r="D81" s="50"/>
      <c r="E81" s="50" t="e">
        <f>VLOOKUP(A81,References!$A$1:$E$3413,5,FALSE)</f>
        <v>#N/A</v>
      </c>
      <c r="F81" s="82" t="s">
        <v>398</v>
      </c>
      <c r="G81" s="56" t="s">
        <v>827</v>
      </c>
      <c r="H81" s="50" t="s">
        <v>152</v>
      </c>
      <c r="I81" s="51" t="e">
        <f>VLOOKUP(A81,References!A:I,9,FALSE)</f>
        <v>#N/A</v>
      </c>
      <c r="J81" s="50" t="s">
        <v>631</v>
      </c>
      <c r="K81" s="69" t="e">
        <f t="shared" si="4"/>
        <v>#N/A</v>
      </c>
      <c r="L81" s="88">
        <v>2.4</v>
      </c>
      <c r="M81" s="86"/>
      <c r="N81" s="27" t="s">
        <v>899</v>
      </c>
    </row>
    <row r="82" spans="1:14" x14ac:dyDescent="0.2">
      <c r="A82" s="50">
        <v>597</v>
      </c>
      <c r="B82" s="50">
        <v>6</v>
      </c>
      <c r="C82" s="50" t="s">
        <v>631</v>
      </c>
      <c r="D82" s="50"/>
      <c r="E82" s="50" t="e">
        <f>VLOOKUP(A82,References!$A$1:$E$3413,5,FALSE)</f>
        <v>#N/A</v>
      </c>
      <c r="F82" s="82" t="s">
        <v>156</v>
      </c>
      <c r="G82" s="56" t="s">
        <v>827</v>
      </c>
      <c r="H82" s="50" t="s">
        <v>152</v>
      </c>
      <c r="I82" s="51" t="e">
        <f>VLOOKUP(A82,References!A:I,9,FALSE)</f>
        <v>#N/A</v>
      </c>
      <c r="J82" s="50" t="s">
        <v>631</v>
      </c>
      <c r="K82" s="69" t="e">
        <f t="shared" si="4"/>
        <v>#N/A</v>
      </c>
      <c r="L82" s="88">
        <v>2.5</v>
      </c>
      <c r="M82" s="86"/>
      <c r="N82" s="27" t="s">
        <v>899</v>
      </c>
    </row>
    <row r="83" spans="1:14" x14ac:dyDescent="0.2">
      <c r="A83" s="50">
        <v>600</v>
      </c>
      <c r="B83" s="50">
        <v>6</v>
      </c>
      <c r="C83" s="50" t="s">
        <v>631</v>
      </c>
      <c r="D83" s="50"/>
      <c r="E83" s="50" t="e">
        <f>VLOOKUP(A83,References!$A$1:$E$3413,5,FALSE)</f>
        <v>#N/A</v>
      </c>
      <c r="F83" s="82" t="s">
        <v>82</v>
      </c>
      <c r="G83" s="56" t="s">
        <v>827</v>
      </c>
      <c r="H83" s="50" t="s">
        <v>152</v>
      </c>
      <c r="I83" s="51" t="e">
        <f>VLOOKUP(A83,References!A:I,9,FALSE)</f>
        <v>#N/A</v>
      </c>
      <c r="J83" s="50" t="s">
        <v>631</v>
      </c>
      <c r="K83" s="69" t="e">
        <f t="shared" si="4"/>
        <v>#N/A</v>
      </c>
      <c r="L83" s="88">
        <v>2.6</v>
      </c>
      <c r="M83" s="86"/>
      <c r="N83" s="27" t="s">
        <v>899</v>
      </c>
    </row>
    <row r="84" spans="1:14" x14ac:dyDescent="0.2">
      <c r="A84" s="50">
        <v>601</v>
      </c>
      <c r="B84" s="50">
        <v>6</v>
      </c>
      <c r="C84" s="50" t="s">
        <v>631</v>
      </c>
      <c r="D84" s="50"/>
      <c r="E84" s="50" t="e">
        <f>VLOOKUP(A84,References!$A$1:$E$3413,5,FALSE)</f>
        <v>#N/A</v>
      </c>
      <c r="F84" s="82" t="s">
        <v>83</v>
      </c>
      <c r="G84" s="56" t="s">
        <v>827</v>
      </c>
      <c r="H84" s="50" t="s">
        <v>152</v>
      </c>
      <c r="I84" s="51" t="e">
        <f>VLOOKUP(A84,References!A:I,9,FALSE)</f>
        <v>#N/A</v>
      </c>
      <c r="J84" s="50" t="s">
        <v>631</v>
      </c>
      <c r="K84" s="69" t="e">
        <f t="shared" si="4"/>
        <v>#N/A</v>
      </c>
      <c r="L84" s="88">
        <v>2.7</v>
      </c>
      <c r="M84" s="86"/>
      <c r="N84" s="27" t="s">
        <v>899</v>
      </c>
    </row>
    <row r="85" spans="1:14" x14ac:dyDescent="0.2">
      <c r="A85" s="50">
        <v>602</v>
      </c>
      <c r="B85" s="50">
        <v>6</v>
      </c>
      <c r="C85" s="50" t="s">
        <v>631</v>
      </c>
      <c r="D85" s="50"/>
      <c r="E85" s="50" t="e">
        <f>VLOOKUP(A85,References!$A$1:$E$3413,5,FALSE)</f>
        <v>#N/A</v>
      </c>
      <c r="F85" s="82" t="s">
        <v>157</v>
      </c>
      <c r="G85" s="56" t="s">
        <v>827</v>
      </c>
      <c r="H85" s="50" t="s">
        <v>152</v>
      </c>
      <c r="I85" s="51" t="e">
        <f>VLOOKUP(A85,References!A:I,9,FALSE)</f>
        <v>#N/A</v>
      </c>
      <c r="J85" s="50" t="s">
        <v>631</v>
      </c>
      <c r="K85" s="69" t="e">
        <f t="shared" si="4"/>
        <v>#N/A</v>
      </c>
      <c r="L85" s="88">
        <v>2.8</v>
      </c>
      <c r="M85" s="86"/>
      <c r="N85" s="27" t="s">
        <v>899</v>
      </c>
    </row>
    <row r="86" spans="1:14" x14ac:dyDescent="0.2">
      <c r="A86" s="50">
        <v>603</v>
      </c>
      <c r="B86" s="50">
        <v>6</v>
      </c>
      <c r="C86" s="50" t="s">
        <v>631</v>
      </c>
      <c r="D86" s="50"/>
      <c r="E86" s="50" t="e">
        <f>VLOOKUP(A86,References!$A$1:$E$3413,5,FALSE)</f>
        <v>#N/A</v>
      </c>
      <c r="F86" s="82" t="s">
        <v>158</v>
      </c>
      <c r="G86" s="56" t="s">
        <v>827</v>
      </c>
      <c r="H86" s="50" t="s">
        <v>152</v>
      </c>
      <c r="I86" s="51" t="e">
        <f>VLOOKUP(A86,References!A:I,9,FALSE)</f>
        <v>#N/A</v>
      </c>
      <c r="J86" s="50" t="s">
        <v>631</v>
      </c>
      <c r="K86" s="69" t="e">
        <f t="shared" si="4"/>
        <v>#N/A</v>
      </c>
      <c r="L86" s="88">
        <v>2.9</v>
      </c>
      <c r="M86" s="86"/>
      <c r="N86" s="27" t="s">
        <v>899</v>
      </c>
    </row>
    <row r="87" spans="1:14" x14ac:dyDescent="0.2">
      <c r="A87" s="50">
        <v>604</v>
      </c>
      <c r="B87" s="50">
        <v>6</v>
      </c>
      <c r="C87" s="50" t="s">
        <v>631</v>
      </c>
      <c r="D87" s="50"/>
      <c r="E87" s="50" t="e">
        <f>VLOOKUP(A87,References!$A$1:$E$3413,5,FALSE)</f>
        <v>#N/A</v>
      </c>
      <c r="F87" s="82" t="s">
        <v>159</v>
      </c>
      <c r="G87" s="56" t="s">
        <v>827</v>
      </c>
      <c r="H87" s="50" t="s">
        <v>152</v>
      </c>
      <c r="I87" s="51" t="e">
        <f>VLOOKUP(A87,References!A:I,9,FALSE)</f>
        <v>#N/A</v>
      </c>
      <c r="J87" s="50" t="s">
        <v>631</v>
      </c>
      <c r="K87" s="69" t="e">
        <f t="shared" si="4"/>
        <v>#N/A</v>
      </c>
      <c r="L87" s="88">
        <v>2.99</v>
      </c>
      <c r="M87" s="86"/>
      <c r="N87" s="27" t="s">
        <v>899</v>
      </c>
    </row>
    <row r="88" spans="1:14" x14ac:dyDescent="0.2">
      <c r="A88" s="50">
        <v>606</v>
      </c>
      <c r="B88" s="50">
        <v>6</v>
      </c>
      <c r="C88" s="50" t="s">
        <v>631</v>
      </c>
      <c r="D88" s="50"/>
      <c r="E88" s="50" t="e">
        <f>VLOOKUP(A88,References!$A$1:$E$3413,5,FALSE)</f>
        <v>#N/A</v>
      </c>
      <c r="F88" s="82" t="s">
        <v>396</v>
      </c>
      <c r="G88" s="56" t="s">
        <v>827</v>
      </c>
      <c r="H88" s="50" t="s">
        <v>153</v>
      </c>
      <c r="I88" s="51" t="e">
        <f>VLOOKUP(A88,References!A:I,9,FALSE)</f>
        <v>#N/A</v>
      </c>
      <c r="J88" s="50" t="s">
        <v>631</v>
      </c>
      <c r="K88" s="69" t="e">
        <f t="shared" si="4"/>
        <v>#N/A</v>
      </c>
      <c r="L88" s="88">
        <v>3.1</v>
      </c>
      <c r="M88" s="86"/>
      <c r="N88" s="27" t="s">
        <v>899</v>
      </c>
    </row>
    <row r="89" spans="1:14" x14ac:dyDescent="0.2">
      <c r="A89" s="50">
        <v>607</v>
      </c>
      <c r="B89" s="50">
        <v>6</v>
      </c>
      <c r="C89" s="50" t="s">
        <v>631</v>
      </c>
      <c r="D89" s="50"/>
      <c r="E89" s="50" t="e">
        <f>VLOOKUP(A89,References!$A$1:$E$3413,5,FALSE)</f>
        <v>#N/A</v>
      </c>
      <c r="F89" s="82" t="s">
        <v>155</v>
      </c>
      <c r="G89" s="56" t="s">
        <v>827</v>
      </c>
      <c r="H89" s="50" t="s">
        <v>153</v>
      </c>
      <c r="I89" s="51" t="e">
        <f>VLOOKUP(A89,References!A:I,9,FALSE)</f>
        <v>#N/A</v>
      </c>
      <c r="J89" s="50" t="s">
        <v>631</v>
      </c>
      <c r="K89" s="69" t="e">
        <f t="shared" si="4"/>
        <v>#N/A</v>
      </c>
      <c r="L89" s="88">
        <v>3.2</v>
      </c>
      <c r="M89" s="86"/>
      <c r="N89" s="27" t="s">
        <v>899</v>
      </c>
    </row>
    <row r="90" spans="1:14" x14ac:dyDescent="0.2">
      <c r="A90" s="50">
        <v>608</v>
      </c>
      <c r="B90" s="50">
        <v>6</v>
      </c>
      <c r="C90" s="50" t="s">
        <v>631</v>
      </c>
      <c r="D90" s="50"/>
      <c r="E90" s="50" t="e">
        <f>VLOOKUP(A90,References!$A$1:$E$3413,5,FALSE)</f>
        <v>#N/A</v>
      </c>
      <c r="F90" s="82" t="s">
        <v>397</v>
      </c>
      <c r="G90" s="56" t="s">
        <v>827</v>
      </c>
      <c r="H90" s="50" t="s">
        <v>153</v>
      </c>
      <c r="I90" s="51" t="e">
        <f>VLOOKUP(A90,References!A:I,9,FALSE)</f>
        <v>#N/A</v>
      </c>
      <c r="J90" s="50" t="s">
        <v>631</v>
      </c>
      <c r="K90" s="69" t="e">
        <f t="shared" si="4"/>
        <v>#N/A</v>
      </c>
      <c r="L90" s="88">
        <v>3.3</v>
      </c>
      <c r="M90" s="86"/>
      <c r="N90" s="27" t="s">
        <v>899</v>
      </c>
    </row>
    <row r="91" spans="1:14" x14ac:dyDescent="0.2">
      <c r="A91" s="50">
        <v>609</v>
      </c>
      <c r="B91" s="50">
        <v>6</v>
      </c>
      <c r="C91" s="50" t="s">
        <v>631</v>
      </c>
      <c r="D91" s="50"/>
      <c r="E91" s="50" t="e">
        <f>VLOOKUP(A91,References!$A$1:$E$3413,5,FALSE)</f>
        <v>#N/A</v>
      </c>
      <c r="F91" s="82" t="s">
        <v>398</v>
      </c>
      <c r="G91" s="56" t="s">
        <v>827</v>
      </c>
      <c r="H91" s="50" t="s">
        <v>153</v>
      </c>
      <c r="I91" s="51" t="e">
        <f>VLOOKUP(A91,References!A:I,9,FALSE)</f>
        <v>#N/A</v>
      </c>
      <c r="J91" s="50" t="s">
        <v>631</v>
      </c>
      <c r="K91" s="69" t="e">
        <f t="shared" si="4"/>
        <v>#N/A</v>
      </c>
      <c r="L91" s="88">
        <v>3.4</v>
      </c>
      <c r="M91" s="86"/>
      <c r="N91" s="27" t="s">
        <v>899</v>
      </c>
    </row>
    <row r="92" spans="1:14" x14ac:dyDescent="0.2">
      <c r="A92" s="50">
        <v>610</v>
      </c>
      <c r="B92" s="50">
        <v>6</v>
      </c>
      <c r="C92" s="50" t="s">
        <v>631</v>
      </c>
      <c r="D92" s="50"/>
      <c r="E92" s="50" t="e">
        <f>VLOOKUP(A92,References!$A$1:$E$3413,5,FALSE)</f>
        <v>#N/A</v>
      </c>
      <c r="F92" s="82" t="s">
        <v>156</v>
      </c>
      <c r="G92" s="56" t="s">
        <v>827</v>
      </c>
      <c r="H92" s="50" t="s">
        <v>153</v>
      </c>
      <c r="I92" s="51" t="e">
        <f>VLOOKUP(A92,References!A:I,9,FALSE)</f>
        <v>#N/A</v>
      </c>
      <c r="J92" s="50" t="s">
        <v>631</v>
      </c>
      <c r="K92" s="69" t="e">
        <f t="shared" si="4"/>
        <v>#N/A</v>
      </c>
      <c r="L92" s="88">
        <v>3.5</v>
      </c>
      <c r="M92" s="86"/>
      <c r="N92" s="27" t="s">
        <v>899</v>
      </c>
    </row>
    <row r="93" spans="1:14" x14ac:dyDescent="0.2">
      <c r="A93" s="50">
        <v>613</v>
      </c>
      <c r="B93" s="50">
        <v>6</v>
      </c>
      <c r="C93" s="50" t="s">
        <v>631</v>
      </c>
      <c r="D93" s="50"/>
      <c r="E93" s="50" t="e">
        <f>VLOOKUP(A93,References!$A$1:$E$3413,5,FALSE)</f>
        <v>#N/A</v>
      </c>
      <c r="F93" s="82" t="s">
        <v>82</v>
      </c>
      <c r="G93" s="56" t="s">
        <v>827</v>
      </c>
      <c r="H93" s="50" t="s">
        <v>153</v>
      </c>
      <c r="I93" s="51" t="e">
        <f>VLOOKUP(A93,References!A:I,9,FALSE)</f>
        <v>#N/A</v>
      </c>
      <c r="J93" s="50" t="s">
        <v>631</v>
      </c>
      <c r="K93" s="69" t="e">
        <f t="shared" si="4"/>
        <v>#N/A</v>
      </c>
      <c r="L93" s="88">
        <v>3.6</v>
      </c>
      <c r="M93" s="86"/>
      <c r="N93" s="27" t="s">
        <v>899</v>
      </c>
    </row>
    <row r="94" spans="1:14" x14ac:dyDescent="0.2">
      <c r="A94" s="50">
        <v>614</v>
      </c>
      <c r="B94" s="50">
        <v>6</v>
      </c>
      <c r="C94" s="50" t="s">
        <v>631</v>
      </c>
      <c r="D94" s="50"/>
      <c r="E94" s="50" t="e">
        <f>VLOOKUP(A94,References!$A$1:$E$3413,5,FALSE)</f>
        <v>#N/A</v>
      </c>
      <c r="F94" s="82" t="s">
        <v>83</v>
      </c>
      <c r="G94" s="56" t="s">
        <v>827</v>
      </c>
      <c r="H94" s="50" t="s">
        <v>153</v>
      </c>
      <c r="I94" s="51" t="e">
        <f>VLOOKUP(A94,References!A:I,9,FALSE)</f>
        <v>#N/A</v>
      </c>
      <c r="J94" s="50" t="s">
        <v>631</v>
      </c>
      <c r="K94" s="69" t="e">
        <f t="shared" si="4"/>
        <v>#N/A</v>
      </c>
      <c r="L94" s="88">
        <v>3.7</v>
      </c>
      <c r="M94" s="86"/>
      <c r="N94" s="27" t="s">
        <v>899</v>
      </c>
    </row>
    <row r="95" spans="1:14" x14ac:dyDescent="0.2">
      <c r="A95" s="50">
        <v>615</v>
      </c>
      <c r="B95" s="50">
        <v>6</v>
      </c>
      <c r="C95" s="50" t="s">
        <v>631</v>
      </c>
      <c r="D95" s="50"/>
      <c r="E95" s="50" t="e">
        <f>VLOOKUP(A95,References!$A$1:$E$3413,5,FALSE)</f>
        <v>#N/A</v>
      </c>
      <c r="F95" s="82" t="s">
        <v>157</v>
      </c>
      <c r="G95" s="56" t="s">
        <v>827</v>
      </c>
      <c r="H95" s="50" t="s">
        <v>153</v>
      </c>
      <c r="I95" s="51" t="e">
        <f>VLOOKUP(A95,References!A:I,9,FALSE)</f>
        <v>#N/A</v>
      </c>
      <c r="J95" s="50" t="s">
        <v>631</v>
      </c>
      <c r="K95" s="69" t="e">
        <f t="shared" ref="K95:K211" si="5">IF(E95=0,"",E95)</f>
        <v>#N/A</v>
      </c>
      <c r="L95" s="88">
        <v>3.8</v>
      </c>
      <c r="M95" s="86"/>
      <c r="N95" s="27" t="s">
        <v>899</v>
      </c>
    </row>
    <row r="96" spans="1:14" x14ac:dyDescent="0.2">
      <c r="A96" s="50">
        <v>616</v>
      </c>
      <c r="B96" s="50">
        <v>6</v>
      </c>
      <c r="C96" s="50" t="s">
        <v>631</v>
      </c>
      <c r="D96" s="50"/>
      <c r="E96" s="50" t="e">
        <f>VLOOKUP(A96,References!$A$1:$E$3413,5,FALSE)</f>
        <v>#N/A</v>
      </c>
      <c r="F96" s="82" t="s">
        <v>158</v>
      </c>
      <c r="G96" s="56" t="s">
        <v>827</v>
      </c>
      <c r="H96" s="50" t="s">
        <v>153</v>
      </c>
      <c r="I96" s="51" t="e">
        <f>VLOOKUP(A96,References!A:I,9,FALSE)</f>
        <v>#N/A</v>
      </c>
      <c r="J96" s="50" t="s">
        <v>631</v>
      </c>
      <c r="K96" s="69" t="e">
        <f t="shared" si="5"/>
        <v>#N/A</v>
      </c>
      <c r="L96" s="88">
        <v>3.9</v>
      </c>
      <c r="M96" s="86"/>
      <c r="N96" s="27" t="s">
        <v>899</v>
      </c>
    </row>
    <row r="97" spans="1:14" x14ac:dyDescent="0.2">
      <c r="A97" s="50">
        <v>617</v>
      </c>
      <c r="B97" s="50">
        <v>6</v>
      </c>
      <c r="C97" s="50" t="s">
        <v>631</v>
      </c>
      <c r="D97" s="50"/>
      <c r="E97" s="50" t="e">
        <f>VLOOKUP(A97,References!$A$1:$E$3413,5,FALSE)</f>
        <v>#N/A</v>
      </c>
      <c r="F97" s="82" t="s">
        <v>159</v>
      </c>
      <c r="G97" s="56" t="s">
        <v>827</v>
      </c>
      <c r="H97" s="50" t="s">
        <v>153</v>
      </c>
      <c r="I97" s="51" t="e">
        <f>VLOOKUP(A97,References!A:I,9,FALSE)</f>
        <v>#N/A</v>
      </c>
      <c r="J97" s="50" t="s">
        <v>631</v>
      </c>
      <c r="K97" s="69" t="e">
        <f t="shared" si="5"/>
        <v>#N/A</v>
      </c>
      <c r="L97" s="88">
        <v>3.99</v>
      </c>
      <c r="M97" s="86"/>
      <c r="N97" s="27" t="s">
        <v>899</v>
      </c>
    </row>
    <row r="98" spans="1:14" x14ac:dyDescent="0.2">
      <c r="A98" s="50">
        <v>619</v>
      </c>
      <c r="B98" s="50">
        <v>6</v>
      </c>
      <c r="C98" s="50" t="s">
        <v>631</v>
      </c>
      <c r="D98" s="50"/>
      <c r="E98" s="50" t="e">
        <f>VLOOKUP(A98,References!$A$1:$E$3413,5,FALSE)</f>
        <v>#N/A</v>
      </c>
      <c r="F98" s="82" t="s">
        <v>396</v>
      </c>
      <c r="G98" s="56" t="s">
        <v>827</v>
      </c>
      <c r="H98" s="50" t="s">
        <v>154</v>
      </c>
      <c r="I98" s="51" t="e">
        <f>VLOOKUP(A98,References!A:I,9,FALSE)</f>
        <v>#N/A</v>
      </c>
      <c r="J98" s="50" t="s">
        <v>631</v>
      </c>
      <c r="K98" s="69" t="e">
        <f t="shared" si="5"/>
        <v>#N/A</v>
      </c>
      <c r="L98" s="88">
        <v>4.0999999999999996</v>
      </c>
      <c r="M98" s="86"/>
      <c r="N98" s="27" t="s">
        <v>899</v>
      </c>
    </row>
    <row r="99" spans="1:14" x14ac:dyDescent="0.2">
      <c r="A99" s="50">
        <v>620</v>
      </c>
      <c r="B99" s="50">
        <v>6</v>
      </c>
      <c r="C99" s="50" t="s">
        <v>631</v>
      </c>
      <c r="D99" s="50"/>
      <c r="E99" s="50" t="e">
        <f>VLOOKUP(A99,References!$A$1:$E$3413,5,FALSE)</f>
        <v>#N/A</v>
      </c>
      <c r="F99" s="82" t="s">
        <v>155</v>
      </c>
      <c r="G99" s="56" t="s">
        <v>827</v>
      </c>
      <c r="H99" s="50" t="s">
        <v>154</v>
      </c>
      <c r="I99" s="51" t="e">
        <f>VLOOKUP(A99,References!A:I,9,FALSE)</f>
        <v>#N/A</v>
      </c>
      <c r="J99" s="50" t="s">
        <v>631</v>
      </c>
      <c r="K99" s="69" t="e">
        <f t="shared" si="5"/>
        <v>#N/A</v>
      </c>
      <c r="L99" s="88">
        <v>4.2</v>
      </c>
      <c r="M99" s="86"/>
      <c r="N99" s="27" t="s">
        <v>899</v>
      </c>
    </row>
    <row r="100" spans="1:14" x14ac:dyDescent="0.2">
      <c r="A100" s="50">
        <v>621</v>
      </c>
      <c r="B100" s="50">
        <v>6</v>
      </c>
      <c r="C100" s="50" t="s">
        <v>631</v>
      </c>
      <c r="D100" s="50"/>
      <c r="E100" s="50" t="e">
        <f>VLOOKUP(A100,References!$A$1:$E$3413,5,FALSE)</f>
        <v>#N/A</v>
      </c>
      <c r="F100" s="82" t="s">
        <v>397</v>
      </c>
      <c r="G100" s="56" t="s">
        <v>827</v>
      </c>
      <c r="H100" s="50" t="s">
        <v>154</v>
      </c>
      <c r="I100" s="51" t="e">
        <f>VLOOKUP(A100,References!A:I,9,FALSE)</f>
        <v>#N/A</v>
      </c>
      <c r="J100" s="50" t="s">
        <v>631</v>
      </c>
      <c r="K100" s="69" t="e">
        <f t="shared" si="5"/>
        <v>#N/A</v>
      </c>
      <c r="L100" s="88">
        <v>4.3</v>
      </c>
      <c r="M100" s="86"/>
      <c r="N100" s="27" t="s">
        <v>899</v>
      </c>
    </row>
    <row r="101" spans="1:14" x14ac:dyDescent="0.2">
      <c r="A101" s="50">
        <v>622</v>
      </c>
      <c r="B101" s="50">
        <v>6</v>
      </c>
      <c r="C101" s="50" t="s">
        <v>631</v>
      </c>
      <c r="D101" s="50"/>
      <c r="E101" s="50" t="e">
        <f>VLOOKUP(A101,References!$A$1:$E$3413,5,FALSE)</f>
        <v>#N/A</v>
      </c>
      <c r="F101" s="82" t="s">
        <v>398</v>
      </c>
      <c r="G101" s="56" t="s">
        <v>827</v>
      </c>
      <c r="H101" s="50" t="s">
        <v>154</v>
      </c>
      <c r="I101" s="51" t="e">
        <f>VLOOKUP(A101,References!A:I,9,FALSE)</f>
        <v>#N/A</v>
      </c>
      <c r="J101" s="50" t="s">
        <v>631</v>
      </c>
      <c r="K101" s="69" t="e">
        <f t="shared" si="5"/>
        <v>#N/A</v>
      </c>
      <c r="L101" s="88">
        <v>4.4000000000000004</v>
      </c>
      <c r="M101" s="86"/>
      <c r="N101" s="27" t="s">
        <v>899</v>
      </c>
    </row>
    <row r="102" spans="1:14" x14ac:dyDescent="0.2">
      <c r="A102" s="50">
        <v>623</v>
      </c>
      <c r="B102" s="50">
        <v>6</v>
      </c>
      <c r="C102" s="50" t="s">
        <v>631</v>
      </c>
      <c r="D102" s="50"/>
      <c r="E102" s="50" t="e">
        <f>VLOOKUP(A102,References!$A$1:$E$3413,5,FALSE)</f>
        <v>#N/A</v>
      </c>
      <c r="F102" s="82" t="s">
        <v>156</v>
      </c>
      <c r="G102" s="56" t="s">
        <v>827</v>
      </c>
      <c r="H102" s="50" t="s">
        <v>154</v>
      </c>
      <c r="I102" s="51" t="e">
        <f>VLOOKUP(A102,References!A:I,9,FALSE)</f>
        <v>#N/A</v>
      </c>
      <c r="J102" s="50" t="s">
        <v>631</v>
      </c>
      <c r="K102" s="69" t="e">
        <f t="shared" si="5"/>
        <v>#N/A</v>
      </c>
      <c r="L102" s="88">
        <v>4.5</v>
      </c>
      <c r="M102" s="86"/>
      <c r="N102" s="27" t="s">
        <v>899</v>
      </c>
    </row>
    <row r="103" spans="1:14" x14ac:dyDescent="0.2">
      <c r="A103" s="50">
        <v>626</v>
      </c>
      <c r="B103" s="50">
        <v>6</v>
      </c>
      <c r="C103" s="50" t="s">
        <v>631</v>
      </c>
      <c r="D103" s="50"/>
      <c r="E103" s="50" t="e">
        <f>VLOOKUP(A103,References!$A$1:$E$3413,5,FALSE)</f>
        <v>#N/A</v>
      </c>
      <c r="F103" s="82" t="s">
        <v>82</v>
      </c>
      <c r="G103" s="56" t="s">
        <v>827</v>
      </c>
      <c r="H103" s="50" t="s">
        <v>154</v>
      </c>
      <c r="I103" s="51" t="e">
        <f>VLOOKUP(A103,References!A:I,9,FALSE)</f>
        <v>#N/A</v>
      </c>
      <c r="J103" s="50" t="s">
        <v>631</v>
      </c>
      <c r="K103" s="69" t="e">
        <f t="shared" si="5"/>
        <v>#N/A</v>
      </c>
      <c r="L103" s="88">
        <v>4.5999999999999996</v>
      </c>
      <c r="M103" s="86"/>
      <c r="N103" s="27" t="s">
        <v>899</v>
      </c>
    </row>
    <row r="104" spans="1:14" x14ac:dyDescent="0.2">
      <c r="A104" s="50">
        <v>627</v>
      </c>
      <c r="B104" s="50">
        <v>6</v>
      </c>
      <c r="C104" s="50" t="s">
        <v>631</v>
      </c>
      <c r="D104" s="50"/>
      <c r="E104" s="50" t="e">
        <f>VLOOKUP(A104,References!$A$1:$E$3413,5,FALSE)</f>
        <v>#N/A</v>
      </c>
      <c r="F104" s="82" t="s">
        <v>83</v>
      </c>
      <c r="G104" s="56" t="s">
        <v>827</v>
      </c>
      <c r="H104" s="50" t="s">
        <v>154</v>
      </c>
      <c r="I104" s="51" t="e">
        <f>VLOOKUP(A104,References!A:I,9,FALSE)</f>
        <v>#N/A</v>
      </c>
      <c r="J104" s="50" t="s">
        <v>631</v>
      </c>
      <c r="K104" s="69" t="e">
        <f t="shared" si="5"/>
        <v>#N/A</v>
      </c>
      <c r="L104" s="88">
        <v>4.7</v>
      </c>
      <c r="M104" s="86"/>
      <c r="N104" s="27" t="s">
        <v>899</v>
      </c>
    </row>
    <row r="105" spans="1:14" x14ac:dyDescent="0.2">
      <c r="A105" s="50">
        <v>628</v>
      </c>
      <c r="B105" s="50">
        <v>6</v>
      </c>
      <c r="C105" s="50" t="s">
        <v>631</v>
      </c>
      <c r="D105" s="50"/>
      <c r="E105" s="50" t="e">
        <f>VLOOKUP(A105,References!$A$1:$E$3413,5,FALSE)</f>
        <v>#N/A</v>
      </c>
      <c r="F105" s="82" t="s">
        <v>157</v>
      </c>
      <c r="G105" s="56" t="s">
        <v>827</v>
      </c>
      <c r="H105" s="50" t="s">
        <v>154</v>
      </c>
      <c r="I105" s="51" t="e">
        <f>VLOOKUP(A105,References!A:I,9,FALSE)</f>
        <v>#N/A</v>
      </c>
      <c r="J105" s="50" t="s">
        <v>631</v>
      </c>
      <c r="K105" s="69" t="e">
        <f t="shared" si="5"/>
        <v>#N/A</v>
      </c>
      <c r="L105" s="88">
        <v>4.8</v>
      </c>
      <c r="M105" s="86"/>
      <c r="N105" s="27" t="s">
        <v>899</v>
      </c>
    </row>
    <row r="106" spans="1:14" x14ac:dyDescent="0.2">
      <c r="A106" s="50">
        <v>629</v>
      </c>
      <c r="B106" s="50">
        <v>6</v>
      </c>
      <c r="C106" s="50" t="s">
        <v>631</v>
      </c>
      <c r="D106" s="50"/>
      <c r="E106" s="50" t="e">
        <f>VLOOKUP(A106,References!$A$1:$E$3413,5,FALSE)</f>
        <v>#N/A</v>
      </c>
      <c r="F106" s="82" t="s">
        <v>158</v>
      </c>
      <c r="G106" s="56" t="s">
        <v>827</v>
      </c>
      <c r="H106" s="50" t="s">
        <v>154</v>
      </c>
      <c r="I106" s="51" t="e">
        <f>VLOOKUP(A106,References!A:I,9,FALSE)</f>
        <v>#N/A</v>
      </c>
      <c r="J106" s="50" t="s">
        <v>631</v>
      </c>
      <c r="K106" s="69" t="e">
        <f t="shared" si="5"/>
        <v>#N/A</v>
      </c>
      <c r="L106" s="88">
        <v>4.9000000000000004</v>
      </c>
      <c r="M106" s="86"/>
      <c r="N106" s="27" t="s">
        <v>899</v>
      </c>
    </row>
    <row r="107" spans="1:14" x14ac:dyDescent="0.2">
      <c r="A107" s="50">
        <v>630</v>
      </c>
      <c r="B107" s="50">
        <v>6</v>
      </c>
      <c r="C107" s="50" t="s">
        <v>631</v>
      </c>
      <c r="D107" s="50"/>
      <c r="E107" s="50" t="e">
        <f>VLOOKUP(A107,References!$A$1:$E$3413,5,FALSE)</f>
        <v>#N/A</v>
      </c>
      <c r="F107" s="82" t="s">
        <v>159</v>
      </c>
      <c r="G107" s="56" t="s">
        <v>827</v>
      </c>
      <c r="H107" s="50" t="s">
        <v>154</v>
      </c>
      <c r="I107" s="51" t="e">
        <f>VLOOKUP(A107,References!A:I,9,FALSE)</f>
        <v>#N/A</v>
      </c>
      <c r="J107" s="50" t="s">
        <v>631</v>
      </c>
      <c r="K107" s="69" t="e">
        <f t="shared" si="5"/>
        <v>#N/A</v>
      </c>
      <c r="L107" s="88">
        <v>4.99</v>
      </c>
      <c r="M107" s="86"/>
      <c r="N107" s="27" t="s">
        <v>899</v>
      </c>
    </row>
    <row r="108" spans="1:14" x14ac:dyDescent="0.2">
      <c r="A108" s="50">
        <v>632</v>
      </c>
      <c r="B108" s="50">
        <v>6</v>
      </c>
      <c r="C108" s="50" t="s">
        <v>631</v>
      </c>
      <c r="D108" s="50"/>
      <c r="E108" s="50" t="e">
        <f>VLOOKUP(A108,References!$A$1:$E$3413,5,FALSE)</f>
        <v>#N/A</v>
      </c>
      <c r="F108" s="82" t="s">
        <v>396</v>
      </c>
      <c r="G108" s="56" t="s">
        <v>827</v>
      </c>
      <c r="H108" s="50" t="s">
        <v>723</v>
      </c>
      <c r="I108" s="51" t="e">
        <f>VLOOKUP(A108,References!A:I,9,FALSE)</f>
        <v>#N/A</v>
      </c>
      <c r="J108" s="50" t="s">
        <v>631</v>
      </c>
      <c r="K108" s="69" t="e">
        <f t="shared" si="5"/>
        <v>#N/A</v>
      </c>
      <c r="L108" s="88">
        <v>5.0999999999999996</v>
      </c>
      <c r="M108" s="86"/>
      <c r="N108" s="27" t="s">
        <v>899</v>
      </c>
    </row>
    <row r="109" spans="1:14" x14ac:dyDescent="0.2">
      <c r="A109" s="50">
        <v>633</v>
      </c>
      <c r="B109" s="50">
        <v>6</v>
      </c>
      <c r="C109" s="50" t="s">
        <v>631</v>
      </c>
      <c r="D109" s="50"/>
      <c r="E109" s="50" t="e">
        <f>VLOOKUP(A109,References!$A$1:$E$3413,5,FALSE)</f>
        <v>#N/A</v>
      </c>
      <c r="F109" s="82" t="s">
        <v>155</v>
      </c>
      <c r="G109" s="56" t="s">
        <v>827</v>
      </c>
      <c r="H109" s="50" t="s">
        <v>723</v>
      </c>
      <c r="I109" s="51" t="e">
        <f>VLOOKUP(A109,References!A:I,9,FALSE)</f>
        <v>#N/A</v>
      </c>
      <c r="J109" s="50" t="s">
        <v>631</v>
      </c>
      <c r="K109" s="69" t="e">
        <f t="shared" si="5"/>
        <v>#N/A</v>
      </c>
      <c r="L109" s="88">
        <v>5.2</v>
      </c>
      <c r="M109" s="86"/>
      <c r="N109" s="27" t="s">
        <v>899</v>
      </c>
    </row>
    <row r="110" spans="1:14" x14ac:dyDescent="0.2">
      <c r="A110" s="50">
        <v>634</v>
      </c>
      <c r="B110" s="50">
        <v>6</v>
      </c>
      <c r="C110" s="50" t="s">
        <v>631</v>
      </c>
      <c r="D110" s="50"/>
      <c r="E110" s="50" t="e">
        <f>VLOOKUP(A110,References!$A$1:$E$3413,5,FALSE)</f>
        <v>#N/A</v>
      </c>
      <c r="F110" s="82" t="s">
        <v>397</v>
      </c>
      <c r="G110" s="56" t="s">
        <v>827</v>
      </c>
      <c r="H110" s="50" t="s">
        <v>723</v>
      </c>
      <c r="I110" s="51" t="e">
        <f>VLOOKUP(A110,References!A:I,9,FALSE)</f>
        <v>#N/A</v>
      </c>
      <c r="J110" s="50" t="s">
        <v>631</v>
      </c>
      <c r="K110" s="69" t="e">
        <f t="shared" si="5"/>
        <v>#N/A</v>
      </c>
      <c r="L110" s="88">
        <v>5.3</v>
      </c>
      <c r="M110" s="86"/>
      <c r="N110" s="27" t="s">
        <v>899</v>
      </c>
    </row>
    <row r="111" spans="1:14" x14ac:dyDescent="0.2">
      <c r="A111" s="50">
        <v>635</v>
      </c>
      <c r="B111" s="50">
        <v>6</v>
      </c>
      <c r="C111" s="50" t="s">
        <v>631</v>
      </c>
      <c r="D111" s="50"/>
      <c r="E111" s="50" t="e">
        <f>VLOOKUP(A111,References!$A$1:$E$3413,5,FALSE)</f>
        <v>#N/A</v>
      </c>
      <c r="F111" s="82" t="s">
        <v>398</v>
      </c>
      <c r="G111" s="56" t="s">
        <v>827</v>
      </c>
      <c r="H111" s="50" t="s">
        <v>723</v>
      </c>
      <c r="I111" s="51" t="e">
        <f>VLOOKUP(A111,References!A:I,9,FALSE)</f>
        <v>#N/A</v>
      </c>
      <c r="J111" s="50" t="s">
        <v>631</v>
      </c>
      <c r="K111" s="69" t="e">
        <f t="shared" si="5"/>
        <v>#N/A</v>
      </c>
      <c r="L111" s="88">
        <v>5.4</v>
      </c>
      <c r="M111" s="86"/>
      <c r="N111" s="27" t="s">
        <v>899</v>
      </c>
    </row>
    <row r="112" spans="1:14" x14ac:dyDescent="0.2">
      <c r="A112" s="50">
        <v>636</v>
      </c>
      <c r="B112" s="50">
        <v>6</v>
      </c>
      <c r="C112" s="50" t="s">
        <v>631</v>
      </c>
      <c r="D112" s="50"/>
      <c r="E112" s="50" t="e">
        <f>VLOOKUP(A112,References!$A$1:$E$3413,5,FALSE)</f>
        <v>#N/A</v>
      </c>
      <c r="F112" s="82" t="s">
        <v>156</v>
      </c>
      <c r="G112" s="56" t="s">
        <v>827</v>
      </c>
      <c r="H112" s="50" t="s">
        <v>723</v>
      </c>
      <c r="I112" s="51" t="e">
        <f>VLOOKUP(A112,References!A:I,9,FALSE)</f>
        <v>#N/A</v>
      </c>
      <c r="J112" s="50" t="s">
        <v>631</v>
      </c>
      <c r="K112" s="69" t="e">
        <f t="shared" si="5"/>
        <v>#N/A</v>
      </c>
      <c r="L112" s="88">
        <v>5.5</v>
      </c>
      <c r="M112" s="86"/>
      <c r="N112" s="27" t="s">
        <v>899</v>
      </c>
    </row>
    <row r="113" spans="1:14" x14ac:dyDescent="0.2">
      <c r="A113" s="50">
        <v>639</v>
      </c>
      <c r="B113" s="50">
        <v>6</v>
      </c>
      <c r="C113" s="50" t="s">
        <v>631</v>
      </c>
      <c r="D113" s="50"/>
      <c r="E113" s="50" t="e">
        <f>VLOOKUP(A113,References!$A$1:$E$3413,5,FALSE)</f>
        <v>#N/A</v>
      </c>
      <c r="F113" s="82" t="s">
        <v>82</v>
      </c>
      <c r="G113" s="56" t="s">
        <v>827</v>
      </c>
      <c r="H113" s="50" t="s">
        <v>723</v>
      </c>
      <c r="I113" s="51" t="e">
        <f>VLOOKUP(A113,References!A:I,9,FALSE)</f>
        <v>#N/A</v>
      </c>
      <c r="J113" s="50" t="s">
        <v>631</v>
      </c>
      <c r="K113" s="69" t="e">
        <f t="shared" si="5"/>
        <v>#N/A</v>
      </c>
      <c r="L113" s="88">
        <v>5.6</v>
      </c>
      <c r="M113" s="86"/>
      <c r="N113" s="27" t="s">
        <v>899</v>
      </c>
    </row>
    <row r="114" spans="1:14" x14ac:dyDescent="0.2">
      <c r="A114" s="50">
        <v>640</v>
      </c>
      <c r="B114" s="50">
        <v>6</v>
      </c>
      <c r="C114" s="50" t="s">
        <v>631</v>
      </c>
      <c r="D114" s="50"/>
      <c r="E114" s="50" t="e">
        <f>VLOOKUP(A114,References!$A$1:$E$3413,5,FALSE)</f>
        <v>#N/A</v>
      </c>
      <c r="F114" s="82" t="s">
        <v>83</v>
      </c>
      <c r="G114" s="56" t="s">
        <v>827</v>
      </c>
      <c r="H114" s="50" t="s">
        <v>723</v>
      </c>
      <c r="I114" s="51" t="e">
        <f>VLOOKUP(A114,References!A:I,9,FALSE)</f>
        <v>#N/A</v>
      </c>
      <c r="J114" s="50" t="s">
        <v>631</v>
      </c>
      <c r="K114" s="69" t="e">
        <f t="shared" si="5"/>
        <v>#N/A</v>
      </c>
      <c r="L114" s="88">
        <v>5.7</v>
      </c>
      <c r="M114" s="86"/>
      <c r="N114" s="27" t="s">
        <v>899</v>
      </c>
    </row>
    <row r="115" spans="1:14" x14ac:dyDescent="0.2">
      <c r="A115" s="50">
        <v>641</v>
      </c>
      <c r="B115" s="50">
        <v>6</v>
      </c>
      <c r="C115" s="50" t="s">
        <v>631</v>
      </c>
      <c r="D115" s="50"/>
      <c r="E115" s="50" t="e">
        <f>VLOOKUP(A115,References!$A$1:$E$3413,5,FALSE)</f>
        <v>#N/A</v>
      </c>
      <c r="F115" s="82" t="s">
        <v>157</v>
      </c>
      <c r="G115" s="56" t="s">
        <v>827</v>
      </c>
      <c r="H115" s="50" t="s">
        <v>723</v>
      </c>
      <c r="I115" s="51" t="e">
        <f>VLOOKUP(A115,References!A:I,9,FALSE)</f>
        <v>#N/A</v>
      </c>
      <c r="J115" s="50" t="s">
        <v>631</v>
      </c>
      <c r="K115" s="69" t="e">
        <f t="shared" si="5"/>
        <v>#N/A</v>
      </c>
      <c r="L115" s="88">
        <v>5.8</v>
      </c>
      <c r="M115" s="86"/>
      <c r="N115" s="27" t="s">
        <v>899</v>
      </c>
    </row>
    <row r="116" spans="1:14" x14ac:dyDescent="0.2">
      <c r="A116" s="50">
        <v>642</v>
      </c>
      <c r="B116" s="50">
        <v>6</v>
      </c>
      <c r="C116" s="50" t="s">
        <v>631</v>
      </c>
      <c r="D116" s="50"/>
      <c r="E116" s="50" t="e">
        <f>VLOOKUP(A116,References!$A$1:$E$3413,5,FALSE)</f>
        <v>#N/A</v>
      </c>
      <c r="F116" s="82" t="s">
        <v>158</v>
      </c>
      <c r="G116" s="56" t="s">
        <v>827</v>
      </c>
      <c r="H116" s="50" t="s">
        <v>723</v>
      </c>
      <c r="I116" s="51" t="e">
        <f>VLOOKUP(A116,References!A:I,9,FALSE)</f>
        <v>#N/A</v>
      </c>
      <c r="J116" s="50" t="s">
        <v>631</v>
      </c>
      <c r="K116" s="69" t="e">
        <f t="shared" si="5"/>
        <v>#N/A</v>
      </c>
      <c r="L116" s="88">
        <v>5.9</v>
      </c>
      <c r="M116" s="86"/>
      <c r="N116" s="27" t="s">
        <v>899</v>
      </c>
    </row>
    <row r="117" spans="1:14" x14ac:dyDescent="0.2">
      <c r="A117" s="50">
        <v>643</v>
      </c>
      <c r="B117" s="50">
        <v>6</v>
      </c>
      <c r="C117" s="50" t="s">
        <v>631</v>
      </c>
      <c r="D117" s="50"/>
      <c r="E117" s="50" t="e">
        <f>VLOOKUP(A117,References!$A$1:$E$3413,5,FALSE)</f>
        <v>#N/A</v>
      </c>
      <c r="F117" s="82" t="s">
        <v>159</v>
      </c>
      <c r="G117" s="56" t="s">
        <v>827</v>
      </c>
      <c r="H117" s="50" t="s">
        <v>723</v>
      </c>
      <c r="I117" s="51" t="e">
        <f>VLOOKUP(A117,References!A:I,9,FALSE)</f>
        <v>#N/A</v>
      </c>
      <c r="J117" s="50" t="s">
        <v>631</v>
      </c>
      <c r="K117" s="69" t="e">
        <f t="shared" si="5"/>
        <v>#N/A</v>
      </c>
      <c r="L117" s="88">
        <v>5.99</v>
      </c>
      <c r="M117" s="86"/>
      <c r="N117" s="27" t="s">
        <v>899</v>
      </c>
    </row>
    <row r="118" spans="1:14" s="50" customFormat="1" x14ac:dyDescent="0.2">
      <c r="A118" s="50">
        <v>644</v>
      </c>
      <c r="B118" s="50">
        <v>6</v>
      </c>
      <c r="C118" s="50" t="s">
        <v>631</v>
      </c>
      <c r="E118" s="50" t="e">
        <f>VLOOKUP(A118,References!$A$1:$E$3413,5,FALSE)</f>
        <v>#N/A</v>
      </c>
      <c r="F118" s="82" t="s">
        <v>890</v>
      </c>
      <c r="G118" s="50" t="s">
        <v>827</v>
      </c>
      <c r="I118" s="51" t="e">
        <f>VLOOKUP(A118,References!A:I,9,FALSE)</f>
        <v>#N/A</v>
      </c>
      <c r="J118" s="50" t="s">
        <v>631</v>
      </c>
      <c r="K118" s="69" t="e">
        <f t="shared" si="5"/>
        <v>#N/A</v>
      </c>
      <c r="L118" s="88">
        <v>10</v>
      </c>
      <c r="M118" s="86"/>
    </row>
    <row r="119" spans="1:14" s="50" customFormat="1" x14ac:dyDescent="0.2">
      <c r="A119" s="50">
        <v>542</v>
      </c>
      <c r="B119" s="50">
        <v>6</v>
      </c>
      <c r="C119" s="50" t="s">
        <v>631</v>
      </c>
      <c r="D119" s="74"/>
      <c r="E119" s="50" t="e">
        <f>VLOOKUP(A119,References!$A$1:$E$3413,5,FALSE)</f>
        <v>#N/A</v>
      </c>
      <c r="F119" s="84" t="s">
        <v>891</v>
      </c>
      <c r="G119" s="73" t="s">
        <v>696</v>
      </c>
      <c r="I119" s="51" t="e">
        <f>VLOOKUP(A119,References!A:I,9,FALSE)</f>
        <v>#N/A</v>
      </c>
      <c r="J119" s="50" t="s">
        <v>631</v>
      </c>
      <c r="K119" s="32" t="e">
        <f>IF(E119=0,"",E119)</f>
        <v>#N/A</v>
      </c>
      <c r="L119" s="91" t="s">
        <v>146</v>
      </c>
      <c r="M119" s="88" t="s">
        <v>903</v>
      </c>
    </row>
    <row r="120" spans="1:14" s="50" customFormat="1" x14ac:dyDescent="0.2">
      <c r="A120" s="50">
        <v>542.1</v>
      </c>
      <c r="B120" s="50">
        <v>6</v>
      </c>
      <c r="C120" s="50" t="s">
        <v>631</v>
      </c>
      <c r="D120" s="74"/>
      <c r="E120" s="50" t="e">
        <f>VLOOKUP(A120,References!$A$1:$E$3413,5,FALSE)</f>
        <v>#N/A</v>
      </c>
      <c r="F120" s="84" t="s">
        <v>892</v>
      </c>
      <c r="G120" s="73" t="s">
        <v>696</v>
      </c>
      <c r="I120" s="51" t="e">
        <f>VLOOKUP(A120,References!A:I,9,FALSE)</f>
        <v>#N/A</v>
      </c>
      <c r="J120" s="50" t="s">
        <v>631</v>
      </c>
      <c r="K120" s="32" t="e">
        <f>IF(E120=0,"",E120)</f>
        <v>#N/A</v>
      </c>
      <c r="L120" s="91" t="s">
        <v>895</v>
      </c>
      <c r="M120" s="88" t="s">
        <v>903</v>
      </c>
    </row>
    <row r="121" spans="1:14" s="50" customFormat="1" x14ac:dyDescent="0.2">
      <c r="A121" s="50">
        <v>542.20000000000005</v>
      </c>
      <c r="B121" s="50">
        <v>6</v>
      </c>
      <c r="C121" s="50" t="s">
        <v>631</v>
      </c>
      <c r="D121" s="74"/>
      <c r="E121" s="50" t="e">
        <f>VLOOKUP(A121,References!$A$1:$E$3413,5,FALSE)</f>
        <v>#N/A</v>
      </c>
      <c r="F121" s="84" t="s">
        <v>893</v>
      </c>
      <c r="G121" s="73" t="s">
        <v>696</v>
      </c>
      <c r="I121" s="51" t="e">
        <f>VLOOKUP(A121,References!A:I,9,FALSE)</f>
        <v>#N/A</v>
      </c>
      <c r="J121" s="50" t="s">
        <v>631</v>
      </c>
      <c r="K121" s="32" t="e">
        <f>IF(E121=0,"",E121)</f>
        <v>#N/A</v>
      </c>
      <c r="L121" s="91" t="s">
        <v>896</v>
      </c>
      <c r="M121" s="88" t="s">
        <v>903</v>
      </c>
    </row>
    <row r="122" spans="1:14" s="50" customFormat="1" x14ac:dyDescent="0.2">
      <c r="A122" s="50">
        <v>542.29999999999995</v>
      </c>
      <c r="B122" s="50">
        <v>6</v>
      </c>
      <c r="C122" s="50" t="s">
        <v>631</v>
      </c>
      <c r="D122" s="74"/>
      <c r="E122" s="50" t="e">
        <f>VLOOKUP(A122,References!$A$1:$E$3413,5,FALSE)</f>
        <v>#N/A</v>
      </c>
      <c r="F122" s="84" t="s">
        <v>875</v>
      </c>
      <c r="G122" s="73" t="s">
        <v>810</v>
      </c>
      <c r="I122" s="51" t="e">
        <f>VLOOKUP(A122,References!A:I,9,FALSE)</f>
        <v>#N/A</v>
      </c>
      <c r="J122" s="72" t="s">
        <v>631</v>
      </c>
      <c r="K122" s="70" t="e">
        <f>IF(E122="x","TRUE",IF(E122="Yes",TRUE,"FALSE"))</f>
        <v>#N/A</v>
      </c>
      <c r="L122" s="88" t="b">
        <v>1</v>
      </c>
      <c r="M122" s="27" t="s">
        <v>902</v>
      </c>
      <c r="N122" s="27" t="s">
        <v>900</v>
      </c>
    </row>
    <row r="123" spans="1:14" x14ac:dyDescent="0.2">
      <c r="A123" s="50">
        <v>1020</v>
      </c>
      <c r="B123" s="50">
        <v>9</v>
      </c>
      <c r="C123" s="50" t="s">
        <v>200</v>
      </c>
      <c r="D123" s="50">
        <v>2</v>
      </c>
      <c r="E123" s="50" t="e">
        <f>VLOOKUP(A123,References!$A$1:$E$3413,5,FALSE)</f>
        <v>#N/A</v>
      </c>
      <c r="F123" s="59" t="s">
        <v>205</v>
      </c>
      <c r="G123" s="32" t="s">
        <v>814</v>
      </c>
      <c r="H123" s="50"/>
      <c r="I123" s="51" t="e">
        <f>VLOOKUP(A123,References!A:I,9,FALSE)</f>
        <v>#N/A</v>
      </c>
      <c r="J123" s="50" t="s">
        <v>886</v>
      </c>
      <c r="K123" s="32" t="e">
        <f t="shared" ref="K123:K151" si="6">IF(E123=0,"",E123)</f>
        <v>#N/A</v>
      </c>
      <c r="L123" s="88">
        <v>20</v>
      </c>
      <c r="M123" s="87" t="s">
        <v>906</v>
      </c>
      <c r="N123" s="27" t="s">
        <v>888</v>
      </c>
    </row>
    <row r="124" spans="1:14" x14ac:dyDescent="0.2">
      <c r="A124" s="50">
        <v>1021</v>
      </c>
      <c r="B124" s="50">
        <v>9</v>
      </c>
      <c r="C124" s="50" t="s">
        <v>200</v>
      </c>
      <c r="D124" s="50">
        <v>3</v>
      </c>
      <c r="E124" s="50" t="e">
        <f>VLOOKUP(A124,References!$A$1:$E$3413,5,FALSE)</f>
        <v>#N/A</v>
      </c>
      <c r="F124" s="59" t="s">
        <v>205</v>
      </c>
      <c r="G124" s="32" t="s">
        <v>814</v>
      </c>
      <c r="H124" s="50"/>
      <c r="I124" s="51" t="e">
        <f>VLOOKUP(A124,References!A:I,9,FALSE)</f>
        <v>#N/A</v>
      </c>
      <c r="J124" s="50" t="s">
        <v>886</v>
      </c>
      <c r="K124" s="32" t="e">
        <f t="shared" si="6"/>
        <v>#N/A</v>
      </c>
      <c r="L124" s="88">
        <v>21</v>
      </c>
      <c r="M124" s="87" t="s">
        <v>906</v>
      </c>
      <c r="N124" s="27" t="s">
        <v>888</v>
      </c>
    </row>
    <row r="125" spans="1:14" x14ac:dyDescent="0.2">
      <c r="A125" s="50">
        <v>1022</v>
      </c>
      <c r="B125" s="50">
        <v>9</v>
      </c>
      <c r="C125" s="50" t="s">
        <v>200</v>
      </c>
      <c r="D125" s="50">
        <v>4</v>
      </c>
      <c r="E125" s="50" t="e">
        <f>VLOOKUP(A125,References!$A$1:$E$3413,5,FALSE)</f>
        <v>#N/A</v>
      </c>
      <c r="F125" s="59" t="s">
        <v>205</v>
      </c>
      <c r="G125" s="32" t="s">
        <v>814</v>
      </c>
      <c r="H125" s="50"/>
      <c r="I125" s="51" t="e">
        <f>VLOOKUP(A125,References!A:I,9,FALSE)</f>
        <v>#N/A</v>
      </c>
      <c r="J125" s="50" t="s">
        <v>886</v>
      </c>
      <c r="K125" s="32" t="e">
        <f t="shared" si="6"/>
        <v>#N/A</v>
      </c>
      <c r="L125" s="88">
        <v>22</v>
      </c>
      <c r="M125" s="87" t="s">
        <v>906</v>
      </c>
      <c r="N125" s="27" t="s">
        <v>888</v>
      </c>
    </row>
    <row r="126" spans="1:14" x14ac:dyDescent="0.2">
      <c r="A126" s="50">
        <v>1023</v>
      </c>
      <c r="B126" s="50">
        <v>9</v>
      </c>
      <c r="C126" s="50" t="s">
        <v>200</v>
      </c>
      <c r="D126" s="50">
        <v>5</v>
      </c>
      <c r="E126" s="50" t="e">
        <f>VLOOKUP(A126,References!$A$1:$E$3413,5,FALSE)</f>
        <v>#N/A</v>
      </c>
      <c r="F126" s="59" t="s">
        <v>205</v>
      </c>
      <c r="G126" s="32" t="s">
        <v>814</v>
      </c>
      <c r="H126" s="50"/>
      <c r="I126" s="51" t="e">
        <f>VLOOKUP(A126,References!A:I,9,FALSE)</f>
        <v>#N/A</v>
      </c>
      <c r="J126" s="50" t="s">
        <v>886</v>
      </c>
      <c r="K126" s="32" t="e">
        <f t="shared" si="6"/>
        <v>#N/A</v>
      </c>
      <c r="L126" s="88">
        <v>23</v>
      </c>
      <c r="M126" s="87" t="s">
        <v>906</v>
      </c>
      <c r="N126" s="27" t="s">
        <v>888</v>
      </c>
    </row>
    <row r="127" spans="1:14" x14ac:dyDescent="0.2">
      <c r="A127" s="50">
        <v>1024</v>
      </c>
      <c r="B127" s="50">
        <v>9</v>
      </c>
      <c r="C127" s="50" t="s">
        <v>200</v>
      </c>
      <c r="D127" s="50">
        <v>6</v>
      </c>
      <c r="E127" s="50" t="e">
        <f>VLOOKUP(A127,References!$A$1:$E$3413,5,FALSE)</f>
        <v>#N/A</v>
      </c>
      <c r="F127" s="59" t="s">
        <v>205</v>
      </c>
      <c r="G127" s="32" t="s">
        <v>814</v>
      </c>
      <c r="H127" s="50"/>
      <c r="I127" s="51" t="e">
        <f>VLOOKUP(A127,References!A:I,9,FALSE)</f>
        <v>#N/A</v>
      </c>
      <c r="J127" s="50" t="s">
        <v>886</v>
      </c>
      <c r="K127" s="32" t="e">
        <f t="shared" si="6"/>
        <v>#N/A</v>
      </c>
      <c r="L127" s="88">
        <v>24</v>
      </c>
      <c r="M127" s="87" t="s">
        <v>906</v>
      </c>
      <c r="N127" s="27" t="s">
        <v>888</v>
      </c>
    </row>
    <row r="128" spans="1:14" x14ac:dyDescent="0.2">
      <c r="A128" s="50">
        <v>1025</v>
      </c>
      <c r="B128" s="50">
        <v>9</v>
      </c>
      <c r="C128" s="50" t="s">
        <v>200</v>
      </c>
      <c r="D128" s="50">
        <v>7</v>
      </c>
      <c r="E128" s="50" t="e">
        <f>VLOOKUP(A128,References!$A$1:$E$3413,5,FALSE)</f>
        <v>#N/A</v>
      </c>
      <c r="F128" s="59" t="s">
        <v>205</v>
      </c>
      <c r="G128" s="32" t="s">
        <v>814</v>
      </c>
      <c r="H128" s="50"/>
      <c r="I128" s="51" t="e">
        <f>VLOOKUP(A128,References!A:I,9,FALSE)</f>
        <v>#N/A</v>
      </c>
      <c r="J128" s="50" t="s">
        <v>886</v>
      </c>
      <c r="K128" s="32" t="e">
        <f t="shared" si="6"/>
        <v>#N/A</v>
      </c>
      <c r="L128" s="88">
        <v>25</v>
      </c>
      <c r="M128" s="87" t="s">
        <v>906</v>
      </c>
      <c r="N128" s="27" t="s">
        <v>888</v>
      </c>
    </row>
    <row r="129" spans="1:14" x14ac:dyDescent="0.2">
      <c r="A129" s="50">
        <v>1026</v>
      </c>
      <c r="B129" s="50">
        <v>9</v>
      </c>
      <c r="C129" s="50" t="s">
        <v>200</v>
      </c>
      <c r="D129" s="50">
        <v>8</v>
      </c>
      <c r="E129" s="50" t="e">
        <f>VLOOKUP(A129,References!$A$1:$E$3413,5,FALSE)</f>
        <v>#N/A</v>
      </c>
      <c r="F129" s="59" t="s">
        <v>205</v>
      </c>
      <c r="G129" s="32" t="s">
        <v>814</v>
      </c>
      <c r="H129" s="50"/>
      <c r="I129" s="51" t="e">
        <f>VLOOKUP(A129,References!A:I,9,FALSE)</f>
        <v>#N/A</v>
      </c>
      <c r="J129" s="50" t="s">
        <v>886</v>
      </c>
      <c r="K129" s="32" t="e">
        <f t="shared" si="6"/>
        <v>#N/A</v>
      </c>
      <c r="L129" s="88">
        <v>26</v>
      </c>
      <c r="M129" s="87" t="s">
        <v>906</v>
      </c>
      <c r="N129" s="27" t="s">
        <v>888</v>
      </c>
    </row>
    <row r="130" spans="1:14" x14ac:dyDescent="0.2">
      <c r="A130" s="50">
        <v>1029</v>
      </c>
      <c r="B130" s="50">
        <v>9</v>
      </c>
      <c r="C130" s="50" t="s">
        <v>200</v>
      </c>
      <c r="D130" s="50">
        <v>2</v>
      </c>
      <c r="E130" s="50" t="e">
        <f>VLOOKUP(A130,References!$A$1:$E$3413,5,FALSE)</f>
        <v>#N/A</v>
      </c>
      <c r="F130" s="59" t="s">
        <v>206</v>
      </c>
      <c r="G130" s="32" t="s">
        <v>814</v>
      </c>
      <c r="H130" s="50"/>
      <c r="I130" s="51" t="e">
        <f>VLOOKUP(A130,References!A:I,9,FALSE)</f>
        <v>#N/A</v>
      </c>
      <c r="J130" s="50" t="s">
        <v>886</v>
      </c>
      <c r="K130" s="32" t="e">
        <f t="shared" si="6"/>
        <v>#N/A</v>
      </c>
      <c r="L130" s="88">
        <v>30</v>
      </c>
      <c r="M130" s="87" t="s">
        <v>906</v>
      </c>
      <c r="N130" s="27" t="s">
        <v>888</v>
      </c>
    </row>
    <row r="131" spans="1:14" x14ac:dyDescent="0.2">
      <c r="A131" s="50">
        <v>1030</v>
      </c>
      <c r="B131" s="50">
        <v>9</v>
      </c>
      <c r="C131" s="50" t="s">
        <v>200</v>
      </c>
      <c r="D131" s="50">
        <v>3</v>
      </c>
      <c r="E131" s="50" t="e">
        <f>VLOOKUP(A131,References!$A$1:$E$3413,5,FALSE)</f>
        <v>#N/A</v>
      </c>
      <c r="F131" s="59" t="s">
        <v>206</v>
      </c>
      <c r="G131" s="32" t="s">
        <v>814</v>
      </c>
      <c r="H131" s="50"/>
      <c r="I131" s="51" t="e">
        <f>VLOOKUP(A131,References!A:I,9,FALSE)</f>
        <v>#N/A</v>
      </c>
      <c r="J131" s="50" t="s">
        <v>886</v>
      </c>
      <c r="K131" s="32" t="e">
        <f t="shared" si="6"/>
        <v>#N/A</v>
      </c>
      <c r="L131" s="88">
        <v>31</v>
      </c>
      <c r="M131" s="87" t="s">
        <v>906</v>
      </c>
      <c r="N131" s="27" t="s">
        <v>888</v>
      </c>
    </row>
    <row r="132" spans="1:14" x14ac:dyDescent="0.2">
      <c r="A132" s="50">
        <v>1031</v>
      </c>
      <c r="B132" s="50">
        <v>9</v>
      </c>
      <c r="C132" s="50" t="s">
        <v>200</v>
      </c>
      <c r="D132" s="50">
        <v>4</v>
      </c>
      <c r="E132" s="50" t="e">
        <f>VLOOKUP(A132,References!$A$1:$E$3413,5,FALSE)</f>
        <v>#N/A</v>
      </c>
      <c r="F132" s="59" t="s">
        <v>206</v>
      </c>
      <c r="G132" s="32" t="s">
        <v>814</v>
      </c>
      <c r="H132" s="50"/>
      <c r="I132" s="51" t="e">
        <f>VLOOKUP(A132,References!A:I,9,FALSE)</f>
        <v>#N/A</v>
      </c>
      <c r="J132" s="50" t="s">
        <v>886</v>
      </c>
      <c r="K132" s="32" t="e">
        <f t="shared" si="6"/>
        <v>#N/A</v>
      </c>
      <c r="L132" s="88">
        <v>32</v>
      </c>
      <c r="M132" s="87" t="s">
        <v>906</v>
      </c>
      <c r="N132" s="27" t="s">
        <v>888</v>
      </c>
    </row>
    <row r="133" spans="1:14" x14ac:dyDescent="0.2">
      <c r="A133" s="50">
        <v>1032</v>
      </c>
      <c r="B133" s="50">
        <v>9</v>
      </c>
      <c r="C133" s="50" t="s">
        <v>200</v>
      </c>
      <c r="D133" s="50">
        <v>5</v>
      </c>
      <c r="E133" s="50" t="e">
        <f>VLOOKUP(A133,References!$A$1:$E$3413,5,FALSE)</f>
        <v>#N/A</v>
      </c>
      <c r="F133" s="59" t="s">
        <v>206</v>
      </c>
      <c r="G133" s="32" t="s">
        <v>814</v>
      </c>
      <c r="H133" s="50"/>
      <c r="I133" s="51" t="e">
        <f>VLOOKUP(A133,References!A:I,9,FALSE)</f>
        <v>#N/A</v>
      </c>
      <c r="J133" s="50" t="s">
        <v>886</v>
      </c>
      <c r="K133" s="32" t="e">
        <f t="shared" si="6"/>
        <v>#N/A</v>
      </c>
      <c r="L133" s="88">
        <v>33</v>
      </c>
      <c r="M133" s="87" t="s">
        <v>906</v>
      </c>
      <c r="N133" s="27" t="s">
        <v>888</v>
      </c>
    </row>
    <row r="134" spans="1:14" x14ac:dyDescent="0.2">
      <c r="A134" s="50">
        <v>1033</v>
      </c>
      <c r="B134" s="50">
        <v>9</v>
      </c>
      <c r="C134" s="50" t="s">
        <v>200</v>
      </c>
      <c r="D134" s="50">
        <v>6</v>
      </c>
      <c r="E134" s="50" t="e">
        <f>VLOOKUP(A134,References!$A$1:$E$3413,5,FALSE)</f>
        <v>#N/A</v>
      </c>
      <c r="F134" s="59" t="s">
        <v>206</v>
      </c>
      <c r="G134" s="32" t="s">
        <v>814</v>
      </c>
      <c r="H134" s="50"/>
      <c r="I134" s="51" t="e">
        <f>VLOOKUP(A134,References!A:I,9,FALSE)</f>
        <v>#N/A</v>
      </c>
      <c r="J134" s="50" t="s">
        <v>886</v>
      </c>
      <c r="K134" s="32" t="e">
        <f t="shared" si="6"/>
        <v>#N/A</v>
      </c>
      <c r="L134" s="88">
        <v>34</v>
      </c>
      <c r="M134" s="87" t="s">
        <v>906</v>
      </c>
      <c r="N134" s="27" t="s">
        <v>888</v>
      </c>
    </row>
    <row r="135" spans="1:14" x14ac:dyDescent="0.2">
      <c r="A135" s="50">
        <v>1034</v>
      </c>
      <c r="B135" s="50">
        <v>9</v>
      </c>
      <c r="C135" s="50" t="s">
        <v>200</v>
      </c>
      <c r="D135" s="50">
        <v>7</v>
      </c>
      <c r="E135" s="50" t="e">
        <f>VLOOKUP(A135,References!$A$1:$E$3413,5,FALSE)</f>
        <v>#N/A</v>
      </c>
      <c r="F135" s="59" t="s">
        <v>206</v>
      </c>
      <c r="G135" s="32" t="s">
        <v>814</v>
      </c>
      <c r="H135" s="50"/>
      <c r="I135" s="51" t="e">
        <f>VLOOKUP(A135,References!A:I,9,FALSE)</f>
        <v>#N/A</v>
      </c>
      <c r="J135" s="50" t="s">
        <v>886</v>
      </c>
      <c r="K135" s="32" t="e">
        <f t="shared" si="6"/>
        <v>#N/A</v>
      </c>
      <c r="L135" s="88">
        <v>35</v>
      </c>
      <c r="M135" s="87" t="s">
        <v>906</v>
      </c>
      <c r="N135" s="27" t="s">
        <v>888</v>
      </c>
    </row>
    <row r="136" spans="1:14" x14ac:dyDescent="0.2">
      <c r="A136" s="50">
        <v>1035</v>
      </c>
      <c r="B136" s="50">
        <v>9</v>
      </c>
      <c r="C136" s="50" t="s">
        <v>200</v>
      </c>
      <c r="D136" s="50">
        <v>8</v>
      </c>
      <c r="E136" s="50" t="e">
        <f>VLOOKUP(A136,References!$A$1:$E$3413,5,FALSE)</f>
        <v>#N/A</v>
      </c>
      <c r="F136" s="59" t="s">
        <v>206</v>
      </c>
      <c r="G136" s="32" t="s">
        <v>814</v>
      </c>
      <c r="H136" s="50"/>
      <c r="I136" s="51" t="e">
        <f>VLOOKUP(A136,References!A:I,9,FALSE)</f>
        <v>#N/A</v>
      </c>
      <c r="J136" s="50" t="s">
        <v>886</v>
      </c>
      <c r="K136" s="32" t="e">
        <f t="shared" si="6"/>
        <v>#N/A</v>
      </c>
      <c r="L136" s="88">
        <v>36</v>
      </c>
      <c r="M136" s="87" t="s">
        <v>906</v>
      </c>
      <c r="N136" s="27" t="s">
        <v>888</v>
      </c>
    </row>
    <row r="137" spans="1:14" x14ac:dyDescent="0.2">
      <c r="A137" s="50">
        <v>965</v>
      </c>
      <c r="B137" s="50">
        <v>9</v>
      </c>
      <c r="C137" s="50" t="s">
        <v>200</v>
      </c>
      <c r="D137" s="50">
        <v>1</v>
      </c>
      <c r="E137" s="50" t="e">
        <f>VLOOKUP(A137,References!$A$1:$E$3413,5,FALSE)</f>
        <v>#N/A</v>
      </c>
      <c r="F137" s="59" t="s">
        <v>203</v>
      </c>
      <c r="G137" s="32" t="s">
        <v>827</v>
      </c>
      <c r="H137" s="50"/>
      <c r="I137" s="51" t="e">
        <f>VLOOKUP(A137,References!A:I,9,FALSE)</f>
        <v>#N/A</v>
      </c>
      <c r="J137" s="50" t="s">
        <v>886</v>
      </c>
      <c r="K137" s="69" t="e">
        <f t="shared" si="6"/>
        <v>#N/A</v>
      </c>
      <c r="L137" s="88">
        <v>1000000</v>
      </c>
      <c r="M137" s="86"/>
      <c r="N137">
        <v>1.6</v>
      </c>
    </row>
    <row r="138" spans="1:14" x14ac:dyDescent="0.2">
      <c r="A138" s="50">
        <v>993</v>
      </c>
      <c r="B138" s="50">
        <v>9</v>
      </c>
      <c r="C138" s="50" t="s">
        <v>200</v>
      </c>
      <c r="D138" s="50">
        <v>2</v>
      </c>
      <c r="E138" s="50" t="e">
        <f>VLOOKUP(A138,References!$A$1:$E$3413,5,FALSE)</f>
        <v>#N/A</v>
      </c>
      <c r="F138" s="59" t="s">
        <v>203</v>
      </c>
      <c r="G138" s="32" t="s">
        <v>827</v>
      </c>
      <c r="H138" s="50"/>
      <c r="I138" s="51" t="e">
        <f>VLOOKUP(A138,References!A:I,9,FALSE)</f>
        <v>#N/A</v>
      </c>
      <c r="J138" s="50" t="s">
        <v>886</v>
      </c>
      <c r="K138" s="69" t="e">
        <f t="shared" si="6"/>
        <v>#N/A</v>
      </c>
      <c r="L138" s="88">
        <v>500000</v>
      </c>
      <c r="M138" s="86"/>
      <c r="N138" s="50">
        <v>1.6</v>
      </c>
    </row>
    <row r="139" spans="1:14" x14ac:dyDescent="0.2">
      <c r="A139" s="50">
        <v>994</v>
      </c>
      <c r="B139" s="50">
        <v>9</v>
      </c>
      <c r="C139" s="50" t="s">
        <v>200</v>
      </c>
      <c r="D139" s="50">
        <v>3</v>
      </c>
      <c r="E139" s="50" t="e">
        <f>VLOOKUP(A139,References!$A$1:$E$3413,5,FALSE)</f>
        <v>#N/A</v>
      </c>
      <c r="F139" s="59" t="s">
        <v>203</v>
      </c>
      <c r="G139" s="32" t="s">
        <v>827</v>
      </c>
      <c r="H139" s="50"/>
      <c r="I139" s="51" t="e">
        <f>VLOOKUP(A139,References!A:I,9,FALSE)</f>
        <v>#N/A</v>
      </c>
      <c r="J139" s="50" t="s">
        <v>886</v>
      </c>
      <c r="K139" s="69" t="e">
        <f t="shared" si="6"/>
        <v>#N/A</v>
      </c>
      <c r="L139" s="88">
        <v>700000</v>
      </c>
      <c r="M139" s="86"/>
      <c r="N139" s="50">
        <v>1.6</v>
      </c>
    </row>
    <row r="140" spans="1:14" x14ac:dyDescent="0.2">
      <c r="A140" s="50">
        <v>995</v>
      </c>
      <c r="B140" s="50">
        <v>9</v>
      </c>
      <c r="C140" s="50" t="s">
        <v>200</v>
      </c>
      <c r="D140" s="50">
        <v>4</v>
      </c>
      <c r="E140" s="50" t="e">
        <f>VLOOKUP(A140,References!$A$1:$E$3413,5,FALSE)</f>
        <v>#N/A</v>
      </c>
      <c r="F140" s="59" t="s">
        <v>203</v>
      </c>
      <c r="G140" s="32" t="s">
        <v>827</v>
      </c>
      <c r="H140" s="50"/>
      <c r="I140" s="51" t="e">
        <f>VLOOKUP(A140,References!A:I,9,FALSE)</f>
        <v>#N/A</v>
      </c>
      <c r="J140" s="50" t="s">
        <v>886</v>
      </c>
      <c r="K140" s="69" t="e">
        <f t="shared" si="6"/>
        <v>#N/A</v>
      </c>
      <c r="L140" s="88">
        <v>710000</v>
      </c>
      <c r="M140" s="86"/>
      <c r="N140" s="50">
        <v>1.6</v>
      </c>
    </row>
    <row r="141" spans="1:14" x14ac:dyDescent="0.2">
      <c r="A141" s="50">
        <v>996</v>
      </c>
      <c r="B141" s="50">
        <v>9</v>
      </c>
      <c r="C141" s="50" t="s">
        <v>200</v>
      </c>
      <c r="D141" s="50">
        <v>5</v>
      </c>
      <c r="E141" s="50" t="e">
        <f>VLOOKUP(A141,References!$A$1:$E$3413,5,FALSE)</f>
        <v>#N/A</v>
      </c>
      <c r="F141" s="59" t="s">
        <v>203</v>
      </c>
      <c r="G141" s="32" t="s">
        <v>827</v>
      </c>
      <c r="H141" s="50"/>
      <c r="I141" s="51" t="e">
        <f>VLOOKUP(A141,References!A:I,9,FALSE)</f>
        <v>#N/A</v>
      </c>
      <c r="J141" s="50" t="s">
        <v>886</v>
      </c>
      <c r="K141" s="69" t="e">
        <f t="shared" si="6"/>
        <v>#N/A</v>
      </c>
      <c r="L141" s="88">
        <v>720000</v>
      </c>
      <c r="M141" s="86"/>
      <c r="N141" s="50">
        <v>1.6</v>
      </c>
    </row>
    <row r="142" spans="1:14" x14ac:dyDescent="0.2">
      <c r="A142" s="50">
        <v>997</v>
      </c>
      <c r="B142" s="50">
        <v>9</v>
      </c>
      <c r="C142" s="50" t="s">
        <v>200</v>
      </c>
      <c r="D142" s="50">
        <v>6</v>
      </c>
      <c r="E142" s="50" t="e">
        <f>VLOOKUP(A142,References!$A$1:$E$3413,5,FALSE)</f>
        <v>#N/A</v>
      </c>
      <c r="F142" s="59" t="s">
        <v>203</v>
      </c>
      <c r="G142" s="32" t="s">
        <v>827</v>
      </c>
      <c r="H142" s="50"/>
      <c r="I142" s="51" t="e">
        <f>VLOOKUP(A142,References!A:I,9,FALSE)</f>
        <v>#N/A</v>
      </c>
      <c r="J142" s="50" t="s">
        <v>886</v>
      </c>
      <c r="K142" s="69" t="e">
        <f t="shared" si="6"/>
        <v>#N/A</v>
      </c>
      <c r="L142" s="88">
        <v>730000</v>
      </c>
      <c r="M142" s="86"/>
      <c r="N142" s="50">
        <v>1.6</v>
      </c>
    </row>
    <row r="143" spans="1:14" x14ac:dyDescent="0.2">
      <c r="A143" s="50">
        <v>998</v>
      </c>
      <c r="B143" s="50">
        <v>9</v>
      </c>
      <c r="C143" s="50" t="s">
        <v>200</v>
      </c>
      <c r="D143" s="50">
        <v>7</v>
      </c>
      <c r="E143" s="50" t="e">
        <f>VLOOKUP(A143,References!$A$1:$E$3413,5,FALSE)</f>
        <v>#N/A</v>
      </c>
      <c r="F143" s="59" t="s">
        <v>203</v>
      </c>
      <c r="G143" s="32" t="s">
        <v>827</v>
      </c>
      <c r="H143" s="50"/>
      <c r="I143" s="51" t="e">
        <f>VLOOKUP(A143,References!A:I,9,FALSE)</f>
        <v>#N/A</v>
      </c>
      <c r="J143" s="50" t="s">
        <v>886</v>
      </c>
      <c r="K143" s="69" t="e">
        <f t="shared" si="6"/>
        <v>#N/A</v>
      </c>
      <c r="L143" s="88">
        <v>740000</v>
      </c>
      <c r="M143" s="86"/>
      <c r="N143" s="50">
        <v>1.6</v>
      </c>
    </row>
    <row r="144" spans="1:14" x14ac:dyDescent="0.2">
      <c r="A144" s="50">
        <v>999</v>
      </c>
      <c r="B144" s="50">
        <v>9</v>
      </c>
      <c r="C144" s="50" t="s">
        <v>200</v>
      </c>
      <c r="D144" s="50">
        <v>8</v>
      </c>
      <c r="E144" s="50" t="e">
        <f>VLOOKUP(A144,References!$A$1:$E$3413,5,FALSE)</f>
        <v>#N/A</v>
      </c>
      <c r="F144" s="59" t="s">
        <v>203</v>
      </c>
      <c r="G144" s="32" t="s">
        <v>827</v>
      </c>
      <c r="H144" s="50"/>
      <c r="I144" s="51" t="e">
        <f>VLOOKUP(A144,References!A:I,9,FALSE)</f>
        <v>#N/A</v>
      </c>
      <c r="J144" s="50" t="s">
        <v>886</v>
      </c>
      <c r="K144" s="69" t="e">
        <f t="shared" si="6"/>
        <v>#N/A</v>
      </c>
      <c r="L144" s="88">
        <v>750000</v>
      </c>
      <c r="M144" s="86"/>
      <c r="N144" s="50">
        <v>1.6</v>
      </c>
    </row>
    <row r="145" spans="1:14" x14ac:dyDescent="0.2">
      <c r="A145" s="50">
        <v>1011</v>
      </c>
      <c r="B145" s="50">
        <v>9</v>
      </c>
      <c r="C145" s="50" t="s">
        <v>200</v>
      </c>
      <c r="D145" s="50">
        <v>2</v>
      </c>
      <c r="E145" s="50" t="e">
        <f>VLOOKUP(A145,References!$A$1:$E$3413,5,FALSE)</f>
        <v>#N/A</v>
      </c>
      <c r="F145" s="59" t="s">
        <v>204</v>
      </c>
      <c r="G145" s="32" t="s">
        <v>827</v>
      </c>
      <c r="H145" s="50"/>
      <c r="I145" s="51" t="e">
        <f>VLOOKUP(A145,References!A:I,9,FALSE)</f>
        <v>#N/A</v>
      </c>
      <c r="J145" s="50" t="s">
        <v>886</v>
      </c>
      <c r="K145" s="69" t="e">
        <f t="shared" si="6"/>
        <v>#N/A</v>
      </c>
      <c r="L145" s="88">
        <v>0.02</v>
      </c>
      <c r="M145" s="86"/>
      <c r="N145" s="50">
        <v>1.6</v>
      </c>
    </row>
    <row r="146" spans="1:14" x14ac:dyDescent="0.2">
      <c r="A146" s="50">
        <v>1012</v>
      </c>
      <c r="B146" s="50">
        <v>9</v>
      </c>
      <c r="C146" s="50" t="s">
        <v>200</v>
      </c>
      <c r="D146" s="50">
        <v>3</v>
      </c>
      <c r="E146" s="50" t="e">
        <f>VLOOKUP(A146,References!$A$1:$E$3413,5,FALSE)</f>
        <v>#N/A</v>
      </c>
      <c r="F146" s="59" t="s">
        <v>204</v>
      </c>
      <c r="G146" s="32" t="s">
        <v>827</v>
      </c>
      <c r="H146" s="50"/>
      <c r="I146" s="51" t="e">
        <f>VLOOKUP(A146,References!A:I,9,FALSE)</f>
        <v>#N/A</v>
      </c>
      <c r="J146" s="50" t="s">
        <v>886</v>
      </c>
      <c r="K146" s="69" t="e">
        <f t="shared" si="6"/>
        <v>#N/A</v>
      </c>
      <c r="L146" s="88">
        <v>0.03</v>
      </c>
      <c r="M146" s="86"/>
      <c r="N146" s="50">
        <v>1.6</v>
      </c>
    </row>
    <row r="147" spans="1:14" x14ac:dyDescent="0.2">
      <c r="A147" s="50">
        <v>1013</v>
      </c>
      <c r="B147" s="50">
        <v>9</v>
      </c>
      <c r="C147" s="50" t="s">
        <v>200</v>
      </c>
      <c r="D147" s="50">
        <v>4</v>
      </c>
      <c r="E147" s="50" t="e">
        <f>VLOOKUP(A147,References!$A$1:$E$3413,5,FALSE)</f>
        <v>#N/A</v>
      </c>
      <c r="F147" s="59" t="s">
        <v>204</v>
      </c>
      <c r="G147" s="32" t="s">
        <v>827</v>
      </c>
      <c r="H147" s="50"/>
      <c r="I147" s="51" t="e">
        <f>VLOOKUP(A147,References!A:I,9,FALSE)</f>
        <v>#N/A</v>
      </c>
      <c r="J147" s="50" t="s">
        <v>886</v>
      </c>
      <c r="K147" s="69" t="e">
        <f t="shared" si="6"/>
        <v>#N/A</v>
      </c>
      <c r="L147" s="88">
        <v>0.04</v>
      </c>
      <c r="M147" s="86"/>
      <c r="N147" s="50">
        <v>1.6</v>
      </c>
    </row>
    <row r="148" spans="1:14" x14ac:dyDescent="0.2">
      <c r="A148" s="50">
        <v>1014</v>
      </c>
      <c r="B148" s="50">
        <v>9</v>
      </c>
      <c r="C148" s="50" t="s">
        <v>200</v>
      </c>
      <c r="D148" s="50">
        <v>5</v>
      </c>
      <c r="E148" s="50" t="e">
        <f>VLOOKUP(A148,References!$A$1:$E$3413,5,FALSE)</f>
        <v>#N/A</v>
      </c>
      <c r="F148" s="59" t="s">
        <v>204</v>
      </c>
      <c r="G148" s="32" t="s">
        <v>827</v>
      </c>
      <c r="H148" s="50"/>
      <c r="I148" s="51" t="e">
        <f>VLOOKUP(A148,References!A:I,9,FALSE)</f>
        <v>#N/A</v>
      </c>
      <c r="J148" s="50" t="s">
        <v>886</v>
      </c>
      <c r="K148" s="69" t="e">
        <f t="shared" si="6"/>
        <v>#N/A</v>
      </c>
      <c r="L148" s="88">
        <v>0.05</v>
      </c>
      <c r="M148" s="86"/>
      <c r="N148" s="50">
        <v>1.6</v>
      </c>
    </row>
    <row r="149" spans="1:14" x14ac:dyDescent="0.2">
      <c r="A149" s="50">
        <v>1015</v>
      </c>
      <c r="B149" s="50">
        <v>9</v>
      </c>
      <c r="C149" s="50" t="s">
        <v>200</v>
      </c>
      <c r="D149" s="50">
        <v>6</v>
      </c>
      <c r="E149" s="50" t="e">
        <f>VLOOKUP(A149,References!$A$1:$E$3413,5,FALSE)</f>
        <v>#N/A</v>
      </c>
      <c r="F149" s="59" t="s">
        <v>204</v>
      </c>
      <c r="G149" s="32" t="s">
        <v>827</v>
      </c>
      <c r="H149" s="50"/>
      <c r="I149" s="51" t="e">
        <f>VLOOKUP(A149,References!A:I,9,FALSE)</f>
        <v>#N/A</v>
      </c>
      <c r="J149" s="50" t="s">
        <v>886</v>
      </c>
      <c r="K149" s="69" t="e">
        <f t="shared" si="6"/>
        <v>#N/A</v>
      </c>
      <c r="L149" s="88">
        <v>0.06</v>
      </c>
      <c r="M149" s="86"/>
      <c r="N149" s="50">
        <v>1.6</v>
      </c>
    </row>
    <row r="150" spans="1:14" x14ac:dyDescent="0.2">
      <c r="A150" s="50">
        <v>1016</v>
      </c>
      <c r="B150" s="50">
        <v>9</v>
      </c>
      <c r="C150" s="50" t="s">
        <v>200</v>
      </c>
      <c r="D150" s="50">
        <v>7</v>
      </c>
      <c r="E150" s="50" t="e">
        <f>VLOOKUP(A150,References!$A$1:$E$3413,5,FALSE)</f>
        <v>#N/A</v>
      </c>
      <c r="F150" s="59" t="s">
        <v>204</v>
      </c>
      <c r="G150" s="32" t="s">
        <v>827</v>
      </c>
      <c r="H150" s="50"/>
      <c r="I150" s="51" t="e">
        <f>VLOOKUP(A150,References!A:I,9,FALSE)</f>
        <v>#N/A</v>
      </c>
      <c r="J150" s="50" t="s">
        <v>886</v>
      </c>
      <c r="K150" s="69" t="e">
        <f t="shared" si="6"/>
        <v>#N/A</v>
      </c>
      <c r="L150" s="88">
        <v>7.0000000000000007E-2</v>
      </c>
      <c r="M150" s="86"/>
      <c r="N150" s="50">
        <v>1.6</v>
      </c>
    </row>
    <row r="151" spans="1:14" x14ac:dyDescent="0.2">
      <c r="A151" s="50">
        <v>1017</v>
      </c>
      <c r="B151" s="50">
        <v>9</v>
      </c>
      <c r="C151" s="50" t="s">
        <v>200</v>
      </c>
      <c r="D151" s="50">
        <v>8</v>
      </c>
      <c r="E151" s="50" t="e">
        <f>VLOOKUP(A151,References!$A$1:$E$3413,5,FALSE)</f>
        <v>#N/A</v>
      </c>
      <c r="F151" s="59" t="s">
        <v>204</v>
      </c>
      <c r="G151" s="32" t="s">
        <v>827</v>
      </c>
      <c r="H151" s="50"/>
      <c r="I151" s="51" t="e">
        <f>VLOOKUP(A151,References!A:I,9,FALSE)</f>
        <v>#N/A</v>
      </c>
      <c r="J151" s="50" t="s">
        <v>886</v>
      </c>
      <c r="K151" s="69" t="e">
        <f t="shared" si="6"/>
        <v>#N/A</v>
      </c>
      <c r="L151" s="88">
        <v>0.08</v>
      </c>
      <c r="M151" s="86"/>
      <c r="N151" s="50">
        <v>1.6</v>
      </c>
    </row>
    <row r="152" spans="1:14" s="50" customFormat="1" x14ac:dyDescent="0.2">
      <c r="A152" s="50">
        <v>667</v>
      </c>
      <c r="B152" s="50">
        <v>7</v>
      </c>
      <c r="C152" s="50" t="s">
        <v>633</v>
      </c>
      <c r="D152" s="6">
        <v>1</v>
      </c>
      <c r="E152" s="50" t="e">
        <f>VLOOKUP(A152,References!$A$1:$E$3413,5,FALSE)</f>
        <v>#N/A</v>
      </c>
      <c r="F152" s="32" t="s">
        <v>103</v>
      </c>
      <c r="G152" s="56" t="s">
        <v>814</v>
      </c>
      <c r="I152" s="51" t="s">
        <v>30</v>
      </c>
      <c r="J152" s="50" t="s">
        <v>697</v>
      </c>
      <c r="K152" s="32" t="e">
        <f t="shared" ref="K152:K171" si="7">IF(E152=0,"",E152)</f>
        <v>#N/A</v>
      </c>
      <c r="L152" s="88">
        <v>10</v>
      </c>
    </row>
    <row r="153" spans="1:14" s="50" customFormat="1" x14ac:dyDescent="0.2">
      <c r="A153" s="50">
        <v>668</v>
      </c>
      <c r="B153" s="50">
        <v>7</v>
      </c>
      <c r="C153" s="50" t="s">
        <v>633</v>
      </c>
      <c r="D153" s="6">
        <v>2</v>
      </c>
      <c r="E153" s="50" t="e">
        <f>VLOOKUP(A153,References!$A$1:$E$3413,5,FALSE)</f>
        <v>#N/A</v>
      </c>
      <c r="F153" s="32" t="s">
        <v>103</v>
      </c>
      <c r="G153" s="56" t="s">
        <v>814</v>
      </c>
      <c r="I153" s="51" t="s">
        <v>30</v>
      </c>
      <c r="J153" s="50" t="s">
        <v>697</v>
      </c>
      <c r="K153" s="32" t="e">
        <f t="shared" si="7"/>
        <v>#N/A</v>
      </c>
      <c r="L153" s="88"/>
    </row>
    <row r="154" spans="1:14" s="50" customFormat="1" x14ac:dyDescent="0.2">
      <c r="A154" s="50">
        <v>669</v>
      </c>
      <c r="B154" s="50">
        <v>7</v>
      </c>
      <c r="C154" s="50" t="s">
        <v>633</v>
      </c>
      <c r="D154" s="6">
        <v>3</v>
      </c>
      <c r="E154" s="50" t="e">
        <f>VLOOKUP(A154,References!$A$1:$E$3413,5,FALSE)</f>
        <v>#N/A</v>
      </c>
      <c r="F154" s="32" t="s">
        <v>103</v>
      </c>
      <c r="G154" s="56" t="s">
        <v>814</v>
      </c>
      <c r="I154" s="51" t="s">
        <v>30</v>
      </c>
      <c r="J154" s="50" t="s">
        <v>697</v>
      </c>
      <c r="K154" s="32" t="e">
        <f t="shared" si="7"/>
        <v>#N/A</v>
      </c>
      <c r="L154" s="88"/>
    </row>
    <row r="155" spans="1:14" s="50" customFormat="1" x14ac:dyDescent="0.2">
      <c r="A155" s="50">
        <v>670</v>
      </c>
      <c r="B155" s="50">
        <v>7</v>
      </c>
      <c r="C155" s="50" t="s">
        <v>633</v>
      </c>
      <c r="D155" s="6">
        <v>4</v>
      </c>
      <c r="E155" s="50" t="e">
        <f>VLOOKUP(A155,References!$A$1:$E$3413,5,FALSE)</f>
        <v>#N/A</v>
      </c>
      <c r="F155" s="32" t="s">
        <v>103</v>
      </c>
      <c r="G155" s="56" t="s">
        <v>814</v>
      </c>
      <c r="I155" s="51" t="s">
        <v>30</v>
      </c>
      <c r="J155" s="50" t="s">
        <v>697</v>
      </c>
      <c r="K155" s="32" t="e">
        <f t="shared" si="7"/>
        <v>#N/A</v>
      </c>
      <c r="L155" s="88"/>
    </row>
    <row r="156" spans="1:14" s="50" customFormat="1" x14ac:dyDescent="0.2">
      <c r="A156" s="50">
        <v>671</v>
      </c>
      <c r="B156" s="50">
        <v>7</v>
      </c>
      <c r="C156" s="50" t="s">
        <v>633</v>
      </c>
      <c r="D156" s="6">
        <v>5</v>
      </c>
      <c r="E156" s="50" t="e">
        <f>VLOOKUP(A156,References!$A$1:$E$3413,5,FALSE)</f>
        <v>#N/A</v>
      </c>
      <c r="F156" s="32" t="s">
        <v>103</v>
      </c>
      <c r="G156" s="56" t="s">
        <v>814</v>
      </c>
      <c r="I156" s="51" t="s">
        <v>30</v>
      </c>
      <c r="J156" s="50" t="s">
        <v>697</v>
      </c>
      <c r="K156" s="32" t="e">
        <f t="shared" si="7"/>
        <v>#N/A</v>
      </c>
      <c r="L156" s="88"/>
    </row>
    <row r="157" spans="1:14" s="50" customFormat="1" x14ac:dyDescent="0.2">
      <c r="A157" s="50">
        <v>672</v>
      </c>
      <c r="B157" s="50">
        <v>7</v>
      </c>
      <c r="C157" s="50" t="s">
        <v>633</v>
      </c>
      <c r="D157" s="6">
        <v>6</v>
      </c>
      <c r="E157" s="50" t="e">
        <f>VLOOKUP(A157,References!$A$1:$E$3413,5,FALSE)</f>
        <v>#N/A</v>
      </c>
      <c r="F157" s="32" t="s">
        <v>103</v>
      </c>
      <c r="G157" s="56" t="s">
        <v>814</v>
      </c>
      <c r="I157" s="51" t="s">
        <v>30</v>
      </c>
      <c r="J157" s="50" t="s">
        <v>697</v>
      </c>
      <c r="K157" s="32" t="e">
        <f t="shared" si="7"/>
        <v>#N/A</v>
      </c>
      <c r="L157" s="88"/>
    </row>
    <row r="158" spans="1:14" s="50" customFormat="1" x14ac:dyDescent="0.2">
      <c r="A158" s="50">
        <v>673</v>
      </c>
      <c r="B158" s="50">
        <v>7</v>
      </c>
      <c r="C158" s="50" t="s">
        <v>633</v>
      </c>
      <c r="D158" s="6">
        <v>7</v>
      </c>
      <c r="E158" s="50" t="e">
        <f>VLOOKUP(A158,References!$A$1:$E$3413,5,FALSE)</f>
        <v>#N/A</v>
      </c>
      <c r="F158" s="32" t="s">
        <v>103</v>
      </c>
      <c r="G158" s="56" t="s">
        <v>814</v>
      </c>
      <c r="I158" s="51" t="s">
        <v>30</v>
      </c>
      <c r="J158" s="50" t="s">
        <v>697</v>
      </c>
      <c r="K158" s="32" t="e">
        <f t="shared" si="7"/>
        <v>#N/A</v>
      </c>
      <c r="L158" s="88"/>
    </row>
    <row r="159" spans="1:14" s="50" customFormat="1" x14ac:dyDescent="0.2">
      <c r="A159" s="50">
        <v>674</v>
      </c>
      <c r="B159" s="50">
        <v>7</v>
      </c>
      <c r="C159" s="50" t="s">
        <v>633</v>
      </c>
      <c r="D159" s="6">
        <v>8</v>
      </c>
      <c r="E159" s="50" t="e">
        <f>VLOOKUP(A159,References!$A$1:$E$3413,5,FALSE)</f>
        <v>#N/A</v>
      </c>
      <c r="F159" s="32" t="s">
        <v>103</v>
      </c>
      <c r="G159" s="56" t="s">
        <v>814</v>
      </c>
      <c r="I159" s="51" t="s">
        <v>30</v>
      </c>
      <c r="J159" s="50" t="s">
        <v>697</v>
      </c>
      <c r="K159" s="32" t="e">
        <f t="shared" si="7"/>
        <v>#N/A</v>
      </c>
      <c r="L159" s="88"/>
    </row>
    <row r="160" spans="1:14" s="50" customFormat="1" x14ac:dyDescent="0.2">
      <c r="A160" s="50">
        <v>675</v>
      </c>
      <c r="B160" s="50">
        <v>7</v>
      </c>
      <c r="C160" s="50" t="s">
        <v>633</v>
      </c>
      <c r="D160" s="6">
        <v>9</v>
      </c>
      <c r="E160" s="50" t="e">
        <f>VLOOKUP(A160,References!$A$1:$E$3413,5,FALSE)</f>
        <v>#N/A</v>
      </c>
      <c r="F160" s="32" t="s">
        <v>103</v>
      </c>
      <c r="G160" s="56" t="s">
        <v>814</v>
      </c>
      <c r="I160" s="51" t="s">
        <v>30</v>
      </c>
      <c r="J160" s="50" t="s">
        <v>697</v>
      </c>
      <c r="K160" s="32" t="e">
        <f t="shared" si="7"/>
        <v>#N/A</v>
      </c>
      <c r="L160" s="88"/>
    </row>
    <row r="161" spans="1:15" s="50" customFormat="1" x14ac:dyDescent="0.2">
      <c r="A161" s="50">
        <v>676</v>
      </c>
      <c r="B161" s="50">
        <v>7</v>
      </c>
      <c r="C161" s="50" t="s">
        <v>633</v>
      </c>
      <c r="D161" s="6">
        <v>10</v>
      </c>
      <c r="E161" s="50" t="e">
        <f>VLOOKUP(A161,References!$A$1:$E$3413,5,FALSE)</f>
        <v>#N/A</v>
      </c>
      <c r="F161" s="32" t="s">
        <v>103</v>
      </c>
      <c r="G161" s="56" t="s">
        <v>814</v>
      </c>
      <c r="I161" s="51" t="s">
        <v>30</v>
      </c>
      <c r="J161" s="50" t="s">
        <v>697</v>
      </c>
      <c r="K161" s="32" t="e">
        <f t="shared" si="7"/>
        <v>#N/A</v>
      </c>
      <c r="L161" s="88"/>
    </row>
    <row r="162" spans="1:15" s="50" customFormat="1" x14ac:dyDescent="0.2">
      <c r="A162" s="50">
        <v>685</v>
      </c>
      <c r="B162" s="50">
        <v>7</v>
      </c>
      <c r="C162" s="50" t="s">
        <v>633</v>
      </c>
      <c r="D162" s="6">
        <v>1</v>
      </c>
      <c r="E162" s="50" t="e">
        <f>VLOOKUP(A162,References!$A$1:$E$3413,5,FALSE)</f>
        <v>#N/A</v>
      </c>
      <c r="F162" s="32" t="s">
        <v>725</v>
      </c>
      <c r="G162" s="56" t="s">
        <v>814</v>
      </c>
      <c r="H162" s="47" t="s">
        <v>813</v>
      </c>
      <c r="I162" s="47" t="s">
        <v>30</v>
      </c>
      <c r="J162" s="50" t="s">
        <v>697</v>
      </c>
      <c r="K162" s="32" t="e">
        <f t="shared" si="7"/>
        <v>#N/A</v>
      </c>
      <c r="L162" s="88">
        <v>4</v>
      </c>
    </row>
    <row r="163" spans="1:15" s="50" customFormat="1" x14ac:dyDescent="0.2">
      <c r="A163" s="50">
        <v>686</v>
      </c>
      <c r="B163" s="50">
        <v>7</v>
      </c>
      <c r="C163" s="50" t="s">
        <v>633</v>
      </c>
      <c r="D163" s="6">
        <v>2</v>
      </c>
      <c r="E163" s="50" t="e">
        <f>VLOOKUP(A163,References!$A$1:$E$3413,5,FALSE)</f>
        <v>#N/A</v>
      </c>
      <c r="F163" s="32" t="s">
        <v>725</v>
      </c>
      <c r="G163" s="56" t="s">
        <v>814</v>
      </c>
      <c r="H163" s="47" t="s">
        <v>813</v>
      </c>
      <c r="I163" s="47" t="s">
        <v>30</v>
      </c>
      <c r="J163" s="50" t="s">
        <v>697</v>
      </c>
      <c r="K163" s="32" t="e">
        <f t="shared" si="7"/>
        <v>#N/A</v>
      </c>
      <c r="L163" s="88"/>
    </row>
    <row r="164" spans="1:15" s="50" customFormat="1" x14ac:dyDescent="0.2">
      <c r="A164" s="50">
        <v>687</v>
      </c>
      <c r="B164" s="50">
        <v>7</v>
      </c>
      <c r="C164" s="50" t="s">
        <v>633</v>
      </c>
      <c r="D164" s="6">
        <v>3</v>
      </c>
      <c r="E164" s="50" t="e">
        <f>VLOOKUP(A164,References!$A$1:$E$3413,5,FALSE)</f>
        <v>#N/A</v>
      </c>
      <c r="F164" s="32" t="s">
        <v>725</v>
      </c>
      <c r="G164" s="56" t="s">
        <v>814</v>
      </c>
      <c r="H164" s="47" t="s">
        <v>813</v>
      </c>
      <c r="I164" s="47" t="s">
        <v>30</v>
      </c>
      <c r="J164" s="50" t="s">
        <v>697</v>
      </c>
      <c r="K164" s="32" t="e">
        <f t="shared" si="7"/>
        <v>#N/A</v>
      </c>
      <c r="L164" s="88"/>
    </row>
    <row r="165" spans="1:15" s="50" customFormat="1" x14ac:dyDescent="0.2">
      <c r="A165" s="50">
        <v>688</v>
      </c>
      <c r="B165" s="50">
        <v>7</v>
      </c>
      <c r="C165" s="50" t="s">
        <v>633</v>
      </c>
      <c r="D165" s="6">
        <v>4</v>
      </c>
      <c r="E165" s="50" t="e">
        <f>VLOOKUP(A165,References!$A$1:$E$3413,5,FALSE)</f>
        <v>#N/A</v>
      </c>
      <c r="F165" s="32" t="s">
        <v>725</v>
      </c>
      <c r="G165" s="56" t="s">
        <v>814</v>
      </c>
      <c r="H165" s="47" t="s">
        <v>813</v>
      </c>
      <c r="I165" s="47" t="s">
        <v>30</v>
      </c>
      <c r="J165" s="50" t="s">
        <v>697</v>
      </c>
      <c r="K165" s="32" t="e">
        <f t="shared" si="7"/>
        <v>#N/A</v>
      </c>
      <c r="L165" s="88"/>
    </row>
    <row r="166" spans="1:15" s="50" customFormat="1" x14ac:dyDescent="0.2">
      <c r="A166" s="50">
        <v>689</v>
      </c>
      <c r="B166" s="50">
        <v>7</v>
      </c>
      <c r="C166" s="50" t="s">
        <v>633</v>
      </c>
      <c r="D166" s="6">
        <v>5</v>
      </c>
      <c r="E166" s="50" t="e">
        <f>VLOOKUP(A166,References!$A$1:$E$3413,5,FALSE)</f>
        <v>#N/A</v>
      </c>
      <c r="F166" s="32" t="s">
        <v>725</v>
      </c>
      <c r="G166" s="56" t="s">
        <v>814</v>
      </c>
      <c r="H166" s="47" t="s">
        <v>813</v>
      </c>
      <c r="I166" s="47" t="s">
        <v>30</v>
      </c>
      <c r="J166" s="50" t="s">
        <v>697</v>
      </c>
      <c r="K166" s="32" t="e">
        <f t="shared" si="7"/>
        <v>#N/A</v>
      </c>
      <c r="L166" s="88"/>
    </row>
    <row r="167" spans="1:15" s="50" customFormat="1" x14ac:dyDescent="0.2">
      <c r="A167" s="50">
        <v>690</v>
      </c>
      <c r="B167" s="50">
        <v>7</v>
      </c>
      <c r="C167" s="50" t="s">
        <v>633</v>
      </c>
      <c r="D167" s="6">
        <v>6</v>
      </c>
      <c r="E167" s="50" t="e">
        <f>VLOOKUP(A167,References!$A$1:$E$3413,5,FALSE)</f>
        <v>#N/A</v>
      </c>
      <c r="F167" s="32" t="s">
        <v>725</v>
      </c>
      <c r="G167" s="56" t="s">
        <v>814</v>
      </c>
      <c r="H167" s="47" t="s">
        <v>813</v>
      </c>
      <c r="I167" s="47" t="s">
        <v>30</v>
      </c>
      <c r="J167" s="50" t="s">
        <v>697</v>
      </c>
      <c r="K167" s="32" t="e">
        <f t="shared" si="7"/>
        <v>#N/A</v>
      </c>
      <c r="L167" s="88"/>
    </row>
    <row r="168" spans="1:15" s="50" customFormat="1" x14ac:dyDescent="0.2">
      <c r="A168" s="50">
        <v>691</v>
      </c>
      <c r="B168" s="50">
        <v>7</v>
      </c>
      <c r="C168" s="50" t="s">
        <v>633</v>
      </c>
      <c r="D168" s="6">
        <v>7</v>
      </c>
      <c r="E168" s="50" t="e">
        <f>VLOOKUP(A168,References!$A$1:$E$3413,5,FALSE)</f>
        <v>#N/A</v>
      </c>
      <c r="F168" s="32" t="s">
        <v>725</v>
      </c>
      <c r="G168" s="56" t="s">
        <v>814</v>
      </c>
      <c r="H168" s="47" t="s">
        <v>813</v>
      </c>
      <c r="I168" s="47" t="s">
        <v>30</v>
      </c>
      <c r="J168" s="50" t="s">
        <v>697</v>
      </c>
      <c r="K168" s="32" t="e">
        <f t="shared" si="7"/>
        <v>#N/A</v>
      </c>
      <c r="L168" s="88"/>
    </row>
    <row r="169" spans="1:15" s="50" customFormat="1" x14ac:dyDescent="0.2">
      <c r="A169" s="50">
        <v>692</v>
      </c>
      <c r="B169" s="50">
        <v>7</v>
      </c>
      <c r="C169" s="50" t="s">
        <v>633</v>
      </c>
      <c r="D169" s="6">
        <v>8</v>
      </c>
      <c r="E169" s="50" t="e">
        <f>VLOOKUP(A169,References!$A$1:$E$3413,5,FALSE)</f>
        <v>#N/A</v>
      </c>
      <c r="F169" s="32" t="s">
        <v>725</v>
      </c>
      <c r="G169" s="56" t="s">
        <v>814</v>
      </c>
      <c r="H169" s="47" t="s">
        <v>813</v>
      </c>
      <c r="I169" s="47" t="s">
        <v>30</v>
      </c>
      <c r="J169" s="50" t="s">
        <v>697</v>
      </c>
      <c r="K169" s="32" t="e">
        <f t="shared" si="7"/>
        <v>#N/A</v>
      </c>
      <c r="L169" s="88"/>
    </row>
    <row r="170" spans="1:15" s="50" customFormat="1" x14ac:dyDescent="0.2">
      <c r="A170" s="50">
        <v>693</v>
      </c>
      <c r="B170" s="50">
        <v>7</v>
      </c>
      <c r="C170" s="50" t="s">
        <v>633</v>
      </c>
      <c r="D170" s="6">
        <v>9</v>
      </c>
      <c r="E170" s="50" t="e">
        <f>VLOOKUP(A170,References!$A$1:$E$3413,5,FALSE)</f>
        <v>#N/A</v>
      </c>
      <c r="F170" s="32" t="s">
        <v>725</v>
      </c>
      <c r="G170" s="56" t="s">
        <v>814</v>
      </c>
      <c r="H170" s="47" t="s">
        <v>813</v>
      </c>
      <c r="I170" s="47" t="s">
        <v>30</v>
      </c>
      <c r="J170" s="50" t="s">
        <v>697</v>
      </c>
      <c r="K170" s="32" t="e">
        <f t="shared" si="7"/>
        <v>#N/A</v>
      </c>
      <c r="L170" s="88"/>
    </row>
    <row r="171" spans="1:15" s="50" customFormat="1" x14ac:dyDescent="0.2">
      <c r="A171" s="50">
        <v>694</v>
      </c>
      <c r="B171" s="50">
        <v>7</v>
      </c>
      <c r="C171" s="50" t="s">
        <v>633</v>
      </c>
      <c r="D171" s="6">
        <v>10</v>
      </c>
      <c r="E171" s="50" t="e">
        <f>VLOOKUP(A171,References!$A$1:$E$3413,5,FALSE)</f>
        <v>#N/A</v>
      </c>
      <c r="F171" s="32" t="s">
        <v>725</v>
      </c>
      <c r="G171" s="56" t="s">
        <v>814</v>
      </c>
      <c r="H171" s="47" t="s">
        <v>813</v>
      </c>
      <c r="I171" s="47" t="s">
        <v>30</v>
      </c>
      <c r="J171" s="50" t="s">
        <v>697</v>
      </c>
      <c r="K171" s="32" t="e">
        <f t="shared" si="7"/>
        <v>#N/A</v>
      </c>
      <c r="L171" s="88"/>
    </row>
    <row r="172" spans="1:15" x14ac:dyDescent="0.2">
      <c r="A172" s="50">
        <v>703</v>
      </c>
      <c r="B172" s="50">
        <v>7</v>
      </c>
      <c r="C172" s="50" t="s">
        <v>633</v>
      </c>
      <c r="D172" s="6">
        <v>1</v>
      </c>
      <c r="E172" s="50" t="e">
        <f>VLOOKUP(A172,References!$A$1:$E$3413,5,FALSE)</f>
        <v>#N/A</v>
      </c>
      <c r="F172" s="59" t="s">
        <v>724</v>
      </c>
      <c r="G172" s="56" t="s">
        <v>827</v>
      </c>
      <c r="H172" s="47" t="s">
        <v>813</v>
      </c>
      <c r="I172" s="51" t="e">
        <f>VLOOKUP(A172,References!A:I,9,FALSE)</f>
        <v>#N/A</v>
      </c>
      <c r="J172" s="50" t="s">
        <v>697</v>
      </c>
      <c r="K172" s="32" t="e">
        <f t="shared" si="5"/>
        <v>#N/A</v>
      </c>
      <c r="L172" s="88">
        <v>2.5</v>
      </c>
      <c r="M172" s="86"/>
      <c r="N172" s="50">
        <v>1.17</v>
      </c>
      <c r="O172" t="s">
        <v>889</v>
      </c>
    </row>
    <row r="173" spans="1:15" x14ac:dyDescent="0.2">
      <c r="A173" s="50">
        <v>704</v>
      </c>
      <c r="B173" s="50">
        <v>7</v>
      </c>
      <c r="C173" s="50" t="s">
        <v>633</v>
      </c>
      <c r="D173" s="6">
        <v>2</v>
      </c>
      <c r="E173" s="50" t="e">
        <f>VLOOKUP(A173,References!$A$1:$E$3413,5,FALSE)</f>
        <v>#N/A</v>
      </c>
      <c r="F173" s="59" t="s">
        <v>724</v>
      </c>
      <c r="G173" s="56" t="s">
        <v>827</v>
      </c>
      <c r="H173" s="47" t="s">
        <v>813</v>
      </c>
      <c r="I173" s="51" t="e">
        <f>VLOOKUP(A173,References!A:I,9,FALSE)</f>
        <v>#N/A</v>
      </c>
      <c r="J173" s="50" t="s">
        <v>697</v>
      </c>
      <c r="K173" s="32" t="e">
        <f t="shared" si="5"/>
        <v>#N/A</v>
      </c>
      <c r="L173" s="88"/>
      <c r="M173" s="86"/>
      <c r="N173" s="50">
        <v>1.17</v>
      </c>
      <c r="O173" s="50" t="s">
        <v>889</v>
      </c>
    </row>
    <row r="174" spans="1:15" x14ac:dyDescent="0.2">
      <c r="A174" s="50">
        <v>705</v>
      </c>
      <c r="B174" s="50">
        <v>7</v>
      </c>
      <c r="C174" s="50" t="s">
        <v>633</v>
      </c>
      <c r="D174" s="6">
        <v>3</v>
      </c>
      <c r="E174" s="50" t="e">
        <f>VLOOKUP(A174,References!$A$1:$E$3413,5,FALSE)</f>
        <v>#N/A</v>
      </c>
      <c r="F174" s="59" t="s">
        <v>724</v>
      </c>
      <c r="G174" s="56" t="s">
        <v>827</v>
      </c>
      <c r="H174" s="47" t="s">
        <v>813</v>
      </c>
      <c r="I174" s="51" t="e">
        <f>VLOOKUP(A174,References!A:I,9,FALSE)</f>
        <v>#N/A</v>
      </c>
      <c r="J174" s="50" t="s">
        <v>697</v>
      </c>
      <c r="K174" s="32" t="e">
        <f t="shared" si="5"/>
        <v>#N/A</v>
      </c>
      <c r="L174" s="88"/>
      <c r="M174" s="86"/>
      <c r="N174" s="50">
        <v>1.17</v>
      </c>
      <c r="O174" s="50" t="s">
        <v>889</v>
      </c>
    </row>
    <row r="175" spans="1:15" x14ac:dyDescent="0.2">
      <c r="A175" s="50">
        <v>706</v>
      </c>
      <c r="B175" s="50">
        <v>7</v>
      </c>
      <c r="C175" s="50" t="s">
        <v>633</v>
      </c>
      <c r="D175" s="6">
        <v>4</v>
      </c>
      <c r="E175" s="50" t="e">
        <f>VLOOKUP(A175,References!$A$1:$E$3413,5,FALSE)</f>
        <v>#N/A</v>
      </c>
      <c r="F175" s="59" t="s">
        <v>724</v>
      </c>
      <c r="G175" s="56" t="s">
        <v>827</v>
      </c>
      <c r="H175" s="47" t="s">
        <v>813</v>
      </c>
      <c r="I175" s="51" t="e">
        <f>VLOOKUP(A175,References!A:I,9,FALSE)</f>
        <v>#N/A</v>
      </c>
      <c r="J175" s="50" t="s">
        <v>697</v>
      </c>
      <c r="K175" s="32" t="e">
        <f t="shared" si="5"/>
        <v>#N/A</v>
      </c>
      <c r="L175" s="88"/>
      <c r="M175" s="86"/>
      <c r="N175" s="50">
        <v>1.17</v>
      </c>
      <c r="O175" s="50" t="s">
        <v>889</v>
      </c>
    </row>
    <row r="176" spans="1:15" x14ac:dyDescent="0.2">
      <c r="A176" s="50">
        <v>707</v>
      </c>
      <c r="B176" s="50">
        <v>7</v>
      </c>
      <c r="C176" s="50" t="s">
        <v>633</v>
      </c>
      <c r="D176" s="6">
        <v>5</v>
      </c>
      <c r="E176" s="50" t="e">
        <f>VLOOKUP(A176,References!$A$1:$E$3413,5,FALSE)</f>
        <v>#N/A</v>
      </c>
      <c r="F176" s="59" t="s">
        <v>724</v>
      </c>
      <c r="G176" s="56" t="s">
        <v>827</v>
      </c>
      <c r="H176" s="47" t="s">
        <v>813</v>
      </c>
      <c r="I176" s="51" t="e">
        <f>VLOOKUP(A176,References!A:I,9,FALSE)</f>
        <v>#N/A</v>
      </c>
      <c r="J176" s="50" t="s">
        <v>697</v>
      </c>
      <c r="K176" s="32" t="e">
        <f t="shared" si="5"/>
        <v>#N/A</v>
      </c>
      <c r="L176" s="88"/>
      <c r="M176" s="86"/>
      <c r="N176" s="50">
        <v>1.17</v>
      </c>
      <c r="O176" s="50" t="s">
        <v>889</v>
      </c>
    </row>
    <row r="177" spans="1:15" x14ac:dyDescent="0.2">
      <c r="A177" s="50">
        <v>708</v>
      </c>
      <c r="B177" s="50">
        <v>7</v>
      </c>
      <c r="C177" s="50" t="s">
        <v>633</v>
      </c>
      <c r="D177" s="6">
        <v>6</v>
      </c>
      <c r="E177" s="50" t="e">
        <f>VLOOKUP(A177,References!$A$1:$E$3413,5,FALSE)</f>
        <v>#N/A</v>
      </c>
      <c r="F177" s="59" t="s">
        <v>724</v>
      </c>
      <c r="G177" s="56" t="s">
        <v>827</v>
      </c>
      <c r="H177" s="47" t="s">
        <v>813</v>
      </c>
      <c r="I177" s="51" t="e">
        <f>VLOOKUP(A177,References!A:I,9,FALSE)</f>
        <v>#N/A</v>
      </c>
      <c r="J177" s="50" t="s">
        <v>697</v>
      </c>
      <c r="K177" s="32" t="e">
        <f t="shared" si="5"/>
        <v>#N/A</v>
      </c>
      <c r="L177" s="88"/>
      <c r="M177" s="86"/>
      <c r="N177" s="50">
        <v>1.17</v>
      </c>
      <c r="O177" s="50" t="s">
        <v>889</v>
      </c>
    </row>
    <row r="178" spans="1:15" x14ac:dyDescent="0.2">
      <c r="A178" s="50">
        <v>709</v>
      </c>
      <c r="B178" s="50">
        <v>7</v>
      </c>
      <c r="C178" s="50" t="s">
        <v>633</v>
      </c>
      <c r="D178" s="6">
        <v>7</v>
      </c>
      <c r="E178" s="50" t="e">
        <f>VLOOKUP(A178,References!$A$1:$E$3413,5,FALSE)</f>
        <v>#N/A</v>
      </c>
      <c r="F178" s="59" t="s">
        <v>724</v>
      </c>
      <c r="G178" s="56" t="s">
        <v>827</v>
      </c>
      <c r="H178" s="47" t="s">
        <v>813</v>
      </c>
      <c r="I178" s="51" t="e">
        <f>VLOOKUP(A178,References!A:I,9,FALSE)</f>
        <v>#N/A</v>
      </c>
      <c r="J178" s="50" t="s">
        <v>697</v>
      </c>
      <c r="K178" s="32" t="e">
        <f t="shared" si="5"/>
        <v>#N/A</v>
      </c>
      <c r="L178" s="88"/>
      <c r="M178" s="86"/>
      <c r="N178" s="50">
        <v>1.17</v>
      </c>
      <c r="O178" s="50" t="s">
        <v>889</v>
      </c>
    </row>
    <row r="179" spans="1:15" x14ac:dyDescent="0.2">
      <c r="A179" s="50">
        <v>710</v>
      </c>
      <c r="B179" s="50">
        <v>7</v>
      </c>
      <c r="C179" s="50" t="s">
        <v>633</v>
      </c>
      <c r="D179" s="6">
        <v>8</v>
      </c>
      <c r="E179" s="50" t="e">
        <f>VLOOKUP(A179,References!$A$1:$E$3413,5,FALSE)</f>
        <v>#N/A</v>
      </c>
      <c r="F179" s="59" t="s">
        <v>724</v>
      </c>
      <c r="G179" s="56" t="s">
        <v>827</v>
      </c>
      <c r="H179" s="47" t="s">
        <v>813</v>
      </c>
      <c r="I179" s="51" t="e">
        <f>VLOOKUP(A179,References!A:I,9,FALSE)</f>
        <v>#N/A</v>
      </c>
      <c r="J179" s="50" t="s">
        <v>697</v>
      </c>
      <c r="K179" s="32" t="e">
        <f t="shared" si="5"/>
        <v>#N/A</v>
      </c>
      <c r="L179" s="88"/>
      <c r="M179" s="86"/>
      <c r="N179" s="50">
        <v>1.17</v>
      </c>
      <c r="O179" s="50" t="s">
        <v>889</v>
      </c>
    </row>
    <row r="180" spans="1:15" x14ac:dyDescent="0.2">
      <c r="A180" s="50">
        <v>711</v>
      </c>
      <c r="B180" s="50">
        <v>7</v>
      </c>
      <c r="C180" s="50" t="s">
        <v>633</v>
      </c>
      <c r="D180" s="6">
        <v>9</v>
      </c>
      <c r="E180" s="50" t="e">
        <f>VLOOKUP(A180,References!$A$1:$E$3413,5,FALSE)</f>
        <v>#N/A</v>
      </c>
      <c r="F180" s="59" t="s">
        <v>724</v>
      </c>
      <c r="G180" s="56" t="s">
        <v>827</v>
      </c>
      <c r="H180" s="47" t="s">
        <v>813</v>
      </c>
      <c r="I180" s="51" t="e">
        <f>VLOOKUP(A180,References!A:I,9,FALSE)</f>
        <v>#N/A</v>
      </c>
      <c r="J180" s="50" t="s">
        <v>697</v>
      </c>
      <c r="K180" s="32" t="e">
        <f t="shared" si="5"/>
        <v>#N/A</v>
      </c>
      <c r="L180" s="88"/>
      <c r="M180" s="86"/>
      <c r="N180" s="50">
        <v>1.17</v>
      </c>
      <c r="O180" s="50" t="s">
        <v>889</v>
      </c>
    </row>
    <row r="181" spans="1:15" x14ac:dyDescent="0.2">
      <c r="A181" s="50">
        <v>712</v>
      </c>
      <c r="B181" s="50">
        <v>7</v>
      </c>
      <c r="C181" s="50" t="s">
        <v>633</v>
      </c>
      <c r="D181" s="6">
        <v>10</v>
      </c>
      <c r="E181" s="50" t="e">
        <f>VLOOKUP(A181,References!$A$1:$E$3413,5,FALSE)</f>
        <v>#N/A</v>
      </c>
      <c r="F181" s="59" t="s">
        <v>724</v>
      </c>
      <c r="G181" s="56" t="s">
        <v>827</v>
      </c>
      <c r="H181" s="47" t="s">
        <v>813</v>
      </c>
      <c r="I181" s="51" t="e">
        <f>VLOOKUP(A181,References!A:I,9,FALSE)</f>
        <v>#N/A</v>
      </c>
      <c r="J181" s="50" t="s">
        <v>697</v>
      </c>
      <c r="K181" s="32" t="e">
        <f t="shared" si="5"/>
        <v>#N/A</v>
      </c>
      <c r="L181" s="88"/>
      <c r="M181" s="86"/>
      <c r="N181" s="50">
        <v>1.17</v>
      </c>
      <c r="O181" s="50" t="s">
        <v>889</v>
      </c>
    </row>
    <row r="182" spans="1:15" x14ac:dyDescent="0.2">
      <c r="A182" s="50">
        <v>739</v>
      </c>
      <c r="B182" s="50">
        <v>7</v>
      </c>
      <c r="C182" s="50" t="s">
        <v>633</v>
      </c>
      <c r="D182" s="6">
        <v>1</v>
      </c>
      <c r="E182" s="50" t="e">
        <f>VLOOKUP(A182,References!$A$1:$E$3413,5,FALSE)</f>
        <v>#N/A</v>
      </c>
      <c r="F182" s="59" t="s">
        <v>165</v>
      </c>
      <c r="G182" s="56" t="s">
        <v>827</v>
      </c>
      <c r="H182" s="47" t="s">
        <v>813</v>
      </c>
      <c r="I182" s="51" t="e">
        <f>VLOOKUP(A182,References!A:I,9,FALSE)</f>
        <v>#N/A</v>
      </c>
      <c r="J182" s="50" t="s">
        <v>697</v>
      </c>
      <c r="K182" s="69" t="e">
        <f t="shared" si="5"/>
        <v>#N/A</v>
      </c>
      <c r="L182" s="88">
        <v>1250</v>
      </c>
      <c r="M182" s="86"/>
      <c r="N182" s="50">
        <v>1.17</v>
      </c>
      <c r="O182" s="50" t="s">
        <v>889</v>
      </c>
    </row>
    <row r="183" spans="1:15" x14ac:dyDescent="0.2">
      <c r="A183" s="50">
        <v>740</v>
      </c>
      <c r="B183" s="50">
        <v>7</v>
      </c>
      <c r="C183" s="50" t="s">
        <v>633</v>
      </c>
      <c r="D183" s="6">
        <v>2</v>
      </c>
      <c r="E183" s="50" t="e">
        <f>VLOOKUP(A183,References!$A$1:$E$3413,5,FALSE)</f>
        <v>#N/A</v>
      </c>
      <c r="F183" s="59" t="s">
        <v>165</v>
      </c>
      <c r="G183" s="56" t="s">
        <v>827</v>
      </c>
      <c r="H183" s="47" t="s">
        <v>813</v>
      </c>
      <c r="I183" s="51" t="e">
        <f>VLOOKUP(A183,References!A:I,9,FALSE)</f>
        <v>#N/A</v>
      </c>
      <c r="J183" s="50" t="s">
        <v>697</v>
      </c>
      <c r="K183" s="69" t="e">
        <f t="shared" si="5"/>
        <v>#N/A</v>
      </c>
      <c r="L183" s="88"/>
      <c r="M183" s="86"/>
      <c r="N183" s="50">
        <v>1.17</v>
      </c>
      <c r="O183" s="50" t="s">
        <v>889</v>
      </c>
    </row>
    <row r="184" spans="1:15" x14ac:dyDescent="0.2">
      <c r="A184" s="50">
        <v>741</v>
      </c>
      <c r="B184" s="50">
        <v>7</v>
      </c>
      <c r="C184" s="50" t="s">
        <v>633</v>
      </c>
      <c r="D184" s="6">
        <v>3</v>
      </c>
      <c r="E184" s="50" t="e">
        <f>VLOOKUP(A184,References!$A$1:$E$3413,5,FALSE)</f>
        <v>#N/A</v>
      </c>
      <c r="F184" s="59" t="s">
        <v>165</v>
      </c>
      <c r="G184" s="56" t="s">
        <v>827</v>
      </c>
      <c r="H184" s="47" t="s">
        <v>813</v>
      </c>
      <c r="I184" s="51" t="e">
        <f>VLOOKUP(A184,References!A:I,9,FALSE)</f>
        <v>#N/A</v>
      </c>
      <c r="J184" s="50" t="s">
        <v>697</v>
      </c>
      <c r="K184" s="69" t="e">
        <f t="shared" si="5"/>
        <v>#N/A</v>
      </c>
      <c r="L184" s="88"/>
      <c r="M184" s="86"/>
      <c r="N184" s="50">
        <v>1.17</v>
      </c>
      <c r="O184" s="50" t="s">
        <v>889</v>
      </c>
    </row>
    <row r="185" spans="1:15" x14ac:dyDescent="0.2">
      <c r="A185" s="50">
        <v>742</v>
      </c>
      <c r="B185" s="50">
        <v>7</v>
      </c>
      <c r="C185" s="50" t="s">
        <v>633</v>
      </c>
      <c r="D185" s="6">
        <v>4</v>
      </c>
      <c r="E185" s="50" t="e">
        <f>VLOOKUP(A185,References!$A$1:$E$3413,5,FALSE)</f>
        <v>#N/A</v>
      </c>
      <c r="F185" s="59" t="s">
        <v>165</v>
      </c>
      <c r="G185" s="56" t="s">
        <v>827</v>
      </c>
      <c r="H185" s="47" t="s">
        <v>813</v>
      </c>
      <c r="I185" s="51" t="e">
        <f>VLOOKUP(A185,References!A:I,9,FALSE)</f>
        <v>#N/A</v>
      </c>
      <c r="J185" s="50" t="s">
        <v>697</v>
      </c>
      <c r="K185" s="69" t="e">
        <f t="shared" si="5"/>
        <v>#N/A</v>
      </c>
      <c r="L185" s="88"/>
      <c r="M185" s="86"/>
      <c r="N185" s="50">
        <v>1.17</v>
      </c>
      <c r="O185" s="50" t="s">
        <v>889</v>
      </c>
    </row>
    <row r="186" spans="1:15" x14ac:dyDescent="0.2">
      <c r="A186" s="50">
        <v>743</v>
      </c>
      <c r="B186" s="50">
        <v>7</v>
      </c>
      <c r="C186" s="50" t="s">
        <v>633</v>
      </c>
      <c r="D186" s="6">
        <v>5</v>
      </c>
      <c r="E186" s="50" t="e">
        <f>VLOOKUP(A186,References!$A$1:$E$3413,5,FALSE)</f>
        <v>#N/A</v>
      </c>
      <c r="F186" s="59" t="s">
        <v>165</v>
      </c>
      <c r="G186" s="56" t="s">
        <v>827</v>
      </c>
      <c r="H186" s="47" t="s">
        <v>813</v>
      </c>
      <c r="I186" s="51" t="e">
        <f>VLOOKUP(A186,References!A:I,9,FALSE)</f>
        <v>#N/A</v>
      </c>
      <c r="J186" s="50" t="s">
        <v>697</v>
      </c>
      <c r="K186" s="69" t="e">
        <f t="shared" si="5"/>
        <v>#N/A</v>
      </c>
      <c r="L186" s="88"/>
      <c r="M186" s="86"/>
      <c r="N186" s="50">
        <v>1.17</v>
      </c>
      <c r="O186" s="50" t="s">
        <v>889</v>
      </c>
    </row>
    <row r="187" spans="1:15" x14ac:dyDescent="0.2">
      <c r="A187" s="50">
        <v>744</v>
      </c>
      <c r="B187" s="50">
        <v>7</v>
      </c>
      <c r="C187" s="50" t="s">
        <v>633</v>
      </c>
      <c r="D187" s="6">
        <v>6</v>
      </c>
      <c r="E187" s="50" t="e">
        <f>VLOOKUP(A187,References!$A$1:$E$3413,5,FALSE)</f>
        <v>#N/A</v>
      </c>
      <c r="F187" s="59" t="s">
        <v>165</v>
      </c>
      <c r="G187" s="56" t="s">
        <v>827</v>
      </c>
      <c r="H187" s="47" t="s">
        <v>813</v>
      </c>
      <c r="I187" s="51" t="e">
        <f>VLOOKUP(A187,References!A:I,9,FALSE)</f>
        <v>#N/A</v>
      </c>
      <c r="J187" s="50" t="s">
        <v>697</v>
      </c>
      <c r="K187" s="69" t="e">
        <f t="shared" si="5"/>
        <v>#N/A</v>
      </c>
      <c r="L187" s="88"/>
      <c r="M187" s="86"/>
      <c r="N187" s="50">
        <v>1.17</v>
      </c>
      <c r="O187" s="50" t="s">
        <v>889</v>
      </c>
    </row>
    <row r="188" spans="1:15" x14ac:dyDescent="0.2">
      <c r="A188" s="50">
        <v>745</v>
      </c>
      <c r="B188" s="50">
        <v>7</v>
      </c>
      <c r="C188" s="50" t="s">
        <v>633</v>
      </c>
      <c r="D188" s="6">
        <v>7</v>
      </c>
      <c r="E188" s="50" t="e">
        <f>VLOOKUP(A188,References!$A$1:$E$3413,5,FALSE)</f>
        <v>#N/A</v>
      </c>
      <c r="F188" s="59" t="s">
        <v>165</v>
      </c>
      <c r="G188" s="56" t="s">
        <v>827</v>
      </c>
      <c r="H188" s="47" t="s">
        <v>813</v>
      </c>
      <c r="I188" s="51" t="e">
        <f>VLOOKUP(A188,References!A:I,9,FALSE)</f>
        <v>#N/A</v>
      </c>
      <c r="J188" s="50" t="s">
        <v>697</v>
      </c>
      <c r="K188" s="69" t="e">
        <f t="shared" si="5"/>
        <v>#N/A</v>
      </c>
      <c r="L188" s="88"/>
      <c r="M188" s="86"/>
      <c r="N188" s="50">
        <v>1.17</v>
      </c>
      <c r="O188" s="50" t="s">
        <v>889</v>
      </c>
    </row>
    <row r="189" spans="1:15" x14ac:dyDescent="0.2">
      <c r="A189" s="50">
        <v>746</v>
      </c>
      <c r="B189" s="50">
        <v>7</v>
      </c>
      <c r="C189" s="50" t="s">
        <v>633</v>
      </c>
      <c r="D189" s="6">
        <v>8</v>
      </c>
      <c r="E189" s="50" t="e">
        <f>VLOOKUP(A189,References!$A$1:$E$3413,5,FALSE)</f>
        <v>#N/A</v>
      </c>
      <c r="F189" s="59" t="s">
        <v>165</v>
      </c>
      <c r="G189" s="56" t="s">
        <v>827</v>
      </c>
      <c r="H189" s="47" t="s">
        <v>813</v>
      </c>
      <c r="I189" s="51" t="e">
        <f>VLOOKUP(A189,References!A:I,9,FALSE)</f>
        <v>#N/A</v>
      </c>
      <c r="J189" s="50" t="s">
        <v>697</v>
      </c>
      <c r="K189" s="69" t="e">
        <f t="shared" si="5"/>
        <v>#N/A</v>
      </c>
      <c r="L189" s="88"/>
      <c r="M189" s="86"/>
      <c r="N189" s="50">
        <v>1.17</v>
      </c>
      <c r="O189" s="50" t="s">
        <v>889</v>
      </c>
    </row>
    <row r="190" spans="1:15" x14ac:dyDescent="0.2">
      <c r="A190" s="50">
        <v>747</v>
      </c>
      <c r="B190" s="50">
        <v>7</v>
      </c>
      <c r="C190" s="50" t="s">
        <v>633</v>
      </c>
      <c r="D190" s="6">
        <v>9</v>
      </c>
      <c r="E190" s="50" t="e">
        <f>VLOOKUP(A190,References!$A$1:$E$3413,5,FALSE)</f>
        <v>#N/A</v>
      </c>
      <c r="F190" s="59" t="s">
        <v>165</v>
      </c>
      <c r="G190" s="56" t="s">
        <v>827</v>
      </c>
      <c r="H190" s="47" t="s">
        <v>813</v>
      </c>
      <c r="I190" s="51" t="e">
        <f>VLOOKUP(A190,References!A:I,9,FALSE)</f>
        <v>#N/A</v>
      </c>
      <c r="J190" s="50" t="s">
        <v>697</v>
      </c>
      <c r="K190" s="69" t="e">
        <f t="shared" si="5"/>
        <v>#N/A</v>
      </c>
      <c r="L190" s="88"/>
      <c r="M190" s="86"/>
      <c r="N190" s="50">
        <v>1.17</v>
      </c>
      <c r="O190" s="50" t="s">
        <v>889</v>
      </c>
    </row>
    <row r="191" spans="1:15" x14ac:dyDescent="0.2">
      <c r="A191" s="50">
        <v>748</v>
      </c>
      <c r="B191" s="50">
        <v>7</v>
      </c>
      <c r="C191" s="50" t="s">
        <v>633</v>
      </c>
      <c r="D191" s="6">
        <v>10</v>
      </c>
      <c r="E191" s="50" t="e">
        <f>VLOOKUP(A191,References!$A$1:$E$3413,5,FALSE)</f>
        <v>#N/A</v>
      </c>
      <c r="F191" s="59" t="s">
        <v>165</v>
      </c>
      <c r="G191" s="56" t="s">
        <v>827</v>
      </c>
      <c r="H191" s="47" t="s">
        <v>813</v>
      </c>
      <c r="I191" s="51" t="e">
        <f>VLOOKUP(A191,References!A:I,9,FALSE)</f>
        <v>#N/A</v>
      </c>
      <c r="J191" s="50" t="s">
        <v>697</v>
      </c>
      <c r="K191" s="69" t="e">
        <f t="shared" si="5"/>
        <v>#N/A</v>
      </c>
      <c r="L191" s="88"/>
      <c r="M191" s="86"/>
      <c r="N191" s="50">
        <v>1.17</v>
      </c>
      <c r="O191" s="50" t="s">
        <v>889</v>
      </c>
    </row>
    <row r="192" spans="1:15" x14ac:dyDescent="0.2">
      <c r="A192" s="50">
        <v>757</v>
      </c>
      <c r="B192" s="50">
        <v>7</v>
      </c>
      <c r="C192" s="50" t="s">
        <v>633</v>
      </c>
      <c r="D192" s="6">
        <v>1</v>
      </c>
      <c r="E192" s="50" t="e">
        <f>VLOOKUP(A192,References!$A$1:$E$3413,5,FALSE)</f>
        <v>#N/A</v>
      </c>
      <c r="F192" s="59" t="s">
        <v>631</v>
      </c>
      <c r="G192" s="56" t="s">
        <v>827</v>
      </c>
      <c r="H192" s="50" t="s">
        <v>699</v>
      </c>
      <c r="I192" s="51" t="e">
        <f>VLOOKUP(A192,References!A:I,9,FALSE)</f>
        <v>#N/A</v>
      </c>
      <c r="J192" s="50" t="s">
        <v>697</v>
      </c>
      <c r="K192" s="69" t="e">
        <f t="shared" si="5"/>
        <v>#N/A</v>
      </c>
      <c r="L192" s="88">
        <v>312.5</v>
      </c>
      <c r="M192" s="86"/>
      <c r="N192" s="50">
        <v>1.17</v>
      </c>
      <c r="O192" s="50" t="s">
        <v>889</v>
      </c>
    </row>
    <row r="193" spans="1:15" x14ac:dyDescent="0.2">
      <c r="A193" s="50">
        <v>758</v>
      </c>
      <c r="B193" s="50">
        <v>7</v>
      </c>
      <c r="C193" s="50" t="s">
        <v>633</v>
      </c>
      <c r="D193" s="6">
        <v>2</v>
      </c>
      <c r="E193" s="50" t="e">
        <f>VLOOKUP(A193,References!$A$1:$E$3413,5,FALSE)</f>
        <v>#N/A</v>
      </c>
      <c r="F193" s="59" t="s">
        <v>631</v>
      </c>
      <c r="G193" s="56" t="s">
        <v>827</v>
      </c>
      <c r="H193" s="50" t="s">
        <v>699</v>
      </c>
      <c r="I193" s="51" t="e">
        <f>VLOOKUP(A193,References!A:I,9,FALSE)</f>
        <v>#N/A</v>
      </c>
      <c r="J193" s="50" t="s">
        <v>697</v>
      </c>
      <c r="K193" s="69" t="e">
        <f t="shared" si="5"/>
        <v>#N/A</v>
      </c>
      <c r="L193" s="88"/>
      <c r="M193" s="86"/>
      <c r="N193" s="50">
        <v>1.17</v>
      </c>
      <c r="O193" s="50" t="s">
        <v>889</v>
      </c>
    </row>
    <row r="194" spans="1:15" x14ac:dyDescent="0.2">
      <c r="A194" s="50">
        <v>759</v>
      </c>
      <c r="B194" s="50">
        <v>7</v>
      </c>
      <c r="C194" s="50" t="s">
        <v>633</v>
      </c>
      <c r="D194" s="6">
        <v>3</v>
      </c>
      <c r="E194" s="50" t="e">
        <f>VLOOKUP(A194,References!$A$1:$E$3413,5,FALSE)</f>
        <v>#N/A</v>
      </c>
      <c r="F194" s="59" t="s">
        <v>631</v>
      </c>
      <c r="G194" s="56" t="s">
        <v>827</v>
      </c>
      <c r="H194" s="50" t="s">
        <v>699</v>
      </c>
      <c r="I194" s="51" t="e">
        <f>VLOOKUP(A194,References!A:I,9,FALSE)</f>
        <v>#N/A</v>
      </c>
      <c r="J194" s="50" t="s">
        <v>697</v>
      </c>
      <c r="K194" s="69" t="e">
        <f t="shared" si="5"/>
        <v>#N/A</v>
      </c>
      <c r="L194" s="88"/>
      <c r="M194" s="86"/>
      <c r="N194" s="50">
        <v>1.17</v>
      </c>
      <c r="O194" s="50" t="s">
        <v>889</v>
      </c>
    </row>
    <row r="195" spans="1:15" x14ac:dyDescent="0.2">
      <c r="A195" s="50">
        <v>760</v>
      </c>
      <c r="B195" s="50">
        <v>7</v>
      </c>
      <c r="C195" s="50" t="s">
        <v>633</v>
      </c>
      <c r="D195" s="6">
        <v>4</v>
      </c>
      <c r="E195" s="50" t="e">
        <f>VLOOKUP(A195,References!$A$1:$E$3413,5,FALSE)</f>
        <v>#N/A</v>
      </c>
      <c r="F195" s="59" t="s">
        <v>631</v>
      </c>
      <c r="G195" s="56" t="s">
        <v>827</v>
      </c>
      <c r="H195" s="50" t="s">
        <v>699</v>
      </c>
      <c r="I195" s="51" t="e">
        <f>VLOOKUP(A195,References!A:I,9,FALSE)</f>
        <v>#N/A</v>
      </c>
      <c r="J195" s="50" t="s">
        <v>697</v>
      </c>
      <c r="K195" s="69" t="e">
        <f t="shared" si="5"/>
        <v>#N/A</v>
      </c>
      <c r="L195" s="88"/>
      <c r="M195" s="86"/>
      <c r="N195" s="50">
        <v>1.17</v>
      </c>
      <c r="O195" s="50" t="s">
        <v>889</v>
      </c>
    </row>
    <row r="196" spans="1:15" x14ac:dyDescent="0.2">
      <c r="A196" s="50">
        <v>761</v>
      </c>
      <c r="B196" s="50">
        <v>7</v>
      </c>
      <c r="C196" s="50" t="s">
        <v>633</v>
      </c>
      <c r="D196" s="6">
        <v>5</v>
      </c>
      <c r="E196" s="50" t="e">
        <f>VLOOKUP(A196,References!$A$1:$E$3413,5,FALSE)</f>
        <v>#N/A</v>
      </c>
      <c r="F196" s="59" t="s">
        <v>631</v>
      </c>
      <c r="G196" s="56" t="s">
        <v>827</v>
      </c>
      <c r="H196" s="50" t="s">
        <v>699</v>
      </c>
      <c r="I196" s="51" t="e">
        <f>VLOOKUP(A196,References!A:I,9,FALSE)</f>
        <v>#N/A</v>
      </c>
      <c r="J196" s="50" t="s">
        <v>697</v>
      </c>
      <c r="K196" s="69" t="e">
        <f t="shared" si="5"/>
        <v>#N/A</v>
      </c>
      <c r="L196" s="88"/>
      <c r="M196" s="86"/>
      <c r="N196" s="50">
        <v>1.17</v>
      </c>
      <c r="O196" s="50" t="s">
        <v>889</v>
      </c>
    </row>
    <row r="197" spans="1:15" x14ac:dyDescent="0.2">
      <c r="A197" s="50">
        <v>762</v>
      </c>
      <c r="B197" s="50">
        <v>7</v>
      </c>
      <c r="C197" s="50" t="s">
        <v>633</v>
      </c>
      <c r="D197" s="6">
        <v>6</v>
      </c>
      <c r="E197" s="50" t="e">
        <f>VLOOKUP(A197,References!$A$1:$E$3413,5,FALSE)</f>
        <v>#N/A</v>
      </c>
      <c r="F197" s="59" t="s">
        <v>631</v>
      </c>
      <c r="G197" s="56" t="s">
        <v>827</v>
      </c>
      <c r="H197" s="50" t="s">
        <v>699</v>
      </c>
      <c r="I197" s="51" t="e">
        <f>VLOOKUP(A197,References!A:I,9,FALSE)</f>
        <v>#N/A</v>
      </c>
      <c r="J197" s="50" t="s">
        <v>697</v>
      </c>
      <c r="K197" s="69" t="e">
        <f t="shared" si="5"/>
        <v>#N/A</v>
      </c>
      <c r="L197" s="88"/>
      <c r="M197" s="86"/>
      <c r="N197" s="50">
        <v>1.17</v>
      </c>
      <c r="O197" s="50" t="s">
        <v>889</v>
      </c>
    </row>
    <row r="198" spans="1:15" x14ac:dyDescent="0.2">
      <c r="A198" s="50">
        <v>763</v>
      </c>
      <c r="B198" s="50">
        <v>7</v>
      </c>
      <c r="C198" s="50" t="s">
        <v>633</v>
      </c>
      <c r="D198" s="6">
        <v>7</v>
      </c>
      <c r="E198" s="50" t="e">
        <f>VLOOKUP(A198,References!$A$1:$E$3413,5,FALSE)</f>
        <v>#N/A</v>
      </c>
      <c r="F198" s="59" t="s">
        <v>631</v>
      </c>
      <c r="G198" s="56" t="s">
        <v>827</v>
      </c>
      <c r="H198" s="50" t="s">
        <v>699</v>
      </c>
      <c r="I198" s="51" t="e">
        <f>VLOOKUP(A198,References!A:I,9,FALSE)</f>
        <v>#N/A</v>
      </c>
      <c r="J198" s="50" t="s">
        <v>697</v>
      </c>
      <c r="K198" s="69" t="e">
        <f t="shared" si="5"/>
        <v>#N/A</v>
      </c>
      <c r="L198" s="88"/>
      <c r="M198" s="86"/>
      <c r="N198" s="50">
        <v>1.17</v>
      </c>
      <c r="O198" s="50" t="s">
        <v>889</v>
      </c>
    </row>
    <row r="199" spans="1:15" x14ac:dyDescent="0.2">
      <c r="A199" s="50">
        <v>764</v>
      </c>
      <c r="B199" s="50">
        <v>7</v>
      </c>
      <c r="C199" s="50" t="s">
        <v>633</v>
      </c>
      <c r="D199" s="6">
        <v>8</v>
      </c>
      <c r="E199" s="50" t="e">
        <f>VLOOKUP(A199,References!$A$1:$E$3413,5,FALSE)</f>
        <v>#N/A</v>
      </c>
      <c r="F199" s="59" t="s">
        <v>631</v>
      </c>
      <c r="G199" s="56" t="s">
        <v>827</v>
      </c>
      <c r="H199" s="50" t="s">
        <v>699</v>
      </c>
      <c r="I199" s="51" t="e">
        <f>VLOOKUP(A199,References!A:I,9,FALSE)</f>
        <v>#N/A</v>
      </c>
      <c r="J199" s="50" t="s">
        <v>697</v>
      </c>
      <c r="K199" s="69" t="e">
        <f t="shared" si="5"/>
        <v>#N/A</v>
      </c>
      <c r="L199" s="88"/>
      <c r="M199" s="86"/>
      <c r="N199" s="50">
        <v>1.17</v>
      </c>
      <c r="O199" s="50" t="s">
        <v>889</v>
      </c>
    </row>
    <row r="200" spans="1:15" x14ac:dyDescent="0.2">
      <c r="A200" s="50">
        <v>765</v>
      </c>
      <c r="B200" s="50">
        <v>7</v>
      </c>
      <c r="C200" s="50" t="s">
        <v>633</v>
      </c>
      <c r="D200" s="6">
        <v>9</v>
      </c>
      <c r="E200" s="50" t="e">
        <f>VLOOKUP(A200,References!$A$1:$E$3413,5,FALSE)</f>
        <v>#N/A</v>
      </c>
      <c r="F200" s="59" t="s">
        <v>631</v>
      </c>
      <c r="G200" s="56" t="s">
        <v>827</v>
      </c>
      <c r="H200" s="50" t="s">
        <v>699</v>
      </c>
      <c r="I200" s="51" t="e">
        <f>VLOOKUP(A200,References!A:I,9,FALSE)</f>
        <v>#N/A</v>
      </c>
      <c r="J200" s="50" t="s">
        <v>697</v>
      </c>
      <c r="K200" s="69" t="e">
        <f t="shared" si="5"/>
        <v>#N/A</v>
      </c>
      <c r="L200" s="88"/>
      <c r="M200" s="86"/>
      <c r="N200" s="50">
        <v>1.17</v>
      </c>
      <c r="O200" s="50" t="s">
        <v>889</v>
      </c>
    </row>
    <row r="201" spans="1:15" x14ac:dyDescent="0.2">
      <c r="A201" s="50">
        <v>766</v>
      </c>
      <c r="B201" s="50">
        <v>7</v>
      </c>
      <c r="C201" s="50" t="s">
        <v>633</v>
      </c>
      <c r="D201" s="6">
        <v>10</v>
      </c>
      <c r="E201" s="50" t="e">
        <f>VLOOKUP(A201,References!$A$1:$E$3413,5,FALSE)</f>
        <v>#N/A</v>
      </c>
      <c r="F201" s="59" t="s">
        <v>631</v>
      </c>
      <c r="G201" s="56" t="s">
        <v>827</v>
      </c>
      <c r="H201" s="50" t="s">
        <v>699</v>
      </c>
      <c r="I201" s="51" t="e">
        <f>VLOOKUP(A201,References!A:I,9,FALSE)</f>
        <v>#N/A</v>
      </c>
      <c r="J201" s="50" t="s">
        <v>697</v>
      </c>
      <c r="K201" s="69" t="e">
        <f t="shared" si="5"/>
        <v>#N/A</v>
      </c>
      <c r="L201" s="88"/>
      <c r="M201" s="86"/>
      <c r="N201" s="50">
        <v>1.17</v>
      </c>
      <c r="O201" s="50" t="s">
        <v>889</v>
      </c>
    </row>
    <row r="202" spans="1:15" s="50" customFormat="1" x14ac:dyDescent="0.2">
      <c r="A202" s="50">
        <v>906.1</v>
      </c>
      <c r="B202" s="50">
        <v>7</v>
      </c>
      <c r="C202" s="50" t="s">
        <v>176</v>
      </c>
      <c r="D202" s="6"/>
      <c r="E202" s="50" t="e">
        <f>VLOOKUP(A202,References!$A$1:$E$3413,5,FALSE)</f>
        <v>#N/A</v>
      </c>
      <c r="F202" s="59" t="s">
        <v>894</v>
      </c>
      <c r="G202" s="56" t="s">
        <v>827</v>
      </c>
      <c r="I202" s="51" t="e">
        <f>VLOOKUP(A202,References!A:I,9,FALSE)</f>
        <v>#N/A</v>
      </c>
      <c r="J202" s="50" t="s">
        <v>697</v>
      </c>
      <c r="K202" s="69" t="e">
        <f t="shared" si="5"/>
        <v>#N/A</v>
      </c>
      <c r="L202" s="88">
        <v>62.5</v>
      </c>
      <c r="M202" s="90"/>
    </row>
    <row r="203" spans="1:15" x14ac:dyDescent="0.2">
      <c r="A203" s="50">
        <v>912</v>
      </c>
      <c r="B203" s="50">
        <v>8</v>
      </c>
      <c r="C203" s="50" t="s">
        <v>186</v>
      </c>
      <c r="D203" s="50"/>
      <c r="E203" s="50" t="e">
        <f>VLOOKUP(A203,References!$A$1:$E$3413,5,FALSE)</f>
        <v>#N/A</v>
      </c>
      <c r="F203" s="59" t="s">
        <v>634</v>
      </c>
      <c r="G203" s="56" t="s">
        <v>827</v>
      </c>
      <c r="H203" s="50"/>
      <c r="I203" s="51" t="e">
        <f>VLOOKUP(A203,References!A:I,9,FALSE)</f>
        <v>#N/A</v>
      </c>
      <c r="J203" s="50" t="s">
        <v>697</v>
      </c>
      <c r="K203" s="69" t="e">
        <f t="shared" si="5"/>
        <v>#N/A</v>
      </c>
      <c r="L203" s="88">
        <v>7.0000000000000007E-2</v>
      </c>
      <c r="M203" s="86"/>
      <c r="N203" s="27"/>
    </row>
    <row r="204" spans="1:15" x14ac:dyDescent="0.2">
      <c r="A204" s="50">
        <v>915</v>
      </c>
      <c r="B204" s="50">
        <v>8</v>
      </c>
      <c r="C204" s="50" t="s">
        <v>190</v>
      </c>
      <c r="D204" s="50"/>
      <c r="E204" s="50" t="e">
        <f>VLOOKUP(A204,References!$A$1:$E$3413,5,FALSE)</f>
        <v>#N/A</v>
      </c>
      <c r="F204" s="44" t="s">
        <v>181</v>
      </c>
      <c r="G204" s="56" t="s">
        <v>827</v>
      </c>
      <c r="H204" s="50" t="s">
        <v>812</v>
      </c>
      <c r="I204" s="51" t="e">
        <f>VLOOKUP(A204,References!A:I,9,FALSE)</f>
        <v>#N/A</v>
      </c>
      <c r="J204" s="50" t="s">
        <v>190</v>
      </c>
      <c r="K204" s="69" t="e">
        <f t="shared" si="5"/>
        <v>#N/A</v>
      </c>
      <c r="L204" s="88">
        <v>100</v>
      </c>
      <c r="M204" s="86"/>
      <c r="N204">
        <v>1.1000000000000001</v>
      </c>
    </row>
    <row r="205" spans="1:15" x14ac:dyDescent="0.2">
      <c r="A205" s="50">
        <v>916</v>
      </c>
      <c r="B205" s="50">
        <v>8</v>
      </c>
      <c r="C205" s="50" t="s">
        <v>190</v>
      </c>
      <c r="D205" s="50"/>
      <c r="E205" s="50" t="e">
        <f>VLOOKUP(A205,References!$A$1:$E$3413,5,FALSE)</f>
        <v>#N/A</v>
      </c>
      <c r="F205" s="44" t="s">
        <v>741</v>
      </c>
      <c r="G205" s="56" t="s">
        <v>827</v>
      </c>
      <c r="H205" s="50" t="s">
        <v>812</v>
      </c>
      <c r="I205" s="51" t="e">
        <f>VLOOKUP(A205,References!A:I,9,FALSE)</f>
        <v>#N/A</v>
      </c>
      <c r="J205" s="50" t="s">
        <v>190</v>
      </c>
      <c r="K205" s="69" t="e">
        <f t="shared" si="5"/>
        <v>#N/A</v>
      </c>
      <c r="L205" s="88">
        <v>200</v>
      </c>
      <c r="M205" s="86"/>
      <c r="N205" s="50">
        <v>1.1000000000000001</v>
      </c>
    </row>
    <row r="206" spans="1:15" x14ac:dyDescent="0.2">
      <c r="A206" s="50">
        <v>917</v>
      </c>
      <c r="B206" s="50">
        <v>8</v>
      </c>
      <c r="C206" s="50" t="s">
        <v>190</v>
      </c>
      <c r="D206" s="50"/>
      <c r="E206" s="50" t="e">
        <f>VLOOKUP(A206,References!$A$1:$E$3413,5,FALSE)</f>
        <v>#N/A</v>
      </c>
      <c r="F206" s="44" t="s">
        <v>745</v>
      </c>
      <c r="G206" s="56" t="s">
        <v>827</v>
      </c>
      <c r="H206" s="50" t="s">
        <v>812</v>
      </c>
      <c r="I206" s="51" t="e">
        <f>VLOOKUP(A206,References!A:I,9,FALSE)</f>
        <v>#N/A</v>
      </c>
      <c r="J206" s="50" t="s">
        <v>190</v>
      </c>
      <c r="K206" s="69" t="e">
        <f t="shared" si="5"/>
        <v>#N/A</v>
      </c>
      <c r="L206" s="88">
        <v>500</v>
      </c>
      <c r="M206" s="86"/>
      <c r="N206" s="50">
        <v>1.1000000000000001</v>
      </c>
    </row>
    <row r="207" spans="1:15" x14ac:dyDescent="0.2">
      <c r="A207" s="50">
        <v>918</v>
      </c>
      <c r="B207" s="50">
        <v>8</v>
      </c>
      <c r="C207" s="50" t="s">
        <v>190</v>
      </c>
      <c r="D207" s="50"/>
      <c r="E207" s="50" t="e">
        <f>VLOOKUP(A207,References!$A$1:$E$3413,5,FALSE)</f>
        <v>#N/A</v>
      </c>
      <c r="F207" s="44" t="s">
        <v>742</v>
      </c>
      <c r="G207" s="56" t="s">
        <v>827</v>
      </c>
      <c r="H207" s="50" t="s">
        <v>812</v>
      </c>
      <c r="I207" s="51" t="e">
        <f>VLOOKUP(A207,References!A:I,9,FALSE)</f>
        <v>#N/A</v>
      </c>
      <c r="J207" s="50" t="s">
        <v>190</v>
      </c>
      <c r="K207" s="69" t="e">
        <f t="shared" si="5"/>
        <v>#N/A</v>
      </c>
      <c r="L207" s="88">
        <v>300</v>
      </c>
      <c r="M207" s="86"/>
      <c r="N207" s="50">
        <v>1.1000000000000001</v>
      </c>
    </row>
    <row r="208" spans="1:15" x14ac:dyDescent="0.2">
      <c r="A208" s="50">
        <v>919</v>
      </c>
      <c r="B208" s="50">
        <v>8</v>
      </c>
      <c r="C208" s="50" t="s">
        <v>190</v>
      </c>
      <c r="D208" s="50"/>
      <c r="E208" s="50" t="e">
        <f>VLOOKUP(A208,References!$A$1:$E$3413,5,FALSE)</f>
        <v>#N/A</v>
      </c>
      <c r="F208" s="63" t="s">
        <v>748</v>
      </c>
      <c r="G208" s="56" t="s">
        <v>827</v>
      </c>
      <c r="H208" s="50" t="s">
        <v>812</v>
      </c>
      <c r="I208" s="51" t="e">
        <f>VLOOKUP(A208,References!A:I,9,FALSE)</f>
        <v>#N/A</v>
      </c>
      <c r="J208" s="50" t="s">
        <v>190</v>
      </c>
      <c r="K208" s="69" t="e">
        <f t="shared" si="5"/>
        <v>#N/A</v>
      </c>
      <c r="L208" s="88">
        <v>400</v>
      </c>
      <c r="M208" s="86"/>
      <c r="N208" s="50">
        <v>1.1000000000000001</v>
      </c>
    </row>
    <row r="209" spans="1:14" x14ac:dyDescent="0.2">
      <c r="A209" s="50">
        <v>920</v>
      </c>
      <c r="B209" s="50">
        <v>8</v>
      </c>
      <c r="C209" s="50" t="s">
        <v>190</v>
      </c>
      <c r="D209" s="50"/>
      <c r="E209" s="50" t="e">
        <f>VLOOKUP(A209,References!$A$1:$E$3413,5,FALSE)</f>
        <v>#N/A</v>
      </c>
      <c r="F209" s="44" t="s">
        <v>743</v>
      </c>
      <c r="G209" s="56" t="s">
        <v>827</v>
      </c>
      <c r="H209" s="50" t="s">
        <v>812</v>
      </c>
      <c r="I209" s="51" t="e">
        <f>VLOOKUP(A209,References!A:I,9,FALSE)</f>
        <v>#N/A</v>
      </c>
      <c r="J209" s="50" t="s">
        <v>190</v>
      </c>
      <c r="K209" s="69" t="e">
        <f t="shared" si="5"/>
        <v>#N/A</v>
      </c>
      <c r="L209" s="88">
        <v>550</v>
      </c>
      <c r="M209" s="86"/>
      <c r="N209" s="50">
        <v>1.1000000000000001</v>
      </c>
    </row>
    <row r="210" spans="1:14" x14ac:dyDescent="0.2">
      <c r="A210" s="50">
        <v>921</v>
      </c>
      <c r="B210" s="50">
        <v>8</v>
      </c>
      <c r="C210" s="50" t="s">
        <v>190</v>
      </c>
      <c r="D210" s="50"/>
      <c r="E210" s="50" t="e">
        <f>VLOOKUP(A210,References!$A$1:$E$3413,5,FALSE)</f>
        <v>#N/A</v>
      </c>
      <c r="F210" s="44" t="s">
        <v>744</v>
      </c>
      <c r="G210" s="56" t="s">
        <v>827</v>
      </c>
      <c r="H210" s="50" t="s">
        <v>812</v>
      </c>
      <c r="I210" s="51" t="e">
        <f>VLOOKUP(A210,References!A:I,9,FALSE)</f>
        <v>#N/A</v>
      </c>
      <c r="J210" s="50" t="s">
        <v>190</v>
      </c>
      <c r="K210" s="69" t="e">
        <f t="shared" si="5"/>
        <v>#N/A</v>
      </c>
      <c r="L210" s="88">
        <v>600</v>
      </c>
      <c r="M210" s="86"/>
      <c r="N210" s="50">
        <v>1.1000000000000001</v>
      </c>
    </row>
    <row r="211" spans="1:14" x14ac:dyDescent="0.2">
      <c r="A211" s="50">
        <v>922</v>
      </c>
      <c r="B211" s="50">
        <v>8</v>
      </c>
      <c r="C211" s="50" t="s">
        <v>190</v>
      </c>
      <c r="D211" s="50"/>
      <c r="E211" s="50" t="e">
        <f>VLOOKUP(A211,References!$A$1:$E$3413,5,FALSE)</f>
        <v>#N/A</v>
      </c>
      <c r="F211" s="44" t="s">
        <v>747</v>
      </c>
      <c r="G211" s="56" t="s">
        <v>827</v>
      </c>
      <c r="H211" s="50" t="s">
        <v>812</v>
      </c>
      <c r="I211" s="51" t="e">
        <f>VLOOKUP(A211,References!A:I,9,FALSE)</f>
        <v>#N/A</v>
      </c>
      <c r="J211" s="50" t="s">
        <v>190</v>
      </c>
      <c r="K211" s="69" t="e">
        <f t="shared" si="5"/>
        <v>#N/A</v>
      </c>
      <c r="L211" s="88">
        <v>700</v>
      </c>
      <c r="M211" s="86"/>
      <c r="N211" s="50">
        <v>1.1000000000000001</v>
      </c>
    </row>
    <row r="212" spans="1:14" x14ac:dyDescent="0.2">
      <c r="A212" s="50">
        <v>923</v>
      </c>
      <c r="B212" s="50">
        <v>8</v>
      </c>
      <c r="C212" s="50" t="s">
        <v>190</v>
      </c>
      <c r="D212" s="50"/>
      <c r="E212" s="50" t="e">
        <f>VLOOKUP(A212,References!$A$1:$E$3413,5,FALSE)</f>
        <v>#N/A</v>
      </c>
      <c r="F212" s="44" t="s">
        <v>84</v>
      </c>
      <c r="G212" s="56" t="s">
        <v>827</v>
      </c>
      <c r="H212" s="50" t="s">
        <v>812</v>
      </c>
      <c r="I212" s="51" t="e">
        <f>VLOOKUP(A212,References!A:I,9,FALSE)</f>
        <v>#N/A</v>
      </c>
      <c r="J212" s="50" t="s">
        <v>190</v>
      </c>
      <c r="K212" s="69" t="e">
        <f t="shared" ref="K212:K260" si="8">IF(E212=0,"",E212)</f>
        <v>#N/A</v>
      </c>
      <c r="L212" s="88">
        <v>800</v>
      </c>
      <c r="M212" s="86"/>
      <c r="N212" s="50">
        <v>1.1000000000000001</v>
      </c>
    </row>
    <row r="213" spans="1:14" x14ac:dyDescent="0.2">
      <c r="A213" s="50">
        <v>924</v>
      </c>
      <c r="B213" s="50">
        <v>8</v>
      </c>
      <c r="C213" s="50" t="s">
        <v>190</v>
      </c>
      <c r="D213" s="50"/>
      <c r="E213" s="50" t="e">
        <f>VLOOKUP(A213,References!$A$1:$E$3413,5,FALSE)</f>
        <v>#N/A</v>
      </c>
      <c r="F213" s="44" t="s">
        <v>746</v>
      </c>
      <c r="G213" s="56" t="s">
        <v>827</v>
      </c>
      <c r="H213" s="50" t="s">
        <v>812</v>
      </c>
      <c r="I213" s="51" t="e">
        <f>VLOOKUP(A213,References!A:I,9,FALSE)</f>
        <v>#N/A</v>
      </c>
      <c r="J213" s="50" t="s">
        <v>190</v>
      </c>
      <c r="K213" s="69" t="e">
        <f t="shared" si="8"/>
        <v>#N/A</v>
      </c>
      <c r="L213" s="88">
        <v>900</v>
      </c>
      <c r="M213" s="86"/>
      <c r="N213" s="50">
        <v>1.1000000000000001</v>
      </c>
    </row>
    <row r="214" spans="1:14" x14ac:dyDescent="0.2">
      <c r="A214" s="50">
        <v>925</v>
      </c>
      <c r="B214" s="50">
        <v>8</v>
      </c>
      <c r="C214" s="50" t="s">
        <v>190</v>
      </c>
      <c r="D214" s="50"/>
      <c r="E214" s="50" t="e">
        <f>VLOOKUP(A214,References!$A$1:$E$3413,5,FALSE)</f>
        <v>#N/A</v>
      </c>
      <c r="F214" s="82" t="s">
        <v>199</v>
      </c>
      <c r="G214" s="56" t="s">
        <v>827</v>
      </c>
      <c r="H214" s="50" t="s">
        <v>812</v>
      </c>
      <c r="I214" s="51" t="e">
        <f>VLOOKUP(A214,References!A:I,9,FALSE)</f>
        <v>#N/A</v>
      </c>
      <c r="J214" s="50" t="s">
        <v>190</v>
      </c>
      <c r="K214" s="69" t="e">
        <f t="shared" si="8"/>
        <v>#N/A</v>
      </c>
      <c r="L214" s="88">
        <v>11</v>
      </c>
      <c r="M214" s="86"/>
      <c r="N214" s="50">
        <v>1.1000000000000001</v>
      </c>
    </row>
    <row r="215" spans="1:14" x14ac:dyDescent="0.2">
      <c r="A215" s="50">
        <v>928</v>
      </c>
      <c r="B215" s="50">
        <v>8</v>
      </c>
      <c r="C215" s="50" t="s">
        <v>191</v>
      </c>
      <c r="D215" s="50"/>
      <c r="E215" s="50" t="e">
        <f>VLOOKUP(A215,References!$A$1:$E$3413,5,FALSE)</f>
        <v>#N/A</v>
      </c>
      <c r="F215" s="44" t="s">
        <v>749</v>
      </c>
      <c r="G215" s="56" t="s">
        <v>827</v>
      </c>
      <c r="H215" s="50"/>
      <c r="I215" s="51" t="e">
        <f>VLOOKUP(A215,References!A:I,9,FALSE)</f>
        <v>#N/A</v>
      </c>
      <c r="J215" s="50" t="s">
        <v>191</v>
      </c>
      <c r="K215" s="69" t="e">
        <f t="shared" si="8"/>
        <v>#N/A</v>
      </c>
      <c r="L215" s="88">
        <v>150</v>
      </c>
      <c r="M215" s="86"/>
      <c r="N215">
        <v>1.4</v>
      </c>
    </row>
    <row r="216" spans="1:14" x14ac:dyDescent="0.2">
      <c r="A216" s="50">
        <v>929</v>
      </c>
      <c r="B216" s="50">
        <v>8</v>
      </c>
      <c r="C216" s="50" t="s">
        <v>191</v>
      </c>
      <c r="D216" s="50"/>
      <c r="E216" s="50" t="e">
        <f>VLOOKUP(A216,References!$A$1:$E$3413,5,FALSE)</f>
        <v>#N/A</v>
      </c>
      <c r="F216" s="44" t="s">
        <v>750</v>
      </c>
      <c r="G216" s="56" t="s">
        <v>827</v>
      </c>
      <c r="H216" s="50"/>
      <c r="I216" s="51" t="e">
        <f>VLOOKUP(A216,References!A:I,9,FALSE)</f>
        <v>#N/A</v>
      </c>
      <c r="J216" s="50" t="s">
        <v>191</v>
      </c>
      <c r="K216" s="69" t="e">
        <f t="shared" si="8"/>
        <v>#N/A</v>
      </c>
      <c r="L216" s="88">
        <v>250</v>
      </c>
      <c r="M216" s="86"/>
      <c r="N216" s="50">
        <v>1.4</v>
      </c>
    </row>
    <row r="217" spans="1:14" x14ac:dyDescent="0.2">
      <c r="A217" s="50">
        <v>930</v>
      </c>
      <c r="B217" s="50">
        <v>8</v>
      </c>
      <c r="C217" s="50" t="s">
        <v>191</v>
      </c>
      <c r="D217" s="50"/>
      <c r="E217" s="50" t="e">
        <f>VLOOKUP(A217,References!$A$1:$E$3413,5,FALSE)</f>
        <v>#N/A</v>
      </c>
      <c r="F217" s="44" t="s">
        <v>751</v>
      </c>
      <c r="G217" s="56" t="s">
        <v>827</v>
      </c>
      <c r="H217" s="50"/>
      <c r="I217" s="51" t="e">
        <f>VLOOKUP(A217,References!A:I,9,FALSE)</f>
        <v>#N/A</v>
      </c>
      <c r="J217" s="50" t="s">
        <v>191</v>
      </c>
      <c r="K217" s="69" t="e">
        <f t="shared" si="8"/>
        <v>#N/A</v>
      </c>
      <c r="L217" s="88">
        <v>350</v>
      </c>
      <c r="M217" s="86"/>
      <c r="N217" s="50">
        <v>1.4</v>
      </c>
    </row>
    <row r="218" spans="1:14" x14ac:dyDescent="0.2">
      <c r="A218" s="50">
        <v>931</v>
      </c>
      <c r="B218" s="50">
        <v>8</v>
      </c>
      <c r="C218" s="50" t="s">
        <v>191</v>
      </c>
      <c r="D218" s="50"/>
      <c r="E218" s="50" t="e">
        <f>VLOOKUP(A218,References!$A$1:$E$3413,5,FALSE)</f>
        <v>#N/A</v>
      </c>
      <c r="F218" s="44" t="s">
        <v>752</v>
      </c>
      <c r="G218" s="56" t="s">
        <v>827</v>
      </c>
      <c r="H218" s="50"/>
      <c r="I218" s="51" t="e">
        <f>VLOOKUP(A218,References!A:I,9,FALSE)</f>
        <v>#N/A</v>
      </c>
      <c r="J218" s="50" t="s">
        <v>191</v>
      </c>
      <c r="K218" s="69" t="e">
        <f t="shared" si="8"/>
        <v>#N/A</v>
      </c>
      <c r="L218" s="88">
        <v>450</v>
      </c>
      <c r="M218" s="86"/>
      <c r="N218" s="50">
        <v>1.4</v>
      </c>
    </row>
    <row r="219" spans="1:14" x14ac:dyDescent="0.2">
      <c r="A219" s="50">
        <v>932</v>
      </c>
      <c r="B219" s="50">
        <v>8</v>
      </c>
      <c r="C219" s="50" t="s">
        <v>191</v>
      </c>
      <c r="D219" s="50"/>
      <c r="E219" s="50" t="e">
        <f>VLOOKUP(A219,References!$A$1:$E$3413,5,FALSE)</f>
        <v>#N/A</v>
      </c>
      <c r="F219" s="44" t="s">
        <v>157</v>
      </c>
      <c r="G219" s="56" t="s">
        <v>827</v>
      </c>
      <c r="H219" s="50"/>
      <c r="I219" s="51" t="e">
        <f>VLOOKUP(A219,References!A:I,9,FALSE)</f>
        <v>#N/A</v>
      </c>
      <c r="J219" s="50" t="s">
        <v>191</v>
      </c>
      <c r="K219" s="69" t="e">
        <f t="shared" si="8"/>
        <v>#N/A</v>
      </c>
      <c r="L219" s="88">
        <v>575</v>
      </c>
      <c r="M219" s="86"/>
      <c r="N219" s="50">
        <v>1.4</v>
      </c>
    </row>
    <row r="220" spans="1:14" x14ac:dyDescent="0.2">
      <c r="A220" s="50">
        <v>933</v>
      </c>
      <c r="B220" s="50">
        <v>8</v>
      </c>
      <c r="C220" s="50" t="s">
        <v>191</v>
      </c>
      <c r="D220" s="50"/>
      <c r="E220" s="50" t="e">
        <f>VLOOKUP(A220,References!$A$1:$E$3413,5,FALSE)</f>
        <v>#N/A</v>
      </c>
      <c r="F220" s="44" t="s">
        <v>184</v>
      </c>
      <c r="G220" s="56" t="s">
        <v>827</v>
      </c>
      <c r="H220" s="50"/>
      <c r="I220" s="51" t="e">
        <f>VLOOKUP(A220,References!A:I,9,FALSE)</f>
        <v>#N/A</v>
      </c>
      <c r="J220" s="50" t="s">
        <v>191</v>
      </c>
      <c r="K220" s="69" t="e">
        <f t="shared" si="8"/>
        <v>#N/A</v>
      </c>
      <c r="L220" s="88">
        <v>650</v>
      </c>
      <c r="M220" s="86"/>
      <c r="N220" s="50">
        <v>1.4</v>
      </c>
    </row>
    <row r="221" spans="1:14" x14ac:dyDescent="0.2">
      <c r="A221" s="50">
        <v>934</v>
      </c>
      <c r="B221" s="50">
        <v>8</v>
      </c>
      <c r="C221" s="50" t="s">
        <v>191</v>
      </c>
      <c r="D221" s="50"/>
      <c r="E221" s="50" t="e">
        <f>VLOOKUP(A221,References!$A$1:$E$3413,5,FALSE)</f>
        <v>#N/A</v>
      </c>
      <c r="F221" s="82" t="s">
        <v>192</v>
      </c>
      <c r="G221" s="56" t="s">
        <v>827</v>
      </c>
      <c r="H221" s="50"/>
      <c r="I221" s="51" t="e">
        <f>VLOOKUP(A221,References!A:I,9,FALSE)</f>
        <v>#N/A</v>
      </c>
      <c r="J221" s="50" t="s">
        <v>191</v>
      </c>
      <c r="K221" s="69" t="e">
        <f t="shared" si="8"/>
        <v>#N/A</v>
      </c>
      <c r="L221" s="88">
        <v>11</v>
      </c>
      <c r="M221" s="86"/>
      <c r="N221" s="50">
        <v>1.4</v>
      </c>
    </row>
    <row r="222" spans="1:14" x14ac:dyDescent="0.2">
      <c r="A222" s="50">
        <v>937</v>
      </c>
      <c r="B222" s="50">
        <v>8</v>
      </c>
      <c r="C222" s="50" t="s">
        <v>193</v>
      </c>
      <c r="D222" s="50"/>
      <c r="E222" s="50" t="e">
        <f>VLOOKUP(A222,References!$A$1:$E$3413,5,FALSE)</f>
        <v>#N/A</v>
      </c>
      <c r="F222" s="44" t="s">
        <v>179</v>
      </c>
      <c r="G222" s="56" t="s">
        <v>827</v>
      </c>
      <c r="H222" s="50" t="s">
        <v>812</v>
      </c>
      <c r="I222" s="51" t="e">
        <f>VLOOKUP(A222,References!A:I,9,FALSE)</f>
        <v>#N/A</v>
      </c>
      <c r="J222" s="50" t="s">
        <v>193</v>
      </c>
      <c r="K222" s="69" t="e">
        <f t="shared" si="8"/>
        <v>#N/A</v>
      </c>
      <c r="L222" s="88">
        <v>125</v>
      </c>
      <c r="M222" s="86"/>
      <c r="N222" s="50">
        <v>1.4</v>
      </c>
    </row>
    <row r="223" spans="1:14" x14ac:dyDescent="0.2">
      <c r="A223" s="50">
        <v>938</v>
      </c>
      <c r="B223" s="50">
        <v>8</v>
      </c>
      <c r="C223" s="50" t="s">
        <v>193</v>
      </c>
      <c r="D223" s="50"/>
      <c r="E223" s="50" t="e">
        <f>VLOOKUP(A223,References!$A$1:$E$3413,5,FALSE)</f>
        <v>#N/A</v>
      </c>
      <c r="F223" s="44" t="s">
        <v>755</v>
      </c>
      <c r="G223" s="56" t="s">
        <v>827</v>
      </c>
      <c r="H223" s="50" t="s">
        <v>812</v>
      </c>
      <c r="I223" s="51" t="e">
        <f>VLOOKUP(A223,References!A:I,9,FALSE)</f>
        <v>#N/A</v>
      </c>
      <c r="J223" s="50" t="s">
        <v>193</v>
      </c>
      <c r="K223" s="69" t="e">
        <f t="shared" si="8"/>
        <v>#N/A</v>
      </c>
      <c r="L223" s="88">
        <v>225</v>
      </c>
      <c r="M223" s="86"/>
      <c r="N223" s="50">
        <v>1.4</v>
      </c>
    </row>
    <row r="224" spans="1:14" x14ac:dyDescent="0.2">
      <c r="A224" s="50">
        <v>939</v>
      </c>
      <c r="B224" s="50">
        <v>8</v>
      </c>
      <c r="C224" s="50" t="s">
        <v>193</v>
      </c>
      <c r="D224" s="50"/>
      <c r="E224" s="50" t="e">
        <f>VLOOKUP(A224,References!$A$1:$E$3413,5,FALSE)</f>
        <v>#N/A</v>
      </c>
      <c r="F224" s="45" t="s">
        <v>95</v>
      </c>
      <c r="G224" s="56" t="s">
        <v>827</v>
      </c>
      <c r="H224" s="50" t="s">
        <v>812</v>
      </c>
      <c r="I224" s="51" t="e">
        <f>VLOOKUP(A224,References!A:I,9,FALSE)</f>
        <v>#N/A</v>
      </c>
      <c r="J224" s="50" t="s">
        <v>193</v>
      </c>
      <c r="K224" s="69" t="e">
        <f t="shared" si="8"/>
        <v>#N/A</v>
      </c>
      <c r="L224" s="88">
        <v>325</v>
      </c>
      <c r="M224" s="86"/>
      <c r="N224" s="50">
        <v>1.4</v>
      </c>
    </row>
    <row r="225" spans="1:14" x14ac:dyDescent="0.2">
      <c r="A225" s="50">
        <v>940</v>
      </c>
      <c r="B225" s="50">
        <v>8</v>
      </c>
      <c r="C225" s="50" t="s">
        <v>193</v>
      </c>
      <c r="D225" s="50"/>
      <c r="E225" s="50" t="e">
        <f>VLOOKUP(A225,References!$A$1:$E$3413,5,FALSE)</f>
        <v>#N/A</v>
      </c>
      <c r="F225" s="45" t="s">
        <v>753</v>
      </c>
      <c r="G225" s="56" t="s">
        <v>827</v>
      </c>
      <c r="H225" s="50" t="s">
        <v>812</v>
      </c>
      <c r="I225" s="51" t="e">
        <f>VLOOKUP(A225,References!A:I,9,FALSE)</f>
        <v>#N/A</v>
      </c>
      <c r="J225" s="50" t="s">
        <v>193</v>
      </c>
      <c r="K225" s="69" t="e">
        <f t="shared" si="8"/>
        <v>#N/A</v>
      </c>
      <c r="L225" s="88">
        <v>425</v>
      </c>
      <c r="M225" s="86"/>
      <c r="N225" s="50">
        <v>1.4</v>
      </c>
    </row>
    <row r="226" spans="1:14" x14ac:dyDescent="0.2">
      <c r="A226" s="50">
        <v>941</v>
      </c>
      <c r="B226" s="50">
        <v>8</v>
      </c>
      <c r="C226" s="50" t="s">
        <v>193</v>
      </c>
      <c r="D226" s="50"/>
      <c r="E226" s="50" t="e">
        <f>VLOOKUP(A226,References!$A$1:$E$3413,5,FALSE)</f>
        <v>#N/A</v>
      </c>
      <c r="F226" s="45" t="s">
        <v>473</v>
      </c>
      <c r="G226" s="56" t="s">
        <v>827</v>
      </c>
      <c r="H226" s="50" t="s">
        <v>812</v>
      </c>
      <c r="I226" s="51" t="e">
        <f>VLOOKUP(A226,References!A:I,9,FALSE)</f>
        <v>#N/A</v>
      </c>
      <c r="J226" s="50" t="s">
        <v>193</v>
      </c>
      <c r="K226" s="69" t="e">
        <f t="shared" si="8"/>
        <v>#N/A</v>
      </c>
      <c r="L226" s="88">
        <v>525</v>
      </c>
      <c r="M226" s="86"/>
      <c r="N226" s="50">
        <v>1.4</v>
      </c>
    </row>
    <row r="227" spans="1:14" x14ac:dyDescent="0.2">
      <c r="A227" s="50">
        <v>942</v>
      </c>
      <c r="B227" s="50">
        <v>8</v>
      </c>
      <c r="C227" s="50" t="s">
        <v>193</v>
      </c>
      <c r="D227" s="50"/>
      <c r="E227" s="50" t="e">
        <f>VLOOKUP(A227,References!$A$1:$E$3413,5,FALSE)</f>
        <v>#N/A</v>
      </c>
      <c r="F227" s="45" t="s">
        <v>756</v>
      </c>
      <c r="G227" s="56" t="s">
        <v>827</v>
      </c>
      <c r="H227" s="50" t="s">
        <v>812</v>
      </c>
      <c r="I227" s="51" t="e">
        <f>VLOOKUP(A227,References!A:I,9,FALSE)</f>
        <v>#N/A</v>
      </c>
      <c r="J227" s="50" t="s">
        <v>193</v>
      </c>
      <c r="K227" s="69" t="e">
        <f t="shared" si="8"/>
        <v>#N/A</v>
      </c>
      <c r="L227" s="88">
        <v>625</v>
      </c>
      <c r="M227" s="86"/>
      <c r="N227" s="50">
        <v>1.4</v>
      </c>
    </row>
    <row r="228" spans="1:14" x14ac:dyDescent="0.2">
      <c r="A228" s="50">
        <v>943</v>
      </c>
      <c r="B228" s="50">
        <v>8</v>
      </c>
      <c r="C228" s="50" t="s">
        <v>193</v>
      </c>
      <c r="D228" s="50"/>
      <c r="E228" s="50" t="e">
        <f>VLOOKUP(A228,References!$A$1:$E$3413,5,FALSE)</f>
        <v>#N/A</v>
      </c>
      <c r="F228" s="45" t="s">
        <v>754</v>
      </c>
      <c r="G228" s="56" t="s">
        <v>827</v>
      </c>
      <c r="H228" s="50" t="s">
        <v>812</v>
      </c>
      <c r="I228" s="51" t="e">
        <f>VLOOKUP(A228,References!A:I,9,FALSE)</f>
        <v>#N/A</v>
      </c>
      <c r="J228" s="50" t="s">
        <v>193</v>
      </c>
      <c r="K228" s="69" t="e">
        <f t="shared" si="8"/>
        <v>#N/A</v>
      </c>
      <c r="L228" s="88">
        <v>725</v>
      </c>
      <c r="M228" s="86"/>
      <c r="N228" s="50">
        <v>1.4</v>
      </c>
    </row>
    <row r="229" spans="1:14" x14ac:dyDescent="0.2">
      <c r="A229" s="50">
        <v>944</v>
      </c>
      <c r="B229" s="50">
        <v>8</v>
      </c>
      <c r="C229" s="50" t="s">
        <v>193</v>
      </c>
      <c r="D229" s="50"/>
      <c r="E229" s="50" t="e">
        <f>VLOOKUP(A229,References!$A$1:$E$3413,5,FALSE)</f>
        <v>#N/A</v>
      </c>
      <c r="F229" s="64" t="s">
        <v>177</v>
      </c>
      <c r="G229" s="56" t="s">
        <v>827</v>
      </c>
      <c r="H229" s="50" t="s">
        <v>812</v>
      </c>
      <c r="I229" s="51" t="e">
        <f>VLOOKUP(A229,References!A:I,9,FALSE)</f>
        <v>#N/A</v>
      </c>
      <c r="J229" s="50" t="s">
        <v>193</v>
      </c>
      <c r="K229" s="69" t="e">
        <f t="shared" si="8"/>
        <v>#N/A</v>
      </c>
      <c r="L229" s="88">
        <v>825</v>
      </c>
      <c r="M229" s="86"/>
      <c r="N229" s="50">
        <v>1.4</v>
      </c>
    </row>
    <row r="230" spans="1:14" s="50" customFormat="1" x14ac:dyDescent="0.2">
      <c r="A230" s="50">
        <v>944.1</v>
      </c>
      <c r="B230" s="50">
        <v>8</v>
      </c>
      <c r="C230" s="50" t="s">
        <v>193</v>
      </c>
      <c r="E230" s="50" t="e">
        <f>VLOOKUP(A230,References!$A$1:$E$3413,5,FALSE)</f>
        <v>#N/A</v>
      </c>
      <c r="F230" s="64" t="s">
        <v>871</v>
      </c>
      <c r="G230" s="56" t="s">
        <v>827</v>
      </c>
      <c r="I230" s="51" t="e">
        <f>VLOOKUP(A230,References!A:I,9,FALSE)</f>
        <v>#N/A</v>
      </c>
      <c r="J230" s="50" t="str">
        <f>C230</f>
        <v>Maintenance Expenses</v>
      </c>
      <c r="K230" s="69" t="e">
        <f t="shared" si="8"/>
        <v>#N/A</v>
      </c>
      <c r="L230" s="88">
        <v>830</v>
      </c>
      <c r="M230" s="86"/>
      <c r="N230" s="50">
        <v>1.4</v>
      </c>
    </row>
    <row r="231" spans="1:14" x14ac:dyDescent="0.2">
      <c r="A231" s="50">
        <v>945</v>
      </c>
      <c r="B231" s="50">
        <v>8</v>
      </c>
      <c r="C231" s="50" t="s">
        <v>193</v>
      </c>
      <c r="D231" s="50"/>
      <c r="E231" s="50" t="e">
        <f>VLOOKUP(A231,References!$A$1:$E$3413,5,FALSE)</f>
        <v>#N/A</v>
      </c>
      <c r="F231" s="45" t="s">
        <v>180</v>
      </c>
      <c r="G231" s="56" t="s">
        <v>827</v>
      </c>
      <c r="H231" s="50" t="s">
        <v>812</v>
      </c>
      <c r="I231" s="51" t="e">
        <f>VLOOKUP(A231,References!A:I,9,FALSE)</f>
        <v>#N/A</v>
      </c>
      <c r="J231" s="50" t="s">
        <v>193</v>
      </c>
      <c r="K231" s="69" t="e">
        <f t="shared" si="8"/>
        <v>#N/A</v>
      </c>
      <c r="L231" s="88">
        <v>925</v>
      </c>
      <c r="M231" s="86"/>
      <c r="N231" s="50">
        <v>1.4</v>
      </c>
    </row>
    <row r="232" spans="1:14" x14ac:dyDescent="0.2">
      <c r="A232" s="50">
        <v>946</v>
      </c>
      <c r="B232" s="50">
        <v>8</v>
      </c>
      <c r="C232" s="50" t="s">
        <v>193</v>
      </c>
      <c r="D232" s="50"/>
      <c r="E232" s="50" t="e">
        <f>VLOOKUP(A232,References!$A$1:$E$3413,5,FALSE)</f>
        <v>#N/A</v>
      </c>
      <c r="F232" s="64" t="s">
        <v>178</v>
      </c>
      <c r="G232" s="56" t="s">
        <v>827</v>
      </c>
      <c r="H232" s="50" t="s">
        <v>812</v>
      </c>
      <c r="I232" s="51" t="e">
        <f>VLOOKUP(A232,References!A:I,9,FALSE)</f>
        <v>#N/A</v>
      </c>
      <c r="J232" s="50" t="s">
        <v>193</v>
      </c>
      <c r="K232" s="69" t="e">
        <f t="shared" si="8"/>
        <v>#N/A</v>
      </c>
      <c r="L232" s="88">
        <v>1025</v>
      </c>
      <c r="M232" s="86"/>
      <c r="N232" s="50">
        <v>1.4</v>
      </c>
    </row>
    <row r="233" spans="1:14" x14ac:dyDescent="0.2">
      <c r="A233" s="50">
        <v>947</v>
      </c>
      <c r="B233" s="50">
        <v>8</v>
      </c>
      <c r="C233" s="50" t="s">
        <v>193</v>
      </c>
      <c r="D233" s="50"/>
      <c r="E233" s="50" t="e">
        <f>VLOOKUP(A233,References!$A$1:$E$3413,5,FALSE)</f>
        <v>#N/A</v>
      </c>
      <c r="F233" s="64" t="s">
        <v>194</v>
      </c>
      <c r="G233" s="56" t="s">
        <v>827</v>
      </c>
      <c r="H233" s="50" t="s">
        <v>812</v>
      </c>
      <c r="I233" s="51" t="e">
        <f>VLOOKUP(A233,References!A:I,9,FALSE)</f>
        <v>#N/A</v>
      </c>
      <c r="J233" s="50" t="s">
        <v>193</v>
      </c>
      <c r="K233" s="69" t="e">
        <f t="shared" si="8"/>
        <v>#N/A</v>
      </c>
      <c r="L233" s="88">
        <v>11</v>
      </c>
      <c r="M233" s="86"/>
      <c r="N233" s="50">
        <v>1.4</v>
      </c>
    </row>
    <row r="234" spans="1:14" x14ac:dyDescent="0.2">
      <c r="A234" s="50">
        <v>950</v>
      </c>
      <c r="B234" s="50">
        <v>8</v>
      </c>
      <c r="C234" s="50" t="s">
        <v>757</v>
      </c>
      <c r="D234" s="50"/>
      <c r="E234" s="50" t="e">
        <f>VLOOKUP(A234,References!$A$1:$E$3413,5,FALSE)</f>
        <v>#N/A</v>
      </c>
      <c r="F234" s="45" t="s">
        <v>183</v>
      </c>
      <c r="G234" s="56" t="s">
        <v>827</v>
      </c>
      <c r="H234" s="50" t="s">
        <v>812</v>
      </c>
      <c r="I234" s="51" t="e">
        <f>VLOOKUP(A234,References!A:I,9,FALSE)</f>
        <v>#N/A</v>
      </c>
      <c r="J234" s="50" t="s">
        <v>757</v>
      </c>
      <c r="K234" s="69" t="e">
        <f t="shared" si="8"/>
        <v>#N/A</v>
      </c>
      <c r="L234" s="88">
        <v>175</v>
      </c>
      <c r="M234" s="86"/>
      <c r="N234" s="50">
        <v>1.4</v>
      </c>
    </row>
    <row r="235" spans="1:14" x14ac:dyDescent="0.2">
      <c r="A235" s="50">
        <v>951</v>
      </c>
      <c r="B235" s="50">
        <v>8</v>
      </c>
      <c r="C235" s="50" t="s">
        <v>757</v>
      </c>
      <c r="D235" s="50"/>
      <c r="E235" s="50" t="e">
        <f>VLOOKUP(A235,References!$A$1:$E$3413,5,FALSE)</f>
        <v>#N/A</v>
      </c>
      <c r="F235" s="64" t="s">
        <v>182</v>
      </c>
      <c r="G235" s="56" t="s">
        <v>827</v>
      </c>
      <c r="H235" s="50" t="s">
        <v>812</v>
      </c>
      <c r="I235" s="51" t="e">
        <f>VLOOKUP(A235,References!A:I,9,FALSE)</f>
        <v>#N/A</v>
      </c>
      <c r="J235" s="50" t="s">
        <v>757</v>
      </c>
      <c r="K235" s="69" t="e">
        <f t="shared" si="8"/>
        <v>#N/A</v>
      </c>
      <c r="L235" s="88">
        <v>275</v>
      </c>
      <c r="M235" s="86"/>
      <c r="N235" s="50">
        <v>1.4</v>
      </c>
    </row>
    <row r="236" spans="1:14" x14ac:dyDescent="0.2">
      <c r="A236" s="50">
        <v>952</v>
      </c>
      <c r="B236" s="50">
        <v>8</v>
      </c>
      <c r="C236" s="50" t="s">
        <v>757</v>
      </c>
      <c r="D236" s="50"/>
      <c r="E236" s="50" t="e">
        <f>VLOOKUP(A236,References!$A$1:$E$3413,5,FALSE)</f>
        <v>#N/A</v>
      </c>
      <c r="F236" s="64" t="s">
        <v>195</v>
      </c>
      <c r="G236" s="56" t="s">
        <v>827</v>
      </c>
      <c r="H236" s="50" t="s">
        <v>812</v>
      </c>
      <c r="I236" s="51" t="e">
        <f>VLOOKUP(A236,References!A:I,9,FALSE)</f>
        <v>#N/A</v>
      </c>
      <c r="J236" s="50" t="s">
        <v>757</v>
      </c>
      <c r="K236" s="69" t="e">
        <f t="shared" si="8"/>
        <v>#N/A</v>
      </c>
      <c r="L236" s="88">
        <v>11</v>
      </c>
      <c r="M236" s="86"/>
      <c r="N236" s="50">
        <v>1.4</v>
      </c>
    </row>
    <row r="237" spans="1:14" x14ac:dyDescent="0.2">
      <c r="A237" s="50">
        <v>953</v>
      </c>
      <c r="B237" s="50">
        <v>8</v>
      </c>
      <c r="C237" s="50" t="s">
        <v>757</v>
      </c>
      <c r="D237" s="50"/>
      <c r="E237" s="50" t="e">
        <f>VLOOKUP(A237,References!$A$1:$E$3413,5,FALSE)</f>
        <v>#N/A</v>
      </c>
      <c r="F237" s="44" t="s">
        <v>758</v>
      </c>
      <c r="G237" s="56" t="s">
        <v>827</v>
      </c>
      <c r="H237" s="50" t="s">
        <v>812</v>
      </c>
      <c r="I237" s="51" t="e">
        <f>VLOOKUP(A237,References!A:I,9,FALSE)</f>
        <v>#N/A</v>
      </c>
      <c r="J237" s="50" t="s">
        <v>757</v>
      </c>
      <c r="K237" s="69" t="e">
        <f t="shared" si="8"/>
        <v>#N/A</v>
      </c>
      <c r="L237" s="88">
        <v>475</v>
      </c>
      <c r="M237" s="86"/>
      <c r="N237" s="50">
        <v>1.4</v>
      </c>
    </row>
    <row r="238" spans="1:14" x14ac:dyDescent="0.2">
      <c r="A238" s="50">
        <v>954</v>
      </c>
      <c r="B238" s="50">
        <v>8</v>
      </c>
      <c r="C238" s="50" t="s">
        <v>757</v>
      </c>
      <c r="D238" s="50"/>
      <c r="E238" s="50" t="e">
        <f>VLOOKUP(A238,References!$A$1:$E$3413,5,FALSE)</f>
        <v>#N/A</v>
      </c>
      <c r="F238" s="45" t="s">
        <v>759</v>
      </c>
      <c r="G238" s="56" t="s">
        <v>827</v>
      </c>
      <c r="H238" s="50" t="s">
        <v>812</v>
      </c>
      <c r="I238" s="51" t="e">
        <f>VLOOKUP(A238,References!A:I,9,FALSE)</f>
        <v>#N/A</v>
      </c>
      <c r="J238" s="50" t="s">
        <v>757</v>
      </c>
      <c r="K238" s="69" t="e">
        <f t="shared" si="8"/>
        <v>#N/A</v>
      </c>
      <c r="L238" s="88">
        <v>575</v>
      </c>
      <c r="M238" s="86"/>
      <c r="N238" s="50">
        <v>1.4</v>
      </c>
    </row>
    <row r="239" spans="1:14" x14ac:dyDescent="0.2">
      <c r="A239" s="50">
        <v>1364</v>
      </c>
      <c r="B239" s="50">
        <v>10</v>
      </c>
      <c r="C239" s="50" t="s">
        <v>236</v>
      </c>
      <c r="D239" s="50"/>
      <c r="E239" s="50" t="e">
        <f>VLOOKUP(A239,References!$A$1:$E$3413,5,FALSE)</f>
        <v>#N/A</v>
      </c>
      <c r="F239" s="65" t="s">
        <v>428</v>
      </c>
      <c r="G239" s="56" t="s">
        <v>827</v>
      </c>
      <c r="H239" s="50"/>
      <c r="I239" s="51" t="e">
        <f>VLOOKUP(A239,References!A:I,9,FALSE)</f>
        <v>#N/A</v>
      </c>
      <c r="J239" s="57" t="s">
        <v>704</v>
      </c>
      <c r="K239" s="69" t="e">
        <f t="shared" si="8"/>
        <v>#N/A</v>
      </c>
      <c r="L239" s="88">
        <v>4</v>
      </c>
      <c r="M239" s="86"/>
      <c r="N239" s="50">
        <v>1.3</v>
      </c>
    </row>
    <row r="240" spans="1:14" x14ac:dyDescent="0.2">
      <c r="A240" s="50">
        <v>1365</v>
      </c>
      <c r="B240" s="50">
        <v>10</v>
      </c>
      <c r="C240" s="50" t="s">
        <v>236</v>
      </c>
      <c r="D240" s="50"/>
      <c r="E240" s="50" t="e">
        <f>VLOOKUP(A240,References!$A$1:$E$3413,5,FALSE)</f>
        <v>#N/A</v>
      </c>
      <c r="F240" s="65" t="s">
        <v>664</v>
      </c>
      <c r="G240" s="56" t="s">
        <v>827</v>
      </c>
      <c r="H240" s="50"/>
      <c r="I240" s="51" t="e">
        <f>VLOOKUP(A240,References!A:I,9,FALSE)</f>
        <v>#N/A</v>
      </c>
      <c r="J240" s="57" t="s">
        <v>704</v>
      </c>
      <c r="K240" s="69" t="e">
        <f t="shared" si="8"/>
        <v>#N/A</v>
      </c>
      <c r="L240" s="88">
        <v>4</v>
      </c>
      <c r="M240" s="86"/>
      <c r="N240" s="50">
        <v>1.3</v>
      </c>
    </row>
    <row r="241" spans="1:14" x14ac:dyDescent="0.2">
      <c r="A241" s="50">
        <v>1366</v>
      </c>
      <c r="B241" s="50">
        <v>10</v>
      </c>
      <c r="C241" s="50" t="s">
        <v>236</v>
      </c>
      <c r="D241" s="50"/>
      <c r="E241" s="50" t="e">
        <f>VLOOKUP(A241,References!$A$1:$E$3413,5,FALSE)</f>
        <v>#N/A</v>
      </c>
      <c r="F241" s="64" t="s">
        <v>85</v>
      </c>
      <c r="G241" s="56" t="s">
        <v>827</v>
      </c>
      <c r="H241" s="50"/>
      <c r="I241" s="51" t="e">
        <f>VLOOKUP(A241,References!A:I,9,FALSE)</f>
        <v>#N/A</v>
      </c>
      <c r="J241" s="57" t="s">
        <v>704</v>
      </c>
      <c r="K241" s="69" t="e">
        <f t="shared" si="8"/>
        <v>#N/A</v>
      </c>
      <c r="L241" s="88">
        <v>4</v>
      </c>
      <c r="M241" s="86"/>
      <c r="N241" s="50">
        <v>1.3</v>
      </c>
    </row>
    <row r="242" spans="1:14" x14ac:dyDescent="0.2">
      <c r="A242" s="50">
        <v>1367</v>
      </c>
      <c r="B242" s="50">
        <v>10</v>
      </c>
      <c r="C242" s="50" t="s">
        <v>237</v>
      </c>
      <c r="D242" s="50"/>
      <c r="E242" s="50" t="e">
        <f>VLOOKUP(A242,References!$A$1:$E$3413,5,FALSE)</f>
        <v>#N/A</v>
      </c>
      <c r="F242" s="66" t="s">
        <v>666</v>
      </c>
      <c r="G242" s="56" t="s">
        <v>827</v>
      </c>
      <c r="H242" s="50"/>
      <c r="I242" s="51" t="e">
        <f>VLOOKUP(A242,References!A:I,9,FALSE)</f>
        <v>#N/A</v>
      </c>
      <c r="J242" s="57" t="s">
        <v>704</v>
      </c>
      <c r="K242" s="69" t="e">
        <f t="shared" si="8"/>
        <v>#N/A</v>
      </c>
      <c r="L242" s="88">
        <v>4</v>
      </c>
      <c r="M242" s="86"/>
      <c r="N242" s="50">
        <v>1.3</v>
      </c>
    </row>
    <row r="243" spans="1:14" x14ac:dyDescent="0.2">
      <c r="A243" s="50">
        <v>1368</v>
      </c>
      <c r="B243" s="50">
        <v>10</v>
      </c>
      <c r="C243" s="50" t="s">
        <v>237</v>
      </c>
      <c r="D243" s="50"/>
      <c r="E243" s="50" t="e">
        <f>VLOOKUP(A243,References!$A$1:$E$3413,5,FALSE)</f>
        <v>#N/A</v>
      </c>
      <c r="F243" s="66" t="s">
        <v>824</v>
      </c>
      <c r="G243" s="56" t="s">
        <v>827</v>
      </c>
      <c r="H243" s="50"/>
      <c r="I243" s="51" t="e">
        <f>VLOOKUP(A243,References!A:I,9,FALSE)</f>
        <v>#N/A</v>
      </c>
      <c r="J243" s="57" t="s">
        <v>704</v>
      </c>
      <c r="K243" s="69" t="e">
        <f t="shared" si="8"/>
        <v>#N/A</v>
      </c>
      <c r="L243" s="88">
        <v>8</v>
      </c>
      <c r="M243" s="86"/>
      <c r="N243" s="50">
        <v>1.3</v>
      </c>
    </row>
    <row r="244" spans="1:14" x14ac:dyDescent="0.2">
      <c r="A244" s="50">
        <v>1369</v>
      </c>
      <c r="B244" s="50">
        <v>10</v>
      </c>
      <c r="C244" s="50" t="s">
        <v>237</v>
      </c>
      <c r="D244" s="50"/>
      <c r="E244" s="50" t="e">
        <f>VLOOKUP(A244,References!$A$1:$E$3413,5,FALSE)</f>
        <v>#N/A</v>
      </c>
      <c r="F244" s="66" t="s">
        <v>761</v>
      </c>
      <c r="G244" s="56" t="s">
        <v>827</v>
      </c>
      <c r="H244" s="50"/>
      <c r="I244" s="51" t="e">
        <f>VLOOKUP(A244,References!A:I,9,FALSE)</f>
        <v>#N/A</v>
      </c>
      <c r="J244" s="57" t="s">
        <v>704</v>
      </c>
      <c r="K244" s="69" t="e">
        <f t="shared" si="8"/>
        <v>#N/A</v>
      </c>
      <c r="L244" s="88">
        <v>4</v>
      </c>
      <c r="M244" s="86"/>
      <c r="N244" s="50">
        <v>1.3</v>
      </c>
    </row>
    <row r="245" spans="1:14" x14ac:dyDescent="0.2">
      <c r="A245" s="50">
        <v>1370</v>
      </c>
      <c r="B245" s="50">
        <v>10</v>
      </c>
      <c r="C245" s="50" t="s">
        <v>237</v>
      </c>
      <c r="D245" s="50"/>
      <c r="E245" s="50" t="e">
        <f>VLOOKUP(A245,References!$A$1:$E$3413,5,FALSE)</f>
        <v>#N/A</v>
      </c>
      <c r="F245" s="66" t="s">
        <v>762</v>
      </c>
      <c r="G245" s="56" t="s">
        <v>827</v>
      </c>
      <c r="H245" s="50"/>
      <c r="I245" s="51" t="e">
        <f>VLOOKUP(A245,References!A:I,9,FALSE)</f>
        <v>#N/A</v>
      </c>
      <c r="J245" s="57" t="s">
        <v>704</v>
      </c>
      <c r="K245" s="69" t="e">
        <f t="shared" si="8"/>
        <v>#N/A</v>
      </c>
      <c r="L245" s="88">
        <v>4</v>
      </c>
      <c r="M245" s="86"/>
      <c r="N245" s="50">
        <v>1.3</v>
      </c>
    </row>
    <row r="246" spans="1:14" x14ac:dyDescent="0.2">
      <c r="A246" s="50">
        <v>1371</v>
      </c>
      <c r="B246" s="50">
        <v>10</v>
      </c>
      <c r="C246" s="50" t="s">
        <v>237</v>
      </c>
      <c r="D246" s="50"/>
      <c r="E246" s="50" t="e">
        <f>VLOOKUP(A246,References!$A$1:$E$3413,5,FALSE)</f>
        <v>#N/A</v>
      </c>
      <c r="F246" s="45" t="s">
        <v>85</v>
      </c>
      <c r="G246" s="56" t="s">
        <v>827</v>
      </c>
      <c r="H246" s="50"/>
      <c r="I246" s="51" t="e">
        <f>VLOOKUP(A246,References!A:I,9,FALSE)</f>
        <v>#N/A</v>
      </c>
      <c r="J246" s="57" t="s">
        <v>704</v>
      </c>
      <c r="K246" s="69" t="e">
        <f t="shared" si="8"/>
        <v>#N/A</v>
      </c>
      <c r="L246" s="88">
        <v>4</v>
      </c>
      <c r="M246" s="86"/>
      <c r="N246" s="50">
        <v>1.3</v>
      </c>
    </row>
    <row r="247" spans="1:14" x14ac:dyDescent="0.2">
      <c r="A247" s="50">
        <v>1372</v>
      </c>
      <c r="B247" s="50">
        <v>10</v>
      </c>
      <c r="C247" s="50" t="s">
        <v>239</v>
      </c>
      <c r="D247" s="50"/>
      <c r="E247" s="50" t="e">
        <f>VLOOKUP(A247,References!$A$1:$E$3413,5,FALSE)</f>
        <v>#N/A</v>
      </c>
      <c r="F247" s="66" t="s">
        <v>26</v>
      </c>
      <c r="G247" s="56" t="s">
        <v>827</v>
      </c>
      <c r="H247" s="50"/>
      <c r="I247" s="51" t="e">
        <f>VLOOKUP(A247,References!A:I,9,FALSE)</f>
        <v>#N/A</v>
      </c>
      <c r="J247" s="57" t="s">
        <v>704</v>
      </c>
      <c r="K247" s="69" t="e">
        <f t="shared" si="8"/>
        <v>#N/A</v>
      </c>
      <c r="L247" s="88">
        <v>4</v>
      </c>
      <c r="M247" s="86"/>
      <c r="N247" s="50">
        <v>1.3</v>
      </c>
    </row>
    <row r="248" spans="1:14" x14ac:dyDescent="0.2">
      <c r="A248" s="50">
        <v>1373</v>
      </c>
      <c r="B248" s="50">
        <v>10</v>
      </c>
      <c r="C248" s="50" t="s">
        <v>239</v>
      </c>
      <c r="D248" s="50"/>
      <c r="E248" s="50" t="e">
        <f>VLOOKUP(A248,References!$A$1:$E$3413,5,FALSE)</f>
        <v>#N/A</v>
      </c>
      <c r="F248" s="65" t="s">
        <v>28</v>
      </c>
      <c r="G248" s="56" t="s">
        <v>827</v>
      </c>
      <c r="H248" s="50"/>
      <c r="I248" s="51" t="e">
        <f>VLOOKUP(A248,References!A:I,9,FALSE)</f>
        <v>#N/A</v>
      </c>
      <c r="J248" s="57" t="s">
        <v>704</v>
      </c>
      <c r="K248" s="69" t="e">
        <f t="shared" si="8"/>
        <v>#N/A</v>
      </c>
      <c r="L248" s="88">
        <v>4</v>
      </c>
      <c r="M248" s="86"/>
      <c r="N248" s="50">
        <v>1.3</v>
      </c>
    </row>
    <row r="249" spans="1:14" x14ac:dyDescent="0.2">
      <c r="A249" s="50">
        <v>1374</v>
      </c>
      <c r="B249" s="50">
        <v>10</v>
      </c>
      <c r="C249" s="50" t="s">
        <v>239</v>
      </c>
      <c r="D249" s="50"/>
      <c r="E249" s="50" t="e">
        <f>VLOOKUP(A249,References!$A$1:$E$3413,5,FALSE)</f>
        <v>#N/A</v>
      </c>
      <c r="F249" s="66" t="s">
        <v>763</v>
      </c>
      <c r="G249" s="56" t="s">
        <v>827</v>
      </c>
      <c r="H249" s="50"/>
      <c r="I249" s="51" t="e">
        <f>VLOOKUP(A249,References!A:I,9,FALSE)</f>
        <v>#N/A</v>
      </c>
      <c r="J249" s="57" t="s">
        <v>704</v>
      </c>
      <c r="K249" s="69" t="e">
        <f t="shared" si="8"/>
        <v>#N/A</v>
      </c>
      <c r="L249" s="88">
        <v>4</v>
      </c>
      <c r="M249" s="86"/>
      <c r="N249" s="50">
        <v>1.3</v>
      </c>
    </row>
    <row r="250" spans="1:14" x14ac:dyDescent="0.2">
      <c r="A250" s="50">
        <v>1375</v>
      </c>
      <c r="B250" s="50">
        <v>10</v>
      </c>
      <c r="C250" s="50" t="s">
        <v>239</v>
      </c>
      <c r="D250" s="50"/>
      <c r="E250" s="50" t="e">
        <f>VLOOKUP(A250,References!$A$1:$E$3413,5,FALSE)</f>
        <v>#N/A</v>
      </c>
      <c r="F250" s="65" t="s">
        <v>390</v>
      </c>
      <c r="G250" s="56" t="s">
        <v>827</v>
      </c>
      <c r="H250" s="50"/>
      <c r="I250" s="51" t="e">
        <f>VLOOKUP(A250,References!A:I,9,FALSE)</f>
        <v>#N/A</v>
      </c>
      <c r="J250" s="57" t="s">
        <v>704</v>
      </c>
      <c r="K250" s="69" t="e">
        <f t="shared" si="8"/>
        <v>#N/A</v>
      </c>
      <c r="L250" s="88">
        <v>4</v>
      </c>
      <c r="M250" s="86"/>
      <c r="N250" s="50">
        <v>1.3</v>
      </c>
    </row>
    <row r="251" spans="1:14" x14ac:dyDescent="0.2">
      <c r="A251" s="50">
        <v>1376</v>
      </c>
      <c r="B251" s="50">
        <v>10</v>
      </c>
      <c r="C251" s="50" t="s">
        <v>239</v>
      </c>
      <c r="D251" s="50"/>
      <c r="E251" s="50" t="e">
        <f>VLOOKUP(A251,References!$A$1:$E$3413,5,FALSE)</f>
        <v>#N/A</v>
      </c>
      <c r="F251" s="45" t="s">
        <v>821</v>
      </c>
      <c r="G251" s="56" t="s">
        <v>827</v>
      </c>
      <c r="H251" s="50"/>
      <c r="I251" s="51" t="e">
        <f>VLOOKUP(A251,References!A:I,9,FALSE)</f>
        <v>#N/A</v>
      </c>
      <c r="J251" s="57" t="s">
        <v>704</v>
      </c>
      <c r="K251" s="69" t="e">
        <f t="shared" si="8"/>
        <v>#N/A</v>
      </c>
      <c r="L251" s="88">
        <v>8</v>
      </c>
      <c r="M251" s="86"/>
      <c r="N251" s="50">
        <v>1.3</v>
      </c>
    </row>
    <row r="252" spans="1:14" x14ac:dyDescent="0.2">
      <c r="A252" s="50">
        <v>1377</v>
      </c>
      <c r="B252" s="50">
        <v>10</v>
      </c>
      <c r="C252" s="50" t="s">
        <v>239</v>
      </c>
      <c r="D252" s="50"/>
      <c r="E252" s="50" t="e">
        <f>VLOOKUP(A252,References!$A$1:$E$3413,5,FALSE)</f>
        <v>#N/A</v>
      </c>
      <c r="F252" s="66" t="s">
        <v>822</v>
      </c>
      <c r="G252" s="56" t="s">
        <v>827</v>
      </c>
      <c r="H252" s="50"/>
      <c r="I252" s="51" t="e">
        <f>VLOOKUP(A252,References!A:I,9,FALSE)</f>
        <v>#N/A</v>
      </c>
      <c r="J252" s="57" t="s">
        <v>704</v>
      </c>
      <c r="K252" s="69" t="e">
        <f t="shared" si="8"/>
        <v>#N/A</v>
      </c>
      <c r="L252" s="88">
        <v>8</v>
      </c>
      <c r="M252" s="86"/>
      <c r="N252" s="50">
        <v>1.3</v>
      </c>
    </row>
    <row r="253" spans="1:14" x14ac:dyDescent="0.2">
      <c r="A253" s="50">
        <v>1378</v>
      </c>
      <c r="B253" s="50">
        <v>10</v>
      </c>
      <c r="C253" s="50" t="s">
        <v>239</v>
      </c>
      <c r="D253" s="50"/>
      <c r="E253" s="50" t="e">
        <f>VLOOKUP(A253,References!$A$1:$E$3413,5,FALSE)</f>
        <v>#N/A</v>
      </c>
      <c r="F253" s="66" t="s">
        <v>667</v>
      </c>
      <c r="G253" s="56" t="s">
        <v>827</v>
      </c>
      <c r="H253" s="50"/>
      <c r="I253" s="51" t="e">
        <f>VLOOKUP(A253,References!A:I,9,FALSE)</f>
        <v>#N/A</v>
      </c>
      <c r="J253" s="57" t="s">
        <v>704</v>
      </c>
      <c r="K253" s="69" t="e">
        <f t="shared" si="8"/>
        <v>#N/A</v>
      </c>
      <c r="L253" s="88">
        <v>4</v>
      </c>
      <c r="M253" s="86"/>
      <c r="N253" s="50">
        <v>1.3</v>
      </c>
    </row>
    <row r="254" spans="1:14" x14ac:dyDescent="0.2">
      <c r="A254" s="50">
        <v>1379</v>
      </c>
      <c r="B254" s="50">
        <v>10</v>
      </c>
      <c r="C254" s="50" t="s">
        <v>239</v>
      </c>
      <c r="D254" s="50"/>
      <c r="E254" s="50" t="e">
        <f>VLOOKUP(A254,References!$A$1:$E$3413,5,FALSE)</f>
        <v>#N/A</v>
      </c>
      <c r="F254" s="66" t="s">
        <v>668</v>
      </c>
      <c r="G254" s="56" t="s">
        <v>827</v>
      </c>
      <c r="H254" s="50"/>
      <c r="I254" s="51" t="e">
        <f>VLOOKUP(A254,References!A:I,9,FALSE)</f>
        <v>#N/A</v>
      </c>
      <c r="J254" s="57" t="s">
        <v>704</v>
      </c>
      <c r="K254" s="69" t="e">
        <f t="shared" si="8"/>
        <v>#N/A</v>
      </c>
      <c r="L254" s="88">
        <v>4</v>
      </c>
      <c r="M254" s="86"/>
      <c r="N254" s="50">
        <v>1.3</v>
      </c>
    </row>
    <row r="255" spans="1:14" x14ac:dyDescent="0.2">
      <c r="A255" s="50">
        <v>1380</v>
      </c>
      <c r="B255" s="50">
        <v>10</v>
      </c>
      <c r="C255" s="50" t="s">
        <v>772</v>
      </c>
      <c r="D255" s="50"/>
      <c r="E255" s="50" t="e">
        <f>VLOOKUP(A255,References!$A$1:$E$3413,5,FALSE)</f>
        <v>#N/A</v>
      </c>
      <c r="F255" s="67" t="s">
        <v>770</v>
      </c>
      <c r="G255" s="56" t="s">
        <v>827</v>
      </c>
      <c r="H255" s="50"/>
      <c r="I255" s="51" t="e">
        <f>VLOOKUP(A255,References!A:I,9,FALSE)</f>
        <v>#N/A</v>
      </c>
      <c r="J255" s="57" t="s">
        <v>704</v>
      </c>
      <c r="K255" s="69" t="e">
        <f t="shared" si="8"/>
        <v>#N/A</v>
      </c>
      <c r="L255" s="88">
        <v>4</v>
      </c>
      <c r="M255" s="86"/>
      <c r="N255" s="50">
        <v>1.3</v>
      </c>
    </row>
    <row r="256" spans="1:14" x14ac:dyDescent="0.2">
      <c r="A256" s="50">
        <v>1381</v>
      </c>
      <c r="B256" s="50">
        <v>10</v>
      </c>
      <c r="C256" s="50" t="s">
        <v>772</v>
      </c>
      <c r="D256" s="50"/>
      <c r="E256" s="50" t="e">
        <f>VLOOKUP(A256,References!$A$1:$E$3413,5,FALSE)</f>
        <v>#N/A</v>
      </c>
      <c r="F256" s="66" t="s">
        <v>764</v>
      </c>
      <c r="G256" s="56" t="s">
        <v>827</v>
      </c>
      <c r="H256" s="50"/>
      <c r="I256" s="51" t="e">
        <f>VLOOKUP(A256,References!A:I,9,FALSE)</f>
        <v>#N/A</v>
      </c>
      <c r="J256" s="57" t="s">
        <v>704</v>
      </c>
      <c r="K256" s="69" t="e">
        <f t="shared" si="8"/>
        <v>#N/A</v>
      </c>
      <c r="L256" s="88">
        <v>4</v>
      </c>
      <c r="M256" s="86"/>
      <c r="N256" s="50">
        <v>1.3</v>
      </c>
    </row>
    <row r="257" spans="1:14" x14ac:dyDescent="0.2">
      <c r="A257" s="50">
        <v>1382</v>
      </c>
      <c r="B257" s="50">
        <v>10</v>
      </c>
      <c r="C257" s="50" t="s">
        <v>772</v>
      </c>
      <c r="D257" s="50"/>
      <c r="E257" s="50" t="e">
        <f>VLOOKUP(A257,References!$A$1:$E$3413,5,FALSE)</f>
        <v>#N/A</v>
      </c>
      <c r="F257" s="66" t="s">
        <v>765</v>
      </c>
      <c r="G257" s="56" t="s">
        <v>827</v>
      </c>
      <c r="H257" s="50"/>
      <c r="I257" s="51" t="e">
        <f>VLOOKUP(A257,References!A:I,9,FALSE)</f>
        <v>#N/A</v>
      </c>
      <c r="J257" s="57" t="s">
        <v>704</v>
      </c>
      <c r="K257" s="69" t="e">
        <f t="shared" si="8"/>
        <v>#N/A</v>
      </c>
      <c r="L257" s="88">
        <v>4</v>
      </c>
      <c r="M257" s="86"/>
      <c r="N257" s="50">
        <v>1.3</v>
      </c>
    </row>
    <row r="258" spans="1:14" x14ac:dyDescent="0.2">
      <c r="A258" s="50">
        <v>1383</v>
      </c>
      <c r="B258" s="50">
        <v>10</v>
      </c>
      <c r="C258" s="50" t="s">
        <v>772</v>
      </c>
      <c r="D258" s="50"/>
      <c r="E258" s="50" t="e">
        <f>VLOOKUP(A258,References!$A$1:$E$3413,5,FALSE)</f>
        <v>#N/A</v>
      </c>
      <c r="F258" s="66" t="s">
        <v>766</v>
      </c>
      <c r="G258" s="56" t="s">
        <v>827</v>
      </c>
      <c r="H258" s="50"/>
      <c r="I258" s="51" t="e">
        <f>VLOOKUP(A258,References!A:I,9,FALSE)</f>
        <v>#N/A</v>
      </c>
      <c r="J258" s="57" t="s">
        <v>704</v>
      </c>
      <c r="K258" s="69" t="e">
        <f t="shared" si="8"/>
        <v>#N/A</v>
      </c>
      <c r="L258" s="88">
        <v>4</v>
      </c>
      <c r="M258" s="86"/>
      <c r="N258" s="50">
        <v>1.3</v>
      </c>
    </row>
    <row r="259" spans="1:14" x14ac:dyDescent="0.2">
      <c r="A259" s="50">
        <v>1384</v>
      </c>
      <c r="B259" s="50">
        <v>10</v>
      </c>
      <c r="C259" s="50" t="s">
        <v>772</v>
      </c>
      <c r="D259" s="50"/>
      <c r="E259" s="50" t="e">
        <f>VLOOKUP(A259,References!$A$1:$E$3413,5,FALSE)</f>
        <v>#N/A</v>
      </c>
      <c r="F259" s="67" t="s">
        <v>771</v>
      </c>
      <c r="G259" s="56" t="s">
        <v>827</v>
      </c>
      <c r="H259" s="50"/>
      <c r="I259" s="51" t="e">
        <f>VLOOKUP(A259,References!A:I,9,FALSE)</f>
        <v>#N/A</v>
      </c>
      <c r="J259" s="57" t="s">
        <v>704</v>
      </c>
      <c r="K259" s="69" t="e">
        <f t="shared" si="8"/>
        <v>#N/A</v>
      </c>
      <c r="L259" s="88">
        <v>4</v>
      </c>
      <c r="M259" s="86"/>
      <c r="N259" s="50">
        <v>1.3</v>
      </c>
    </row>
    <row r="260" spans="1:14" x14ac:dyDescent="0.2">
      <c r="A260" s="50">
        <v>1385</v>
      </c>
      <c r="B260" s="50">
        <v>10</v>
      </c>
      <c r="C260" s="50" t="s">
        <v>772</v>
      </c>
      <c r="D260" s="50"/>
      <c r="E260" s="50" t="e">
        <f>VLOOKUP(A260,References!$A$1:$E$3413,5,FALSE)</f>
        <v>#N/A</v>
      </c>
      <c r="F260" s="66" t="s">
        <v>768</v>
      </c>
      <c r="G260" s="56" t="s">
        <v>827</v>
      </c>
      <c r="H260" s="50"/>
      <c r="I260" s="51" t="e">
        <f>VLOOKUP(A260,References!A:I,9,FALSE)</f>
        <v>#N/A</v>
      </c>
      <c r="J260" s="57" t="s">
        <v>704</v>
      </c>
      <c r="K260" s="69" t="e">
        <f t="shared" si="8"/>
        <v>#N/A</v>
      </c>
      <c r="L260" s="88">
        <v>4</v>
      </c>
      <c r="M260" s="86"/>
      <c r="N260" s="50">
        <v>1.3</v>
      </c>
    </row>
    <row r="261" spans="1:14" x14ac:dyDescent="0.2">
      <c r="A261" s="50">
        <v>1386</v>
      </c>
      <c r="B261" s="50">
        <v>10</v>
      </c>
      <c r="C261" s="50" t="s">
        <v>772</v>
      </c>
      <c r="D261" s="50"/>
      <c r="E261" s="50" t="e">
        <f>VLOOKUP(A261,References!$A$1:$E$3413,5,FALSE)</f>
        <v>#N/A</v>
      </c>
      <c r="F261" s="66" t="s">
        <v>769</v>
      </c>
      <c r="G261" s="56" t="s">
        <v>827</v>
      </c>
      <c r="H261" s="50"/>
      <c r="I261" s="51" t="e">
        <f>VLOOKUP(A261,References!A:I,9,FALSE)</f>
        <v>#N/A</v>
      </c>
      <c r="J261" s="57" t="s">
        <v>704</v>
      </c>
      <c r="K261" s="69" t="e">
        <f t="shared" ref="K261:K310" si="9">IF(E261=0,"",E261)</f>
        <v>#N/A</v>
      </c>
      <c r="L261" s="88">
        <v>4</v>
      </c>
      <c r="M261" s="86"/>
      <c r="N261" s="50">
        <v>1.3</v>
      </c>
    </row>
    <row r="262" spans="1:14" x14ac:dyDescent="0.2">
      <c r="A262" s="50">
        <v>1387</v>
      </c>
      <c r="B262" s="50">
        <v>10</v>
      </c>
      <c r="C262" s="50" t="s">
        <v>772</v>
      </c>
      <c r="D262" s="50"/>
      <c r="E262" s="50" t="e">
        <f>VLOOKUP(A262,References!$A$1:$E$3413,5,FALSE)</f>
        <v>#N/A</v>
      </c>
      <c r="F262" s="66" t="s">
        <v>767</v>
      </c>
      <c r="G262" s="56" t="s">
        <v>827</v>
      </c>
      <c r="H262" s="50"/>
      <c r="I262" s="51" t="e">
        <f>VLOOKUP(A262,References!A:I,9,FALSE)</f>
        <v>#N/A</v>
      </c>
      <c r="J262" s="57" t="s">
        <v>704</v>
      </c>
      <c r="K262" s="69" t="e">
        <f t="shared" si="9"/>
        <v>#N/A</v>
      </c>
      <c r="L262" s="88">
        <v>4</v>
      </c>
      <c r="M262" s="86"/>
      <c r="N262" s="50">
        <v>1.3</v>
      </c>
    </row>
    <row r="263" spans="1:14" x14ac:dyDescent="0.2">
      <c r="A263" s="50">
        <v>1388</v>
      </c>
      <c r="B263" s="50">
        <v>10</v>
      </c>
      <c r="C263" s="50" t="s">
        <v>772</v>
      </c>
      <c r="D263" s="50"/>
      <c r="E263" s="50" t="e">
        <f>VLOOKUP(A263,References!$A$1:$E$3413,5,FALSE)</f>
        <v>#N/A</v>
      </c>
      <c r="F263" s="64" t="s">
        <v>85</v>
      </c>
      <c r="G263" s="56" t="s">
        <v>827</v>
      </c>
      <c r="H263" s="50"/>
      <c r="I263" s="51" t="e">
        <f>VLOOKUP(A263,References!A:I,9,FALSE)</f>
        <v>#N/A</v>
      </c>
      <c r="J263" s="57" t="s">
        <v>704</v>
      </c>
      <c r="K263" s="69" t="e">
        <f t="shared" si="9"/>
        <v>#N/A</v>
      </c>
      <c r="L263" s="88">
        <v>4</v>
      </c>
      <c r="M263" s="86"/>
      <c r="N263" s="50">
        <v>1.3</v>
      </c>
    </row>
    <row r="264" spans="1:14" x14ac:dyDescent="0.2">
      <c r="A264" s="50">
        <v>1389</v>
      </c>
      <c r="B264" s="50">
        <v>10</v>
      </c>
      <c r="C264" s="50" t="s">
        <v>229</v>
      </c>
      <c r="D264" s="50"/>
      <c r="E264" s="50" t="e">
        <f>VLOOKUP(A264,References!$A$1:$E$3413,5,FALSE)</f>
        <v>#N/A</v>
      </c>
      <c r="F264" s="66" t="s">
        <v>773</v>
      </c>
      <c r="G264" s="56" t="s">
        <v>827</v>
      </c>
      <c r="H264" s="50"/>
      <c r="I264" s="51" t="e">
        <f>VLOOKUP(A264,References!A:I,9,FALSE)</f>
        <v>#N/A</v>
      </c>
      <c r="J264" s="57" t="s">
        <v>704</v>
      </c>
      <c r="K264" s="69" t="e">
        <f t="shared" si="9"/>
        <v>#N/A</v>
      </c>
      <c r="L264" s="88">
        <v>4</v>
      </c>
      <c r="M264" s="86"/>
      <c r="N264" s="50">
        <v>1.3</v>
      </c>
    </row>
    <row r="265" spans="1:14" x14ac:dyDescent="0.2">
      <c r="A265" s="50">
        <v>1390</v>
      </c>
      <c r="B265" s="50">
        <v>10</v>
      </c>
      <c r="C265" s="50" t="s">
        <v>229</v>
      </c>
      <c r="D265" s="50"/>
      <c r="E265" s="50" t="e">
        <f>VLOOKUP(A265,References!$A$1:$E$3413,5,FALSE)</f>
        <v>#N/A</v>
      </c>
      <c r="F265" s="66" t="s">
        <v>774</v>
      </c>
      <c r="G265" s="56" t="s">
        <v>827</v>
      </c>
      <c r="H265" s="50"/>
      <c r="I265" s="51" t="e">
        <f>VLOOKUP(A265,References!A:I,9,FALSE)</f>
        <v>#N/A</v>
      </c>
      <c r="J265" s="57" t="s">
        <v>704</v>
      </c>
      <c r="K265" s="69" t="e">
        <f t="shared" si="9"/>
        <v>#N/A</v>
      </c>
      <c r="L265" s="88">
        <v>4</v>
      </c>
      <c r="M265" s="86"/>
      <c r="N265" s="50">
        <v>1.3</v>
      </c>
    </row>
    <row r="266" spans="1:14" x14ac:dyDescent="0.2">
      <c r="A266" s="50">
        <v>1391</v>
      </c>
      <c r="B266" s="50">
        <v>10</v>
      </c>
      <c r="C266" s="50" t="s">
        <v>229</v>
      </c>
      <c r="D266" s="50"/>
      <c r="E266" s="50" t="e">
        <f>VLOOKUP(A266,References!$A$1:$E$3413,5,FALSE)</f>
        <v>#N/A</v>
      </c>
      <c r="F266" s="66" t="s">
        <v>775</v>
      </c>
      <c r="G266" s="56" t="s">
        <v>827</v>
      </c>
      <c r="H266" s="50"/>
      <c r="I266" s="51" t="e">
        <f>VLOOKUP(A266,References!A:I,9,FALSE)</f>
        <v>#N/A</v>
      </c>
      <c r="J266" s="57" t="s">
        <v>704</v>
      </c>
      <c r="K266" s="69" t="e">
        <f t="shared" si="9"/>
        <v>#N/A</v>
      </c>
      <c r="L266" s="88">
        <v>4</v>
      </c>
      <c r="M266" s="86"/>
      <c r="N266" s="50">
        <v>1.3</v>
      </c>
    </row>
    <row r="267" spans="1:14" x14ac:dyDescent="0.2">
      <c r="A267" s="50">
        <v>1392</v>
      </c>
      <c r="B267" s="50">
        <v>10</v>
      </c>
      <c r="C267" s="50" t="s">
        <v>229</v>
      </c>
      <c r="D267" s="50"/>
      <c r="E267" s="50" t="e">
        <f>VLOOKUP(A267,References!$A$1:$E$3413,5,FALSE)</f>
        <v>#N/A</v>
      </c>
      <c r="F267" s="66" t="s">
        <v>776</v>
      </c>
      <c r="G267" s="56" t="s">
        <v>827</v>
      </c>
      <c r="H267" s="50"/>
      <c r="I267" s="51" t="e">
        <f>VLOOKUP(A267,References!A:I,9,FALSE)</f>
        <v>#N/A</v>
      </c>
      <c r="J267" s="57" t="s">
        <v>704</v>
      </c>
      <c r="K267" s="69" t="e">
        <f t="shared" si="9"/>
        <v>#N/A</v>
      </c>
      <c r="L267" s="88">
        <v>4</v>
      </c>
      <c r="M267" s="86"/>
      <c r="N267" s="50">
        <v>1.3</v>
      </c>
    </row>
    <row r="268" spans="1:14" x14ac:dyDescent="0.2">
      <c r="A268" s="50">
        <v>1393</v>
      </c>
      <c r="B268" s="50">
        <v>10</v>
      </c>
      <c r="C268" s="50" t="s">
        <v>229</v>
      </c>
      <c r="D268" s="50"/>
      <c r="E268" s="50" t="e">
        <f>VLOOKUP(A268,References!$A$1:$E$3413,5,FALSE)</f>
        <v>#N/A</v>
      </c>
      <c r="F268" s="66" t="s">
        <v>777</v>
      </c>
      <c r="G268" s="56" t="s">
        <v>827</v>
      </c>
      <c r="H268" s="50"/>
      <c r="I268" s="51" t="e">
        <f>VLOOKUP(A268,References!A:I,9,FALSE)</f>
        <v>#N/A</v>
      </c>
      <c r="J268" s="57" t="s">
        <v>704</v>
      </c>
      <c r="K268" s="69" t="e">
        <f t="shared" si="9"/>
        <v>#N/A</v>
      </c>
      <c r="L268" s="88">
        <v>4</v>
      </c>
      <c r="M268" s="86"/>
      <c r="N268" s="50">
        <v>1.3</v>
      </c>
    </row>
    <row r="269" spans="1:14" x14ac:dyDescent="0.2">
      <c r="A269" s="50">
        <v>1394</v>
      </c>
      <c r="B269" s="50">
        <v>10</v>
      </c>
      <c r="C269" s="50" t="s">
        <v>229</v>
      </c>
      <c r="D269" s="50"/>
      <c r="E269" s="50" t="e">
        <f>VLOOKUP(A269,References!$A$1:$E$3413,5,FALSE)</f>
        <v>#N/A</v>
      </c>
      <c r="F269" s="66" t="s">
        <v>778</v>
      </c>
      <c r="G269" s="56" t="s">
        <v>827</v>
      </c>
      <c r="H269" s="50"/>
      <c r="I269" s="51" t="e">
        <f>VLOOKUP(A269,References!A:I,9,FALSE)</f>
        <v>#N/A</v>
      </c>
      <c r="J269" s="57" t="s">
        <v>704</v>
      </c>
      <c r="K269" s="69" t="e">
        <f t="shared" si="9"/>
        <v>#N/A</v>
      </c>
      <c r="L269" s="88">
        <v>4</v>
      </c>
      <c r="M269" s="86"/>
      <c r="N269" s="50">
        <v>1.3</v>
      </c>
    </row>
    <row r="270" spans="1:14" x14ac:dyDescent="0.2">
      <c r="A270" s="50">
        <v>1395</v>
      </c>
      <c r="B270" s="50">
        <v>10</v>
      </c>
      <c r="C270" s="50" t="s">
        <v>229</v>
      </c>
      <c r="D270" s="50"/>
      <c r="E270" s="50" t="e">
        <f>VLOOKUP(A270,References!$A$1:$E$3413,5,FALSE)</f>
        <v>#N/A</v>
      </c>
      <c r="F270" s="66" t="s">
        <v>779</v>
      </c>
      <c r="G270" s="56" t="s">
        <v>827</v>
      </c>
      <c r="H270" s="50"/>
      <c r="I270" s="51" t="e">
        <f>VLOOKUP(A270,References!A:I,9,FALSE)</f>
        <v>#N/A</v>
      </c>
      <c r="J270" s="57" t="s">
        <v>704</v>
      </c>
      <c r="K270" s="69" t="e">
        <f t="shared" si="9"/>
        <v>#N/A</v>
      </c>
      <c r="L270" s="88">
        <v>4</v>
      </c>
      <c r="M270" s="86"/>
      <c r="N270" s="50">
        <v>1.3</v>
      </c>
    </row>
    <row r="271" spans="1:14" x14ac:dyDescent="0.2">
      <c r="A271" s="50">
        <v>1396</v>
      </c>
      <c r="B271" s="50">
        <v>10</v>
      </c>
      <c r="C271" s="50" t="s">
        <v>786</v>
      </c>
      <c r="D271" s="50"/>
      <c r="E271" s="50" t="e">
        <f>VLOOKUP(A271,References!$A$1:$E$3413,5,FALSE)</f>
        <v>#N/A</v>
      </c>
      <c r="F271" s="66" t="s">
        <v>780</v>
      </c>
      <c r="G271" s="56" t="s">
        <v>827</v>
      </c>
      <c r="H271" s="50"/>
      <c r="I271" s="51" t="e">
        <f>VLOOKUP(A271,References!A:I,9,FALSE)</f>
        <v>#N/A</v>
      </c>
      <c r="J271" s="57" t="s">
        <v>704</v>
      </c>
      <c r="K271" s="69" t="e">
        <f t="shared" si="9"/>
        <v>#N/A</v>
      </c>
      <c r="L271" s="88">
        <v>4</v>
      </c>
      <c r="M271" s="86"/>
      <c r="N271" s="50">
        <v>1.3</v>
      </c>
    </row>
    <row r="272" spans="1:14" x14ac:dyDescent="0.2">
      <c r="A272" s="50">
        <v>1397</v>
      </c>
      <c r="B272" s="50">
        <v>10</v>
      </c>
      <c r="C272" s="50" t="s">
        <v>786</v>
      </c>
      <c r="D272" s="50"/>
      <c r="E272" s="50" t="e">
        <f>VLOOKUP(A272,References!$A$1:$E$3413,5,FALSE)</f>
        <v>#N/A</v>
      </c>
      <c r="F272" s="66" t="s">
        <v>781</v>
      </c>
      <c r="G272" s="56" t="s">
        <v>827</v>
      </c>
      <c r="H272" s="50"/>
      <c r="I272" s="51" t="e">
        <f>VLOOKUP(A272,References!A:I,9,FALSE)</f>
        <v>#N/A</v>
      </c>
      <c r="J272" s="57" t="s">
        <v>704</v>
      </c>
      <c r="K272" s="69" t="e">
        <f t="shared" si="9"/>
        <v>#N/A</v>
      </c>
      <c r="L272" s="88">
        <v>4</v>
      </c>
      <c r="M272" s="86"/>
      <c r="N272" s="50">
        <v>1.3</v>
      </c>
    </row>
    <row r="273" spans="1:14" x14ac:dyDescent="0.2">
      <c r="A273" s="50">
        <v>1398</v>
      </c>
      <c r="B273" s="50">
        <v>10</v>
      </c>
      <c r="C273" s="50" t="s">
        <v>786</v>
      </c>
      <c r="D273" s="50"/>
      <c r="E273" s="50" t="e">
        <f>VLOOKUP(A273,References!$A$1:$E$3413,5,FALSE)</f>
        <v>#N/A</v>
      </c>
      <c r="F273" s="66" t="s">
        <v>782</v>
      </c>
      <c r="G273" s="56" t="s">
        <v>827</v>
      </c>
      <c r="H273" s="50"/>
      <c r="I273" s="51" t="e">
        <f>VLOOKUP(A273,References!A:I,9,FALSE)</f>
        <v>#N/A</v>
      </c>
      <c r="J273" s="57" t="s">
        <v>704</v>
      </c>
      <c r="K273" s="69" t="e">
        <f t="shared" si="9"/>
        <v>#N/A</v>
      </c>
      <c r="L273" s="88">
        <v>4</v>
      </c>
      <c r="M273" s="86"/>
      <c r="N273" s="50">
        <v>1.3</v>
      </c>
    </row>
    <row r="274" spans="1:14" x14ac:dyDescent="0.2">
      <c r="A274" s="50">
        <v>1399</v>
      </c>
      <c r="B274" s="50">
        <v>10</v>
      </c>
      <c r="C274" s="50" t="s">
        <v>786</v>
      </c>
      <c r="D274" s="50"/>
      <c r="E274" s="50" t="e">
        <f>VLOOKUP(A274,References!$A$1:$E$3413,5,FALSE)</f>
        <v>#N/A</v>
      </c>
      <c r="F274" s="66" t="s">
        <v>783</v>
      </c>
      <c r="G274" s="56" t="s">
        <v>827</v>
      </c>
      <c r="H274" s="50"/>
      <c r="I274" s="51" t="e">
        <f>VLOOKUP(A274,References!A:I,9,FALSE)</f>
        <v>#N/A</v>
      </c>
      <c r="J274" s="57" t="s">
        <v>704</v>
      </c>
      <c r="K274" s="69" t="e">
        <f t="shared" si="9"/>
        <v>#N/A</v>
      </c>
      <c r="L274" s="88">
        <v>8</v>
      </c>
      <c r="M274" s="86"/>
      <c r="N274" s="50">
        <v>1.3</v>
      </c>
    </row>
    <row r="275" spans="1:14" x14ac:dyDescent="0.2">
      <c r="A275" s="50">
        <v>1400</v>
      </c>
      <c r="B275" s="50">
        <v>10</v>
      </c>
      <c r="C275" s="50" t="s">
        <v>786</v>
      </c>
      <c r="D275" s="50"/>
      <c r="E275" s="50" t="e">
        <f>VLOOKUP(A275,References!$A$1:$E$3413,5,FALSE)</f>
        <v>#N/A</v>
      </c>
      <c r="F275" s="66" t="s">
        <v>784</v>
      </c>
      <c r="G275" s="56" t="s">
        <v>827</v>
      </c>
      <c r="H275" s="50"/>
      <c r="I275" s="51" t="e">
        <f>VLOOKUP(A275,References!A:I,9,FALSE)</f>
        <v>#N/A</v>
      </c>
      <c r="J275" s="57" t="s">
        <v>704</v>
      </c>
      <c r="K275" s="69" t="e">
        <f t="shared" si="9"/>
        <v>#N/A</v>
      </c>
      <c r="L275" s="88">
        <v>4</v>
      </c>
      <c r="M275" s="86"/>
      <c r="N275" s="50">
        <v>1.3</v>
      </c>
    </row>
    <row r="276" spans="1:14" x14ac:dyDescent="0.2">
      <c r="A276" s="50">
        <v>1401</v>
      </c>
      <c r="B276" s="50">
        <v>10</v>
      </c>
      <c r="C276" s="50" t="s">
        <v>786</v>
      </c>
      <c r="D276" s="50"/>
      <c r="E276" s="50" t="e">
        <f>VLOOKUP(A276,References!$A$1:$E$3413,5,FALSE)</f>
        <v>#N/A</v>
      </c>
      <c r="F276" s="66" t="s">
        <v>785</v>
      </c>
      <c r="G276" s="56" t="s">
        <v>827</v>
      </c>
      <c r="H276" s="50"/>
      <c r="I276" s="51" t="e">
        <f>VLOOKUP(A276,References!A:I,9,FALSE)</f>
        <v>#N/A</v>
      </c>
      <c r="J276" s="57" t="s">
        <v>704</v>
      </c>
      <c r="K276" s="69" t="e">
        <f t="shared" si="9"/>
        <v>#N/A</v>
      </c>
      <c r="L276" s="88">
        <v>4</v>
      </c>
      <c r="M276" s="86"/>
      <c r="N276" s="50">
        <v>1.3</v>
      </c>
    </row>
    <row r="277" spans="1:14" x14ac:dyDescent="0.2">
      <c r="A277" s="50">
        <v>1402</v>
      </c>
      <c r="B277" s="50">
        <v>10</v>
      </c>
      <c r="C277" s="50" t="s">
        <v>230</v>
      </c>
      <c r="D277" s="50"/>
      <c r="E277" s="50" t="e">
        <f>VLOOKUP(A277,References!$A$1:$E$3413,5,FALSE)</f>
        <v>#N/A</v>
      </c>
      <c r="F277" s="66" t="s">
        <v>820</v>
      </c>
      <c r="G277" s="56" t="s">
        <v>827</v>
      </c>
      <c r="H277" s="50"/>
      <c r="I277" s="51" t="e">
        <f>VLOOKUP(A277,References!A:I,9,FALSE)</f>
        <v>#N/A</v>
      </c>
      <c r="J277" s="57" t="s">
        <v>704</v>
      </c>
      <c r="K277" s="69" t="e">
        <f t="shared" si="9"/>
        <v>#N/A</v>
      </c>
      <c r="L277" s="88">
        <v>4</v>
      </c>
      <c r="M277" s="86"/>
      <c r="N277" s="50">
        <v>1.3</v>
      </c>
    </row>
    <row r="278" spans="1:14" x14ac:dyDescent="0.2">
      <c r="A278" s="50">
        <v>1403</v>
      </c>
      <c r="B278" s="50">
        <v>10</v>
      </c>
      <c r="C278" s="50" t="s">
        <v>230</v>
      </c>
      <c r="D278" s="50"/>
      <c r="E278" s="50" t="e">
        <f>VLOOKUP(A278,References!$A$1:$E$3413,5,FALSE)</f>
        <v>#N/A</v>
      </c>
      <c r="F278" s="66" t="s">
        <v>671</v>
      </c>
      <c r="G278" s="56" t="s">
        <v>827</v>
      </c>
      <c r="H278" s="50"/>
      <c r="I278" s="51" t="e">
        <f>VLOOKUP(A278,References!A:I,9,FALSE)</f>
        <v>#N/A</v>
      </c>
      <c r="J278" s="57" t="s">
        <v>704</v>
      </c>
      <c r="K278" s="69" t="e">
        <f t="shared" si="9"/>
        <v>#N/A</v>
      </c>
      <c r="L278" s="88">
        <v>4</v>
      </c>
      <c r="M278" s="86"/>
      <c r="N278" s="50">
        <v>1.3</v>
      </c>
    </row>
    <row r="279" spans="1:14" x14ac:dyDescent="0.2">
      <c r="A279" s="50">
        <v>1404</v>
      </c>
      <c r="B279" s="50">
        <v>10</v>
      </c>
      <c r="C279" s="50" t="s">
        <v>230</v>
      </c>
      <c r="D279" s="50"/>
      <c r="E279" s="50" t="e">
        <f>VLOOKUP(A279,References!$A$1:$E$3413,5,FALSE)</f>
        <v>#N/A</v>
      </c>
      <c r="F279" s="66" t="s">
        <v>787</v>
      </c>
      <c r="G279" s="56" t="s">
        <v>827</v>
      </c>
      <c r="H279" s="50"/>
      <c r="I279" s="51" t="e">
        <f>VLOOKUP(A279,References!A:I,9,FALSE)</f>
        <v>#N/A</v>
      </c>
      <c r="J279" s="57" t="s">
        <v>704</v>
      </c>
      <c r="K279" s="69" t="e">
        <f t="shared" si="9"/>
        <v>#N/A</v>
      </c>
      <c r="L279" s="88">
        <v>4</v>
      </c>
      <c r="M279" s="86"/>
      <c r="N279" s="50">
        <v>1.3</v>
      </c>
    </row>
    <row r="280" spans="1:14" x14ac:dyDescent="0.2">
      <c r="A280" s="50">
        <v>1405</v>
      </c>
      <c r="B280" s="50">
        <v>10</v>
      </c>
      <c r="C280" s="50" t="s">
        <v>230</v>
      </c>
      <c r="D280" s="50"/>
      <c r="E280" s="50" t="e">
        <f>VLOOKUP(A280,References!$A$1:$E$3413,5,FALSE)</f>
        <v>#N/A</v>
      </c>
      <c r="F280" s="66" t="s">
        <v>788</v>
      </c>
      <c r="G280" s="56" t="s">
        <v>827</v>
      </c>
      <c r="H280" s="50"/>
      <c r="I280" s="51" t="e">
        <f>VLOOKUP(A280,References!A:I,9,FALSE)</f>
        <v>#N/A</v>
      </c>
      <c r="J280" s="57" t="s">
        <v>704</v>
      </c>
      <c r="K280" s="69" t="e">
        <f t="shared" si="9"/>
        <v>#N/A</v>
      </c>
      <c r="L280" s="88">
        <v>4</v>
      </c>
      <c r="M280" s="86"/>
      <c r="N280" s="50">
        <v>1.3</v>
      </c>
    </row>
    <row r="281" spans="1:14" x14ac:dyDescent="0.2">
      <c r="A281" s="50">
        <v>1406</v>
      </c>
      <c r="B281" s="50">
        <v>10</v>
      </c>
      <c r="C281" s="50" t="s">
        <v>230</v>
      </c>
      <c r="D281" s="50"/>
      <c r="E281" s="50" t="e">
        <f>VLOOKUP(A281,References!$A$1:$E$3413,5,FALSE)</f>
        <v>#N/A</v>
      </c>
      <c r="F281" s="66" t="s">
        <v>789</v>
      </c>
      <c r="G281" s="56" t="s">
        <v>827</v>
      </c>
      <c r="H281" s="50"/>
      <c r="I281" s="51" t="e">
        <f>VLOOKUP(A281,References!A:I,9,FALSE)</f>
        <v>#N/A</v>
      </c>
      <c r="J281" s="57" t="s">
        <v>704</v>
      </c>
      <c r="K281" s="69" t="e">
        <f t="shared" si="9"/>
        <v>#N/A</v>
      </c>
      <c r="L281" s="88">
        <v>4</v>
      </c>
      <c r="M281" s="86"/>
      <c r="N281" s="50">
        <v>1.3</v>
      </c>
    </row>
    <row r="282" spans="1:14" x14ac:dyDescent="0.2">
      <c r="A282" s="50">
        <v>1407</v>
      </c>
      <c r="B282" s="50">
        <v>10</v>
      </c>
      <c r="C282" s="50" t="s">
        <v>230</v>
      </c>
      <c r="D282" s="50"/>
      <c r="E282" s="50" t="e">
        <f>VLOOKUP(A282,References!$A$1:$E$3413,5,FALSE)</f>
        <v>#N/A</v>
      </c>
      <c r="F282" s="66" t="s">
        <v>790</v>
      </c>
      <c r="G282" s="56" t="s">
        <v>827</v>
      </c>
      <c r="H282" s="50"/>
      <c r="I282" s="51" t="e">
        <f>VLOOKUP(A282,References!A:I,9,FALSE)</f>
        <v>#N/A</v>
      </c>
      <c r="J282" s="57" t="s">
        <v>704</v>
      </c>
      <c r="K282" s="69" t="e">
        <f t="shared" si="9"/>
        <v>#N/A</v>
      </c>
      <c r="L282" s="88">
        <v>4</v>
      </c>
      <c r="M282" s="86"/>
      <c r="N282" s="50">
        <v>1.3</v>
      </c>
    </row>
    <row r="283" spans="1:14" x14ac:dyDescent="0.2">
      <c r="A283" s="50">
        <v>1408</v>
      </c>
      <c r="B283" s="50">
        <v>10</v>
      </c>
      <c r="C283" s="50" t="s">
        <v>230</v>
      </c>
      <c r="D283" s="50"/>
      <c r="E283" s="50" t="e">
        <f>VLOOKUP(A283,References!$A$1:$E$3413,5,FALSE)</f>
        <v>#N/A</v>
      </c>
      <c r="F283" s="66" t="s">
        <v>791</v>
      </c>
      <c r="G283" s="56" t="s">
        <v>827</v>
      </c>
      <c r="H283" s="50"/>
      <c r="I283" s="51" t="e">
        <f>VLOOKUP(A283,References!A:I,9,FALSE)</f>
        <v>#N/A</v>
      </c>
      <c r="J283" s="57" t="s">
        <v>704</v>
      </c>
      <c r="K283" s="69" t="e">
        <f t="shared" si="9"/>
        <v>#N/A</v>
      </c>
      <c r="L283" s="88">
        <v>4</v>
      </c>
      <c r="M283" s="86"/>
      <c r="N283" s="50">
        <v>1.3</v>
      </c>
    </row>
    <row r="284" spans="1:14" x14ac:dyDescent="0.2">
      <c r="A284" s="50">
        <v>1409</v>
      </c>
      <c r="B284" s="50">
        <v>10</v>
      </c>
      <c r="C284" s="50" t="s">
        <v>230</v>
      </c>
      <c r="D284" s="50"/>
      <c r="E284" s="50" t="e">
        <f>VLOOKUP(A284,References!$A$1:$E$3413,5,FALSE)</f>
        <v>#N/A</v>
      </c>
      <c r="F284" s="66" t="s">
        <v>792</v>
      </c>
      <c r="G284" s="56" t="s">
        <v>827</v>
      </c>
      <c r="H284" s="50"/>
      <c r="I284" s="51" t="e">
        <f>VLOOKUP(A284,References!A:I,9,FALSE)</f>
        <v>#N/A</v>
      </c>
      <c r="J284" s="57" t="s">
        <v>704</v>
      </c>
      <c r="K284" s="69" t="e">
        <f t="shared" si="9"/>
        <v>#N/A</v>
      </c>
      <c r="L284" s="88">
        <v>4</v>
      </c>
      <c r="M284" s="86"/>
      <c r="N284" s="50">
        <v>1.3</v>
      </c>
    </row>
    <row r="285" spans="1:14" x14ac:dyDescent="0.2">
      <c r="A285" s="50">
        <v>1410</v>
      </c>
      <c r="B285" s="50">
        <v>10</v>
      </c>
      <c r="C285" s="50" t="s">
        <v>230</v>
      </c>
      <c r="D285" s="50"/>
      <c r="E285" s="50" t="e">
        <f>VLOOKUP(A285,References!$A$1:$E$3413,5,FALSE)</f>
        <v>#N/A</v>
      </c>
      <c r="F285" s="66" t="s">
        <v>793</v>
      </c>
      <c r="G285" s="56" t="s">
        <v>827</v>
      </c>
      <c r="H285" s="50"/>
      <c r="I285" s="51" t="e">
        <f>VLOOKUP(A285,References!A:I,9,FALSE)</f>
        <v>#N/A</v>
      </c>
      <c r="J285" s="57" t="s">
        <v>704</v>
      </c>
      <c r="K285" s="69" t="e">
        <f t="shared" si="9"/>
        <v>#N/A</v>
      </c>
      <c r="L285" s="88">
        <v>4</v>
      </c>
      <c r="M285" s="86"/>
      <c r="N285" s="50">
        <v>1.3</v>
      </c>
    </row>
    <row r="286" spans="1:14" x14ac:dyDescent="0.2">
      <c r="A286" s="50">
        <v>1411</v>
      </c>
      <c r="B286" s="50">
        <v>10</v>
      </c>
      <c r="C286" s="50" t="s">
        <v>230</v>
      </c>
      <c r="D286" s="50"/>
      <c r="E286" s="50" t="e">
        <f>VLOOKUP(A286,References!$A$1:$E$3413,5,FALSE)</f>
        <v>#N/A</v>
      </c>
      <c r="F286" s="66" t="s">
        <v>420</v>
      </c>
      <c r="G286" s="56" t="s">
        <v>827</v>
      </c>
      <c r="H286" s="50"/>
      <c r="I286" s="51" t="e">
        <f>VLOOKUP(A286,References!A:I,9,FALSE)</f>
        <v>#N/A</v>
      </c>
      <c r="J286" s="57" t="s">
        <v>704</v>
      </c>
      <c r="K286" s="69" t="e">
        <f t="shared" si="9"/>
        <v>#N/A</v>
      </c>
      <c r="L286" s="88">
        <v>4</v>
      </c>
      <c r="M286" s="86"/>
      <c r="N286" s="50">
        <v>1.3</v>
      </c>
    </row>
    <row r="287" spans="1:14" x14ac:dyDescent="0.2">
      <c r="A287" s="50">
        <v>1412</v>
      </c>
      <c r="B287" s="50">
        <v>10</v>
      </c>
      <c r="C287" s="50" t="s">
        <v>230</v>
      </c>
      <c r="D287" s="50"/>
      <c r="E287" s="50" t="e">
        <f>VLOOKUP(A287,References!$A$1:$E$3413,5,FALSE)</f>
        <v>#N/A</v>
      </c>
      <c r="F287" s="66" t="s">
        <v>794</v>
      </c>
      <c r="G287" s="56" t="s">
        <v>827</v>
      </c>
      <c r="H287" s="50"/>
      <c r="I287" s="51" t="e">
        <f>VLOOKUP(A287,References!A:I,9,FALSE)</f>
        <v>#N/A</v>
      </c>
      <c r="J287" s="57" t="s">
        <v>704</v>
      </c>
      <c r="K287" s="69" t="e">
        <f t="shared" si="9"/>
        <v>#N/A</v>
      </c>
      <c r="L287" s="88">
        <v>4</v>
      </c>
      <c r="M287" s="86"/>
      <c r="N287" s="50">
        <v>1.3</v>
      </c>
    </row>
    <row r="288" spans="1:14" x14ac:dyDescent="0.2">
      <c r="A288" s="50">
        <v>1413</v>
      </c>
      <c r="B288" s="50">
        <v>10</v>
      </c>
      <c r="C288" s="50" t="s">
        <v>230</v>
      </c>
      <c r="D288" s="50"/>
      <c r="E288" s="50" t="e">
        <f>VLOOKUP(A288,References!$A$1:$E$3413,5,FALSE)</f>
        <v>#N/A</v>
      </c>
      <c r="F288" s="64" t="s">
        <v>85</v>
      </c>
      <c r="G288" s="56" t="s">
        <v>827</v>
      </c>
      <c r="H288" s="50"/>
      <c r="I288" s="51" t="e">
        <f>VLOOKUP(A288,References!A:I,9,FALSE)</f>
        <v>#N/A</v>
      </c>
      <c r="J288" s="57" t="s">
        <v>704</v>
      </c>
      <c r="K288" s="69" t="e">
        <f t="shared" si="9"/>
        <v>#N/A</v>
      </c>
      <c r="L288" s="88">
        <v>4</v>
      </c>
      <c r="M288" s="86"/>
      <c r="N288" s="50">
        <v>1.3</v>
      </c>
    </row>
    <row r="289" spans="1:14" x14ac:dyDescent="0.2">
      <c r="A289" s="50">
        <v>1414</v>
      </c>
      <c r="B289" s="50">
        <v>10</v>
      </c>
      <c r="C289" s="50" t="s">
        <v>240</v>
      </c>
      <c r="D289" s="50"/>
      <c r="E289" s="50" t="e">
        <f>VLOOKUP(A289,References!$A$1:$E$3413,5,FALSE)</f>
        <v>#N/A</v>
      </c>
      <c r="F289" s="66" t="s">
        <v>795</v>
      </c>
      <c r="G289" s="56" t="s">
        <v>827</v>
      </c>
      <c r="H289" s="50"/>
      <c r="I289" s="51" t="e">
        <f>VLOOKUP(A289,References!A:I,9,FALSE)</f>
        <v>#N/A</v>
      </c>
      <c r="J289" s="57" t="s">
        <v>704</v>
      </c>
      <c r="K289" s="69" t="e">
        <f t="shared" si="9"/>
        <v>#N/A</v>
      </c>
      <c r="L289" s="88">
        <v>4</v>
      </c>
      <c r="M289" s="86"/>
      <c r="N289" s="50">
        <v>1.3</v>
      </c>
    </row>
    <row r="290" spans="1:14" x14ac:dyDescent="0.2">
      <c r="A290" s="50">
        <v>1415</v>
      </c>
      <c r="B290" s="50">
        <v>10</v>
      </c>
      <c r="C290" s="50" t="s">
        <v>240</v>
      </c>
      <c r="D290" s="50"/>
      <c r="E290" s="50" t="e">
        <f>VLOOKUP(A290,References!$A$1:$E$3413,5,FALSE)</f>
        <v>#N/A</v>
      </c>
      <c r="F290" s="66" t="s">
        <v>823</v>
      </c>
      <c r="G290" s="56" t="s">
        <v>827</v>
      </c>
      <c r="H290" s="50"/>
      <c r="I290" s="51" t="e">
        <f>VLOOKUP(A290,References!A:I,9,FALSE)</f>
        <v>#N/A</v>
      </c>
      <c r="J290" s="57" t="s">
        <v>704</v>
      </c>
      <c r="K290" s="69" t="e">
        <f t="shared" si="9"/>
        <v>#N/A</v>
      </c>
      <c r="L290" s="88">
        <v>12</v>
      </c>
      <c r="M290" s="86"/>
      <c r="N290" s="50">
        <v>1.3</v>
      </c>
    </row>
    <row r="291" spans="1:14" x14ac:dyDescent="0.2">
      <c r="A291" s="50">
        <v>1416</v>
      </c>
      <c r="B291" s="50">
        <v>10</v>
      </c>
      <c r="C291" s="50" t="s">
        <v>240</v>
      </c>
      <c r="D291" s="50"/>
      <c r="E291" s="50" t="e">
        <f>VLOOKUP(A291,References!$A$1:$E$3413,5,FALSE)</f>
        <v>#N/A</v>
      </c>
      <c r="F291" s="66" t="s">
        <v>630</v>
      </c>
      <c r="G291" s="56" t="s">
        <v>827</v>
      </c>
      <c r="H291" s="50"/>
      <c r="I291" s="51" t="e">
        <f>VLOOKUP(A291,References!A:I,9,FALSE)</f>
        <v>#N/A</v>
      </c>
      <c r="J291" s="57" t="s">
        <v>704</v>
      </c>
      <c r="K291" s="69" t="e">
        <f t="shared" si="9"/>
        <v>#N/A</v>
      </c>
      <c r="L291" s="88">
        <v>4</v>
      </c>
      <c r="M291" s="86"/>
      <c r="N291" s="50">
        <v>1.3</v>
      </c>
    </row>
    <row r="292" spans="1:14" x14ac:dyDescent="0.2">
      <c r="A292" s="50">
        <v>1417</v>
      </c>
      <c r="B292" s="50">
        <v>10</v>
      </c>
      <c r="C292" s="50" t="s">
        <v>240</v>
      </c>
      <c r="D292" s="50"/>
      <c r="E292" s="50" t="e">
        <f>VLOOKUP(A292,References!$A$1:$E$3413,5,FALSE)</f>
        <v>#N/A</v>
      </c>
      <c r="F292" s="66" t="s">
        <v>796</v>
      </c>
      <c r="G292" s="56" t="s">
        <v>827</v>
      </c>
      <c r="H292" s="50"/>
      <c r="I292" s="51" t="e">
        <f>VLOOKUP(A292,References!A:I,9,FALSE)</f>
        <v>#N/A</v>
      </c>
      <c r="J292" s="57" t="s">
        <v>704</v>
      </c>
      <c r="K292" s="69" t="e">
        <f t="shared" si="9"/>
        <v>#N/A</v>
      </c>
      <c r="L292" s="88">
        <v>16</v>
      </c>
      <c r="M292" s="86"/>
      <c r="N292" s="50">
        <v>1.3</v>
      </c>
    </row>
    <row r="293" spans="1:14" x14ac:dyDescent="0.2">
      <c r="A293" s="50">
        <v>1418</v>
      </c>
      <c r="B293" s="50">
        <v>10</v>
      </c>
      <c r="C293" s="50" t="s">
        <v>240</v>
      </c>
      <c r="D293" s="50"/>
      <c r="E293" s="50" t="e">
        <f>VLOOKUP(A293,References!$A$1:$E$3413,5,FALSE)</f>
        <v>#N/A</v>
      </c>
      <c r="F293" s="66" t="s">
        <v>797</v>
      </c>
      <c r="G293" s="56" t="s">
        <v>827</v>
      </c>
      <c r="H293" s="50"/>
      <c r="I293" s="51" t="e">
        <f>VLOOKUP(A293,References!A:I,9,FALSE)</f>
        <v>#N/A</v>
      </c>
      <c r="J293" s="57" t="s">
        <v>704</v>
      </c>
      <c r="K293" s="69" t="e">
        <f t="shared" si="9"/>
        <v>#N/A</v>
      </c>
      <c r="L293" s="88">
        <v>4</v>
      </c>
      <c r="M293" s="86"/>
      <c r="N293" s="50">
        <v>1.3</v>
      </c>
    </row>
    <row r="294" spans="1:14" x14ac:dyDescent="0.2">
      <c r="A294" s="50">
        <v>1419</v>
      </c>
      <c r="B294" s="50">
        <v>10</v>
      </c>
      <c r="C294" s="50" t="s">
        <v>240</v>
      </c>
      <c r="D294" s="50"/>
      <c r="E294" s="50" t="e">
        <f>VLOOKUP(A294,References!$A$1:$E$3413,5,FALSE)</f>
        <v>#N/A</v>
      </c>
      <c r="F294" s="66" t="s">
        <v>798</v>
      </c>
      <c r="G294" s="56" t="s">
        <v>827</v>
      </c>
      <c r="H294" s="50"/>
      <c r="I294" s="51" t="e">
        <f>VLOOKUP(A294,References!A:I,9,FALSE)</f>
        <v>#N/A</v>
      </c>
      <c r="J294" s="57" t="s">
        <v>704</v>
      </c>
      <c r="K294" s="69" t="e">
        <f t="shared" si="9"/>
        <v>#N/A</v>
      </c>
      <c r="L294" s="88">
        <v>4</v>
      </c>
      <c r="M294" s="86"/>
      <c r="N294" s="50">
        <v>1.3</v>
      </c>
    </row>
    <row r="295" spans="1:14" x14ac:dyDescent="0.2">
      <c r="A295" s="50">
        <v>1420</v>
      </c>
      <c r="B295" s="50">
        <v>10</v>
      </c>
      <c r="C295" s="50" t="s">
        <v>240</v>
      </c>
      <c r="D295" s="50"/>
      <c r="E295" s="50" t="e">
        <f>VLOOKUP(A295,References!$A$1:$E$3413,5,FALSE)</f>
        <v>#N/A</v>
      </c>
      <c r="F295" s="66" t="s">
        <v>799</v>
      </c>
      <c r="G295" s="56" t="s">
        <v>827</v>
      </c>
      <c r="H295" s="50"/>
      <c r="I295" s="51" t="e">
        <f>VLOOKUP(A295,References!A:I,9,FALSE)</f>
        <v>#N/A</v>
      </c>
      <c r="J295" s="57" t="s">
        <v>704</v>
      </c>
      <c r="K295" s="69" t="e">
        <f t="shared" si="9"/>
        <v>#N/A</v>
      </c>
      <c r="L295" s="88">
        <v>4</v>
      </c>
      <c r="M295" s="86"/>
      <c r="N295" s="50">
        <v>1.3</v>
      </c>
    </row>
    <row r="296" spans="1:14" x14ac:dyDescent="0.2">
      <c r="A296" s="50">
        <v>1421</v>
      </c>
      <c r="B296" s="50">
        <v>10</v>
      </c>
      <c r="C296" s="50" t="s">
        <v>240</v>
      </c>
      <c r="D296" s="50"/>
      <c r="E296" s="50" t="e">
        <f>VLOOKUP(A296,References!$A$1:$E$3413,5,FALSE)</f>
        <v>#N/A</v>
      </c>
      <c r="F296" s="66" t="s">
        <v>800</v>
      </c>
      <c r="G296" s="56" t="s">
        <v>827</v>
      </c>
      <c r="H296" s="50"/>
      <c r="I296" s="51" t="e">
        <f>VLOOKUP(A296,References!A:I,9,FALSE)</f>
        <v>#N/A</v>
      </c>
      <c r="J296" s="57" t="s">
        <v>704</v>
      </c>
      <c r="K296" s="69" t="e">
        <f t="shared" si="9"/>
        <v>#N/A</v>
      </c>
      <c r="L296" s="88">
        <v>4</v>
      </c>
      <c r="M296" s="86"/>
      <c r="N296" s="50">
        <v>1.3</v>
      </c>
    </row>
    <row r="297" spans="1:14" x14ac:dyDescent="0.2">
      <c r="A297" s="50">
        <v>1422</v>
      </c>
      <c r="B297" s="50">
        <v>10</v>
      </c>
      <c r="C297" s="50" t="s">
        <v>240</v>
      </c>
      <c r="D297" s="50"/>
      <c r="E297" s="50" t="e">
        <f>VLOOKUP(A297,References!$A$1:$E$3413,5,FALSE)</f>
        <v>#N/A</v>
      </c>
      <c r="F297" s="66" t="s">
        <v>801</v>
      </c>
      <c r="G297" s="56" t="s">
        <v>827</v>
      </c>
      <c r="H297" s="50"/>
      <c r="I297" s="51" t="e">
        <f>VLOOKUP(A297,References!A:I,9,FALSE)</f>
        <v>#N/A</v>
      </c>
      <c r="J297" s="57" t="s">
        <v>704</v>
      </c>
      <c r="K297" s="69" t="e">
        <f t="shared" si="9"/>
        <v>#N/A</v>
      </c>
      <c r="L297" s="88">
        <v>4</v>
      </c>
      <c r="M297" s="86"/>
      <c r="N297" s="50">
        <v>1.3</v>
      </c>
    </row>
    <row r="298" spans="1:14" x14ac:dyDescent="0.2">
      <c r="A298" s="50">
        <v>1423</v>
      </c>
      <c r="B298" s="50">
        <v>10</v>
      </c>
      <c r="C298" s="50" t="s">
        <v>240</v>
      </c>
      <c r="D298" s="50"/>
      <c r="E298" s="50" t="e">
        <f>VLOOKUP(A298,References!$A$1:$E$3413,5,FALSE)</f>
        <v>#N/A</v>
      </c>
      <c r="F298" s="66" t="s">
        <v>802</v>
      </c>
      <c r="G298" s="56" t="s">
        <v>827</v>
      </c>
      <c r="H298" s="50"/>
      <c r="I298" s="51" t="e">
        <f>VLOOKUP(A298,References!A:I,9,FALSE)</f>
        <v>#N/A</v>
      </c>
      <c r="J298" s="57" t="s">
        <v>704</v>
      </c>
      <c r="K298" s="69" t="e">
        <f t="shared" si="9"/>
        <v>#N/A</v>
      </c>
      <c r="L298" s="88">
        <v>4</v>
      </c>
      <c r="M298" s="86"/>
      <c r="N298" s="50">
        <v>1.3</v>
      </c>
    </row>
    <row r="299" spans="1:14" x14ac:dyDescent="0.2">
      <c r="A299" s="50">
        <v>1424</v>
      </c>
      <c r="B299" s="50">
        <v>10</v>
      </c>
      <c r="C299" s="50" t="s">
        <v>240</v>
      </c>
      <c r="D299" s="50"/>
      <c r="E299" s="50" t="e">
        <f>VLOOKUP(A299,References!$A$1:$E$3413,5,FALSE)</f>
        <v>#N/A</v>
      </c>
      <c r="F299" s="64" t="s">
        <v>85</v>
      </c>
      <c r="G299" s="56" t="s">
        <v>827</v>
      </c>
      <c r="H299" s="50"/>
      <c r="I299" s="51" t="e">
        <f>VLOOKUP(A299,References!A:I,9,FALSE)</f>
        <v>#N/A</v>
      </c>
      <c r="J299" s="57" t="s">
        <v>704</v>
      </c>
      <c r="K299" s="69" t="e">
        <f t="shared" si="9"/>
        <v>#N/A</v>
      </c>
      <c r="L299" s="88">
        <v>4</v>
      </c>
      <c r="M299" s="86"/>
      <c r="N299" s="50">
        <v>1.3</v>
      </c>
    </row>
    <row r="300" spans="1:14" x14ac:dyDescent="0.2">
      <c r="A300" s="50">
        <v>1425</v>
      </c>
      <c r="B300" s="50">
        <v>10</v>
      </c>
      <c r="C300" s="50" t="s">
        <v>241</v>
      </c>
      <c r="D300" s="50"/>
      <c r="E300" s="50" t="e">
        <f>VLOOKUP(A300,References!$A$1:$E$3413,5,FALSE)</f>
        <v>#N/A</v>
      </c>
      <c r="F300" s="66" t="s">
        <v>803</v>
      </c>
      <c r="G300" s="56" t="s">
        <v>827</v>
      </c>
      <c r="H300" s="50"/>
      <c r="I300" s="51" t="e">
        <f>VLOOKUP(A300,References!A:I,9,FALSE)</f>
        <v>#N/A</v>
      </c>
      <c r="J300" s="57" t="s">
        <v>704</v>
      </c>
      <c r="K300" s="69" t="e">
        <f t="shared" si="9"/>
        <v>#N/A</v>
      </c>
      <c r="L300" s="88">
        <v>4</v>
      </c>
      <c r="M300" s="86"/>
      <c r="N300" s="50">
        <v>1.3</v>
      </c>
    </row>
    <row r="301" spans="1:14" x14ac:dyDescent="0.2">
      <c r="A301" s="50">
        <v>1426</v>
      </c>
      <c r="B301" s="50">
        <v>10</v>
      </c>
      <c r="C301" s="50" t="s">
        <v>241</v>
      </c>
      <c r="D301" s="50"/>
      <c r="E301" s="50" t="e">
        <f>VLOOKUP(A301,References!$A$1:$E$3413,5,FALSE)</f>
        <v>#N/A</v>
      </c>
      <c r="F301" s="66" t="s">
        <v>672</v>
      </c>
      <c r="G301" s="56" t="s">
        <v>827</v>
      </c>
      <c r="H301" s="50"/>
      <c r="I301" s="51" t="e">
        <f>VLOOKUP(A301,References!A:I,9,FALSE)</f>
        <v>#N/A</v>
      </c>
      <c r="J301" s="57" t="s">
        <v>704</v>
      </c>
      <c r="K301" s="69" t="e">
        <f t="shared" si="9"/>
        <v>#N/A</v>
      </c>
      <c r="L301" s="88">
        <v>4</v>
      </c>
      <c r="M301" s="86"/>
      <c r="N301" s="50">
        <v>1.3</v>
      </c>
    </row>
    <row r="302" spans="1:14" x14ac:dyDescent="0.2">
      <c r="A302" s="50">
        <v>1427</v>
      </c>
      <c r="B302" s="50">
        <v>10</v>
      </c>
      <c r="C302" s="50" t="s">
        <v>241</v>
      </c>
      <c r="D302" s="50"/>
      <c r="E302" s="50" t="e">
        <f>VLOOKUP(A302,References!$A$1:$E$3413,5,FALSE)</f>
        <v>#N/A</v>
      </c>
      <c r="F302" s="66" t="s">
        <v>804</v>
      </c>
      <c r="G302" s="56" t="s">
        <v>827</v>
      </c>
      <c r="H302" s="50"/>
      <c r="I302" s="51" t="e">
        <f>VLOOKUP(A302,References!A:I,9,FALSE)</f>
        <v>#N/A</v>
      </c>
      <c r="J302" s="57" t="s">
        <v>704</v>
      </c>
      <c r="K302" s="69" t="e">
        <f t="shared" si="9"/>
        <v>#N/A</v>
      </c>
      <c r="L302" s="88">
        <v>4</v>
      </c>
      <c r="M302" s="86"/>
      <c r="N302" s="50">
        <v>1.3</v>
      </c>
    </row>
    <row r="303" spans="1:14" x14ac:dyDescent="0.2">
      <c r="A303" s="50">
        <v>1428</v>
      </c>
      <c r="B303" s="50">
        <v>10</v>
      </c>
      <c r="C303" s="50" t="s">
        <v>241</v>
      </c>
      <c r="D303" s="50"/>
      <c r="E303" s="50" t="e">
        <f>VLOOKUP(A303,References!$A$1:$E$3413,5,FALSE)</f>
        <v>#N/A</v>
      </c>
      <c r="F303" s="66" t="s">
        <v>805</v>
      </c>
      <c r="G303" s="56" t="s">
        <v>827</v>
      </c>
      <c r="H303" s="50"/>
      <c r="I303" s="51" t="e">
        <f>VLOOKUP(A303,References!A:I,9,FALSE)</f>
        <v>#N/A</v>
      </c>
      <c r="J303" s="57" t="s">
        <v>704</v>
      </c>
      <c r="K303" s="69" t="e">
        <f t="shared" si="9"/>
        <v>#N/A</v>
      </c>
      <c r="L303" s="88">
        <v>4</v>
      </c>
      <c r="M303" s="86"/>
      <c r="N303" s="50">
        <v>1.3</v>
      </c>
    </row>
    <row r="304" spans="1:14" x14ac:dyDescent="0.2">
      <c r="A304" s="50">
        <v>1429</v>
      </c>
      <c r="B304" s="50">
        <v>10</v>
      </c>
      <c r="C304" s="50" t="s">
        <v>241</v>
      </c>
      <c r="D304" s="50"/>
      <c r="E304" s="50" t="e">
        <f>VLOOKUP(A304,References!$A$1:$E$3413,5,FALSE)</f>
        <v>#N/A</v>
      </c>
      <c r="F304" s="64" t="s">
        <v>85</v>
      </c>
      <c r="G304" s="56" t="s">
        <v>827</v>
      </c>
      <c r="H304" s="50"/>
      <c r="I304" s="51" t="e">
        <f>VLOOKUP(A304,References!A:I,9,FALSE)</f>
        <v>#N/A</v>
      </c>
      <c r="J304" s="57" t="s">
        <v>704</v>
      </c>
      <c r="K304" s="69" t="e">
        <f t="shared" si="9"/>
        <v>#N/A</v>
      </c>
      <c r="L304" s="88">
        <v>4</v>
      </c>
      <c r="M304" s="86"/>
      <c r="N304" s="50">
        <v>1.3</v>
      </c>
    </row>
    <row r="305" spans="1:14" x14ac:dyDescent="0.2">
      <c r="A305" s="50">
        <v>1430</v>
      </c>
      <c r="B305" s="50">
        <v>10</v>
      </c>
      <c r="C305" s="50" t="s">
        <v>808</v>
      </c>
      <c r="D305" s="50"/>
      <c r="E305" s="50" t="e">
        <f>VLOOKUP(A305,References!$A$1:$E$3413,5,FALSE)</f>
        <v>#N/A</v>
      </c>
      <c r="F305" s="67" t="s">
        <v>806</v>
      </c>
      <c r="G305" s="56" t="s">
        <v>827</v>
      </c>
      <c r="H305" s="50"/>
      <c r="I305" s="51" t="e">
        <f>VLOOKUP(A305,References!A:I,9,FALSE)</f>
        <v>#N/A</v>
      </c>
      <c r="J305" s="57" t="s">
        <v>704</v>
      </c>
      <c r="K305" s="69" t="e">
        <f t="shared" si="9"/>
        <v>#N/A</v>
      </c>
      <c r="L305" s="88">
        <v>4</v>
      </c>
      <c r="M305" s="86"/>
      <c r="N305" s="50">
        <v>1.3</v>
      </c>
    </row>
    <row r="306" spans="1:14" x14ac:dyDescent="0.2">
      <c r="A306" s="50">
        <v>1431</v>
      </c>
      <c r="B306" s="50">
        <v>10</v>
      </c>
      <c r="C306" s="50" t="s">
        <v>808</v>
      </c>
      <c r="D306" s="50"/>
      <c r="E306" s="50" t="e">
        <f>VLOOKUP(A306,References!$A$1:$E$3413,5,FALSE)</f>
        <v>#N/A</v>
      </c>
      <c r="F306" s="65" t="s">
        <v>673</v>
      </c>
      <c r="G306" s="56" t="s">
        <v>827</v>
      </c>
      <c r="H306" s="50"/>
      <c r="I306" s="51" t="e">
        <f>VLOOKUP(A306,References!A:I,9,FALSE)</f>
        <v>#N/A</v>
      </c>
      <c r="J306" s="57" t="s">
        <v>704</v>
      </c>
      <c r="K306" s="69" t="e">
        <f t="shared" si="9"/>
        <v>#N/A</v>
      </c>
      <c r="L306" s="88">
        <v>4</v>
      </c>
      <c r="M306" s="86"/>
      <c r="N306" s="50">
        <v>1.3</v>
      </c>
    </row>
    <row r="307" spans="1:14" x14ac:dyDescent="0.2">
      <c r="A307" s="50">
        <v>1432</v>
      </c>
      <c r="B307" s="50">
        <v>10</v>
      </c>
      <c r="C307" s="50" t="s">
        <v>808</v>
      </c>
      <c r="D307" s="50"/>
      <c r="E307" s="50" t="e">
        <f>VLOOKUP(A307,References!$A$1:$E$3413,5,FALSE)</f>
        <v>#N/A</v>
      </c>
      <c r="F307" s="66" t="s">
        <v>807</v>
      </c>
      <c r="G307" s="56" t="s">
        <v>827</v>
      </c>
      <c r="H307" s="50"/>
      <c r="I307" s="51" t="e">
        <f>VLOOKUP(A307,References!A:I,9,FALSE)</f>
        <v>#N/A</v>
      </c>
      <c r="J307" s="57" t="s">
        <v>704</v>
      </c>
      <c r="K307" s="69" t="e">
        <f t="shared" si="9"/>
        <v>#N/A</v>
      </c>
      <c r="L307" s="88">
        <v>4</v>
      </c>
      <c r="M307" s="86"/>
      <c r="N307" s="50">
        <v>1.3</v>
      </c>
    </row>
    <row r="308" spans="1:14" x14ac:dyDescent="0.2">
      <c r="A308" s="50">
        <v>1433</v>
      </c>
      <c r="B308" s="50">
        <v>10</v>
      </c>
      <c r="C308" s="50" t="s">
        <v>808</v>
      </c>
      <c r="D308" s="50"/>
      <c r="E308" s="50" t="e">
        <f>VLOOKUP(A308,References!$A$1:$E$3413,5,FALSE)</f>
        <v>#N/A</v>
      </c>
      <c r="F308" s="64" t="s">
        <v>85</v>
      </c>
      <c r="G308" s="56" t="s">
        <v>827</v>
      </c>
      <c r="H308" s="50"/>
      <c r="I308" s="51" t="e">
        <f>VLOOKUP(A308,References!A:I,9,FALSE)</f>
        <v>#N/A</v>
      </c>
      <c r="J308" s="57" t="s">
        <v>704</v>
      </c>
      <c r="K308" s="69" t="e">
        <f t="shared" si="9"/>
        <v>#N/A</v>
      </c>
      <c r="L308" s="88">
        <v>4</v>
      </c>
      <c r="M308" s="86"/>
      <c r="N308" s="50">
        <v>1.3</v>
      </c>
    </row>
    <row r="309" spans="1:14" x14ac:dyDescent="0.2">
      <c r="A309" s="50">
        <v>1435</v>
      </c>
      <c r="B309" s="50">
        <v>10</v>
      </c>
      <c r="C309" s="50" t="s">
        <v>809</v>
      </c>
      <c r="D309" s="50"/>
      <c r="E309" s="50" t="e">
        <f>VLOOKUP(A309,References!$A$1:$E$3413,5,FALSE)</f>
        <v>#N/A</v>
      </c>
      <c r="F309" s="65" t="s">
        <v>674</v>
      </c>
      <c r="G309" s="56" t="s">
        <v>827</v>
      </c>
      <c r="H309" s="50"/>
      <c r="I309" s="51" t="e">
        <f>VLOOKUP(A309,References!A:I,9,FALSE)</f>
        <v>#N/A</v>
      </c>
      <c r="J309" s="57" t="s">
        <v>704</v>
      </c>
      <c r="K309" s="69" t="e">
        <f t="shared" si="9"/>
        <v>#N/A</v>
      </c>
      <c r="L309" s="88">
        <v>4</v>
      </c>
      <c r="M309" s="86"/>
      <c r="N309" s="50">
        <v>1.3</v>
      </c>
    </row>
    <row r="310" spans="1:14" x14ac:dyDescent="0.2">
      <c r="A310" s="50">
        <v>1437</v>
      </c>
      <c r="B310" s="50">
        <v>10</v>
      </c>
      <c r="C310" s="50" t="s">
        <v>809</v>
      </c>
      <c r="D310" s="50"/>
      <c r="E310" s="50" t="e">
        <f>VLOOKUP(A310,References!$A$1:$E$3413,5,FALSE)</f>
        <v>#N/A</v>
      </c>
      <c r="F310" s="64" t="s">
        <v>85</v>
      </c>
      <c r="G310" s="56" t="s">
        <v>827</v>
      </c>
      <c r="H310" s="50"/>
      <c r="I310" s="51" t="e">
        <f>VLOOKUP(A310,References!A:I,9,FALSE)</f>
        <v>#N/A</v>
      </c>
      <c r="J310" s="57" t="s">
        <v>704</v>
      </c>
      <c r="K310" s="69" t="e">
        <f t="shared" si="9"/>
        <v>#N/A</v>
      </c>
      <c r="L310" s="88">
        <v>4</v>
      </c>
      <c r="M310" s="86"/>
      <c r="N310" s="50">
        <v>1.3</v>
      </c>
    </row>
  </sheetData>
  <sortState ref="A322:T378">
    <sortCondition ref="I322:I378"/>
    <sortCondition ref="A322:A378"/>
  </sortState>
  <conditionalFormatting sqref="G1:G2 G1243:G1048576 G255:G310 G4:G57 G119:G122 G204:G238 G137:G151">
    <cfRule type="cellIs" dxfId="29" priority="204" operator="equal">
      <formula>"Decimal"</formula>
    </cfRule>
    <cfRule type="cellIs" dxfId="28" priority="205" operator="equal">
      <formula>"Date"</formula>
    </cfRule>
  </conditionalFormatting>
  <conditionalFormatting sqref="G1:G2 G1243:G1048576 G255:G310 G4:G57 G119:G122 G204:G238 G137:G151">
    <cfRule type="cellIs" dxfId="27" priority="201" operator="equal">
      <formula>"Code"</formula>
    </cfRule>
    <cfRule type="cellIs" dxfId="26" priority="202" operator="equal">
      <formula>"Number"</formula>
    </cfRule>
    <cfRule type="cellIs" dxfId="25" priority="203" operator="equal">
      <formula>"Boolean"</formula>
    </cfRule>
  </conditionalFormatting>
  <conditionalFormatting sqref="G3">
    <cfRule type="cellIs" dxfId="24" priority="99" operator="equal">
      <formula>"Decimal"</formula>
    </cfRule>
    <cfRule type="cellIs" dxfId="23" priority="100" operator="equal">
      <formula>"Date"</formula>
    </cfRule>
  </conditionalFormatting>
  <conditionalFormatting sqref="G3">
    <cfRule type="cellIs" dxfId="22" priority="96" operator="equal">
      <formula>"Code"</formula>
    </cfRule>
    <cfRule type="cellIs" dxfId="21" priority="97" operator="equal">
      <formula>"Number"</formula>
    </cfRule>
    <cfRule type="cellIs" dxfId="20" priority="98" operator="equal">
      <formula>"Boolean"</formula>
    </cfRule>
  </conditionalFormatting>
  <conditionalFormatting sqref="G172:G203">
    <cfRule type="cellIs" dxfId="19" priority="39" operator="equal">
      <formula>"Decimal"</formula>
    </cfRule>
    <cfRule type="cellIs" dxfId="18" priority="40" operator="equal">
      <formula>"Date"</formula>
    </cfRule>
  </conditionalFormatting>
  <conditionalFormatting sqref="G172:G203">
    <cfRule type="cellIs" dxfId="17" priority="36" operator="equal">
      <formula>"Code"</formula>
    </cfRule>
    <cfRule type="cellIs" dxfId="16" priority="37" operator="equal">
      <formula>"Number"</formula>
    </cfRule>
    <cfRule type="cellIs" dxfId="15" priority="38" operator="equal">
      <formula>"Boolean"</formula>
    </cfRule>
  </conditionalFormatting>
  <conditionalFormatting sqref="G123:G136 G152:G171">
    <cfRule type="cellIs" dxfId="14" priority="9" operator="equal">
      <formula>"Decimal"</formula>
    </cfRule>
    <cfRule type="cellIs" dxfId="13" priority="10" operator="equal">
      <formula>"Date"</formula>
    </cfRule>
  </conditionalFormatting>
  <conditionalFormatting sqref="G123:G136 G152:G171">
    <cfRule type="cellIs" dxfId="12" priority="6" operator="equal">
      <formula>"Code"</formula>
    </cfRule>
    <cfRule type="cellIs" dxfId="11" priority="7" operator="equal">
      <formula>"Number"</formula>
    </cfRule>
    <cfRule type="cellIs" dxfId="10" priority="8" operator="equal">
      <formula>"Boolean"</formula>
    </cfRule>
  </conditionalFormatting>
  <conditionalFormatting sqref="G58:G118">
    <cfRule type="cellIs" dxfId="9" priority="4" operator="equal">
      <formula>"Decimal"</formula>
    </cfRule>
    <cfRule type="cellIs" dxfId="8" priority="5" operator="equal">
      <formula>"Date"</formula>
    </cfRule>
  </conditionalFormatting>
  <conditionalFormatting sqref="G58:G118">
    <cfRule type="cellIs" dxfId="7" priority="1" operator="equal">
      <formula>"Code"</formula>
    </cfRule>
    <cfRule type="cellIs" dxfId="6" priority="2" operator="equal">
      <formula>"Number"</formula>
    </cfRule>
    <cfRule type="cellIs" dxfId="5" priority="3" operator="equal">
      <formula>"Boolean"</formula>
    </cfRule>
  </conditionalFormatting>
  <conditionalFormatting sqref="G239:G254">
    <cfRule type="cellIs" dxfId="4" priority="49" operator="equal">
      <formula>"Decimal"</formula>
    </cfRule>
    <cfRule type="cellIs" dxfId="3" priority="50" operator="equal">
      <formula>"Date"</formula>
    </cfRule>
  </conditionalFormatting>
  <conditionalFormatting sqref="G239:G254">
    <cfRule type="cellIs" dxfId="2" priority="46" operator="equal">
      <formula>"Code"</formula>
    </cfRule>
    <cfRule type="cellIs" dxfId="1" priority="47" operator="equal">
      <formula>"Number"</formula>
    </cfRule>
    <cfRule type="cellIs" dxfId="0" priority="48" operator="equal">
      <formula>"Boolean"</formula>
    </cfRule>
  </conditionalFormatting>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Q70"/>
  <sheetViews>
    <sheetView showGridLines="0" workbookViewId="0"/>
  </sheetViews>
  <sheetFormatPr defaultColWidth="9" defaultRowHeight="12.75" x14ac:dyDescent="0.2"/>
  <cols>
    <col min="1" max="1" width="1.85546875" style="398" customWidth="1"/>
    <col min="2" max="2" width="9" style="398"/>
    <col min="3" max="3" width="11" style="398" customWidth="1"/>
    <col min="4" max="7" width="9" style="398"/>
    <col min="8" max="8" width="2" style="398" customWidth="1"/>
    <col min="9" max="9" width="9.42578125" style="398" customWidth="1"/>
    <col min="10" max="10" width="7.5703125" style="398" customWidth="1"/>
    <col min="11" max="11" width="2" style="398" customWidth="1"/>
    <col min="12" max="12" width="9" style="398"/>
    <col min="13" max="13" width="7.5703125" style="398" customWidth="1"/>
    <col min="14" max="14" width="12.5703125" style="398" customWidth="1"/>
    <col min="15" max="15" width="9.42578125" style="398" customWidth="1"/>
    <col min="16" max="16" width="1.5703125" style="398" customWidth="1"/>
    <col min="17"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F2" s="419"/>
      <c r="N2" s="1097">
        <f>'1'!Q5</f>
        <v>0</v>
      </c>
      <c r="O2" s="1097"/>
    </row>
    <row r="4" spans="1:17" ht="15.75" x14ac:dyDescent="0.25">
      <c r="B4" s="413" t="s">
        <v>466</v>
      </c>
      <c r="C4" s="414"/>
      <c r="D4" s="414"/>
      <c r="E4" s="414"/>
      <c r="F4" s="414"/>
      <c r="G4" s="414"/>
      <c r="H4" s="414"/>
      <c r="I4" s="414"/>
      <c r="J4" s="414"/>
      <c r="K4" s="414"/>
      <c r="L4" s="414"/>
      <c r="M4" s="414"/>
      <c r="N4" s="414"/>
      <c r="O4" s="414"/>
    </row>
    <row r="5" spans="1:17" x14ac:dyDescent="0.2">
      <c r="B5" s="459" t="s">
        <v>54</v>
      </c>
      <c r="C5" s="402"/>
      <c r="D5" s="402"/>
      <c r="E5" s="402"/>
      <c r="F5" s="402"/>
      <c r="G5" s="402"/>
      <c r="H5" s="402"/>
      <c r="I5" s="459" t="s">
        <v>1486</v>
      </c>
      <c r="J5" s="402"/>
      <c r="K5" s="402"/>
      <c r="L5" s="459" t="s">
        <v>55</v>
      </c>
      <c r="M5" s="402"/>
    </row>
    <row r="6" spans="1:17" ht="14.1" customHeight="1" x14ac:dyDescent="0.2">
      <c r="B6" s="1065"/>
      <c r="C6" s="1066"/>
      <c r="D6" s="1066"/>
      <c r="E6" s="1066"/>
      <c r="F6" s="1066"/>
      <c r="G6" s="1067"/>
      <c r="I6" s="1103"/>
      <c r="J6" s="1104"/>
      <c r="L6" s="1094"/>
      <c r="M6" s="1095"/>
      <c r="N6" s="1095"/>
      <c r="O6" s="1096"/>
    </row>
    <row r="7" spans="1:17" ht="4.7" customHeight="1" x14ac:dyDescent="0.2"/>
    <row r="8" spans="1:17" ht="14.1" customHeight="1" x14ac:dyDescent="0.2">
      <c r="B8" s="1065"/>
      <c r="C8" s="1066"/>
      <c r="D8" s="1066"/>
      <c r="E8" s="1066"/>
      <c r="F8" s="1066"/>
      <c r="G8" s="1067"/>
      <c r="I8" s="1103"/>
      <c r="J8" s="1104"/>
      <c r="L8" s="1094"/>
      <c r="M8" s="1095"/>
      <c r="N8" s="1095"/>
      <c r="O8" s="1096"/>
    </row>
    <row r="9" spans="1:17" ht="4.7" customHeight="1" x14ac:dyDescent="0.2"/>
    <row r="10" spans="1:17" ht="14.1" customHeight="1" x14ac:dyDescent="0.2">
      <c r="B10" s="1065"/>
      <c r="C10" s="1066"/>
      <c r="D10" s="1066"/>
      <c r="E10" s="1066"/>
      <c r="F10" s="1066"/>
      <c r="G10" s="1067"/>
      <c r="I10" s="1103"/>
      <c r="J10" s="1104"/>
      <c r="L10" s="1094"/>
      <c r="M10" s="1095"/>
      <c r="N10" s="1095"/>
      <c r="O10" s="1096"/>
    </row>
    <row r="11" spans="1:17" ht="4.7" customHeight="1" x14ac:dyDescent="0.2"/>
    <row r="12" spans="1:17" ht="14.1" customHeight="1" x14ac:dyDescent="0.2">
      <c r="B12" s="1065"/>
      <c r="C12" s="1066"/>
      <c r="D12" s="1066"/>
      <c r="E12" s="1066"/>
      <c r="F12" s="1066"/>
      <c r="G12" s="1067"/>
      <c r="I12" s="1103"/>
      <c r="J12" s="1104"/>
      <c r="L12" s="1094"/>
      <c r="M12" s="1095"/>
      <c r="N12" s="1095"/>
      <c r="O12" s="1096"/>
    </row>
    <row r="13" spans="1:17" ht="5.85" customHeight="1" thickBot="1" x14ac:dyDescent="0.25">
      <c r="B13" s="397"/>
      <c r="C13" s="397"/>
      <c r="D13" s="397"/>
      <c r="E13" s="397"/>
      <c r="F13" s="397"/>
      <c r="G13" s="397"/>
      <c r="H13" s="397"/>
      <c r="I13" s="397"/>
      <c r="J13" s="397"/>
      <c r="K13" s="397"/>
      <c r="L13" s="397"/>
      <c r="M13" s="397"/>
      <c r="N13" s="397"/>
      <c r="O13" s="397"/>
    </row>
    <row r="14" spans="1:17" ht="4.7" customHeight="1" thickTop="1" x14ac:dyDescent="0.2"/>
    <row r="15" spans="1:17" ht="14.1" customHeight="1" x14ac:dyDescent="0.2">
      <c r="B15" s="456" t="s">
        <v>298</v>
      </c>
      <c r="C15" s="457"/>
      <c r="D15" s="1065"/>
      <c r="E15" s="1066"/>
      <c r="F15" s="1066"/>
      <c r="G15" s="1067"/>
      <c r="I15" s="455" t="s">
        <v>57</v>
      </c>
      <c r="J15" s="298"/>
      <c r="L15" s="455" t="s">
        <v>58</v>
      </c>
      <c r="M15" s="298"/>
      <c r="N15" s="454"/>
      <c r="O15" s="421"/>
    </row>
    <row r="16" spans="1:17" ht="14.1" customHeight="1" x14ac:dyDescent="0.2">
      <c r="B16" s="448" t="s">
        <v>294</v>
      </c>
      <c r="C16" s="450"/>
      <c r="D16" s="1065"/>
      <c r="E16" s="1066"/>
      <c r="F16" s="1066"/>
      <c r="G16" s="1067"/>
      <c r="I16" s="448" t="s">
        <v>299</v>
      </c>
      <c r="J16" s="449"/>
      <c r="K16" s="450"/>
      <c r="L16" s="1065"/>
      <c r="M16" s="1066"/>
      <c r="N16" s="1066"/>
      <c r="O16" s="1067"/>
    </row>
    <row r="17" spans="2:17" ht="14.1" customHeight="1" x14ac:dyDescent="0.2">
      <c r="B17" s="448" t="s">
        <v>295</v>
      </c>
      <c r="C17" s="450"/>
      <c r="D17" s="1065"/>
      <c r="E17" s="1066"/>
      <c r="F17" s="1066"/>
      <c r="G17" s="1067"/>
      <c r="I17" s="448" t="s">
        <v>300</v>
      </c>
      <c r="J17" s="449"/>
      <c r="K17" s="450"/>
      <c r="L17" s="1098"/>
      <c r="M17" s="1099"/>
      <c r="N17" s="1099"/>
      <c r="O17" s="1100"/>
    </row>
    <row r="18" spans="2:17" ht="14.1" customHeight="1" x14ac:dyDescent="0.2">
      <c r="B18" s="448" t="s">
        <v>296</v>
      </c>
      <c r="C18" s="450"/>
      <c r="D18" s="1065"/>
      <c r="E18" s="1066"/>
      <c r="F18" s="1066"/>
      <c r="G18" s="1067"/>
      <c r="I18" s="448" t="s">
        <v>301</v>
      </c>
      <c r="J18" s="449"/>
      <c r="K18" s="450"/>
      <c r="L18" s="1098"/>
      <c r="M18" s="1099"/>
      <c r="N18" s="1099"/>
      <c r="O18" s="1100"/>
    </row>
    <row r="19" spans="2:17" ht="14.1" customHeight="1" x14ac:dyDescent="0.2">
      <c r="B19" s="448" t="s">
        <v>297</v>
      </c>
      <c r="C19" s="450"/>
      <c r="D19" s="1065"/>
      <c r="E19" s="1066"/>
      <c r="F19" s="1066"/>
      <c r="G19" s="1067"/>
      <c r="I19" s="448" t="s">
        <v>302</v>
      </c>
      <c r="J19" s="449"/>
      <c r="K19" s="450"/>
      <c r="L19" s="1101"/>
      <c r="M19" s="1066"/>
      <c r="N19" s="1066"/>
      <c r="O19" s="1067"/>
    </row>
    <row r="20" spans="2:17" ht="4.7" customHeight="1" thickBot="1" x14ac:dyDescent="0.25">
      <c r="B20" s="447"/>
      <c r="C20" s="447"/>
      <c r="D20" s="397"/>
      <c r="E20" s="397"/>
      <c r="F20" s="397"/>
      <c r="G20" s="397"/>
      <c r="H20" s="397"/>
      <c r="I20" s="447"/>
      <c r="J20" s="447"/>
      <c r="K20" s="447"/>
      <c r="L20" s="397"/>
      <c r="M20" s="397"/>
      <c r="N20" s="397"/>
      <c r="O20" s="397"/>
    </row>
    <row r="21" spans="2:17" ht="4.7" customHeight="1" thickTop="1" x14ac:dyDescent="0.2">
      <c r="B21" s="402"/>
      <c r="C21" s="402"/>
      <c r="I21" s="402"/>
      <c r="J21" s="402"/>
      <c r="K21" s="402"/>
    </row>
    <row r="22" spans="2:17" ht="14.1" customHeight="1" x14ac:dyDescent="0.2">
      <c r="B22" s="452" t="s">
        <v>303</v>
      </c>
      <c r="C22" s="453"/>
      <c r="D22" s="1065"/>
      <c r="E22" s="1066"/>
      <c r="F22" s="1066"/>
      <c r="G22" s="1067"/>
      <c r="I22" s="451" t="s">
        <v>57</v>
      </c>
      <c r="J22" s="54"/>
      <c r="K22" s="402"/>
      <c r="L22" s="455" t="s">
        <v>58</v>
      </c>
      <c r="M22" s="298"/>
      <c r="N22" s="454"/>
      <c r="O22" s="421"/>
      <c r="P22" s="402"/>
      <c r="Q22" s="402"/>
    </row>
    <row r="23" spans="2:17" ht="14.1" customHeight="1" x14ac:dyDescent="0.2">
      <c r="B23" s="448" t="s">
        <v>294</v>
      </c>
      <c r="C23" s="450"/>
      <c r="D23" s="1065"/>
      <c r="E23" s="1066"/>
      <c r="F23" s="1066"/>
      <c r="G23" s="1067"/>
      <c r="I23" s="448" t="s">
        <v>299</v>
      </c>
      <c r="J23" s="449"/>
      <c r="K23" s="450"/>
      <c r="L23" s="1065"/>
      <c r="M23" s="1066"/>
      <c r="N23" s="1066"/>
      <c r="O23" s="1067"/>
    </row>
    <row r="24" spans="2:17" ht="14.1" customHeight="1" x14ac:dyDescent="0.2">
      <c r="B24" s="448" t="s">
        <v>295</v>
      </c>
      <c r="C24" s="450"/>
      <c r="D24" s="1065"/>
      <c r="E24" s="1066"/>
      <c r="F24" s="1066"/>
      <c r="G24" s="1067"/>
      <c r="I24" s="448" t="s">
        <v>300</v>
      </c>
      <c r="J24" s="449"/>
      <c r="K24" s="450"/>
      <c r="L24" s="1098"/>
      <c r="M24" s="1099"/>
      <c r="N24" s="1099"/>
      <c r="O24" s="1100"/>
    </row>
    <row r="25" spans="2:17" ht="14.1" customHeight="1" x14ac:dyDescent="0.2">
      <c r="B25" s="448" t="s">
        <v>296</v>
      </c>
      <c r="C25" s="450"/>
      <c r="D25" s="1065"/>
      <c r="E25" s="1066"/>
      <c r="F25" s="1066"/>
      <c r="G25" s="1067"/>
      <c r="I25" s="448" t="s">
        <v>301</v>
      </c>
      <c r="J25" s="449"/>
      <c r="K25" s="450"/>
      <c r="L25" s="1098"/>
      <c r="M25" s="1099"/>
      <c r="N25" s="1099"/>
      <c r="O25" s="1100"/>
    </row>
    <row r="26" spans="2:17" ht="14.1" customHeight="1" x14ac:dyDescent="0.2">
      <c r="B26" s="448" t="s">
        <v>297</v>
      </c>
      <c r="C26" s="450"/>
      <c r="D26" s="1065"/>
      <c r="E26" s="1066"/>
      <c r="F26" s="1066"/>
      <c r="G26" s="1067"/>
      <c r="I26" s="448" t="s">
        <v>302</v>
      </c>
      <c r="J26" s="449"/>
      <c r="K26" s="450"/>
      <c r="L26" s="1101"/>
      <c r="M26" s="1066"/>
      <c r="N26" s="1066"/>
      <c r="O26" s="1067"/>
    </row>
    <row r="27" spans="2:17" ht="4.7" customHeight="1" thickBot="1" x14ac:dyDescent="0.25">
      <c r="B27" s="447"/>
      <c r="C27" s="447"/>
      <c r="D27" s="397"/>
      <c r="E27" s="397"/>
      <c r="F27" s="397"/>
      <c r="G27" s="397"/>
      <c r="H27" s="397"/>
      <c r="I27" s="447"/>
      <c r="J27" s="447"/>
      <c r="K27" s="447"/>
      <c r="L27" s="397"/>
      <c r="M27" s="397"/>
      <c r="N27" s="397"/>
      <c r="O27" s="397"/>
    </row>
    <row r="28" spans="2:17" ht="4.7" customHeight="1" thickTop="1" x14ac:dyDescent="0.2">
      <c r="B28" s="402"/>
      <c r="C28" s="402"/>
      <c r="I28" s="402"/>
      <c r="J28" s="402"/>
      <c r="K28" s="402"/>
    </row>
    <row r="29" spans="2:17" ht="14.1" customHeight="1" x14ac:dyDescent="0.2">
      <c r="B29" s="452" t="s">
        <v>498</v>
      </c>
      <c r="C29" s="453"/>
      <c r="D29" s="1065"/>
      <c r="E29" s="1066"/>
      <c r="F29" s="1066"/>
      <c r="G29" s="1067"/>
      <c r="I29" s="451" t="s">
        <v>57</v>
      </c>
      <c r="J29" s="54"/>
      <c r="K29" s="402"/>
      <c r="L29" s="451" t="s">
        <v>58</v>
      </c>
      <c r="M29" s="298"/>
    </row>
    <row r="30" spans="2:17" ht="14.1" customHeight="1" x14ac:dyDescent="0.2">
      <c r="B30" s="448" t="s">
        <v>294</v>
      </c>
      <c r="C30" s="450"/>
      <c r="D30" s="1065"/>
      <c r="E30" s="1066"/>
      <c r="F30" s="1066"/>
      <c r="G30" s="1067"/>
      <c r="I30" s="448" t="s">
        <v>299</v>
      </c>
      <c r="J30" s="449"/>
      <c r="K30" s="450"/>
      <c r="L30" s="1065"/>
      <c r="M30" s="1066"/>
      <c r="N30" s="1066"/>
      <c r="O30" s="1067"/>
    </row>
    <row r="31" spans="2:17" ht="14.1" customHeight="1" x14ac:dyDescent="0.2">
      <c r="B31" s="448" t="s">
        <v>295</v>
      </c>
      <c r="C31" s="450"/>
      <c r="D31" s="1065"/>
      <c r="E31" s="1066"/>
      <c r="F31" s="1066"/>
      <c r="G31" s="1067"/>
      <c r="I31" s="448" t="s">
        <v>300</v>
      </c>
      <c r="J31" s="449"/>
      <c r="K31" s="450"/>
      <c r="L31" s="1098"/>
      <c r="M31" s="1099"/>
      <c r="N31" s="1099"/>
      <c r="O31" s="1100"/>
    </row>
    <row r="32" spans="2:17" ht="14.1" customHeight="1" x14ac:dyDescent="0.2">
      <c r="B32" s="448" t="s">
        <v>296</v>
      </c>
      <c r="C32" s="450"/>
      <c r="D32" s="1065"/>
      <c r="E32" s="1066"/>
      <c r="F32" s="1066"/>
      <c r="G32" s="1067"/>
      <c r="I32" s="448" t="s">
        <v>301</v>
      </c>
      <c r="J32" s="449"/>
      <c r="K32" s="450"/>
      <c r="L32" s="1098"/>
      <c r="M32" s="1099"/>
      <c r="N32" s="1099"/>
      <c r="O32" s="1100"/>
    </row>
    <row r="33" spans="2:15" ht="14.1" customHeight="1" x14ac:dyDescent="0.2">
      <c r="B33" s="448" t="s">
        <v>297</v>
      </c>
      <c r="C33" s="450"/>
      <c r="D33" s="1065"/>
      <c r="E33" s="1066"/>
      <c r="F33" s="1066"/>
      <c r="G33" s="1067"/>
      <c r="I33" s="439" t="s">
        <v>302</v>
      </c>
      <c r="J33" s="440"/>
      <c r="K33" s="441"/>
      <c r="L33" s="1105"/>
      <c r="M33" s="1066"/>
      <c r="N33" s="1066"/>
      <c r="O33" s="1067"/>
    </row>
    <row r="34" spans="2:15" ht="4.7" customHeight="1" thickBot="1" x14ac:dyDescent="0.25">
      <c r="B34" s="447"/>
      <c r="C34" s="447"/>
      <c r="D34" s="397"/>
      <c r="E34" s="397"/>
      <c r="F34" s="397"/>
      <c r="G34" s="397"/>
      <c r="H34" s="397"/>
      <c r="I34" s="397"/>
      <c r="J34" s="397"/>
      <c r="K34" s="397"/>
      <c r="L34" s="397"/>
      <c r="M34" s="397"/>
      <c r="N34" s="397"/>
      <c r="O34" s="397"/>
    </row>
    <row r="35" spans="2:15" ht="4.7" customHeight="1" thickTop="1" x14ac:dyDescent="0.2"/>
    <row r="36" spans="2:15" ht="14.1" customHeight="1" x14ac:dyDescent="0.2">
      <c r="B36" s="442" t="s">
        <v>305</v>
      </c>
      <c r="C36" s="443"/>
      <c r="D36" s="1065"/>
      <c r="E36" s="1066"/>
      <c r="F36" s="1066"/>
      <c r="G36" s="1067"/>
      <c r="I36" s="446"/>
      <c r="J36" s="421"/>
      <c r="K36" s="417"/>
      <c r="L36" s="446"/>
      <c r="M36" s="421"/>
      <c r="N36" s="417"/>
    </row>
    <row r="37" spans="2:15" ht="14.1" customHeight="1" x14ac:dyDescent="0.2">
      <c r="B37" s="439" t="s">
        <v>294</v>
      </c>
      <c r="C37" s="441"/>
      <c r="D37" s="1065"/>
      <c r="E37" s="1066"/>
      <c r="F37" s="1066"/>
      <c r="G37" s="1067"/>
      <c r="I37" s="439" t="s">
        <v>299</v>
      </c>
      <c r="J37" s="440"/>
      <c r="K37" s="441"/>
      <c r="L37" s="1065"/>
      <c r="M37" s="1066"/>
      <c r="N37" s="1066"/>
      <c r="O37" s="1067"/>
    </row>
    <row r="38" spans="2:15" ht="14.1" customHeight="1" x14ac:dyDescent="0.2">
      <c r="B38" s="439" t="s">
        <v>295</v>
      </c>
      <c r="C38" s="441"/>
      <c r="D38" s="1065"/>
      <c r="E38" s="1066"/>
      <c r="F38" s="1066"/>
      <c r="G38" s="1067"/>
      <c r="I38" s="439" t="s">
        <v>300</v>
      </c>
      <c r="J38" s="440"/>
      <c r="K38" s="441"/>
      <c r="L38" s="1098"/>
      <c r="M38" s="1099"/>
      <c r="N38" s="1099"/>
      <c r="O38" s="1100"/>
    </row>
    <row r="39" spans="2:15" ht="14.1" customHeight="1" x14ac:dyDescent="0.2">
      <c r="B39" s="439" t="s">
        <v>296</v>
      </c>
      <c r="C39" s="441"/>
      <c r="D39" s="1065"/>
      <c r="E39" s="1066"/>
      <c r="F39" s="1066"/>
      <c r="G39" s="1067"/>
      <c r="I39" s="439" t="s">
        <v>301</v>
      </c>
      <c r="J39" s="440"/>
      <c r="K39" s="441"/>
      <c r="L39" s="1098"/>
      <c r="M39" s="1099"/>
      <c r="N39" s="1099"/>
      <c r="O39" s="1100"/>
    </row>
    <row r="40" spans="2:15" ht="14.1" customHeight="1" x14ac:dyDescent="0.2">
      <c r="B40" s="439" t="s">
        <v>297</v>
      </c>
      <c r="C40" s="441"/>
      <c r="D40" s="1065"/>
      <c r="E40" s="1066"/>
      <c r="F40" s="1066"/>
      <c r="G40" s="1067"/>
      <c r="I40" s="439" t="s">
        <v>302</v>
      </c>
      <c r="J40" s="440"/>
      <c r="K40" s="441"/>
      <c r="L40" s="1101"/>
      <c r="M40" s="1066"/>
      <c r="N40" s="1066"/>
      <c r="O40" s="1067"/>
    </row>
    <row r="41" spans="2:15" ht="4.7" customHeight="1" thickBot="1" x14ac:dyDescent="0.25">
      <c r="B41" s="397"/>
      <c r="C41" s="397"/>
      <c r="D41" s="397"/>
      <c r="E41" s="397"/>
      <c r="F41" s="397"/>
      <c r="G41" s="397"/>
      <c r="H41" s="397"/>
      <c r="I41" s="397"/>
      <c r="J41" s="397"/>
      <c r="K41" s="397"/>
      <c r="L41" s="397"/>
      <c r="M41" s="397"/>
      <c r="N41" s="397"/>
      <c r="O41" s="397"/>
    </row>
    <row r="42" spans="2:15" ht="4.7" customHeight="1" thickTop="1" x14ac:dyDescent="0.2"/>
    <row r="43" spans="2:15" ht="14.1" customHeight="1" x14ac:dyDescent="0.2">
      <c r="B43" s="442" t="s">
        <v>304</v>
      </c>
      <c r="C43" s="443"/>
      <c r="D43" s="1065"/>
      <c r="E43" s="1066"/>
      <c r="F43" s="1066"/>
      <c r="G43" s="1067"/>
      <c r="I43" s="446"/>
      <c r="J43" s="421"/>
      <c r="K43" s="417"/>
      <c r="L43" s="446"/>
      <c r="M43" s="421"/>
      <c r="N43" s="417"/>
    </row>
    <row r="44" spans="2:15" ht="14.1" customHeight="1" x14ac:dyDescent="0.2">
      <c r="B44" s="439" t="s">
        <v>294</v>
      </c>
      <c r="C44" s="441"/>
      <c r="D44" s="1065"/>
      <c r="E44" s="1066"/>
      <c r="F44" s="1066"/>
      <c r="G44" s="1067"/>
      <c r="I44" s="439" t="s">
        <v>299</v>
      </c>
      <c r="J44" s="440"/>
      <c r="K44" s="441"/>
      <c r="L44" s="1065"/>
      <c r="M44" s="1066"/>
      <c r="N44" s="1066"/>
      <c r="O44" s="1067"/>
    </row>
    <row r="45" spans="2:15" ht="14.1" customHeight="1" x14ac:dyDescent="0.2">
      <c r="B45" s="439" t="s">
        <v>295</v>
      </c>
      <c r="C45" s="441"/>
      <c r="D45" s="1065"/>
      <c r="E45" s="1066"/>
      <c r="F45" s="1066"/>
      <c r="G45" s="1067"/>
      <c r="I45" s="439" t="s">
        <v>300</v>
      </c>
      <c r="J45" s="440"/>
      <c r="K45" s="441"/>
      <c r="L45" s="1098"/>
      <c r="M45" s="1099"/>
      <c r="N45" s="1099"/>
      <c r="O45" s="1100"/>
    </row>
    <row r="46" spans="2:15" ht="14.1" customHeight="1" x14ac:dyDescent="0.2">
      <c r="B46" s="439" t="s">
        <v>296</v>
      </c>
      <c r="C46" s="441"/>
      <c r="D46" s="1065"/>
      <c r="E46" s="1066"/>
      <c r="F46" s="1066"/>
      <c r="G46" s="1067"/>
      <c r="I46" s="439" t="s">
        <v>301</v>
      </c>
      <c r="J46" s="440"/>
      <c r="K46" s="441"/>
      <c r="L46" s="1098"/>
      <c r="M46" s="1099"/>
      <c r="N46" s="1099"/>
      <c r="O46" s="1100"/>
    </row>
    <row r="47" spans="2:15" ht="14.1" customHeight="1" x14ac:dyDescent="0.2">
      <c r="B47" s="439" t="s">
        <v>297</v>
      </c>
      <c r="C47" s="441"/>
      <c r="D47" s="1065"/>
      <c r="E47" s="1066"/>
      <c r="F47" s="1066"/>
      <c r="G47" s="1067"/>
      <c r="I47" s="439" t="s">
        <v>302</v>
      </c>
      <c r="J47" s="440"/>
      <c r="K47" s="441"/>
      <c r="L47" s="1101"/>
      <c r="M47" s="1066"/>
      <c r="N47" s="1066"/>
      <c r="O47" s="1067"/>
    </row>
    <row r="48" spans="2:15" ht="4.7" customHeight="1" thickBot="1" x14ac:dyDescent="0.25">
      <c r="B48" s="397"/>
      <c r="C48" s="397"/>
      <c r="D48" s="397"/>
      <c r="E48" s="397"/>
      <c r="F48" s="397"/>
      <c r="G48" s="397"/>
      <c r="H48" s="397"/>
      <c r="I48" s="397"/>
      <c r="J48" s="397"/>
      <c r="K48" s="397"/>
      <c r="L48" s="397"/>
      <c r="M48" s="397"/>
      <c r="N48" s="397"/>
      <c r="O48" s="397"/>
    </row>
    <row r="49" spans="2:15" ht="4.7" customHeight="1" thickTop="1" x14ac:dyDescent="0.2"/>
    <row r="50" spans="2:15" ht="14.1" customHeight="1" x14ac:dyDescent="0.2">
      <c r="B50" s="442" t="s">
        <v>306</v>
      </c>
      <c r="C50" s="443"/>
      <c r="D50" s="1065"/>
      <c r="E50" s="1066"/>
      <c r="F50" s="1066"/>
      <c r="G50" s="1067"/>
      <c r="I50" s="446"/>
      <c r="J50" s="421"/>
      <c r="K50" s="417"/>
      <c r="L50" s="446"/>
      <c r="M50" s="421"/>
      <c r="N50" s="417"/>
    </row>
    <row r="51" spans="2:15" ht="14.1" customHeight="1" x14ac:dyDescent="0.2">
      <c r="B51" s="439" t="s">
        <v>294</v>
      </c>
      <c r="C51" s="441"/>
      <c r="D51" s="1065"/>
      <c r="E51" s="1066"/>
      <c r="F51" s="1066"/>
      <c r="G51" s="1067"/>
      <c r="I51" s="439" t="s">
        <v>299</v>
      </c>
      <c r="J51" s="440"/>
      <c r="K51" s="441"/>
      <c r="L51" s="1065"/>
      <c r="M51" s="1066"/>
      <c r="N51" s="1066"/>
      <c r="O51" s="1067"/>
    </row>
    <row r="52" spans="2:15" ht="14.1" customHeight="1" x14ac:dyDescent="0.2">
      <c r="B52" s="439" t="s">
        <v>295</v>
      </c>
      <c r="C52" s="441"/>
      <c r="D52" s="1065"/>
      <c r="E52" s="1066"/>
      <c r="F52" s="1066"/>
      <c r="G52" s="1067"/>
      <c r="I52" s="439" t="s">
        <v>300</v>
      </c>
      <c r="J52" s="440"/>
      <c r="K52" s="441"/>
      <c r="L52" s="1098"/>
      <c r="M52" s="1099"/>
      <c r="N52" s="1099"/>
      <c r="O52" s="1100"/>
    </row>
    <row r="53" spans="2:15" ht="14.1" customHeight="1" x14ac:dyDescent="0.2">
      <c r="B53" s="439" t="s">
        <v>296</v>
      </c>
      <c r="C53" s="441"/>
      <c r="D53" s="1065"/>
      <c r="E53" s="1066"/>
      <c r="F53" s="1066"/>
      <c r="G53" s="1067"/>
      <c r="I53" s="439" t="s">
        <v>301</v>
      </c>
      <c r="J53" s="440"/>
      <c r="K53" s="441"/>
      <c r="L53" s="1098"/>
      <c r="M53" s="1099"/>
      <c r="N53" s="1099"/>
      <c r="O53" s="1100"/>
    </row>
    <row r="54" spans="2:15" ht="14.1" customHeight="1" x14ac:dyDescent="0.2">
      <c r="B54" s="439" t="s">
        <v>297</v>
      </c>
      <c r="C54" s="441"/>
      <c r="D54" s="1065"/>
      <c r="E54" s="1066"/>
      <c r="F54" s="1066"/>
      <c r="G54" s="1067"/>
      <c r="I54" s="439" t="s">
        <v>302</v>
      </c>
      <c r="J54" s="440"/>
      <c r="K54" s="441"/>
      <c r="L54" s="1101"/>
      <c r="M54" s="1066"/>
      <c r="N54" s="1066"/>
      <c r="O54" s="1067"/>
    </row>
    <row r="55" spans="2:15" ht="4.7" customHeight="1" thickBot="1" x14ac:dyDescent="0.25">
      <c r="B55" s="397"/>
      <c r="C55" s="397"/>
      <c r="D55" s="397"/>
      <c r="E55" s="397"/>
      <c r="F55" s="397"/>
      <c r="G55" s="397"/>
      <c r="H55" s="397"/>
      <c r="I55" s="397"/>
      <c r="J55" s="397"/>
      <c r="K55" s="397"/>
      <c r="L55" s="397"/>
      <c r="M55" s="397"/>
      <c r="N55" s="397"/>
      <c r="O55" s="397"/>
    </row>
    <row r="56" spans="2:15" ht="4.7" customHeight="1" thickTop="1" x14ac:dyDescent="0.2"/>
    <row r="57" spans="2:15" ht="14.1" customHeight="1" x14ac:dyDescent="0.2">
      <c r="B57" s="442" t="s">
        <v>307</v>
      </c>
      <c r="C57" s="443"/>
      <c r="D57" s="1065"/>
      <c r="E57" s="1066"/>
      <c r="F57" s="1066"/>
      <c r="G57" s="1067"/>
      <c r="I57" s="437" t="s">
        <v>500</v>
      </c>
      <c r="J57" s="444"/>
      <c r="K57" s="445"/>
      <c r="L57" s="1065"/>
      <c r="M57" s="1066"/>
      <c r="N57" s="1066"/>
      <c r="O57" s="1067"/>
    </row>
    <row r="58" spans="2:15" ht="14.1" customHeight="1" x14ac:dyDescent="0.2">
      <c r="B58" s="439" t="s">
        <v>294</v>
      </c>
      <c r="C58" s="441"/>
      <c r="D58" s="1065"/>
      <c r="E58" s="1066"/>
      <c r="F58" s="1066"/>
      <c r="G58" s="1067"/>
      <c r="I58" s="439" t="s">
        <v>299</v>
      </c>
      <c r="J58" s="440"/>
      <c r="K58" s="441"/>
      <c r="L58" s="1065"/>
      <c r="M58" s="1066"/>
      <c r="N58" s="1066"/>
      <c r="O58" s="1067"/>
    </row>
    <row r="59" spans="2:15" ht="14.1" customHeight="1" x14ac:dyDescent="0.2">
      <c r="B59" s="439" t="s">
        <v>295</v>
      </c>
      <c r="C59" s="441"/>
      <c r="D59" s="1065"/>
      <c r="E59" s="1066"/>
      <c r="F59" s="1066"/>
      <c r="G59" s="1067"/>
      <c r="I59" s="439" t="s">
        <v>300</v>
      </c>
      <c r="J59" s="440"/>
      <c r="K59" s="441"/>
      <c r="L59" s="1098"/>
      <c r="M59" s="1099"/>
      <c r="N59" s="1099"/>
      <c r="O59" s="1100"/>
    </row>
    <row r="60" spans="2:15" ht="14.1" customHeight="1" x14ac:dyDescent="0.2">
      <c r="B60" s="439" t="s">
        <v>296</v>
      </c>
      <c r="C60" s="441"/>
      <c r="D60" s="1065"/>
      <c r="E60" s="1066"/>
      <c r="F60" s="1066"/>
      <c r="G60" s="1067"/>
      <c r="I60" s="439" t="s">
        <v>301</v>
      </c>
      <c r="J60" s="440"/>
      <c r="K60" s="441"/>
      <c r="L60" s="1098"/>
      <c r="M60" s="1099"/>
      <c r="N60" s="1099"/>
      <c r="O60" s="1100"/>
    </row>
    <row r="61" spans="2:15" ht="14.1" customHeight="1" x14ac:dyDescent="0.2">
      <c r="B61" s="439" t="s">
        <v>297</v>
      </c>
      <c r="C61" s="441"/>
      <c r="D61" s="1065"/>
      <c r="E61" s="1066"/>
      <c r="F61" s="1066"/>
      <c r="G61" s="1067"/>
      <c r="I61" s="439" t="s">
        <v>302</v>
      </c>
      <c r="J61" s="440"/>
      <c r="K61" s="441"/>
      <c r="L61" s="1101"/>
      <c r="M61" s="1066"/>
      <c r="N61" s="1066"/>
      <c r="O61" s="1067"/>
    </row>
    <row r="62" spans="2:15" ht="5.0999999999999996" customHeight="1" thickBot="1" x14ac:dyDescent="0.25">
      <c r="B62" s="397"/>
      <c r="C62" s="397"/>
      <c r="D62" s="397"/>
      <c r="E62" s="397"/>
      <c r="F62" s="397"/>
      <c r="G62" s="397"/>
      <c r="H62" s="397"/>
      <c r="I62" s="397"/>
      <c r="J62" s="397"/>
      <c r="K62" s="397"/>
      <c r="L62" s="397"/>
      <c r="M62" s="397"/>
      <c r="N62" s="397"/>
      <c r="O62" s="397"/>
    </row>
    <row r="63" spans="2:15" ht="5.0999999999999996" customHeight="1" thickTop="1" x14ac:dyDescent="0.2"/>
    <row r="64" spans="2:15" ht="14.1" customHeight="1" x14ac:dyDescent="0.2">
      <c r="B64" s="442" t="s">
        <v>499</v>
      </c>
      <c r="C64" s="443"/>
      <c r="D64" s="1065"/>
      <c r="E64" s="1066"/>
      <c r="F64" s="1066"/>
      <c r="G64" s="1067"/>
      <c r="I64" s="437" t="s">
        <v>1441</v>
      </c>
      <c r="J64" s="438"/>
      <c r="K64" s="438"/>
      <c r="L64" s="1102"/>
      <c r="M64" s="1102"/>
      <c r="N64" s="1102"/>
      <c r="O64" s="1102"/>
    </row>
    <row r="65" spans="2:15" ht="14.1" customHeight="1" x14ac:dyDescent="0.2">
      <c r="B65" s="439" t="s">
        <v>294</v>
      </c>
      <c r="C65" s="441"/>
      <c r="D65" s="1065"/>
      <c r="E65" s="1066"/>
      <c r="F65" s="1066"/>
      <c r="G65" s="1067"/>
      <c r="I65" s="439" t="s">
        <v>299</v>
      </c>
      <c r="J65" s="440"/>
      <c r="K65" s="441"/>
      <c r="L65" s="1065"/>
      <c r="M65" s="1066"/>
      <c r="N65" s="1066"/>
      <c r="O65" s="1067"/>
    </row>
    <row r="66" spans="2:15" ht="14.1" customHeight="1" x14ac:dyDescent="0.2">
      <c r="B66" s="439" t="s">
        <v>295</v>
      </c>
      <c r="C66" s="441"/>
      <c r="D66" s="1065"/>
      <c r="E66" s="1066"/>
      <c r="F66" s="1066"/>
      <c r="G66" s="1067"/>
      <c r="I66" s="439" t="s">
        <v>300</v>
      </c>
      <c r="J66" s="440"/>
      <c r="K66" s="441"/>
      <c r="L66" s="1098"/>
      <c r="M66" s="1099"/>
      <c r="N66" s="1099"/>
      <c r="O66" s="1100"/>
    </row>
    <row r="67" spans="2:15" ht="14.1" customHeight="1" x14ac:dyDescent="0.2">
      <c r="B67" s="439" t="s">
        <v>296</v>
      </c>
      <c r="C67" s="441"/>
      <c r="D67" s="1065"/>
      <c r="E67" s="1066"/>
      <c r="F67" s="1066"/>
      <c r="G67" s="1067"/>
      <c r="I67" s="439" t="s">
        <v>301</v>
      </c>
      <c r="J67" s="440"/>
      <c r="K67" s="441"/>
      <c r="L67" s="1098"/>
      <c r="M67" s="1099"/>
      <c r="N67" s="1099"/>
      <c r="O67" s="1100"/>
    </row>
    <row r="68" spans="2:15" ht="14.1" customHeight="1" x14ac:dyDescent="0.2">
      <c r="B68" s="439" t="s">
        <v>297</v>
      </c>
      <c r="C68" s="441"/>
      <c r="D68" s="1065"/>
      <c r="E68" s="1066"/>
      <c r="F68" s="1066"/>
      <c r="G68" s="1067"/>
      <c r="I68" s="439" t="s">
        <v>302</v>
      </c>
      <c r="J68" s="440"/>
      <c r="K68" s="441"/>
      <c r="L68" s="1101"/>
      <c r="M68" s="1066"/>
      <c r="N68" s="1066"/>
      <c r="O68" s="1067"/>
    </row>
    <row r="69" spans="2:15" ht="4.7" customHeight="1" thickBot="1" x14ac:dyDescent="0.25">
      <c r="B69" s="397"/>
      <c r="C69" s="397"/>
      <c r="D69" s="397"/>
      <c r="E69" s="397"/>
      <c r="F69" s="397"/>
      <c r="G69" s="397"/>
      <c r="H69" s="397"/>
      <c r="I69" s="397"/>
      <c r="J69" s="397"/>
      <c r="K69" s="397"/>
      <c r="L69" s="397"/>
      <c r="M69" s="397"/>
      <c r="N69" s="397"/>
      <c r="O69" s="397"/>
    </row>
    <row r="70" spans="2:15" ht="13.5" thickTop="1" x14ac:dyDescent="0.2">
      <c r="B70" s="435" t="str">
        <f>Guide!$C$30</f>
        <v>For year: 2024</v>
      </c>
      <c r="C70" s="436"/>
      <c r="O70" s="398" t="s">
        <v>87</v>
      </c>
    </row>
  </sheetData>
  <sheetProtection algorithmName="SHA-512" hashValue="U6w5F9TrvSJseYJNXCaOyP6NyyWq8TJCkXtyjnTylMGPd2R/+h3WCkmVIHLNNkcrzzm9o+YvxvUxHoyRzg//Gw==" saltValue="puC566IdW/yjHE4YtF7JFw==" spinCount="100000" sheet="1" objects="1" scenarios="1"/>
  <mergeCells count="88">
    <mergeCell ref="D52:G52"/>
    <mergeCell ref="L52:O52"/>
    <mergeCell ref="D53:G53"/>
    <mergeCell ref="L53:O53"/>
    <mergeCell ref="D54:G54"/>
    <mergeCell ref="L54:O54"/>
    <mergeCell ref="L59:O59"/>
    <mergeCell ref="D57:G57"/>
    <mergeCell ref="D58:G58"/>
    <mergeCell ref="L58:O58"/>
    <mergeCell ref="D59:G59"/>
    <mergeCell ref="L57:O57"/>
    <mergeCell ref="D39:G39"/>
    <mergeCell ref="L39:O39"/>
    <mergeCell ref="D40:G40"/>
    <mergeCell ref="L40:O40"/>
    <mergeCell ref="D51:G51"/>
    <mergeCell ref="D44:G44"/>
    <mergeCell ref="D43:G43"/>
    <mergeCell ref="L44:O44"/>
    <mergeCell ref="D45:G45"/>
    <mergeCell ref="L45:O45"/>
    <mergeCell ref="D46:G46"/>
    <mergeCell ref="L46:O46"/>
    <mergeCell ref="D47:G47"/>
    <mergeCell ref="L47:O47"/>
    <mergeCell ref="D50:G50"/>
    <mergeCell ref="L51:O51"/>
    <mergeCell ref="L30:O30"/>
    <mergeCell ref="D38:G38"/>
    <mergeCell ref="L38:O38"/>
    <mergeCell ref="D37:G37"/>
    <mergeCell ref="D36:G36"/>
    <mergeCell ref="L37:O37"/>
    <mergeCell ref="L31:O31"/>
    <mergeCell ref="D32:G32"/>
    <mergeCell ref="L32:O32"/>
    <mergeCell ref="D31:G31"/>
    <mergeCell ref="D30:G30"/>
    <mergeCell ref="D33:G33"/>
    <mergeCell ref="L33:O33"/>
    <mergeCell ref="D16:G16"/>
    <mergeCell ref="L16:O16"/>
    <mergeCell ref="I6:J6"/>
    <mergeCell ref="I8:J8"/>
    <mergeCell ref="I10:J10"/>
    <mergeCell ref="I12:J12"/>
    <mergeCell ref="B6:G6"/>
    <mergeCell ref="B8:G8"/>
    <mergeCell ref="B10:G10"/>
    <mergeCell ref="B12:G12"/>
    <mergeCell ref="L6:O6"/>
    <mergeCell ref="L8:O8"/>
    <mergeCell ref="L10:O10"/>
    <mergeCell ref="L12:O12"/>
    <mergeCell ref="D15:G15"/>
    <mergeCell ref="D18:G18"/>
    <mergeCell ref="D68:G68"/>
    <mergeCell ref="L68:O68"/>
    <mergeCell ref="D66:G66"/>
    <mergeCell ref="L66:O66"/>
    <mergeCell ref="D61:G61"/>
    <mergeCell ref="L61:O61"/>
    <mergeCell ref="D64:G64"/>
    <mergeCell ref="L64:O64"/>
    <mergeCell ref="D19:G19"/>
    <mergeCell ref="D25:G25"/>
    <mergeCell ref="L25:O25"/>
    <mergeCell ref="L18:O18"/>
    <mergeCell ref="L19:O19"/>
    <mergeCell ref="D23:G23"/>
    <mergeCell ref="L23:O23"/>
    <mergeCell ref="B1:M1"/>
    <mergeCell ref="N2:O2"/>
    <mergeCell ref="D65:G65"/>
    <mergeCell ref="L65:O65"/>
    <mergeCell ref="D67:G67"/>
    <mergeCell ref="L67:O67"/>
    <mergeCell ref="D60:G60"/>
    <mergeCell ref="L60:O60"/>
    <mergeCell ref="D29:G29"/>
    <mergeCell ref="L17:O17"/>
    <mergeCell ref="D24:G24"/>
    <mergeCell ref="L24:O24"/>
    <mergeCell ref="D22:G22"/>
    <mergeCell ref="D17:G17"/>
    <mergeCell ref="D26:G26"/>
    <mergeCell ref="L26:O26"/>
  </mergeCells>
  <phoneticPr fontId="4" type="noConversion"/>
  <hyperlinks>
    <hyperlink ref="B1" r:id="rId1" display="2024 QAP.pdf" xr:uid="{5529E4B4-56D9-41B2-860C-8AEE1335DE08}"/>
    <hyperlink ref="B1:M1" r:id="rId2" display="2024 QAP (Qualified Allocation Plan)" xr:uid="{F42BA6F1-D51C-4A05-B522-A0E3774EBB29}"/>
  </hyperlinks>
  <printOptions horizontalCentered="1"/>
  <pageMargins left="0.25" right="0.25" top="0.75" bottom="0.75" header="0.3" footer="0.3"/>
  <pageSetup scale="87" orientation="portrait" r:id="rId3"/>
  <headerFooter alignWithMargins="0">
    <oddHeader>&amp;C&amp;"Arial,Bold"Low-Income Housing Tax Credit / Tax Exempt Bond Application</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S78"/>
  <sheetViews>
    <sheetView showGridLines="0" workbookViewId="0"/>
  </sheetViews>
  <sheetFormatPr defaultColWidth="9" defaultRowHeight="12.75" x14ac:dyDescent="0.2"/>
  <cols>
    <col min="1" max="1" width="2" style="398" customWidth="1"/>
    <col min="2" max="4" width="9" style="398"/>
    <col min="5" max="5" width="6.140625" style="398" customWidth="1"/>
    <col min="6" max="6" width="8.140625" style="398" customWidth="1"/>
    <col min="7" max="7" width="6.42578125" style="398" customWidth="1"/>
    <col min="8" max="8" width="5.7109375" style="398" customWidth="1"/>
    <col min="9" max="9" width="7.7109375" style="398" customWidth="1"/>
    <col min="10" max="10" width="5.28515625" style="398" customWidth="1"/>
    <col min="11" max="11" width="6.140625" style="398" customWidth="1"/>
    <col min="12" max="12" width="7.28515625" style="398" customWidth="1"/>
    <col min="13" max="13" width="6.85546875" style="398" customWidth="1"/>
    <col min="14" max="14" width="6.7109375" style="398" customWidth="1"/>
    <col min="15" max="15" width="5.7109375" style="398" customWidth="1"/>
    <col min="16" max="16" width="5.85546875" style="398" customWidth="1"/>
    <col min="17" max="17" width="7.5703125" style="398" customWidth="1"/>
    <col min="18" max="18" width="2" style="398" customWidth="1"/>
    <col min="19"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F2" s="419"/>
      <c r="P2" s="1097">
        <f>'1'!Q5</f>
        <v>0</v>
      </c>
      <c r="Q2" s="1097"/>
    </row>
    <row r="3" spans="1:17" ht="5.25" customHeight="1" x14ac:dyDescent="0.2"/>
    <row r="4" spans="1:17" ht="15.75" x14ac:dyDescent="0.25">
      <c r="B4" s="413" t="s">
        <v>62</v>
      </c>
      <c r="C4" s="414"/>
      <c r="D4" s="414"/>
      <c r="E4" s="414"/>
      <c r="F4" s="414"/>
      <c r="G4" s="414"/>
      <c r="H4" s="414"/>
      <c r="I4" s="414"/>
      <c r="J4" s="414"/>
      <c r="K4" s="414"/>
      <c r="L4" s="414"/>
      <c r="M4" s="414"/>
      <c r="N4" s="414"/>
      <c r="O4" s="414"/>
      <c r="P4" s="414"/>
      <c r="Q4" s="414"/>
    </row>
    <row r="5" spans="1:17" ht="7.9" customHeight="1" x14ac:dyDescent="0.2"/>
    <row r="6" spans="1:17" x14ac:dyDescent="0.2">
      <c r="B6" s="404" t="s">
        <v>391</v>
      </c>
      <c r="C6" s="404"/>
      <c r="D6" s="404"/>
      <c r="E6" s="404"/>
      <c r="F6" s="404"/>
      <c r="G6" s="418" t="s">
        <v>710</v>
      </c>
      <c r="H6" s="298"/>
      <c r="I6" s="460"/>
      <c r="J6" s="421"/>
      <c r="L6" s="404" t="s">
        <v>69</v>
      </c>
      <c r="M6" s="404"/>
      <c r="N6" s="404"/>
      <c r="O6" s="484"/>
      <c r="P6" s="1118">
        <f>'1'!N35</f>
        <v>0</v>
      </c>
      <c r="Q6" s="1119"/>
    </row>
    <row r="7" spans="1:17" ht="4.7" customHeight="1" x14ac:dyDescent="0.2">
      <c r="I7" s="402"/>
      <c r="J7" s="417"/>
    </row>
    <row r="8" spans="1:17" x14ac:dyDescent="0.2">
      <c r="B8" s="476" t="s">
        <v>63</v>
      </c>
      <c r="C8" s="476"/>
      <c r="D8" s="476"/>
      <c r="E8" s="476"/>
      <c r="F8" s="476"/>
      <c r="G8" s="418" t="s">
        <v>710</v>
      </c>
      <c r="H8" s="298"/>
      <c r="I8" s="460"/>
      <c r="J8" s="421"/>
      <c r="L8" s="404" t="s">
        <v>72</v>
      </c>
      <c r="M8" s="404"/>
      <c r="N8" s="404"/>
      <c r="O8" s="484"/>
      <c r="P8" s="1075"/>
      <c r="Q8" s="1076"/>
    </row>
    <row r="9" spans="1:17" ht="4.7" customHeight="1" x14ac:dyDescent="0.2">
      <c r="B9" s="402"/>
      <c r="I9" s="402"/>
      <c r="J9" s="417"/>
    </row>
    <row r="10" spans="1:17" x14ac:dyDescent="0.2">
      <c r="B10" s="476" t="s">
        <v>64</v>
      </c>
      <c r="C10" s="476"/>
      <c r="D10" s="476"/>
      <c r="E10" s="476"/>
      <c r="F10" s="476"/>
      <c r="G10" s="418" t="s">
        <v>710</v>
      </c>
      <c r="H10" s="298"/>
      <c r="I10" s="460"/>
      <c r="J10" s="421"/>
      <c r="L10" s="404" t="s">
        <v>71</v>
      </c>
      <c r="M10" s="404"/>
      <c r="N10" s="404"/>
      <c r="O10" s="484"/>
      <c r="P10" s="1075"/>
      <c r="Q10" s="1076"/>
    </row>
    <row r="11" spans="1:17" ht="4.7" customHeight="1" x14ac:dyDescent="0.2">
      <c r="B11" s="402"/>
      <c r="I11" s="402"/>
      <c r="J11" s="417"/>
    </row>
    <row r="12" spans="1:17" x14ac:dyDescent="0.2">
      <c r="B12" s="476" t="s">
        <v>392</v>
      </c>
      <c r="C12" s="476"/>
      <c r="D12" s="476"/>
      <c r="E12" s="476"/>
      <c r="F12" s="476"/>
      <c r="G12" s="418" t="s">
        <v>710</v>
      </c>
      <c r="H12" s="298"/>
      <c r="I12" s="460"/>
      <c r="J12" s="421"/>
      <c r="L12" s="404" t="s">
        <v>70</v>
      </c>
      <c r="M12" s="404"/>
      <c r="N12" s="404"/>
      <c r="O12" s="484"/>
      <c r="P12" s="1075"/>
      <c r="Q12" s="1076"/>
    </row>
    <row r="13" spans="1:17" ht="5.25" customHeight="1" x14ac:dyDescent="0.2">
      <c r="B13" s="402"/>
      <c r="G13" s="406"/>
      <c r="H13" s="421"/>
      <c r="I13" s="460"/>
      <c r="J13" s="421"/>
      <c r="P13" s="483"/>
      <c r="Q13" s="483"/>
    </row>
    <row r="14" spans="1:17" x14ac:dyDescent="0.2">
      <c r="B14" s="482" t="s">
        <v>438</v>
      </c>
      <c r="C14" s="482"/>
      <c r="D14" s="482"/>
      <c r="E14" s="482"/>
      <c r="F14" s="482"/>
      <c r="G14" s="418" t="s">
        <v>710</v>
      </c>
      <c r="H14" s="298"/>
      <c r="I14" s="460"/>
      <c r="J14" s="421"/>
      <c r="K14" s="477"/>
    </row>
    <row r="15" spans="1:17" ht="4.7" customHeight="1" x14ac:dyDescent="0.2">
      <c r="B15" s="402"/>
      <c r="I15" s="402"/>
      <c r="J15" s="417"/>
    </row>
    <row r="16" spans="1:17" ht="12.75" customHeight="1" x14ac:dyDescent="0.2">
      <c r="B16" s="476" t="s">
        <v>65</v>
      </c>
      <c r="C16" s="476"/>
      <c r="D16" s="476"/>
      <c r="E16" s="476"/>
      <c r="F16" s="476"/>
      <c r="G16" s="418" t="s">
        <v>710</v>
      </c>
      <c r="H16" s="298"/>
      <c r="I16" s="460"/>
      <c r="L16" s="476" t="s">
        <v>922</v>
      </c>
      <c r="M16" s="476"/>
      <c r="N16" s="476"/>
      <c r="O16" s="476"/>
      <c r="P16" s="418" t="s">
        <v>710</v>
      </c>
      <c r="Q16" s="298"/>
    </row>
    <row r="17" spans="2:17" ht="4.7" customHeight="1" x14ac:dyDescent="0.2">
      <c r="B17" s="402"/>
      <c r="I17" s="402"/>
      <c r="J17" s="481"/>
      <c r="K17" s="481"/>
      <c r="L17" s="481"/>
      <c r="M17" s="481"/>
      <c r="N17" s="481"/>
      <c r="O17" s="481"/>
      <c r="P17" s="481"/>
      <c r="Q17" s="481"/>
    </row>
    <row r="18" spans="2:17" x14ac:dyDescent="0.2">
      <c r="B18" s="476" t="s">
        <v>66</v>
      </c>
      <c r="C18" s="476"/>
      <c r="D18" s="476"/>
      <c r="E18" s="476"/>
      <c r="F18" s="476"/>
      <c r="G18" s="418" t="s">
        <v>710</v>
      </c>
      <c r="H18" s="298"/>
      <c r="I18" s="460"/>
    </row>
    <row r="19" spans="2:17" ht="4.7" customHeight="1" x14ac:dyDescent="0.2">
      <c r="B19" s="402"/>
      <c r="I19" s="402"/>
      <c r="J19" s="417"/>
      <c r="L19" s="417"/>
      <c r="M19" s="417"/>
      <c r="N19" s="417"/>
      <c r="O19" s="417"/>
      <c r="P19" s="417"/>
      <c r="Q19" s="417"/>
    </row>
    <row r="20" spans="2:17" x14ac:dyDescent="0.2">
      <c r="B20" s="476" t="s">
        <v>67</v>
      </c>
      <c r="C20" s="476"/>
      <c r="D20" s="476"/>
      <c r="E20" s="476"/>
      <c r="F20" s="476"/>
      <c r="G20" s="418" t="s">
        <v>710</v>
      </c>
      <c r="H20" s="298"/>
      <c r="I20" s="460"/>
      <c r="J20" s="1111" t="s">
        <v>943</v>
      </c>
      <c r="K20" s="1111"/>
      <c r="L20" s="1111"/>
      <c r="M20" s="1111"/>
      <c r="N20" s="1111"/>
      <c r="O20" s="1111"/>
      <c r="P20" s="1111"/>
      <c r="Q20" s="1111"/>
    </row>
    <row r="21" spans="2:17" ht="4.7" customHeight="1" x14ac:dyDescent="0.2">
      <c r="B21" s="402"/>
      <c r="I21" s="402"/>
      <c r="J21" s="417"/>
      <c r="L21" s="417"/>
      <c r="M21" s="417"/>
      <c r="N21" s="417"/>
      <c r="O21" s="417"/>
      <c r="P21" s="417"/>
      <c r="Q21" s="417"/>
    </row>
    <row r="22" spans="2:17" x14ac:dyDescent="0.2">
      <c r="B22" s="476" t="s">
        <v>68</v>
      </c>
      <c r="C22" s="476"/>
      <c r="D22" s="476"/>
      <c r="E22" s="476"/>
      <c r="F22" s="476"/>
      <c r="G22" s="418" t="s">
        <v>710</v>
      </c>
      <c r="H22" s="298"/>
      <c r="I22" s="460"/>
      <c r="K22" s="412" t="s">
        <v>944</v>
      </c>
      <c r="L22" s="1108"/>
      <c r="M22" s="1108"/>
      <c r="O22" s="480" t="s">
        <v>942</v>
      </c>
      <c r="P22" s="1108"/>
      <c r="Q22" s="1108"/>
    </row>
    <row r="23" spans="2:17" ht="7.9" customHeight="1" x14ac:dyDescent="0.2">
      <c r="B23" s="402"/>
    </row>
    <row r="24" spans="2:17" x14ac:dyDescent="0.2">
      <c r="B24" s="479" t="s">
        <v>73</v>
      </c>
      <c r="C24" s="478"/>
      <c r="D24" s="1077"/>
      <c r="E24" s="1078"/>
      <c r="F24" s="1078"/>
      <c r="G24" s="1078"/>
      <c r="H24" s="1078"/>
      <c r="I24" s="1078"/>
      <c r="J24" s="1078"/>
      <c r="K24" s="1078"/>
      <c r="L24" s="1078"/>
      <c r="M24" s="1078"/>
      <c r="N24" s="1078"/>
      <c r="O24" s="1078"/>
      <c r="P24" s="1078"/>
      <c r="Q24" s="1079"/>
    </row>
    <row r="25" spans="2:17" x14ac:dyDescent="0.2">
      <c r="B25" s="402"/>
      <c r="D25" s="1083"/>
      <c r="E25" s="1084"/>
      <c r="F25" s="1084"/>
      <c r="G25" s="1084"/>
      <c r="H25" s="1084"/>
      <c r="I25" s="1084"/>
      <c r="J25" s="1084"/>
      <c r="K25" s="1084"/>
      <c r="L25" s="1084"/>
      <c r="M25" s="1084"/>
      <c r="N25" s="1084"/>
      <c r="O25" s="1084"/>
      <c r="P25" s="1084"/>
      <c r="Q25" s="1085"/>
    </row>
    <row r="26" spans="2:17" ht="6.6" customHeight="1" x14ac:dyDescent="0.2">
      <c r="B26" s="402"/>
    </row>
    <row r="27" spans="2:17" x14ac:dyDescent="0.2">
      <c r="B27" s="476" t="s">
        <v>74</v>
      </c>
      <c r="C27" s="476"/>
      <c r="D27" s="476"/>
      <c r="E27" s="476"/>
      <c r="F27" s="476"/>
      <c r="G27" s="476"/>
      <c r="H27" s="476"/>
      <c r="I27" s="476"/>
      <c r="J27" s="418" t="s">
        <v>710</v>
      </c>
      <c r="K27" s="298"/>
      <c r="L27" s="460"/>
      <c r="M27" s="421"/>
      <c r="N27" s="477" t="s">
        <v>359</v>
      </c>
      <c r="O27" s="477"/>
      <c r="P27" s="478"/>
      <c r="Q27" s="2"/>
    </row>
    <row r="28" spans="2:17" ht="4.7" customHeight="1" x14ac:dyDescent="0.2">
      <c r="B28" s="402"/>
      <c r="G28" s="406"/>
      <c r="I28" s="406"/>
      <c r="L28" s="402"/>
      <c r="M28" s="417"/>
    </row>
    <row r="29" spans="2:17" x14ac:dyDescent="0.2">
      <c r="B29" s="476" t="s">
        <v>75</v>
      </c>
      <c r="C29" s="476"/>
      <c r="D29" s="476"/>
      <c r="E29" s="476"/>
      <c r="F29" s="476"/>
      <c r="G29" s="476"/>
      <c r="H29" s="476"/>
      <c r="I29" s="476"/>
      <c r="J29" s="418" t="s">
        <v>710</v>
      </c>
      <c r="K29" s="298"/>
      <c r="L29" s="460"/>
      <c r="M29" s="421"/>
    </row>
    <row r="30" spans="2:17" ht="6.6" customHeight="1" x14ac:dyDescent="0.2"/>
    <row r="31" spans="2:17" x14ac:dyDescent="0.2">
      <c r="B31" s="1117" t="s">
        <v>76</v>
      </c>
      <c r="C31" s="1117"/>
      <c r="D31" s="1117"/>
      <c r="E31" s="1117"/>
      <c r="F31" s="1117"/>
      <c r="G31" s="1117"/>
      <c r="H31" s="1117"/>
      <c r="I31" s="1117"/>
      <c r="J31" s="1117"/>
      <c r="K31" s="1117"/>
      <c r="L31" s="1117"/>
      <c r="M31" s="1117"/>
      <c r="N31" s="1117"/>
      <c r="O31" s="1117"/>
      <c r="P31" s="1117"/>
      <c r="Q31" s="1117"/>
    </row>
    <row r="32" spans="2:17" ht="9.9499999999999993" customHeight="1" x14ac:dyDescent="0.2"/>
    <row r="33" spans="2:19" ht="15.75" x14ac:dyDescent="0.25">
      <c r="B33" s="413" t="s">
        <v>467</v>
      </c>
      <c r="C33" s="471"/>
      <c r="D33" s="471"/>
      <c r="E33" s="471"/>
      <c r="F33" s="471"/>
      <c r="G33" s="471"/>
      <c r="H33" s="471"/>
      <c r="I33" s="471"/>
      <c r="J33" s="471"/>
      <c r="K33" s="471"/>
      <c r="L33" s="471"/>
      <c r="M33" s="471"/>
      <c r="N33" s="471"/>
      <c r="O33" s="471"/>
      <c r="P33" s="471"/>
      <c r="Q33" s="471"/>
    </row>
    <row r="34" spans="2:19" ht="7.9" customHeight="1" x14ac:dyDescent="0.2"/>
    <row r="35" spans="2:19" ht="13.7" customHeight="1" x14ac:dyDescent="0.2">
      <c r="B35" s="409" t="s">
        <v>712</v>
      </c>
      <c r="C35" s="1112"/>
      <c r="D35" s="1112"/>
      <c r="F35" s="398" t="s">
        <v>79</v>
      </c>
      <c r="I35" s="1072"/>
      <c r="J35" s="1073"/>
      <c r="K35" s="1074"/>
      <c r="M35" s="1116" t="s">
        <v>1006</v>
      </c>
      <c r="N35" s="1116"/>
      <c r="O35" s="1116"/>
      <c r="P35" s="1116"/>
      <c r="Q35" s="1116"/>
    </row>
    <row r="36" spans="2:19" ht="4.7" customHeight="1" x14ac:dyDescent="0.2"/>
    <row r="37" spans="2:19" ht="13.7" customHeight="1" x14ac:dyDescent="0.2">
      <c r="B37" s="409" t="s">
        <v>711</v>
      </c>
      <c r="C37" s="1106"/>
      <c r="D37" s="1106"/>
      <c r="E37" s="470"/>
      <c r="F37" s="398" t="s">
        <v>78</v>
      </c>
      <c r="I37" s="1113"/>
      <c r="J37" s="1114"/>
      <c r="K37" s="1115"/>
      <c r="M37" s="1110"/>
      <c r="N37" s="1110"/>
      <c r="O37" s="1110"/>
      <c r="P37" s="1110"/>
      <c r="Q37" s="1110"/>
    </row>
    <row r="38" spans="2:19" ht="4.7" customHeight="1" x14ac:dyDescent="0.2"/>
    <row r="39" spans="2:19" ht="16.5" customHeight="1" x14ac:dyDescent="0.2">
      <c r="B39" s="1061" t="s">
        <v>80</v>
      </c>
      <c r="C39" s="1061"/>
      <c r="D39" s="1061"/>
      <c r="E39" s="1061"/>
      <c r="F39" s="1061"/>
      <c r="G39" s="1109"/>
      <c r="H39" s="1065"/>
      <c r="I39" s="1066"/>
      <c r="J39" s="1066"/>
      <c r="K39" s="1066"/>
      <c r="L39" s="1066"/>
      <c r="M39" s="1066"/>
      <c r="N39" s="1066"/>
      <c r="O39" s="1066"/>
      <c r="P39" s="1066"/>
      <c r="Q39" s="1067"/>
    </row>
    <row r="40" spans="2:19" ht="4.7" customHeight="1" x14ac:dyDescent="0.2">
      <c r="B40" s="402"/>
    </row>
    <row r="41" spans="2:19" ht="16.5" customHeight="1" x14ac:dyDescent="0.2">
      <c r="B41" s="473" t="s">
        <v>309</v>
      </c>
      <c r="C41" s="1065"/>
      <c r="D41" s="1066"/>
      <c r="E41" s="1066"/>
      <c r="F41" s="1066"/>
      <c r="G41" s="1066"/>
      <c r="H41" s="1066"/>
      <c r="I41" s="1066"/>
      <c r="J41" s="1067"/>
      <c r="K41" s="474" t="s">
        <v>34</v>
      </c>
      <c r="L41" s="1075"/>
      <c r="M41" s="1107"/>
      <c r="N41" s="1107"/>
      <c r="O41" s="1107"/>
      <c r="P41" s="1107"/>
      <c r="Q41" s="1076"/>
    </row>
    <row r="42" spans="2:19" ht="16.5" customHeight="1" x14ac:dyDescent="0.2">
      <c r="B42" s="473" t="s">
        <v>296</v>
      </c>
      <c r="C42" s="1106"/>
      <c r="D42" s="1106"/>
      <c r="E42" s="1106"/>
      <c r="F42" s="466"/>
      <c r="G42" s="472" t="s">
        <v>308</v>
      </c>
      <c r="H42" s="1075"/>
      <c r="I42" s="1107"/>
      <c r="J42" s="1076"/>
      <c r="N42" s="465"/>
      <c r="O42" s="465"/>
      <c r="P42" s="465"/>
      <c r="Q42" s="465"/>
    </row>
    <row r="43" spans="2:19" ht="4.7" customHeight="1" x14ac:dyDescent="0.2">
      <c r="B43" s="402"/>
      <c r="S43" s="464"/>
    </row>
    <row r="44" spans="2:19" ht="13.7" customHeight="1" x14ac:dyDescent="0.2">
      <c r="B44" s="402" t="s">
        <v>4</v>
      </c>
      <c r="C44" s="402"/>
      <c r="D44" s="402"/>
      <c r="E44" s="402"/>
      <c r="F44" s="402"/>
      <c r="K44" s="454" t="s">
        <v>710</v>
      </c>
      <c r="L44" s="298"/>
      <c r="M44" s="460"/>
      <c r="N44" s="421"/>
      <c r="S44" s="461"/>
    </row>
    <row r="45" spans="2:19" ht="4.7" customHeight="1" x14ac:dyDescent="0.2">
      <c r="N45" s="406"/>
      <c r="O45" s="421"/>
      <c r="P45" s="460"/>
      <c r="Q45" s="421"/>
      <c r="S45" s="461"/>
    </row>
    <row r="46" spans="2:19" x14ac:dyDescent="0.2">
      <c r="B46" s="462" t="s">
        <v>310</v>
      </c>
      <c r="C46" s="463"/>
      <c r="D46" s="463"/>
      <c r="E46" s="463"/>
      <c r="F46" s="463"/>
      <c r="G46" s="463"/>
      <c r="H46" s="463"/>
      <c r="I46" s="463"/>
      <c r="J46" s="463"/>
      <c r="K46" s="463"/>
      <c r="L46" s="463"/>
      <c r="M46" s="463"/>
      <c r="N46" s="463"/>
      <c r="O46" s="463"/>
      <c r="P46" s="463"/>
      <c r="Q46" s="463"/>
      <c r="S46" s="461"/>
    </row>
    <row r="47" spans="2:19" ht="4.7" customHeight="1" x14ac:dyDescent="0.2">
      <c r="S47" s="461"/>
    </row>
    <row r="48" spans="2:19" ht="15.75" x14ac:dyDescent="0.25">
      <c r="B48" s="413" t="s">
        <v>468</v>
      </c>
      <c r="C48" s="471"/>
      <c r="D48" s="471"/>
      <c r="E48" s="471"/>
      <c r="F48" s="471"/>
      <c r="G48" s="471"/>
      <c r="H48" s="471"/>
      <c r="I48" s="471"/>
      <c r="J48" s="471"/>
      <c r="K48" s="471"/>
      <c r="L48" s="471"/>
      <c r="M48" s="471"/>
      <c r="N48" s="471"/>
      <c r="O48" s="471"/>
      <c r="P48" s="471"/>
      <c r="Q48" s="471"/>
    </row>
    <row r="49" spans="2:19" ht="7.9" customHeight="1" x14ac:dyDescent="0.2"/>
    <row r="50" spans="2:19" ht="13.7" customHeight="1" x14ac:dyDescent="0.2">
      <c r="B50" s="409" t="s">
        <v>712</v>
      </c>
      <c r="C50" s="1112"/>
      <c r="D50" s="1112"/>
      <c r="F50" s="398" t="s">
        <v>79</v>
      </c>
      <c r="I50" s="1072"/>
      <c r="J50" s="1073"/>
      <c r="K50" s="1074"/>
      <c r="M50" s="1116" t="s">
        <v>1006</v>
      </c>
      <c r="N50" s="1116"/>
      <c r="O50" s="1116"/>
      <c r="P50" s="1116"/>
      <c r="Q50" s="1116"/>
    </row>
    <row r="51" spans="2:19" ht="4.7" customHeight="1" x14ac:dyDescent="0.2"/>
    <row r="52" spans="2:19" ht="13.7" customHeight="1" x14ac:dyDescent="0.2">
      <c r="B52" s="409" t="s">
        <v>711</v>
      </c>
      <c r="C52" s="1106"/>
      <c r="D52" s="1106"/>
      <c r="E52" s="470"/>
      <c r="F52" s="398" t="s">
        <v>78</v>
      </c>
      <c r="I52" s="1113"/>
      <c r="J52" s="1114"/>
      <c r="K52" s="1115"/>
      <c r="M52" s="1110"/>
      <c r="N52" s="1110"/>
      <c r="O52" s="1110"/>
      <c r="P52" s="1110"/>
      <c r="Q52" s="1110"/>
    </row>
    <row r="53" spans="2:19" ht="4.7" customHeight="1" x14ac:dyDescent="0.2"/>
    <row r="54" spans="2:19" ht="16.5" customHeight="1" x14ac:dyDescent="0.2">
      <c r="B54" s="398" t="s">
        <v>80</v>
      </c>
      <c r="H54" s="1065"/>
      <c r="I54" s="1066"/>
      <c r="J54" s="1066"/>
      <c r="K54" s="1066"/>
      <c r="L54" s="1066"/>
      <c r="M54" s="1066"/>
      <c r="N54" s="1066"/>
      <c r="O54" s="1066"/>
      <c r="P54" s="1066"/>
      <c r="Q54" s="1067"/>
    </row>
    <row r="55" spans="2:19" ht="4.7" customHeight="1" x14ac:dyDescent="0.2"/>
    <row r="56" spans="2:19" ht="16.5" customHeight="1" x14ac:dyDescent="0.2">
      <c r="B56" s="468" t="s">
        <v>309</v>
      </c>
      <c r="C56" s="1065"/>
      <c r="D56" s="1066"/>
      <c r="E56" s="1066"/>
      <c r="F56" s="1066"/>
      <c r="G56" s="1066"/>
      <c r="H56" s="1066"/>
      <c r="I56" s="1066"/>
      <c r="J56" s="1067"/>
      <c r="K56" s="469" t="s">
        <v>34</v>
      </c>
      <c r="L56" s="1075"/>
      <c r="M56" s="1107"/>
      <c r="N56" s="1107"/>
      <c r="O56" s="1107"/>
      <c r="P56" s="1107"/>
      <c r="Q56" s="1076"/>
    </row>
    <row r="57" spans="2:19" ht="16.5" customHeight="1" x14ac:dyDescent="0.2">
      <c r="B57" s="468" t="s">
        <v>296</v>
      </c>
      <c r="C57" s="1106"/>
      <c r="D57" s="1106"/>
      <c r="E57" s="1106"/>
      <c r="F57" s="466"/>
      <c r="G57" s="467" t="s">
        <v>308</v>
      </c>
      <c r="H57" s="1075"/>
      <c r="I57" s="1107"/>
      <c r="J57" s="1076"/>
      <c r="N57" s="465"/>
      <c r="O57" s="465"/>
      <c r="P57" s="465"/>
      <c r="Q57" s="465"/>
    </row>
    <row r="58" spans="2:19" ht="4.7" customHeight="1" x14ac:dyDescent="0.2">
      <c r="S58" s="464"/>
    </row>
    <row r="59" spans="2:19" ht="13.7" customHeight="1" x14ac:dyDescent="0.2">
      <c r="B59" s="398" t="s">
        <v>4</v>
      </c>
      <c r="K59" s="418" t="s">
        <v>710</v>
      </c>
      <c r="L59" s="298"/>
      <c r="M59" s="406"/>
      <c r="N59" s="421"/>
      <c r="S59" s="461"/>
    </row>
    <row r="60" spans="2:19" ht="4.7" customHeight="1" x14ac:dyDescent="0.2">
      <c r="N60" s="406"/>
      <c r="O60" s="421"/>
      <c r="P60" s="460"/>
      <c r="Q60" s="421"/>
      <c r="S60" s="461"/>
    </row>
    <row r="61" spans="2:19" x14ac:dyDescent="0.2">
      <c r="B61" s="462" t="s">
        <v>310</v>
      </c>
      <c r="C61" s="463"/>
      <c r="D61" s="463"/>
      <c r="E61" s="463"/>
      <c r="F61" s="463"/>
      <c r="G61" s="463"/>
      <c r="H61" s="463"/>
      <c r="I61" s="463"/>
      <c r="J61" s="463"/>
      <c r="K61" s="463"/>
      <c r="L61" s="463"/>
      <c r="M61" s="463"/>
      <c r="N61" s="463"/>
      <c r="O61" s="463"/>
      <c r="P61" s="463"/>
      <c r="Q61" s="463"/>
      <c r="S61" s="461"/>
    </row>
    <row r="62" spans="2:19" ht="4.7" customHeight="1" x14ac:dyDescent="0.2">
      <c r="S62" s="461"/>
    </row>
    <row r="63" spans="2:19" ht="15.75" x14ac:dyDescent="0.25">
      <c r="B63" s="413" t="s">
        <v>945</v>
      </c>
      <c r="C63" s="471"/>
      <c r="D63" s="471"/>
      <c r="E63" s="471"/>
      <c r="F63" s="471"/>
      <c r="G63" s="471"/>
      <c r="H63" s="471"/>
      <c r="I63" s="471"/>
      <c r="J63" s="471"/>
      <c r="K63" s="471"/>
      <c r="L63" s="471"/>
      <c r="M63" s="471"/>
      <c r="N63" s="471"/>
      <c r="O63" s="471"/>
      <c r="P63" s="471"/>
      <c r="Q63" s="471"/>
    </row>
    <row r="64" spans="2:19" ht="7.9" customHeight="1" x14ac:dyDescent="0.2"/>
    <row r="65" spans="2:19" ht="13.7" customHeight="1" x14ac:dyDescent="0.2">
      <c r="B65" s="409" t="s">
        <v>712</v>
      </c>
      <c r="C65" s="1112"/>
      <c r="D65" s="1112"/>
      <c r="F65" s="398" t="s">
        <v>79</v>
      </c>
      <c r="I65" s="1072"/>
      <c r="J65" s="1073"/>
      <c r="K65" s="1074"/>
      <c r="M65" s="1116" t="s">
        <v>1006</v>
      </c>
      <c r="N65" s="1116"/>
      <c r="O65" s="1116"/>
      <c r="P65" s="1116"/>
      <c r="Q65" s="1116"/>
    </row>
    <row r="66" spans="2:19" ht="4.7" customHeight="1" x14ac:dyDescent="0.2"/>
    <row r="67" spans="2:19" ht="13.7" customHeight="1" x14ac:dyDescent="0.2">
      <c r="B67" s="409" t="s">
        <v>711</v>
      </c>
      <c r="C67" s="1106"/>
      <c r="D67" s="1106"/>
      <c r="E67" s="470"/>
      <c r="F67" s="398" t="s">
        <v>78</v>
      </c>
      <c r="I67" s="1113"/>
      <c r="J67" s="1114"/>
      <c r="K67" s="1115"/>
      <c r="M67" s="1110"/>
      <c r="N67" s="1110"/>
      <c r="O67" s="1110"/>
      <c r="P67" s="1110"/>
      <c r="Q67" s="1110"/>
    </row>
    <row r="68" spans="2:19" ht="4.7" customHeight="1" x14ac:dyDescent="0.2"/>
    <row r="69" spans="2:19" ht="16.5" customHeight="1" x14ac:dyDescent="0.2">
      <c r="B69" s="398" t="s">
        <v>80</v>
      </c>
      <c r="H69" s="1065"/>
      <c r="I69" s="1066"/>
      <c r="J69" s="1066"/>
      <c r="K69" s="1066"/>
      <c r="L69" s="1066"/>
      <c r="M69" s="1066"/>
      <c r="N69" s="1066"/>
      <c r="O69" s="1066"/>
      <c r="P69" s="1066"/>
      <c r="Q69" s="1067"/>
    </row>
    <row r="70" spans="2:19" ht="4.7" customHeight="1" x14ac:dyDescent="0.2"/>
    <row r="71" spans="2:19" ht="16.5" customHeight="1" x14ac:dyDescent="0.2">
      <c r="B71" s="468" t="s">
        <v>309</v>
      </c>
      <c r="C71" s="1065"/>
      <c r="D71" s="1066"/>
      <c r="E71" s="1066"/>
      <c r="F71" s="1066"/>
      <c r="G71" s="1066"/>
      <c r="H71" s="1066"/>
      <c r="I71" s="1066"/>
      <c r="J71" s="1067"/>
      <c r="K71" s="469" t="s">
        <v>34</v>
      </c>
      <c r="L71" s="1075"/>
      <c r="M71" s="1107"/>
      <c r="N71" s="1107"/>
      <c r="O71" s="1107"/>
      <c r="P71" s="1107"/>
      <c r="Q71" s="1076"/>
    </row>
    <row r="72" spans="2:19" ht="16.5" customHeight="1" x14ac:dyDescent="0.2">
      <c r="B72" s="468" t="s">
        <v>296</v>
      </c>
      <c r="C72" s="1106"/>
      <c r="D72" s="1106"/>
      <c r="E72" s="1106"/>
      <c r="F72" s="466"/>
      <c r="G72" s="467" t="s">
        <v>308</v>
      </c>
      <c r="H72" s="1075"/>
      <c r="I72" s="1107"/>
      <c r="J72" s="1076"/>
      <c r="N72" s="465"/>
      <c r="O72" s="465"/>
      <c r="P72" s="465"/>
      <c r="Q72" s="465"/>
    </row>
    <row r="73" spans="2:19" ht="4.7" customHeight="1" x14ac:dyDescent="0.2">
      <c r="S73" s="464"/>
    </row>
    <row r="74" spans="2:19" ht="13.7" customHeight="1" x14ac:dyDescent="0.2">
      <c r="B74" s="398" t="s">
        <v>4</v>
      </c>
      <c r="K74" s="418" t="s">
        <v>710</v>
      </c>
      <c r="L74" s="298"/>
      <c r="M74" s="406"/>
      <c r="N74" s="421"/>
      <c r="S74" s="461"/>
    </row>
    <row r="75" spans="2:19" ht="4.7" customHeight="1" x14ac:dyDescent="0.2">
      <c r="N75" s="406"/>
      <c r="O75" s="421"/>
      <c r="P75" s="460"/>
      <c r="Q75" s="421"/>
      <c r="S75" s="461"/>
    </row>
    <row r="76" spans="2:19" x14ac:dyDescent="0.2">
      <c r="B76" s="462" t="s">
        <v>310</v>
      </c>
      <c r="C76" s="463"/>
      <c r="D76" s="463"/>
      <c r="E76" s="463"/>
      <c r="F76" s="463"/>
      <c r="G76" s="463"/>
      <c r="H76" s="463"/>
      <c r="I76" s="463"/>
      <c r="J76" s="463"/>
      <c r="K76" s="463"/>
      <c r="L76" s="463"/>
      <c r="M76" s="463"/>
      <c r="N76" s="463"/>
      <c r="O76" s="463"/>
      <c r="P76" s="463"/>
      <c r="Q76" s="463"/>
      <c r="S76" s="461"/>
    </row>
    <row r="77" spans="2:19" ht="4.7" customHeight="1" thickBot="1" x14ac:dyDescent="0.25">
      <c r="B77" s="397"/>
      <c r="C77" s="397"/>
      <c r="D77" s="397"/>
      <c r="E77" s="397"/>
      <c r="F77" s="397"/>
      <c r="G77" s="397"/>
      <c r="H77" s="397"/>
      <c r="I77" s="397"/>
      <c r="J77" s="397"/>
      <c r="K77" s="397"/>
      <c r="L77" s="397"/>
      <c r="M77" s="397"/>
      <c r="N77" s="397"/>
      <c r="O77" s="397"/>
      <c r="P77" s="397"/>
      <c r="Q77" s="397"/>
    </row>
    <row r="78" spans="2:19" ht="13.5" thickTop="1" x14ac:dyDescent="0.2">
      <c r="B78" s="435" t="str">
        <f>Guide!$C$30</f>
        <v>For year: 2024</v>
      </c>
      <c r="C78" s="436"/>
      <c r="P78" s="398" t="s">
        <v>86</v>
      </c>
    </row>
  </sheetData>
  <sheetProtection algorithmName="SHA-512" hashValue="jP/hHRjqL2dqkguKlsaLuIjU+19ZhzOgIfiPRUb8tYqzeEiemYm6k7OfxkMdXjX7kLj8RuCb5feeIr3EE8Sa+Q==" saltValue="RVGHOIfkleV60amsH/fWrQ==" spinCount="100000" sheet="1" objects="1" scenarios="1"/>
  <mergeCells count="45">
    <mergeCell ref="C65:D65"/>
    <mergeCell ref="C67:D67"/>
    <mergeCell ref="I65:K65"/>
    <mergeCell ref="M65:Q65"/>
    <mergeCell ref="I67:K67"/>
    <mergeCell ref="M67:Q67"/>
    <mergeCell ref="C72:E72"/>
    <mergeCell ref="H72:J72"/>
    <mergeCell ref="H69:Q69"/>
    <mergeCell ref="C71:J71"/>
    <mergeCell ref="L71:Q71"/>
    <mergeCell ref="P2:Q2"/>
    <mergeCell ref="P6:Q6"/>
    <mergeCell ref="P8:Q8"/>
    <mergeCell ref="P10:Q10"/>
    <mergeCell ref="P12:Q12"/>
    <mergeCell ref="M37:Q37"/>
    <mergeCell ref="M50:Q50"/>
    <mergeCell ref="B31:Q31"/>
    <mergeCell ref="D24:Q25"/>
    <mergeCell ref="M35:Q35"/>
    <mergeCell ref="I50:K50"/>
    <mergeCell ref="I37:K37"/>
    <mergeCell ref="C56:J56"/>
    <mergeCell ref="C41:J41"/>
    <mergeCell ref="C35:D35"/>
    <mergeCell ref="C37:D37"/>
    <mergeCell ref="C50:D50"/>
    <mergeCell ref="I52:K52"/>
    <mergeCell ref="B1:M1"/>
    <mergeCell ref="C57:E57"/>
    <mergeCell ref="H57:J57"/>
    <mergeCell ref="L56:Q56"/>
    <mergeCell ref="L22:M22"/>
    <mergeCell ref="H42:J42"/>
    <mergeCell ref="I35:K35"/>
    <mergeCell ref="L41:Q41"/>
    <mergeCell ref="C42:E42"/>
    <mergeCell ref="B39:G39"/>
    <mergeCell ref="C52:D52"/>
    <mergeCell ref="H39:Q39"/>
    <mergeCell ref="M52:Q52"/>
    <mergeCell ref="J20:Q20"/>
    <mergeCell ref="P22:Q22"/>
    <mergeCell ref="H54:Q54"/>
  </mergeCells>
  <phoneticPr fontId="4" type="noConversion"/>
  <hyperlinks>
    <hyperlink ref="B1" r:id="rId1" display="2024 QAP.pdf" xr:uid="{AF435065-AA9A-4850-8C60-CE7C0BBEB2B1}"/>
    <hyperlink ref="B1:M1" r:id="rId2" display="2024 QAP (Qualified Allocation Plan)" xr:uid="{C3206392-39F6-49A0-A39C-145B7F86242B}"/>
  </hyperlinks>
  <printOptions horizontalCentered="1"/>
  <pageMargins left="0.25" right="0.25" top="0.75" bottom="0.75" header="0.3" footer="0.3"/>
  <pageSetup scale="89" orientation="portrait" r:id="rId3"/>
  <headerFooter alignWithMargins="0">
    <oddHeader>&amp;C&amp;"Arial,Bold"Low-Income Housing Tax Credit / Tax Exempt Bond Application</oddHeader>
  </headerFooter>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Tables!$D$2:$D$3</xm:f>
          </x14:formula1>
          <xm:sqref>H6 L74 H8 H12 H10 H16 H20 H18 H14 K27 K29 L44 L59 Q16 H22</xm:sqref>
        </x14:dataValidation>
        <x14:dataValidation type="list" allowBlank="1" showInputMessage="1" showErrorMessage="1" xr:uid="{4B903529-4E38-4971-A49B-C58DB0E75D5D}">
          <x14:formula1>
            <xm:f>Tables!$G$3:$G$7</xm:f>
          </x14:formula1>
          <xm:sqref>C35:D35 C50:D50 C65:D65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78"/>
  <sheetViews>
    <sheetView showGridLines="0" workbookViewId="0"/>
  </sheetViews>
  <sheetFormatPr defaultColWidth="9.140625" defaultRowHeight="12.75" x14ac:dyDescent="0.2"/>
  <cols>
    <col min="1" max="1" width="3" style="398" bestFit="1" customWidth="1"/>
    <col min="2" max="2" width="7.7109375" style="398" customWidth="1"/>
    <col min="3" max="3" width="10" style="398" customWidth="1"/>
    <col min="4" max="4" width="5.7109375" style="398" customWidth="1"/>
    <col min="5" max="5" width="9.140625" style="398"/>
    <col min="6" max="6" width="7.7109375" style="398" customWidth="1"/>
    <col min="7" max="7" width="9.140625" style="398"/>
    <col min="8" max="8" width="8.28515625" style="398" customWidth="1"/>
    <col min="9" max="9" width="9.140625" style="398"/>
    <col min="10" max="10" width="8.5703125" style="398" customWidth="1"/>
    <col min="11" max="11" width="9.5703125" style="398" customWidth="1"/>
    <col min="12" max="12" width="9.140625" style="398"/>
    <col min="13" max="13" width="5.7109375" style="398" customWidth="1"/>
    <col min="14" max="14" width="6.7109375" style="398" customWidth="1"/>
    <col min="15" max="15" width="6" style="398" customWidth="1"/>
    <col min="16" max="16" width="5.5703125" style="398" customWidth="1"/>
    <col min="17" max="17" width="2" style="398" customWidth="1"/>
    <col min="18" max="16384" width="9.14062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419"/>
      <c r="O2" s="1097">
        <f>'1'!Q5</f>
        <v>0</v>
      </c>
      <c r="P2" s="1097"/>
    </row>
    <row r="4" spans="1:17" ht="15.75" x14ac:dyDescent="0.25">
      <c r="B4" s="413" t="s">
        <v>104</v>
      </c>
      <c r="C4" s="414"/>
      <c r="D4" s="414"/>
      <c r="E4" s="414"/>
      <c r="F4" s="414"/>
      <c r="G4" s="414"/>
      <c r="H4" s="414"/>
      <c r="I4" s="414"/>
      <c r="J4" s="414"/>
      <c r="K4" s="414"/>
      <c r="L4" s="414"/>
      <c r="M4" s="414"/>
      <c r="N4" s="414"/>
      <c r="O4" s="414"/>
      <c r="P4" s="414"/>
    </row>
    <row r="5" spans="1:17" ht="7.15" customHeight="1" x14ac:dyDescent="0.2"/>
    <row r="6" spans="1:17" ht="4.7" customHeight="1" x14ac:dyDescent="0.2"/>
    <row r="7" spans="1:17" x14ac:dyDescent="0.2">
      <c r="B7" s="402" t="s">
        <v>89</v>
      </c>
      <c r="C7" s="402"/>
      <c r="D7" s="402"/>
      <c r="E7" s="402"/>
      <c r="F7" s="402"/>
      <c r="G7" s="402"/>
      <c r="H7" s="402"/>
      <c r="I7" s="402"/>
      <c r="J7" s="402"/>
      <c r="M7" s="494" t="s">
        <v>710</v>
      </c>
      <c r="N7" s="298"/>
      <c r="O7" s="460"/>
      <c r="P7" s="421"/>
    </row>
    <row r="8" spans="1:17" ht="4.7" customHeight="1" x14ac:dyDescent="0.2">
      <c r="B8" s="402"/>
      <c r="C8" s="402"/>
      <c r="D8" s="402"/>
      <c r="E8" s="402"/>
      <c r="F8" s="402"/>
      <c r="G8" s="402"/>
      <c r="H8" s="402"/>
      <c r="I8" s="402"/>
      <c r="J8" s="402"/>
      <c r="M8" s="494"/>
      <c r="O8" s="402"/>
      <c r="P8" s="417"/>
    </row>
    <row r="9" spans="1:17" x14ac:dyDescent="0.2">
      <c r="B9" s="402" t="s">
        <v>90</v>
      </c>
      <c r="C9" s="402"/>
      <c r="D9" s="402"/>
      <c r="E9" s="402"/>
      <c r="F9" s="402"/>
      <c r="G9" s="402"/>
      <c r="H9" s="402"/>
      <c r="I9" s="402"/>
      <c r="J9" s="402"/>
      <c r="L9" s="417"/>
      <c r="M9" s="494" t="s">
        <v>710</v>
      </c>
      <c r="N9" s="298"/>
      <c r="O9" s="460"/>
      <c r="P9" s="421"/>
    </row>
    <row r="10" spans="1:17" ht="4.7" customHeight="1" x14ac:dyDescent="0.2">
      <c r="B10" s="402"/>
      <c r="C10" s="402"/>
      <c r="D10" s="402"/>
      <c r="E10" s="402"/>
      <c r="F10" s="402"/>
      <c r="G10" s="402"/>
      <c r="H10" s="402"/>
      <c r="I10" s="402"/>
      <c r="J10" s="402"/>
      <c r="M10" s="494"/>
      <c r="O10" s="402"/>
      <c r="P10" s="417"/>
    </row>
    <row r="11" spans="1:17" x14ac:dyDescent="0.2">
      <c r="B11" s="402" t="s">
        <v>91</v>
      </c>
      <c r="C11" s="402"/>
      <c r="D11" s="402"/>
      <c r="E11" s="402"/>
      <c r="F11" s="402"/>
      <c r="G11" s="402"/>
      <c r="H11" s="402"/>
      <c r="I11" s="402"/>
      <c r="J11" s="402"/>
      <c r="L11" s="417"/>
      <c r="M11" s="494" t="s">
        <v>710</v>
      </c>
      <c r="N11" s="298"/>
      <c r="O11" s="460"/>
      <c r="P11" s="421"/>
    </row>
    <row r="12" spans="1:17" ht="4.7" customHeight="1" x14ac:dyDescent="0.2">
      <c r="B12" s="402"/>
      <c r="C12" s="402"/>
      <c r="D12" s="402"/>
      <c r="E12" s="402"/>
      <c r="F12" s="402"/>
      <c r="G12" s="402"/>
      <c r="H12" s="402"/>
      <c r="I12" s="402"/>
      <c r="J12" s="402"/>
      <c r="O12" s="402"/>
      <c r="P12" s="417"/>
    </row>
    <row r="13" spans="1:17" x14ac:dyDescent="0.2">
      <c r="B13" s="403" t="s">
        <v>1509</v>
      </c>
      <c r="C13" s="402"/>
      <c r="D13" s="402"/>
      <c r="E13" s="402"/>
      <c r="F13" s="402"/>
      <c r="G13" s="402"/>
      <c r="H13" s="402"/>
      <c r="I13" s="402"/>
      <c r="J13" s="402"/>
      <c r="L13" s="470"/>
      <c r="M13" s="470"/>
      <c r="N13" s="298"/>
      <c r="O13" s="470"/>
      <c r="P13" s="470"/>
    </row>
    <row r="14" spans="1:17" x14ac:dyDescent="0.2">
      <c r="B14" s="402"/>
      <c r="C14" s="402"/>
      <c r="D14" s="402"/>
      <c r="E14" s="402"/>
      <c r="F14" s="402"/>
      <c r="G14" s="402"/>
      <c r="H14" s="402"/>
      <c r="I14" s="402"/>
      <c r="J14" s="402"/>
      <c r="K14" s="505"/>
      <c r="O14" s="402"/>
    </row>
    <row r="15" spans="1:17" x14ac:dyDescent="0.2">
      <c r="B15" s="402" t="s">
        <v>312</v>
      </c>
      <c r="C15" s="402"/>
      <c r="D15" s="402"/>
      <c r="E15" s="402"/>
      <c r="F15" s="402"/>
      <c r="G15" s="402"/>
      <c r="H15" s="402"/>
      <c r="I15" s="402"/>
      <c r="J15" s="402"/>
      <c r="O15" s="402"/>
      <c r="P15" s="417"/>
    </row>
    <row r="16" spans="1:17" x14ac:dyDescent="0.2">
      <c r="B16" s="402" t="s">
        <v>311</v>
      </c>
      <c r="C16" s="402"/>
      <c r="D16" s="402"/>
      <c r="E16" s="402"/>
      <c r="F16" s="402"/>
      <c r="G16" s="402"/>
      <c r="H16" s="402"/>
      <c r="I16" s="402"/>
      <c r="J16" s="402"/>
      <c r="K16" s="406"/>
      <c r="L16" s="1125" t="s">
        <v>946</v>
      </c>
      <c r="M16" s="1126"/>
      <c r="N16" s="298"/>
      <c r="O16" s="460"/>
      <c r="P16" s="421"/>
    </row>
    <row r="17" spans="2:16" x14ac:dyDescent="0.2">
      <c r="B17" s="402"/>
      <c r="C17" s="402"/>
      <c r="D17" s="402"/>
      <c r="E17" s="402"/>
      <c r="F17" s="402"/>
      <c r="G17" s="402"/>
      <c r="H17" s="402"/>
      <c r="I17" s="402"/>
      <c r="J17" s="402"/>
      <c r="K17" s="406"/>
      <c r="L17" s="483"/>
      <c r="M17" s="460"/>
      <c r="N17" s="483"/>
      <c r="O17" s="460"/>
      <c r="P17" s="483"/>
    </row>
    <row r="18" spans="2:16" x14ac:dyDescent="0.2">
      <c r="B18" s="402"/>
      <c r="C18" s="402"/>
      <c r="D18" s="402"/>
      <c r="E18" s="402"/>
      <c r="F18" s="402"/>
      <c r="G18" s="402" t="s">
        <v>105</v>
      </c>
      <c r="H18" s="402"/>
      <c r="I18" s="402"/>
      <c r="J18" s="402"/>
      <c r="K18" s="406"/>
      <c r="L18" s="483"/>
      <c r="M18" s="494" t="s">
        <v>710</v>
      </c>
      <c r="N18" s="298"/>
      <c r="O18" s="460"/>
      <c r="P18" s="421"/>
    </row>
    <row r="19" spans="2:16" ht="6.6" customHeight="1" thickBot="1" x14ac:dyDescent="0.25">
      <c r="B19" s="397"/>
      <c r="C19" s="397"/>
      <c r="D19" s="397"/>
      <c r="E19" s="397"/>
      <c r="F19" s="397"/>
      <c r="G19" s="397"/>
      <c r="H19" s="397"/>
      <c r="I19" s="397"/>
      <c r="J19" s="397"/>
      <c r="K19" s="397"/>
      <c r="L19" s="397"/>
      <c r="M19" s="397"/>
      <c r="N19" s="397"/>
      <c r="O19" s="397"/>
      <c r="P19" s="397"/>
    </row>
    <row r="20" spans="2:16" ht="6.6" customHeight="1" thickTop="1" x14ac:dyDescent="0.2">
      <c r="B20" s="408"/>
      <c r="C20" s="408"/>
      <c r="D20" s="408"/>
      <c r="E20" s="408"/>
      <c r="F20" s="408"/>
      <c r="G20" s="408"/>
      <c r="H20" s="408"/>
      <c r="I20" s="408"/>
      <c r="J20" s="408"/>
      <c r="K20" s="408"/>
      <c r="L20" s="408"/>
      <c r="M20" s="408"/>
      <c r="N20" s="408"/>
      <c r="O20" s="408"/>
      <c r="P20" s="408"/>
    </row>
    <row r="21" spans="2:16" x14ac:dyDescent="0.2">
      <c r="B21" s="501" t="s">
        <v>501</v>
      </c>
      <c r="C21" s="408"/>
      <c r="D21" s="408"/>
      <c r="E21" s="408"/>
      <c r="F21" s="408"/>
      <c r="G21" s="408"/>
      <c r="H21" s="408"/>
      <c r="I21" s="408"/>
      <c r="J21" s="408"/>
      <c r="K21" s="408"/>
      <c r="L21" s="408"/>
      <c r="M21" s="494" t="s">
        <v>710</v>
      </c>
      <c r="N21" s="298"/>
      <c r="O21" s="460"/>
      <c r="P21" s="421"/>
    </row>
    <row r="22" spans="2:16" ht="5.25" customHeight="1" x14ac:dyDescent="0.2">
      <c r="B22" s="501"/>
      <c r="C22" s="408"/>
      <c r="D22" s="408"/>
      <c r="E22" s="408"/>
      <c r="F22" s="408"/>
      <c r="G22" s="408"/>
      <c r="H22" s="408"/>
      <c r="I22" s="408"/>
      <c r="J22" s="408"/>
      <c r="K22" s="408"/>
      <c r="L22" s="408"/>
      <c r="M22" s="406"/>
      <c r="N22" s="421"/>
      <c r="O22" s="460"/>
      <c r="P22" s="421"/>
    </row>
    <row r="23" spans="2:16" x14ac:dyDescent="0.2">
      <c r="B23" s="501" t="s">
        <v>505</v>
      </c>
      <c r="C23" s="408"/>
      <c r="D23" s="408"/>
      <c r="E23" s="408"/>
      <c r="F23" s="408"/>
      <c r="G23" s="408"/>
      <c r="H23" s="408"/>
      <c r="I23" s="408"/>
      <c r="J23" s="408"/>
      <c r="K23" s="408"/>
      <c r="L23" s="408"/>
      <c r="M23" s="406"/>
      <c r="N23" s="421"/>
      <c r="O23" s="460"/>
      <c r="P23" s="421"/>
    </row>
    <row r="24" spans="2:16" ht="7.15" customHeight="1" x14ac:dyDescent="0.2">
      <c r="B24" s="408"/>
      <c r="C24" s="408"/>
      <c r="D24" s="408"/>
      <c r="E24" s="408"/>
      <c r="F24" s="408"/>
      <c r="G24" s="408"/>
      <c r="H24" s="408"/>
      <c r="I24" s="408"/>
      <c r="J24" s="408"/>
      <c r="K24" s="408"/>
      <c r="L24" s="408"/>
      <c r="M24" s="408"/>
      <c r="N24" s="417"/>
      <c r="O24" s="417"/>
      <c r="P24" s="417"/>
    </row>
    <row r="25" spans="2:16" x14ac:dyDescent="0.2">
      <c r="B25" s="298"/>
      <c r="C25" s="501" t="s">
        <v>502</v>
      </c>
      <c r="D25" s="408"/>
      <c r="E25" s="408"/>
      <c r="F25" s="408"/>
      <c r="G25" s="408"/>
      <c r="H25" s="298"/>
      <c r="I25" s="501" t="s">
        <v>503</v>
      </c>
      <c r="J25" s="417"/>
      <c r="K25" s="408"/>
      <c r="L25" s="408"/>
      <c r="M25" s="408"/>
      <c r="N25" s="408"/>
      <c r="O25" s="408"/>
      <c r="P25" s="408"/>
    </row>
    <row r="26" spans="2:16" s="402" customFormat="1" ht="5.85" customHeight="1" x14ac:dyDescent="0.2">
      <c r="B26" s="421"/>
      <c r="C26" s="501"/>
      <c r="D26" s="417"/>
      <c r="E26" s="417"/>
      <c r="F26" s="417"/>
      <c r="G26" s="417"/>
      <c r="H26" s="421"/>
      <c r="I26" s="501"/>
      <c r="J26" s="417"/>
      <c r="K26" s="417"/>
      <c r="L26" s="417"/>
      <c r="M26" s="417"/>
      <c r="N26" s="417"/>
      <c r="O26" s="417"/>
      <c r="P26" s="417"/>
    </row>
    <row r="27" spans="2:16" x14ac:dyDescent="0.2">
      <c r="B27" s="298"/>
      <c r="C27" s="501" t="s">
        <v>504</v>
      </c>
      <c r="D27" s="408"/>
      <c r="E27" s="408"/>
      <c r="F27" s="408"/>
      <c r="G27" s="408"/>
      <c r="H27" s="421"/>
      <c r="I27" s="502"/>
      <c r="J27" s="408"/>
      <c r="K27" s="408"/>
      <c r="L27" s="408"/>
      <c r="M27" s="408"/>
      <c r="N27" s="408"/>
      <c r="O27" s="408"/>
      <c r="P27" s="408"/>
    </row>
    <row r="28" spans="2:16" s="402" customFormat="1" ht="7.15" customHeight="1" x14ac:dyDescent="0.2">
      <c r="B28" s="421"/>
      <c r="C28" s="501"/>
      <c r="D28" s="417"/>
      <c r="E28" s="417"/>
      <c r="F28" s="417"/>
      <c r="G28" s="417"/>
      <c r="H28" s="421"/>
      <c r="I28" s="501"/>
      <c r="J28" s="417"/>
      <c r="K28" s="417"/>
      <c r="L28" s="417"/>
      <c r="M28" s="417"/>
      <c r="N28" s="417"/>
      <c r="O28" s="417"/>
      <c r="P28" s="417"/>
    </row>
    <row r="29" spans="2:16" x14ac:dyDescent="0.2">
      <c r="B29" s="298"/>
      <c r="C29" s="501" t="s">
        <v>506</v>
      </c>
      <c r="D29" s="408"/>
      <c r="E29" s="408"/>
      <c r="F29" s="408"/>
      <c r="G29" s="408"/>
      <c r="H29" s="421"/>
      <c r="I29" s="502"/>
      <c r="J29" s="408"/>
      <c r="K29" s="408"/>
      <c r="L29" s="408"/>
      <c r="M29" s="408"/>
      <c r="N29" s="408"/>
      <c r="O29" s="408"/>
      <c r="P29" s="408"/>
    </row>
    <row r="30" spans="2:16" s="402" customFormat="1" ht="6" customHeight="1" x14ac:dyDescent="0.2">
      <c r="B30" s="503"/>
      <c r="C30" s="501"/>
      <c r="D30" s="417"/>
      <c r="E30" s="417"/>
      <c r="F30" s="417"/>
      <c r="G30" s="417"/>
      <c r="H30" s="421"/>
      <c r="I30" s="501"/>
      <c r="J30" s="417"/>
      <c r="K30" s="417"/>
      <c r="L30" s="417"/>
      <c r="M30" s="417"/>
      <c r="N30" s="417"/>
      <c r="O30" s="417"/>
      <c r="P30" s="417"/>
    </row>
    <row r="31" spans="2:16" x14ac:dyDescent="0.2">
      <c r="B31" s="298"/>
      <c r="C31" s="501" t="s">
        <v>994</v>
      </c>
      <c r="D31" s="408"/>
      <c r="E31" s="408"/>
      <c r="F31" s="408"/>
      <c r="G31" s="408"/>
      <c r="H31" s="421"/>
      <c r="I31" s="502"/>
      <c r="J31" s="408"/>
      <c r="K31" s="408"/>
      <c r="L31" s="408"/>
      <c r="M31" s="408"/>
      <c r="N31" s="408"/>
      <c r="O31" s="408"/>
      <c r="P31" s="408"/>
    </row>
    <row r="32" spans="2:16" ht="6.6" customHeight="1" thickBot="1" x14ac:dyDescent="0.25">
      <c r="B32" s="397"/>
      <c r="C32" s="397"/>
      <c r="D32" s="397"/>
      <c r="E32" s="397"/>
      <c r="F32" s="397"/>
      <c r="G32" s="397"/>
      <c r="H32" s="397"/>
      <c r="I32" s="397"/>
      <c r="J32" s="397"/>
      <c r="K32" s="397"/>
      <c r="L32" s="397"/>
      <c r="M32" s="397"/>
      <c r="N32" s="397"/>
      <c r="O32" s="397"/>
      <c r="P32" s="397"/>
    </row>
    <row r="33" spans="2:16" ht="6.6" customHeight="1" thickTop="1" x14ac:dyDescent="0.2">
      <c r="B33" s="408"/>
      <c r="C33" s="408"/>
      <c r="D33" s="408"/>
      <c r="E33" s="408"/>
      <c r="F33" s="408"/>
      <c r="G33" s="408"/>
      <c r="H33" s="408"/>
      <c r="I33" s="408"/>
      <c r="J33" s="408"/>
      <c r="K33" s="408"/>
      <c r="L33" s="408"/>
      <c r="M33" s="408"/>
      <c r="N33" s="408"/>
      <c r="O33" s="408"/>
      <c r="P33" s="408"/>
    </row>
    <row r="34" spans="2:16" x14ac:dyDescent="0.2">
      <c r="B34" s="298"/>
      <c r="C34" s="409" t="s">
        <v>819</v>
      </c>
      <c r="G34" s="298"/>
      <c r="H34" s="403" t="s">
        <v>405</v>
      </c>
      <c r="J34" s="409"/>
      <c r="L34" s="298"/>
      <c r="M34" s="403" t="s">
        <v>407</v>
      </c>
    </row>
    <row r="35" spans="2:16" ht="6.75" customHeight="1" x14ac:dyDescent="0.2">
      <c r="N35" s="499"/>
      <c r="O35" s="499"/>
      <c r="P35" s="499"/>
    </row>
    <row r="36" spans="2:16" x14ac:dyDescent="0.2">
      <c r="B36" s="298"/>
      <c r="C36" s="409" t="s">
        <v>403</v>
      </c>
      <c r="F36" s="402"/>
      <c r="G36" s="298"/>
      <c r="H36" s="403" t="s">
        <v>854</v>
      </c>
      <c r="J36" s="421"/>
      <c r="K36" s="417"/>
      <c r="L36" s="298"/>
      <c r="M36" s="500" t="s">
        <v>95</v>
      </c>
      <c r="N36" s="499"/>
      <c r="O36" s="499"/>
      <c r="P36" s="499"/>
    </row>
    <row r="37" spans="2:16" ht="6.75" customHeight="1" x14ac:dyDescent="0.2">
      <c r="J37" s="417"/>
      <c r="K37" s="417"/>
      <c r="L37" s="499"/>
      <c r="M37" s="499"/>
      <c r="N37" s="499"/>
      <c r="O37" s="499"/>
      <c r="P37" s="499"/>
    </row>
    <row r="38" spans="2:16" x14ac:dyDescent="0.2">
      <c r="B38" s="298"/>
      <c r="C38" s="409" t="s">
        <v>406</v>
      </c>
      <c r="G38" s="1077"/>
      <c r="H38" s="1078"/>
      <c r="I38" s="1078"/>
      <c r="J38" s="1079"/>
      <c r="K38" s="1135" t="s">
        <v>853</v>
      </c>
      <c r="L38" s="1126"/>
      <c r="M38" s="1075"/>
      <c r="N38" s="1107"/>
      <c r="O38" s="1107"/>
      <c r="P38" s="1076"/>
    </row>
    <row r="39" spans="2:16" ht="6.75" customHeight="1" x14ac:dyDescent="0.2">
      <c r="G39" s="1080"/>
      <c r="H39" s="1081"/>
      <c r="I39" s="1081"/>
      <c r="J39" s="1082"/>
      <c r="K39" s="499"/>
      <c r="L39" s="499"/>
      <c r="M39" s="499"/>
      <c r="N39" s="499"/>
      <c r="O39" s="499"/>
      <c r="P39" s="499"/>
    </row>
    <row r="40" spans="2:16" x14ac:dyDescent="0.2">
      <c r="B40" s="298"/>
      <c r="C40" s="403" t="s">
        <v>402</v>
      </c>
      <c r="G40" s="1083"/>
      <c r="H40" s="1084"/>
      <c r="I40" s="1084"/>
      <c r="J40" s="1085"/>
      <c r="K40" s="1136" t="s">
        <v>1139</v>
      </c>
      <c r="L40" s="1137"/>
      <c r="M40" s="1137"/>
      <c r="N40" s="1138"/>
      <c r="O40" s="1130"/>
      <c r="P40" s="1130"/>
    </row>
    <row r="41" spans="2:16" ht="6.6" customHeight="1" thickBot="1" x14ac:dyDescent="0.25">
      <c r="B41" s="397"/>
      <c r="C41" s="397"/>
      <c r="D41" s="397"/>
      <c r="E41" s="397"/>
      <c r="F41" s="397"/>
      <c r="G41" s="397"/>
      <c r="H41" s="397"/>
      <c r="I41" s="397"/>
      <c r="J41" s="498"/>
      <c r="K41" s="397"/>
      <c r="L41" s="397"/>
      <c r="M41" s="397"/>
      <c r="N41" s="397"/>
      <c r="O41" s="397"/>
      <c r="P41" s="397"/>
    </row>
    <row r="42" spans="2:16" ht="4.7" customHeight="1" thickTop="1" x14ac:dyDescent="0.2"/>
    <row r="43" spans="2:16" x14ac:dyDescent="0.2">
      <c r="B43" s="459" t="s">
        <v>96</v>
      </c>
      <c r="C43" s="402"/>
      <c r="D43" s="402"/>
      <c r="E43" s="402"/>
      <c r="F43" s="402"/>
      <c r="G43" s="402"/>
      <c r="H43" s="402"/>
      <c r="I43" s="402"/>
      <c r="J43" s="402"/>
      <c r="K43" s="402"/>
      <c r="L43" s="402"/>
      <c r="M43" s="402"/>
      <c r="N43" s="402"/>
      <c r="O43" s="402"/>
      <c r="P43" s="402"/>
    </row>
    <row r="44" spans="2:16" ht="4.7" customHeight="1" x14ac:dyDescent="0.2"/>
    <row r="45" spans="2:16" x14ac:dyDescent="0.2">
      <c r="B45" s="407" t="s">
        <v>947</v>
      </c>
      <c r="E45" s="297"/>
      <c r="F45" s="409" t="s">
        <v>948</v>
      </c>
      <c r="G45" s="398">
        <f>E45</f>
        <v>0</v>
      </c>
      <c r="I45" s="398" t="s">
        <v>100</v>
      </c>
      <c r="L45" s="398">
        <f>G45+G47+G49</f>
        <v>0</v>
      </c>
    </row>
    <row r="46" spans="2:16" ht="4.7" customHeight="1" x14ac:dyDescent="0.2">
      <c r="P46" s="497"/>
    </row>
    <row r="47" spans="2:16" x14ac:dyDescent="0.2">
      <c r="B47" s="407" t="s">
        <v>950</v>
      </c>
      <c r="E47" s="297"/>
      <c r="F47" s="398" t="s">
        <v>98</v>
      </c>
      <c r="G47" s="398">
        <f>E47*1.5</f>
        <v>0</v>
      </c>
      <c r="I47" s="398" t="s">
        <v>101</v>
      </c>
      <c r="L47" s="1"/>
    </row>
    <row r="48" spans="2:16" ht="6.6" customHeight="1" x14ac:dyDescent="0.2">
      <c r="B48" s="402"/>
    </row>
    <row r="49" spans="2:16" x14ac:dyDescent="0.2">
      <c r="B49" s="402" t="s">
        <v>97</v>
      </c>
      <c r="E49" s="297"/>
      <c r="F49" s="398" t="s">
        <v>99</v>
      </c>
      <c r="G49" s="398">
        <f>E49*2</f>
        <v>0</v>
      </c>
      <c r="I49" s="1124" t="s">
        <v>955</v>
      </c>
      <c r="J49" s="1116"/>
      <c r="K49" s="1116"/>
      <c r="L49" s="497">
        <f>L47-L45</f>
        <v>0</v>
      </c>
      <c r="M49" s="424"/>
      <c r="N49" s="424"/>
      <c r="O49" s="424"/>
      <c r="P49" s="424"/>
    </row>
    <row r="50" spans="2:16" x14ac:dyDescent="0.2">
      <c r="B50" s="402"/>
    </row>
    <row r="51" spans="2:16" x14ac:dyDescent="0.2">
      <c r="B51" s="402" t="s">
        <v>313</v>
      </c>
      <c r="F51" s="494" t="s">
        <v>710</v>
      </c>
      <c r="G51" s="298"/>
      <c r="H51" s="1127" t="s">
        <v>102</v>
      </c>
      <c r="I51" s="1128"/>
      <c r="J51" s="1128"/>
      <c r="K51" s="1129"/>
      <c r="L51" s="1129"/>
      <c r="M51" s="1129"/>
      <c r="N51" s="1129"/>
      <c r="O51" s="1129"/>
      <c r="P51" s="1129"/>
    </row>
    <row r="52" spans="2:16" ht="8.65" customHeight="1" x14ac:dyDescent="0.2">
      <c r="B52" s="402"/>
      <c r="F52" s="406"/>
      <c r="G52" s="483"/>
      <c r="H52" s="460"/>
      <c r="I52" s="483"/>
      <c r="J52" s="402"/>
      <c r="K52" s="1129"/>
      <c r="L52" s="1129"/>
      <c r="M52" s="1129"/>
      <c r="N52" s="1129"/>
      <c r="O52" s="1129"/>
      <c r="P52" s="1129"/>
    </row>
    <row r="53" spans="2:16" s="417" customFormat="1" x14ac:dyDescent="0.2">
      <c r="B53" s="1058" t="s">
        <v>949</v>
      </c>
      <c r="C53" s="1123"/>
      <c r="D53" s="1123"/>
      <c r="E53" s="1123"/>
      <c r="F53" s="494" t="s">
        <v>710</v>
      </c>
      <c r="G53" s="298"/>
      <c r="H53" s="495"/>
      <c r="I53" s="495"/>
      <c r="J53" s="495"/>
      <c r="K53" s="1129"/>
      <c r="L53" s="1129"/>
      <c r="M53" s="1129"/>
      <c r="N53" s="1129"/>
      <c r="O53" s="1129"/>
      <c r="P53" s="1129"/>
    </row>
    <row r="54" spans="2:16" ht="7.5" customHeight="1" thickBot="1" x14ac:dyDescent="0.25">
      <c r="B54" s="397"/>
      <c r="C54" s="397"/>
      <c r="D54" s="397"/>
      <c r="E54" s="397"/>
      <c r="F54" s="397"/>
      <c r="G54" s="397"/>
      <c r="H54" s="397"/>
      <c r="I54" s="397"/>
      <c r="J54" s="397"/>
      <c r="K54" s="397"/>
      <c r="L54" s="397"/>
      <c r="M54" s="397"/>
      <c r="N54" s="397"/>
      <c r="O54" s="397"/>
      <c r="P54" s="397"/>
    </row>
    <row r="55" spans="2:16" ht="9" customHeight="1" thickTop="1" x14ac:dyDescent="0.2"/>
    <row r="56" spans="2:16" x14ac:dyDescent="0.2">
      <c r="B56" s="419" t="s">
        <v>722</v>
      </c>
    </row>
    <row r="57" spans="2:16" ht="4.7" customHeight="1" x14ac:dyDescent="0.2">
      <c r="B57" s="419"/>
    </row>
    <row r="58" spans="2:16" ht="15.75" customHeight="1" x14ac:dyDescent="0.2">
      <c r="B58" s="409" t="s">
        <v>721</v>
      </c>
      <c r="G58" s="1106"/>
      <c r="H58" s="1106"/>
      <c r="I58" s="1106"/>
      <c r="J58" s="1106"/>
      <c r="K58" s="1106"/>
      <c r="L58" s="1124" t="s">
        <v>875</v>
      </c>
      <c r="M58" s="1124"/>
      <c r="N58" s="494" t="s">
        <v>710</v>
      </c>
      <c r="O58" s="298"/>
    </row>
    <row r="59" spans="2:16" ht="4.7" customHeight="1" x14ac:dyDescent="0.2"/>
    <row r="60" spans="2:16" ht="15.75" customHeight="1" x14ac:dyDescent="0.2">
      <c r="B60" s="1151" t="s">
        <v>874</v>
      </c>
      <c r="C60" s="1151"/>
      <c r="D60" s="1124" t="s">
        <v>876</v>
      </c>
      <c r="E60" s="1124"/>
      <c r="F60" s="1148"/>
      <c r="G60" s="1149"/>
      <c r="H60" s="1149"/>
      <c r="I60" s="1149"/>
      <c r="J60" s="1150"/>
      <c r="K60" s="491" t="s">
        <v>877</v>
      </c>
      <c r="L60" s="1108"/>
      <c r="M60" s="1108"/>
      <c r="N60" s="1108"/>
      <c r="O60" s="1108"/>
      <c r="P60" s="1108"/>
    </row>
    <row r="61" spans="2:16" ht="5.85" customHeight="1" x14ac:dyDescent="0.2">
      <c r="L61" s="1134" t="s">
        <v>878</v>
      </c>
      <c r="M61" s="1134"/>
      <c r="N61" s="1134"/>
      <c r="O61" s="1134"/>
    </row>
    <row r="62" spans="2:16" x14ac:dyDescent="0.2">
      <c r="B62" s="409" t="s">
        <v>954</v>
      </c>
      <c r="L62" s="1134"/>
      <c r="M62" s="1134"/>
      <c r="N62" s="1134"/>
      <c r="O62" s="1134"/>
    </row>
    <row r="63" spans="2:16" ht="7.15" customHeight="1" x14ac:dyDescent="0.2"/>
    <row r="64" spans="2:16" ht="18" customHeight="1" x14ac:dyDescent="0.2">
      <c r="B64" s="1147" t="s">
        <v>162</v>
      </c>
      <c r="C64" s="1147"/>
      <c r="D64" s="1147" t="s">
        <v>202</v>
      </c>
      <c r="E64" s="1147"/>
      <c r="F64" s="1147" t="s">
        <v>161</v>
      </c>
      <c r="G64" s="1147"/>
      <c r="H64" s="1147"/>
      <c r="I64" s="1131" t="s">
        <v>160</v>
      </c>
      <c r="J64" s="1132"/>
      <c r="K64" s="1132"/>
      <c r="L64" s="1132"/>
      <c r="M64" s="1132"/>
      <c r="N64" s="1132"/>
      <c r="O64" s="1132"/>
      <c r="P64" s="1132"/>
    </row>
    <row r="65" spans="2:16" ht="18" customHeight="1" x14ac:dyDescent="0.2">
      <c r="B65" s="1156"/>
      <c r="C65" s="1157"/>
      <c r="D65" s="1157"/>
      <c r="E65" s="1157"/>
      <c r="F65" s="1157"/>
      <c r="G65" s="1157"/>
      <c r="H65" s="1158"/>
      <c r="I65" s="455" t="s">
        <v>150</v>
      </c>
      <c r="J65" s="455" t="s">
        <v>151</v>
      </c>
      <c r="K65" s="455" t="s">
        <v>152</v>
      </c>
      <c r="L65" s="455" t="s">
        <v>153</v>
      </c>
      <c r="M65" s="1122" t="s">
        <v>154</v>
      </c>
      <c r="N65" s="1122"/>
      <c r="O65" s="1133" t="s">
        <v>723</v>
      </c>
      <c r="P65" s="1133"/>
    </row>
    <row r="66" spans="2:16" ht="18" customHeight="1" x14ac:dyDescent="0.2">
      <c r="B66" s="1145" t="s">
        <v>720</v>
      </c>
      <c r="C66" s="1145"/>
      <c r="D66" s="1146"/>
      <c r="E66" s="1146"/>
      <c r="F66" s="1068"/>
      <c r="G66" s="1069"/>
      <c r="H66" s="1070"/>
      <c r="I66" s="598"/>
      <c r="J66" s="598"/>
      <c r="K66" s="598"/>
      <c r="L66" s="598"/>
      <c r="M66" s="1120"/>
      <c r="N66" s="1121"/>
      <c r="O66" s="1120"/>
      <c r="P66" s="1121"/>
    </row>
    <row r="67" spans="2:16" ht="18" customHeight="1" x14ac:dyDescent="0.2">
      <c r="B67" s="1145" t="s">
        <v>155</v>
      </c>
      <c r="C67" s="1145"/>
      <c r="D67" s="1146"/>
      <c r="E67" s="1146"/>
      <c r="F67" s="1068"/>
      <c r="G67" s="1069"/>
      <c r="H67" s="1070"/>
      <c r="I67" s="598"/>
      <c r="J67" s="598"/>
      <c r="K67" s="598"/>
      <c r="L67" s="598"/>
      <c r="M67" s="1120"/>
      <c r="N67" s="1121"/>
      <c r="O67" s="1120"/>
      <c r="P67" s="1121"/>
    </row>
    <row r="68" spans="2:16" ht="18" customHeight="1" x14ac:dyDescent="0.2">
      <c r="B68" s="1145" t="s">
        <v>1324</v>
      </c>
      <c r="C68" s="1145"/>
      <c r="D68" s="1146"/>
      <c r="E68" s="1146"/>
      <c r="F68" s="1068"/>
      <c r="G68" s="1069"/>
      <c r="H68" s="1070"/>
      <c r="I68" s="598"/>
      <c r="J68" s="598"/>
      <c r="K68" s="598"/>
      <c r="L68" s="598"/>
      <c r="M68" s="1120"/>
      <c r="N68" s="1121"/>
      <c r="O68" s="1120"/>
      <c r="P68" s="1121"/>
    </row>
    <row r="69" spans="2:16" ht="18" customHeight="1" x14ac:dyDescent="0.2">
      <c r="B69" s="1145" t="s">
        <v>398</v>
      </c>
      <c r="C69" s="1145"/>
      <c r="D69" s="1146"/>
      <c r="E69" s="1146"/>
      <c r="F69" s="1068"/>
      <c r="G69" s="1069"/>
      <c r="H69" s="1070"/>
      <c r="I69" s="598"/>
      <c r="J69" s="598"/>
      <c r="K69" s="598"/>
      <c r="L69" s="598"/>
      <c r="M69" s="1120"/>
      <c r="N69" s="1121"/>
      <c r="O69" s="1120"/>
      <c r="P69" s="1121"/>
    </row>
    <row r="70" spans="2:16" ht="18" customHeight="1" x14ac:dyDescent="0.2">
      <c r="B70" s="1145" t="s">
        <v>1325</v>
      </c>
      <c r="C70" s="1145"/>
      <c r="D70" s="1146"/>
      <c r="E70" s="1146"/>
      <c r="F70" s="1068"/>
      <c r="G70" s="1069"/>
      <c r="H70" s="1070"/>
      <c r="I70" s="598"/>
      <c r="J70" s="598"/>
      <c r="K70" s="598"/>
      <c r="L70" s="598"/>
      <c r="M70" s="1120"/>
      <c r="N70" s="1121"/>
      <c r="O70" s="1120"/>
      <c r="P70" s="1121"/>
    </row>
    <row r="71" spans="2:16" ht="18" customHeight="1" x14ac:dyDescent="0.2">
      <c r="B71" s="1145" t="s">
        <v>82</v>
      </c>
      <c r="C71" s="1145"/>
      <c r="D71" s="1144"/>
      <c r="E71" s="1144"/>
      <c r="F71" s="1068"/>
      <c r="G71" s="1069"/>
      <c r="H71" s="1070"/>
      <c r="I71" s="598"/>
      <c r="J71" s="598"/>
      <c r="K71" s="598"/>
      <c r="L71" s="598"/>
      <c r="M71" s="1120"/>
      <c r="N71" s="1121"/>
      <c r="O71" s="1120"/>
      <c r="P71" s="1121"/>
    </row>
    <row r="72" spans="2:16" ht="18" customHeight="1" x14ac:dyDescent="0.2">
      <c r="B72" s="1145" t="s">
        <v>83</v>
      </c>
      <c r="C72" s="1145"/>
      <c r="D72" s="1144"/>
      <c r="E72" s="1144"/>
      <c r="F72" s="1068"/>
      <c r="G72" s="1069"/>
      <c r="H72" s="1070"/>
      <c r="I72" s="598"/>
      <c r="J72" s="598"/>
      <c r="K72" s="598"/>
      <c r="L72" s="598"/>
      <c r="M72" s="1120"/>
      <c r="N72" s="1121"/>
      <c r="O72" s="1120"/>
      <c r="P72" s="1121"/>
    </row>
    <row r="73" spans="2:16" ht="18" customHeight="1" x14ac:dyDescent="0.2">
      <c r="B73" s="1145" t="s">
        <v>157</v>
      </c>
      <c r="C73" s="1145"/>
      <c r="D73" s="1144"/>
      <c r="E73" s="1144"/>
      <c r="F73" s="1068"/>
      <c r="G73" s="1069"/>
      <c r="H73" s="1070"/>
      <c r="I73" s="598"/>
      <c r="J73" s="598"/>
      <c r="K73" s="598"/>
      <c r="L73" s="598"/>
      <c r="M73" s="1120"/>
      <c r="N73" s="1121"/>
      <c r="O73" s="1120"/>
      <c r="P73" s="1121"/>
    </row>
    <row r="74" spans="2:16" ht="18" customHeight="1" x14ac:dyDescent="0.2">
      <c r="B74" s="488" t="s">
        <v>873</v>
      </c>
      <c r="C74" s="489"/>
      <c r="D74" s="489"/>
      <c r="E74" s="489"/>
      <c r="F74" s="489"/>
      <c r="G74" s="1142"/>
      <c r="H74" s="1143"/>
      <c r="I74" s="487">
        <f>IF(SUM(I66:I73)&gt;0,$G$74,0)</f>
        <v>0</v>
      </c>
      <c r="J74" s="487">
        <f t="shared" ref="J74:O74" si="0">IF(SUM(J66:J73)&gt;0,$G$74,0)</f>
        <v>0</v>
      </c>
      <c r="K74" s="487">
        <f t="shared" si="0"/>
        <v>0</v>
      </c>
      <c r="L74" s="487">
        <f t="shared" si="0"/>
        <v>0</v>
      </c>
      <c r="M74" s="1154">
        <f t="shared" si="0"/>
        <v>0</v>
      </c>
      <c r="N74" s="1155"/>
      <c r="O74" s="1154">
        <f t="shared" si="0"/>
        <v>0</v>
      </c>
      <c r="P74" s="1155"/>
    </row>
    <row r="75" spans="2:16" ht="18" customHeight="1" x14ac:dyDescent="0.2">
      <c r="B75" s="1139" t="s">
        <v>163</v>
      </c>
      <c r="C75" s="1140"/>
      <c r="D75" s="1140"/>
      <c r="E75" s="1140"/>
      <c r="F75" s="1140"/>
      <c r="G75" s="1140"/>
      <c r="H75" s="1141"/>
      <c r="I75" s="486">
        <f>SUM(I66:I74)</f>
        <v>0</v>
      </c>
      <c r="J75" s="486">
        <f>SUM(J66:J74)</f>
        <v>0</v>
      </c>
      <c r="K75" s="486">
        <f>SUM(K66:K74)</f>
        <v>0</v>
      </c>
      <c r="L75" s="486">
        <f>SUM(L66:L74)</f>
        <v>0</v>
      </c>
      <c r="M75" s="1153">
        <f>SUM(M66:M74)</f>
        <v>0</v>
      </c>
      <c r="N75" s="1153"/>
      <c r="O75" s="1153">
        <f>SUM(O66:O74)</f>
        <v>0</v>
      </c>
      <c r="P75" s="1153"/>
    </row>
    <row r="76" spans="2:16" ht="18" customHeight="1" x14ac:dyDescent="0.2">
      <c r="B76" s="1139" t="s">
        <v>953</v>
      </c>
      <c r="C76" s="1140"/>
      <c r="D76" s="1140"/>
      <c r="E76" s="1140"/>
      <c r="F76" s="1140"/>
      <c r="G76" s="1140"/>
      <c r="H76" s="1141"/>
      <c r="I76" s="487">
        <f>ROUNDUP(I75,0)</f>
        <v>0</v>
      </c>
      <c r="J76" s="487">
        <f>ROUNDUP(J75,0)</f>
        <v>0</v>
      </c>
      <c r="K76" s="487">
        <f>ROUNDUP(K75,0)</f>
        <v>0</v>
      </c>
      <c r="L76" s="487">
        <f>ROUNDUP(L75,0)</f>
        <v>0</v>
      </c>
      <c r="M76" s="1152">
        <f>ROUNDUP(M75,0)</f>
        <v>0</v>
      </c>
      <c r="N76" s="1152"/>
      <c r="O76" s="1152">
        <f>ROUNDUP(O75,0)</f>
        <v>0</v>
      </c>
      <c r="P76" s="1152"/>
    </row>
    <row r="77" spans="2:16" ht="5.25" customHeight="1" thickBot="1" x14ac:dyDescent="0.25">
      <c r="B77" s="397"/>
      <c r="C77" s="397"/>
      <c r="D77" s="397"/>
      <c r="E77" s="397"/>
      <c r="F77" s="397"/>
      <c r="G77" s="397"/>
      <c r="H77" s="397"/>
      <c r="I77" s="397"/>
      <c r="J77" s="397"/>
      <c r="K77" s="397"/>
      <c r="L77" s="397"/>
      <c r="M77" s="397"/>
      <c r="N77" s="397"/>
      <c r="O77" s="397"/>
      <c r="P77" s="397"/>
    </row>
    <row r="78" spans="2:16" ht="13.5" thickTop="1" x14ac:dyDescent="0.2">
      <c r="B78" s="435" t="str">
        <f>Guide!$C$30</f>
        <v>For year: 2024</v>
      </c>
      <c r="P78" s="398" t="s">
        <v>107</v>
      </c>
    </row>
  </sheetData>
  <sheetProtection algorithmName="SHA-512" hashValue="L2bx8A+++CCETxUg0GY+ho8g/da5HfmnRyntuItK6A7Uz0WLDqNqgsOhj8Y7pmPTIx+xc1QW9FLoIR37JG20rg==" saltValue="muj6Vx66h9H/zDMRIJpPlg==" spinCount="100000" sheet="1" objects="1" scenarios="1"/>
  <mergeCells count="75">
    <mergeCell ref="O76:P76"/>
    <mergeCell ref="O75:P75"/>
    <mergeCell ref="O74:P74"/>
    <mergeCell ref="F66:H66"/>
    <mergeCell ref="B65:H65"/>
    <mergeCell ref="M76:N76"/>
    <mergeCell ref="M75:N75"/>
    <mergeCell ref="M74:N74"/>
    <mergeCell ref="F71:H71"/>
    <mergeCell ref="F70:H70"/>
    <mergeCell ref="F69:H69"/>
    <mergeCell ref="D70:E70"/>
    <mergeCell ref="D73:E73"/>
    <mergeCell ref="B70:C70"/>
    <mergeCell ref="B71:C71"/>
    <mergeCell ref="B72:C72"/>
    <mergeCell ref="B64:C64"/>
    <mergeCell ref="D64:E64"/>
    <mergeCell ref="F60:J60"/>
    <mergeCell ref="F64:H64"/>
    <mergeCell ref="D66:E66"/>
    <mergeCell ref="B60:C60"/>
    <mergeCell ref="B69:C69"/>
    <mergeCell ref="D68:E68"/>
    <mergeCell ref="D67:E67"/>
    <mergeCell ref="D69:E69"/>
    <mergeCell ref="B66:C66"/>
    <mergeCell ref="M38:P38"/>
    <mergeCell ref="G38:J40"/>
    <mergeCell ref="K38:L38"/>
    <mergeCell ref="K40:N40"/>
    <mergeCell ref="B76:H76"/>
    <mergeCell ref="G74:H74"/>
    <mergeCell ref="F68:H68"/>
    <mergeCell ref="F67:H67"/>
    <mergeCell ref="F73:H73"/>
    <mergeCell ref="F72:H72"/>
    <mergeCell ref="D72:E72"/>
    <mergeCell ref="D71:E71"/>
    <mergeCell ref="B75:H75"/>
    <mergeCell ref="B73:C73"/>
    <mergeCell ref="B67:C67"/>
    <mergeCell ref="B68:C68"/>
    <mergeCell ref="O73:P73"/>
    <mergeCell ref="O72:P72"/>
    <mergeCell ref="O71:P71"/>
    <mergeCell ref="O70:P70"/>
    <mergeCell ref="O2:P2"/>
    <mergeCell ref="O68:P68"/>
    <mergeCell ref="O67:P67"/>
    <mergeCell ref="O66:P66"/>
    <mergeCell ref="O69:P69"/>
    <mergeCell ref="I64:P64"/>
    <mergeCell ref="L58:M58"/>
    <mergeCell ref="O65:P65"/>
    <mergeCell ref="G58:K58"/>
    <mergeCell ref="L61:O62"/>
    <mergeCell ref="L60:P60"/>
    <mergeCell ref="I49:K49"/>
    <mergeCell ref="B1:M1"/>
    <mergeCell ref="M66:N66"/>
    <mergeCell ref="M73:N73"/>
    <mergeCell ref="M72:N72"/>
    <mergeCell ref="M71:N71"/>
    <mergeCell ref="M70:N70"/>
    <mergeCell ref="M69:N69"/>
    <mergeCell ref="M68:N68"/>
    <mergeCell ref="M67:N67"/>
    <mergeCell ref="M65:N65"/>
    <mergeCell ref="B53:E53"/>
    <mergeCell ref="D60:E60"/>
    <mergeCell ref="L16:M16"/>
    <mergeCell ref="H51:J51"/>
    <mergeCell ref="K51:P53"/>
    <mergeCell ref="O40:P40"/>
  </mergeCells>
  <phoneticPr fontId="4" type="noConversion"/>
  <hyperlinks>
    <hyperlink ref="B1" r:id="rId1" display="2024 QAP.pdf" xr:uid="{0B8390AF-F650-4E9A-9CDF-D57C7E77DE5D}"/>
    <hyperlink ref="B1:M1" r:id="rId2" display="2024 QAP (Qualified Allocation Plan)" xr:uid="{8C61F3AA-3E4D-4B33-8D41-5EB0214E6D42}"/>
  </hyperlinks>
  <printOptions horizontalCentered="1"/>
  <pageMargins left="0.25" right="0.25" top="0.5" bottom="0.5" header="0.3" footer="0.3"/>
  <pageSetup scale="81"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xr:uid="{0059F4AB-5FE1-4B31-9805-654850E9CC9C}">
          <x14:formula1>
            <xm:f>Tables!$D$2:$D$3</xm:f>
          </x14:formula1>
          <xm:sqref>N7 N18 G51 N11 N9 N21 G53 O58</xm:sqref>
        </x14:dataValidation>
        <x14:dataValidation type="list" allowBlank="1" showInputMessage="1" showErrorMessage="1" xr:uid="{EC604E31-6285-4DD4-98B4-6C6625EF1FA7}">
          <x14:formula1>
            <xm:f>Tables!$H$3:$H$5</xm:f>
          </x14:formula1>
          <xm:sqref>M38:P38</xm:sqref>
        </x14:dataValidation>
        <x14:dataValidation type="list" allowBlank="1" showInputMessage="1" showErrorMessage="1" xr:uid="{0A9193A7-DA15-4D47-A9AD-AA95DE11820D}">
          <x14:formula1>
            <xm:f>Tables!$D$2:$D$4</xm:f>
          </x14:formula1>
          <xm:sqref>N16</xm:sqref>
        </x14:dataValidation>
        <x14:dataValidation type="list" allowBlank="1" showInputMessage="1" showErrorMessage="1" xr:uid="{680F85F6-3EF4-4484-998D-76A1E45DE1B1}">
          <x14:formula1>
            <xm:f>Tables!$K$11:$K$12</xm:f>
          </x14:formula1>
          <xm:sqref>F66:F73</xm:sqref>
        </x14:dataValidation>
        <x14:dataValidation type="list" allowBlank="1" showInputMessage="1" showErrorMessage="1" xr:uid="{49D39762-BFD9-4C6B-9930-52EB6B29EC31}">
          <x14:formula1>
            <xm:f>Tables!$K$3:$K$8</xm:f>
          </x14:formula1>
          <xm:sqref>G58:K58</xm:sqref>
        </x14:dataValidation>
        <x14:dataValidation type="list" allowBlank="1" showInputMessage="1" showErrorMessage="1" xr:uid="{A56B1C8D-3E05-488F-BEC7-1578600C66F2}">
          <x14:formula1>
            <xm:f>Tables!$M$27:$M$31</xm:f>
          </x14:formula1>
          <xm:sqref>F60:J60</xm:sqref>
        </x14:dataValidation>
        <x14:dataValidation type="list" allowBlank="1" showInputMessage="1" showErrorMessage="1" xr:uid="{2119FC5E-371E-4697-ABD8-68DD4FD86175}">
          <x14:formula1>
            <xm:f>Tables!$K$41</xm:f>
          </x14:formula1>
          <xm:sqref>D73</xm:sqref>
        </x14:dataValidation>
        <x14:dataValidation type="list" allowBlank="1" showInputMessage="1" showErrorMessage="1" xr:uid="{713128DA-67FA-4880-9BAF-36BB05E2501C}">
          <x14:formula1>
            <xm:f>Tables!$K$41:$K$42</xm:f>
          </x14:formula1>
          <xm:sqref>D71:D72</xm:sqref>
        </x14:dataValidation>
        <x14:dataValidation type="list" allowBlank="1" showInputMessage="1" showErrorMessage="1" xr:uid="{2C8BA9F4-A5A5-44EB-81C3-26B606115D65}">
          <x14:formula1>
            <xm:f>Tables!$K$34:$K$37</xm:f>
          </x14:formula1>
          <xm:sqref>D70:E70</xm:sqref>
        </x14:dataValidation>
        <x14:dataValidation type="list" allowBlank="1" showInputMessage="1" showErrorMessage="1" xr:uid="{596403DB-72E1-48B6-A5CF-78F7E87C5A1F}">
          <x14:formula1>
            <xm:f>Tables!$K$28</xm:f>
          </x14:formula1>
          <xm:sqref>D68:E68</xm:sqref>
        </x14:dataValidation>
        <x14:dataValidation type="list" allowBlank="1" showInputMessage="1" showErrorMessage="1" xr:uid="{05FA69C6-2313-4523-9F38-2696CF72D5AD}">
          <x14:formula1>
            <xm:f>Tables!$K$31</xm:f>
          </x14:formula1>
          <xm:sqref>D69:E69</xm:sqref>
        </x14:dataValidation>
        <x14:dataValidation type="list" allowBlank="1" showInputMessage="1" showErrorMessage="1" xr:uid="{4C8CF8E2-C46E-4B73-B82B-6E4BF0DD883C}">
          <x14:formula1>
            <xm:f>Tables!$K$15:$K$19</xm:f>
          </x14:formula1>
          <xm:sqref>D66:E66</xm:sqref>
        </x14:dataValidation>
        <x14:dataValidation type="list" allowBlank="1" showInputMessage="1" showErrorMessage="1" xr:uid="{72F161CE-9D0D-43AE-9FA4-FE5ABADCEC11}">
          <x14:formula1>
            <xm:f>Tables!$K$22:$K$25</xm:f>
          </x14:formula1>
          <xm:sqref>D67:E67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Q91"/>
  <sheetViews>
    <sheetView showGridLines="0" workbookViewId="0"/>
  </sheetViews>
  <sheetFormatPr defaultColWidth="9" defaultRowHeight="12.75" x14ac:dyDescent="0.2"/>
  <cols>
    <col min="1" max="1" width="1.7109375" style="398" customWidth="1"/>
    <col min="2" max="5" width="9" style="398"/>
    <col min="6" max="7" width="7.5703125" style="398" customWidth="1"/>
    <col min="8" max="8" width="6.7109375" style="398" customWidth="1"/>
    <col min="9" max="9" width="7.7109375" style="398" customWidth="1"/>
    <col min="10" max="10" width="7.140625" style="398" customWidth="1"/>
    <col min="11" max="11" width="7.7109375" style="398" customWidth="1"/>
    <col min="12" max="13" width="9" style="398"/>
    <col min="14" max="14" width="6.7109375" style="398" customWidth="1"/>
    <col min="15" max="15" width="10.140625" style="398" bestFit="1" customWidth="1"/>
    <col min="16" max="16" width="6.7109375" style="398" customWidth="1"/>
    <col min="17" max="17" width="1.7109375" style="398" customWidth="1"/>
    <col min="18"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419"/>
      <c r="O2" s="1097">
        <f>'1'!Q5</f>
        <v>0</v>
      </c>
      <c r="P2" s="1097"/>
    </row>
    <row r="4" spans="1:17" ht="15.75" x14ac:dyDescent="0.25">
      <c r="B4" s="413" t="s">
        <v>465</v>
      </c>
      <c r="C4" s="414"/>
      <c r="D4" s="414"/>
      <c r="E4" s="414"/>
      <c r="F4" s="414"/>
      <c r="G4" s="414"/>
      <c r="H4" s="414"/>
      <c r="I4" s="414"/>
      <c r="J4" s="414"/>
      <c r="K4" s="414"/>
      <c r="L4" s="414"/>
      <c r="M4" s="414"/>
      <c r="N4" s="414"/>
      <c r="O4" s="414"/>
      <c r="P4" s="414"/>
    </row>
    <row r="5" spans="1:17" ht="4.7" customHeight="1" x14ac:dyDescent="0.2"/>
    <row r="6" spans="1:17" x14ac:dyDescent="0.2">
      <c r="B6" s="402" t="s">
        <v>108</v>
      </c>
      <c r="I6" s="409" t="s">
        <v>388</v>
      </c>
      <c r="K6" s="1148"/>
      <c r="L6" s="1150"/>
      <c r="M6" s="494" t="s">
        <v>710</v>
      </c>
      <c r="N6" s="298"/>
      <c r="O6" s="460"/>
      <c r="P6" s="421"/>
    </row>
    <row r="7" spans="1:17" ht="4.7" customHeight="1" x14ac:dyDescent="0.2">
      <c r="B7" s="402"/>
      <c r="M7" s="406"/>
      <c r="N7" s="483"/>
      <c r="O7" s="460"/>
      <c r="P7" s="483"/>
    </row>
    <row r="8" spans="1:17" x14ac:dyDescent="0.2">
      <c r="B8" s="459" t="s">
        <v>110</v>
      </c>
      <c r="K8" s="1072"/>
      <c r="L8" s="1076"/>
      <c r="M8" s="406"/>
      <c r="N8" s="483"/>
      <c r="O8" s="460"/>
      <c r="P8" s="483"/>
    </row>
    <row r="9" spans="1:17" x14ac:dyDescent="0.2">
      <c r="B9" s="459" t="s">
        <v>111</v>
      </c>
      <c r="M9" s="494" t="s">
        <v>710</v>
      </c>
      <c r="N9" s="298"/>
      <c r="O9" s="460"/>
      <c r="P9" s="421"/>
    </row>
    <row r="10" spans="1:17" x14ac:dyDescent="0.2">
      <c r="B10" s="402"/>
      <c r="O10" s="402"/>
      <c r="P10" s="417"/>
    </row>
    <row r="11" spans="1:17" x14ac:dyDescent="0.2">
      <c r="B11" s="402" t="s">
        <v>109</v>
      </c>
      <c r="J11" s="409" t="s">
        <v>490</v>
      </c>
      <c r="K11" s="1148"/>
      <c r="L11" s="1150"/>
      <c r="M11" s="494" t="s">
        <v>710</v>
      </c>
      <c r="N11" s="298"/>
      <c r="O11" s="460"/>
      <c r="P11" s="421"/>
    </row>
    <row r="12" spans="1:17" ht="4.7" customHeight="1" x14ac:dyDescent="0.2">
      <c r="B12" s="402"/>
      <c r="M12" s="406"/>
      <c r="N12" s="483"/>
      <c r="O12" s="460"/>
      <c r="P12" s="483"/>
    </row>
    <row r="13" spans="1:17" x14ac:dyDescent="0.2">
      <c r="B13" s="459" t="s">
        <v>318</v>
      </c>
      <c r="C13" s="402"/>
      <c r="D13" s="402"/>
      <c r="E13" s="402"/>
      <c r="F13" s="402"/>
      <c r="G13" s="402"/>
      <c r="K13" s="1072"/>
      <c r="L13" s="1076"/>
      <c r="O13" s="402"/>
      <c r="P13" s="417"/>
    </row>
    <row r="14" spans="1:17" x14ac:dyDescent="0.2">
      <c r="B14" s="459" t="s">
        <v>393</v>
      </c>
      <c r="M14" s="494" t="s">
        <v>710</v>
      </c>
      <c r="N14" s="298"/>
      <c r="O14" s="460"/>
      <c r="P14" s="421"/>
    </row>
    <row r="15" spans="1:17" ht="4.7" customHeight="1" thickBot="1" x14ac:dyDescent="0.25">
      <c r="B15" s="397"/>
      <c r="C15" s="397"/>
      <c r="D15" s="397"/>
      <c r="E15" s="397"/>
      <c r="F15" s="397"/>
      <c r="G15" s="397"/>
      <c r="H15" s="397"/>
      <c r="I15" s="397"/>
      <c r="J15" s="397"/>
      <c r="K15" s="397"/>
      <c r="L15" s="397"/>
      <c r="M15" s="397"/>
      <c r="N15" s="397"/>
      <c r="O15" s="397"/>
      <c r="P15" s="397"/>
    </row>
    <row r="16" spans="1:17" ht="4.7" customHeight="1" thickTop="1" x14ac:dyDescent="0.2"/>
    <row r="17" spans="2:16" x14ac:dyDescent="0.2">
      <c r="B17" s="398" t="s">
        <v>112</v>
      </c>
      <c r="E17" s="3"/>
      <c r="G17" s="402" t="s">
        <v>113</v>
      </c>
      <c r="H17" s="402"/>
      <c r="I17" s="402"/>
      <c r="K17" s="3"/>
      <c r="M17" s="402" t="s">
        <v>713</v>
      </c>
      <c r="O17" s="509">
        <f>K17+E17</f>
        <v>0</v>
      </c>
    </row>
    <row r="18" spans="2:16" ht="9" customHeight="1" x14ac:dyDescent="0.2"/>
    <row r="19" spans="2:16" x14ac:dyDescent="0.2">
      <c r="B19" s="398" t="s">
        <v>347</v>
      </c>
      <c r="F19" s="402" t="s">
        <v>19</v>
      </c>
      <c r="M19" s="494" t="s">
        <v>710</v>
      </c>
      <c r="N19" s="298"/>
      <c r="O19" s="406"/>
      <c r="P19" s="421"/>
    </row>
    <row r="20" spans="2:16" ht="4.7" customHeight="1" x14ac:dyDescent="0.2">
      <c r="F20" s="402"/>
      <c r="P20" s="417"/>
    </row>
    <row r="21" spans="2:16" x14ac:dyDescent="0.2">
      <c r="F21" s="402" t="s">
        <v>114</v>
      </c>
      <c r="M21" s="494" t="s">
        <v>710</v>
      </c>
      <c r="N21" s="298"/>
      <c r="O21" s="406"/>
      <c r="P21" s="421"/>
    </row>
    <row r="22" spans="2:16" ht="4.7" customHeight="1" x14ac:dyDescent="0.2">
      <c r="F22" s="402"/>
      <c r="P22" s="417"/>
    </row>
    <row r="23" spans="2:16" x14ac:dyDescent="0.2">
      <c r="F23" s="402" t="s">
        <v>115</v>
      </c>
      <c r="M23" s="494" t="s">
        <v>710</v>
      </c>
      <c r="N23" s="298"/>
      <c r="O23" s="406"/>
      <c r="P23" s="421"/>
    </row>
    <row r="25" spans="2:16" x14ac:dyDescent="0.2">
      <c r="B25" s="402" t="s">
        <v>116</v>
      </c>
      <c r="G25" s="1065"/>
      <c r="H25" s="1066"/>
      <c r="I25" s="1066"/>
      <c r="J25" s="1066"/>
      <c r="K25" s="1066"/>
      <c r="L25" s="1066"/>
      <c r="M25" s="1066"/>
      <c r="N25" s="1066"/>
      <c r="O25" s="1066"/>
      <c r="P25" s="1067"/>
    </row>
    <row r="26" spans="2:16" ht="4.7" customHeight="1" thickBot="1" x14ac:dyDescent="0.25">
      <c r="B26" s="397"/>
      <c r="C26" s="397"/>
      <c r="D26" s="397"/>
      <c r="E26" s="397"/>
      <c r="F26" s="397"/>
      <c r="G26" s="397"/>
      <c r="H26" s="397"/>
      <c r="I26" s="397"/>
      <c r="J26" s="397"/>
      <c r="K26" s="397"/>
      <c r="L26" s="397"/>
      <c r="M26" s="397"/>
      <c r="N26" s="397"/>
      <c r="O26" s="397"/>
      <c r="P26" s="397"/>
    </row>
    <row r="27" spans="2:16" ht="4.7" customHeight="1" thickTop="1" x14ac:dyDescent="0.2"/>
    <row r="28" spans="2:16" x14ac:dyDescent="0.2">
      <c r="B28" s="402" t="s">
        <v>117</v>
      </c>
      <c r="G28" s="494" t="s">
        <v>710</v>
      </c>
      <c r="H28" s="298"/>
      <c r="I28" s="406"/>
      <c r="J28" s="421"/>
      <c r="K28" s="402" t="s">
        <v>121</v>
      </c>
      <c r="L28" s="402"/>
      <c r="P28" s="297"/>
    </row>
    <row r="29" spans="2:16" ht="4.7" customHeight="1" x14ac:dyDescent="0.2">
      <c r="B29" s="402"/>
      <c r="K29" s="402"/>
      <c r="L29" s="402"/>
    </row>
    <row r="30" spans="2:16" x14ac:dyDescent="0.2">
      <c r="B30" s="402" t="s">
        <v>118</v>
      </c>
      <c r="G30" s="1072"/>
      <c r="H30" s="1074"/>
      <c r="K30" s="402"/>
      <c r="L30" s="402" t="s">
        <v>122</v>
      </c>
      <c r="P30" s="297"/>
    </row>
    <row r="31" spans="2:16" ht="4.7" customHeight="1" x14ac:dyDescent="0.2">
      <c r="B31" s="402"/>
      <c r="K31" s="402"/>
      <c r="L31" s="402"/>
    </row>
    <row r="32" spans="2:16" x14ac:dyDescent="0.2">
      <c r="B32" s="402" t="s">
        <v>119</v>
      </c>
      <c r="K32" s="402"/>
      <c r="L32" s="1106"/>
      <c r="M32" s="1106"/>
      <c r="N32" s="1106"/>
      <c r="O32" s="417"/>
      <c r="P32" s="421"/>
    </row>
    <row r="33" spans="2:16" ht="4.7" customHeight="1" x14ac:dyDescent="0.2">
      <c r="B33" s="402"/>
      <c r="K33" s="402"/>
      <c r="L33" s="402"/>
      <c r="N33" s="402"/>
      <c r="O33" s="417"/>
      <c r="P33" s="417"/>
    </row>
    <row r="34" spans="2:16" x14ac:dyDescent="0.2">
      <c r="B34" s="402" t="s">
        <v>120</v>
      </c>
      <c r="K34" s="402"/>
      <c r="L34" s="1106"/>
      <c r="M34" s="1106"/>
      <c r="N34" s="1106"/>
      <c r="O34" s="417"/>
      <c r="P34" s="421"/>
    </row>
    <row r="35" spans="2:16" ht="4.7" customHeight="1" thickBot="1" x14ac:dyDescent="0.25">
      <c r="B35" s="397"/>
      <c r="C35" s="397"/>
      <c r="D35" s="397"/>
      <c r="E35" s="397"/>
      <c r="F35" s="397"/>
      <c r="G35" s="397"/>
      <c r="H35" s="397"/>
      <c r="I35" s="397"/>
      <c r="J35" s="397"/>
      <c r="K35" s="397"/>
      <c r="L35" s="397"/>
      <c r="M35" s="397"/>
      <c r="N35" s="397"/>
      <c r="O35" s="397"/>
      <c r="P35" s="397"/>
    </row>
    <row r="36" spans="2:16" ht="6.6" customHeight="1" thickTop="1" x14ac:dyDescent="0.2"/>
    <row r="37" spans="2:16" x14ac:dyDescent="0.2">
      <c r="B37" s="419" t="s">
        <v>123</v>
      </c>
    </row>
    <row r="38" spans="2:16" ht="4.7" customHeight="1" x14ac:dyDescent="0.2"/>
    <row r="39" spans="2:16" x14ac:dyDescent="0.2">
      <c r="B39" s="402" t="s">
        <v>124</v>
      </c>
      <c r="D39" s="1065"/>
      <c r="E39" s="1066"/>
      <c r="F39" s="1066"/>
      <c r="G39" s="1066"/>
      <c r="H39" s="1066"/>
      <c r="I39" s="1066"/>
      <c r="J39" s="1066"/>
      <c r="K39" s="1066"/>
      <c r="L39" s="1066"/>
      <c r="M39" s="1066"/>
      <c r="N39" s="1066"/>
      <c r="O39" s="1066"/>
      <c r="P39" s="1067"/>
    </row>
    <row r="40" spans="2:16" ht="4.7" customHeight="1" x14ac:dyDescent="0.2">
      <c r="B40" s="402"/>
    </row>
    <row r="41" spans="2:16" x14ac:dyDescent="0.2">
      <c r="B41" s="402" t="s">
        <v>24</v>
      </c>
      <c r="D41" s="1072"/>
      <c r="E41" s="1076"/>
    </row>
    <row r="42" spans="2:16" ht="4.7" customHeight="1" x14ac:dyDescent="0.2">
      <c r="B42" s="402"/>
    </row>
    <row r="43" spans="2:16" x14ac:dyDescent="0.2">
      <c r="B43" s="402" t="s">
        <v>31</v>
      </c>
      <c r="D43" s="1090"/>
      <c r="E43" s="1091"/>
    </row>
    <row r="44" spans="2:16" ht="4.7" customHeight="1" x14ac:dyDescent="0.2">
      <c r="B44" s="402"/>
    </row>
    <row r="45" spans="2:16" x14ac:dyDescent="0.2">
      <c r="B45" s="402" t="s">
        <v>394</v>
      </c>
      <c r="M45" s="494" t="s">
        <v>710</v>
      </c>
      <c r="N45" s="298"/>
      <c r="O45" s="406"/>
      <c r="P45" s="421"/>
    </row>
    <row r="46" spans="2:16" ht="4.7" customHeight="1" x14ac:dyDescent="0.2">
      <c r="B46" s="402"/>
      <c r="P46" s="417"/>
    </row>
    <row r="47" spans="2:16" x14ac:dyDescent="0.2">
      <c r="B47" s="402" t="s">
        <v>125</v>
      </c>
      <c r="P47" s="417"/>
    </row>
    <row r="48" spans="2:16" x14ac:dyDescent="0.2">
      <c r="B48" s="402" t="s">
        <v>126</v>
      </c>
      <c r="M48" s="494" t="s">
        <v>710</v>
      </c>
      <c r="N48" s="298"/>
      <c r="O48" s="406"/>
      <c r="P48" s="421"/>
    </row>
    <row r="49" spans="2:16" x14ac:dyDescent="0.2">
      <c r="B49" s="459" t="s">
        <v>127</v>
      </c>
      <c r="P49" s="417"/>
    </row>
    <row r="50" spans="2:16" x14ac:dyDescent="0.2">
      <c r="B50" s="402"/>
      <c r="P50" s="417"/>
    </row>
    <row r="51" spans="2:16" x14ac:dyDescent="0.2">
      <c r="B51" s="402" t="s">
        <v>128</v>
      </c>
      <c r="P51" s="417"/>
    </row>
    <row r="52" spans="2:16" x14ac:dyDescent="0.2">
      <c r="B52" s="402" t="s">
        <v>129</v>
      </c>
      <c r="M52" s="494" t="s">
        <v>710</v>
      </c>
      <c r="N52" s="298"/>
      <c r="O52" s="406"/>
      <c r="P52" s="421"/>
    </row>
    <row r="53" spans="2:16" x14ac:dyDescent="0.2">
      <c r="B53" s="459" t="s">
        <v>130</v>
      </c>
    </row>
    <row r="54" spans="2:16" x14ac:dyDescent="0.2">
      <c r="B54" s="402"/>
    </row>
    <row r="55" spans="2:16" x14ac:dyDescent="0.2">
      <c r="B55" s="402" t="s">
        <v>15</v>
      </c>
    </row>
    <row r="56" spans="2:16" x14ac:dyDescent="0.2">
      <c r="B56" s="402" t="s">
        <v>16</v>
      </c>
    </row>
    <row r="57" spans="2:16" x14ac:dyDescent="0.2">
      <c r="B57" s="402" t="s">
        <v>20</v>
      </c>
    </row>
    <row r="58" spans="2:16" x14ac:dyDescent="0.2">
      <c r="B58" s="402" t="s">
        <v>17</v>
      </c>
    </row>
    <row r="59" spans="2:16" ht="13.5" thickBot="1" x14ac:dyDescent="0.25">
      <c r="B59" s="397"/>
      <c r="C59" s="397"/>
      <c r="D59" s="397"/>
      <c r="E59" s="397"/>
      <c r="F59" s="397"/>
      <c r="G59" s="397"/>
      <c r="H59" s="397"/>
      <c r="I59" s="397"/>
      <c r="J59" s="397"/>
      <c r="K59" s="397"/>
      <c r="L59" s="397"/>
      <c r="M59" s="397"/>
      <c r="N59" s="397"/>
      <c r="O59" s="397"/>
      <c r="P59" s="397"/>
    </row>
    <row r="60" spans="2:16" ht="4.7" customHeight="1" thickTop="1" x14ac:dyDescent="0.2"/>
    <row r="61" spans="2:16" x14ac:dyDescent="0.2">
      <c r="B61" s="398" t="s">
        <v>131</v>
      </c>
      <c r="M61" s="494" t="s">
        <v>710</v>
      </c>
      <c r="N61" s="298"/>
      <c r="O61" s="406"/>
      <c r="P61" s="421"/>
    </row>
    <row r="62" spans="2:16" ht="4.7" customHeight="1" x14ac:dyDescent="0.2"/>
    <row r="63" spans="2:16" x14ac:dyDescent="0.2">
      <c r="B63" s="419" t="s">
        <v>132</v>
      </c>
      <c r="H63" s="298"/>
      <c r="I63" s="409" t="s">
        <v>1137</v>
      </c>
    </row>
    <row r="64" spans="2:16" ht="4.7" customHeight="1" x14ac:dyDescent="0.2"/>
    <row r="65" spans="2:16" x14ac:dyDescent="0.2">
      <c r="H65" s="298"/>
      <c r="I65" s="506" t="s">
        <v>383</v>
      </c>
      <c r="M65" s="1159"/>
      <c r="N65" s="1160"/>
      <c r="O65" s="1160"/>
      <c r="P65" s="1161"/>
    </row>
    <row r="66" spans="2:16" ht="4.7" customHeight="1" x14ac:dyDescent="0.2"/>
    <row r="67" spans="2:16" x14ac:dyDescent="0.2">
      <c r="H67" s="298"/>
      <c r="I67" s="398" t="s">
        <v>133</v>
      </c>
    </row>
    <row r="68" spans="2:16" ht="4.7" customHeight="1" x14ac:dyDescent="0.2"/>
    <row r="69" spans="2:16" x14ac:dyDescent="0.2">
      <c r="H69" s="298"/>
      <c r="I69" s="508" t="s">
        <v>382</v>
      </c>
      <c r="J69" s="402" t="s">
        <v>134</v>
      </c>
      <c r="K69" s="402"/>
      <c r="L69" s="1065"/>
      <c r="M69" s="1066"/>
      <c r="N69" s="1066"/>
      <c r="O69" s="1066"/>
      <c r="P69" s="1067"/>
    </row>
    <row r="70" spans="2:16" ht="4.7" customHeight="1" x14ac:dyDescent="0.2"/>
    <row r="71" spans="2:16" x14ac:dyDescent="0.2">
      <c r="B71" s="419" t="s">
        <v>135</v>
      </c>
      <c r="H71" s="297"/>
      <c r="I71" s="398" t="s">
        <v>320</v>
      </c>
      <c r="K71" s="4"/>
      <c r="L71" s="398" t="s">
        <v>136</v>
      </c>
      <c r="P71" s="1"/>
    </row>
    <row r="73" spans="2:16" x14ac:dyDescent="0.2">
      <c r="B73" s="402" t="s">
        <v>395</v>
      </c>
      <c r="C73" s="402"/>
      <c r="M73" s="494" t="s">
        <v>710</v>
      </c>
      <c r="N73" s="298"/>
      <c r="O73" s="406"/>
      <c r="P73" s="421"/>
    </row>
    <row r="74" spans="2:16" ht="4.7" customHeight="1" x14ac:dyDescent="0.2">
      <c r="B74" s="402"/>
      <c r="C74" s="402"/>
    </row>
    <row r="75" spans="2:16" x14ac:dyDescent="0.2">
      <c r="B75" s="459" t="s">
        <v>319</v>
      </c>
      <c r="C75" s="402"/>
      <c r="G75" s="417"/>
      <c r="H75" s="1077"/>
      <c r="I75" s="1078"/>
      <c r="J75" s="1078"/>
      <c r="K75" s="1078"/>
      <c r="L75" s="1078"/>
      <c r="M75" s="1078"/>
      <c r="N75" s="1078"/>
      <c r="O75" s="1078"/>
      <c r="P75" s="1079"/>
    </row>
    <row r="76" spans="2:16" ht="12.75" customHeight="1" x14ac:dyDescent="0.2">
      <c r="G76" s="417"/>
      <c r="H76" s="1080"/>
      <c r="I76" s="1081"/>
      <c r="J76" s="1081"/>
      <c r="K76" s="1081"/>
      <c r="L76" s="1081"/>
      <c r="M76" s="1081"/>
      <c r="N76" s="1081"/>
      <c r="O76" s="1081"/>
      <c r="P76" s="1082"/>
    </row>
    <row r="77" spans="2:16" ht="12.75" customHeight="1" x14ac:dyDescent="0.2">
      <c r="G77" s="417"/>
      <c r="H77" s="1080"/>
      <c r="I77" s="1081"/>
      <c r="J77" s="1081"/>
      <c r="K77" s="1081"/>
      <c r="L77" s="1081"/>
      <c r="M77" s="1081"/>
      <c r="N77" s="1081"/>
      <c r="O77" s="1081"/>
      <c r="P77" s="1082"/>
    </row>
    <row r="78" spans="2:16" ht="12.75" customHeight="1" x14ac:dyDescent="0.2">
      <c r="G78" s="417"/>
      <c r="H78" s="1083"/>
      <c r="I78" s="1084"/>
      <c r="J78" s="1084"/>
      <c r="K78" s="1084"/>
      <c r="L78" s="1084"/>
      <c r="M78" s="1084"/>
      <c r="N78" s="1084"/>
      <c r="O78" s="1084"/>
      <c r="P78" s="1085"/>
    </row>
    <row r="80" spans="2:16" x14ac:dyDescent="0.2">
      <c r="B80" s="402" t="s">
        <v>137</v>
      </c>
      <c r="C80" s="402"/>
      <c r="D80" s="402"/>
      <c r="E80" s="402"/>
      <c r="F80" s="402"/>
      <c r="G80" s="402"/>
      <c r="H80" s="402"/>
      <c r="M80" s="494" t="s">
        <v>710</v>
      </c>
      <c r="N80" s="298"/>
      <c r="O80" s="406"/>
      <c r="P80" s="421"/>
    </row>
    <row r="81" spans="2:16" x14ac:dyDescent="0.2">
      <c r="B81" s="459" t="s">
        <v>130</v>
      </c>
      <c r="C81" s="402"/>
      <c r="D81" s="402"/>
      <c r="E81" s="402"/>
      <c r="F81" s="402"/>
      <c r="G81" s="402"/>
      <c r="H81" s="402"/>
    </row>
    <row r="82" spans="2:16" ht="4.7" customHeight="1" thickBot="1" x14ac:dyDescent="0.25">
      <c r="B82" s="397"/>
      <c r="C82" s="397"/>
      <c r="D82" s="397"/>
      <c r="E82" s="397"/>
      <c r="F82" s="397"/>
      <c r="G82" s="397"/>
      <c r="H82" s="397"/>
      <c r="I82" s="397"/>
      <c r="J82" s="397"/>
      <c r="K82" s="397"/>
      <c r="L82" s="397"/>
      <c r="M82" s="397"/>
      <c r="N82" s="397"/>
      <c r="O82" s="397"/>
      <c r="P82" s="397"/>
    </row>
    <row r="83" spans="2:16" ht="4.7" customHeight="1" thickTop="1" x14ac:dyDescent="0.2"/>
    <row r="84" spans="2:16" x14ac:dyDescent="0.2">
      <c r="B84" s="402" t="s">
        <v>138</v>
      </c>
      <c r="C84" s="402"/>
      <c r="D84" s="402"/>
      <c r="E84" s="402"/>
      <c r="F84" s="402"/>
      <c r="G84" s="402"/>
      <c r="H84" s="402"/>
      <c r="I84" s="494" t="s">
        <v>710</v>
      </c>
      <c r="J84" s="298"/>
      <c r="O84" s="406"/>
      <c r="P84" s="421"/>
    </row>
    <row r="85" spans="2:16" ht="4.7" customHeight="1" x14ac:dyDescent="0.2">
      <c r="B85" s="402"/>
      <c r="C85" s="402"/>
      <c r="D85" s="402"/>
      <c r="E85" s="402"/>
      <c r="F85" s="402"/>
      <c r="G85" s="402"/>
      <c r="H85" s="402"/>
    </row>
    <row r="86" spans="2:16" x14ac:dyDescent="0.2">
      <c r="B86" s="459" t="s">
        <v>139</v>
      </c>
      <c r="C86" s="402"/>
      <c r="D86" s="402"/>
      <c r="E86" s="402"/>
      <c r="F86" s="402"/>
      <c r="G86" s="402"/>
      <c r="H86" s="402"/>
      <c r="I86" s="494" t="s">
        <v>710</v>
      </c>
      <c r="J86" s="298"/>
      <c r="K86" s="419" t="s">
        <v>141</v>
      </c>
      <c r="N86" s="4"/>
    </row>
    <row r="87" spans="2:16" ht="4.7" customHeight="1" x14ac:dyDescent="0.2">
      <c r="B87" s="402"/>
      <c r="C87" s="402"/>
      <c r="D87" s="402"/>
      <c r="E87" s="402"/>
      <c r="F87" s="402"/>
      <c r="G87" s="402"/>
      <c r="H87" s="402"/>
    </row>
    <row r="88" spans="2:16" x14ac:dyDescent="0.2">
      <c r="B88" s="508" t="s">
        <v>140</v>
      </c>
      <c r="C88" s="402"/>
      <c r="D88" s="402"/>
      <c r="E88" s="402"/>
      <c r="F88" s="402"/>
      <c r="G88" s="402"/>
      <c r="H88" s="402"/>
      <c r="I88" s="494" t="s">
        <v>710</v>
      </c>
      <c r="J88" s="298"/>
      <c r="K88" s="419" t="s">
        <v>141</v>
      </c>
      <c r="N88" s="4"/>
    </row>
    <row r="89" spans="2:16" x14ac:dyDescent="0.2">
      <c r="B89" s="506"/>
      <c r="H89" s="406"/>
      <c r="I89" s="421"/>
      <c r="J89" s="460"/>
      <c r="K89" s="421"/>
      <c r="L89" s="402"/>
      <c r="M89" s="459"/>
      <c r="N89" s="402"/>
      <c r="O89" s="402"/>
      <c r="P89" s="507"/>
    </row>
    <row r="90" spans="2:16" ht="4.7" customHeight="1" thickBot="1" x14ac:dyDescent="0.25">
      <c r="B90" s="397"/>
      <c r="C90" s="397"/>
      <c r="D90" s="397"/>
      <c r="E90" s="397"/>
      <c r="F90" s="397"/>
      <c r="G90" s="397"/>
      <c r="H90" s="397"/>
      <c r="I90" s="397"/>
      <c r="J90" s="397"/>
      <c r="K90" s="397"/>
      <c r="L90" s="397"/>
      <c r="M90" s="397"/>
      <c r="N90" s="397"/>
      <c r="O90" s="397"/>
      <c r="P90" s="397"/>
    </row>
    <row r="91" spans="2:16" ht="13.5" thickTop="1" x14ac:dyDescent="0.2">
      <c r="B91" s="435" t="str">
        <f>Guide!$C$30</f>
        <v>For year: 2024</v>
      </c>
      <c r="P91" s="398" t="s">
        <v>142</v>
      </c>
    </row>
  </sheetData>
  <sheetProtection algorithmName="SHA-512" hashValue="9oo/8Qg+jx5rICccl0cjKR9z8HsWddfndHQWVd8vyeYDgV33Hb3ucU9FVouT2dHEkeUbpkQ9KPYMFPj6HVy7Iw==" saltValue="DIdIFtOGhyBfRZqKTfA3Fg==" spinCount="100000" sheet="1" objects="1" scenarios="1"/>
  <mergeCells count="16">
    <mergeCell ref="D43:E43"/>
    <mergeCell ref="D41:E41"/>
    <mergeCell ref="D39:P39"/>
    <mergeCell ref="L32:N32"/>
    <mergeCell ref="L34:N34"/>
    <mergeCell ref="G30:H30"/>
    <mergeCell ref="K11:L11"/>
    <mergeCell ref="L69:P69"/>
    <mergeCell ref="H75:P78"/>
    <mergeCell ref="K6:L6"/>
    <mergeCell ref="M65:P65"/>
    <mergeCell ref="O2:P2"/>
    <mergeCell ref="K8:L8"/>
    <mergeCell ref="K13:L13"/>
    <mergeCell ref="G25:P25"/>
    <mergeCell ref="B1:M1"/>
  </mergeCells>
  <phoneticPr fontId="4" type="noConversion"/>
  <hyperlinks>
    <hyperlink ref="B1" r:id="rId1" display="2024 QAP.pdf" xr:uid="{FC52A71A-8B87-4DC2-AB42-042B3A1FC2D5}"/>
    <hyperlink ref="B1:M1" r:id="rId2" display="2024 QAP (Qualified Allocation Plan)" xr:uid="{44EED92D-CF7A-4C83-A181-8D79004774FC}"/>
  </hyperlinks>
  <printOptions horizontalCentered="1"/>
  <pageMargins left="0.25" right="0.25" top="0.75" bottom="0.75" header="0.3" footer="0.3"/>
  <pageSetup scale="78"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Tables!$D$2:$D$3</xm:f>
          </x14:formula1>
          <xm:sqref>N6 N9 N11 N14 N19 N21 N23 H28 N45 N48 N52 N61 N73 N80 J84 J86 J88</xm:sqref>
        </x14:dataValidation>
        <x14:dataValidation type="list" allowBlank="1" showInputMessage="1" showErrorMessage="1" xr:uid="{BFBAC3F1-52B5-48CD-829F-48359C77976D}">
          <x14:formula1>
            <xm:f>Tables!$J$3:$J$4</xm:f>
          </x14:formula1>
          <xm:sqref>L32:N32</xm:sqref>
        </x14:dataValidation>
        <x14:dataValidation type="list" allowBlank="1" showInputMessage="1" showErrorMessage="1" xr:uid="{0FFB6C50-A38E-4051-AAD9-442896DA86F5}">
          <x14:formula1>
            <xm:f>Tables!$J$7:$J$8</xm:f>
          </x14:formula1>
          <xm:sqref>L34:N34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Q75"/>
  <sheetViews>
    <sheetView showGridLines="0" workbookViewId="0"/>
  </sheetViews>
  <sheetFormatPr defaultColWidth="9" defaultRowHeight="12.75" x14ac:dyDescent="0.2"/>
  <cols>
    <col min="1" max="1" width="3" style="398" bestFit="1" customWidth="1"/>
    <col min="2" max="2" width="5" style="398" bestFit="1" customWidth="1"/>
    <col min="3" max="3" width="14.85546875" style="398" customWidth="1"/>
    <col min="4" max="4" width="6.140625" style="398" customWidth="1"/>
    <col min="5" max="5" width="6.7109375" style="398" bestFit="1" customWidth="1"/>
    <col min="6" max="6" width="5.85546875" style="398" bestFit="1" customWidth="1"/>
    <col min="7" max="7" width="7.7109375" style="398" bestFit="1" customWidth="1"/>
    <col min="8" max="8" width="10.5703125" style="398" customWidth="1"/>
    <col min="9" max="9" width="12.42578125" style="398" customWidth="1"/>
    <col min="10" max="10" width="11.28515625" style="398" customWidth="1"/>
    <col min="11" max="11" width="10.7109375" style="398" customWidth="1"/>
    <col min="12" max="12" width="9" style="398" bestFit="1" customWidth="1"/>
    <col min="13" max="13" width="17.5703125" style="398" customWidth="1"/>
    <col min="14" max="14" width="5" style="398" customWidth="1"/>
    <col min="15" max="15" width="9" style="398"/>
    <col min="16" max="16" width="11.28515625" style="398" bestFit="1" customWidth="1"/>
    <col min="17" max="16384" width="9"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540"/>
      <c r="H2" s="540"/>
      <c r="I2" s="540"/>
      <c r="K2" s="541"/>
      <c r="L2" s="541"/>
      <c r="M2" s="541">
        <f>'1'!Q5</f>
        <v>0</v>
      </c>
    </row>
    <row r="4" spans="1:17" ht="15.75" x14ac:dyDescent="0.25">
      <c r="B4" s="413" t="s">
        <v>961</v>
      </c>
      <c r="C4" s="414"/>
      <c r="D4" s="414"/>
      <c r="E4" s="414"/>
      <c r="F4" s="414"/>
      <c r="G4" s="414"/>
      <c r="H4" s="414"/>
      <c r="I4" s="414"/>
      <c r="J4" s="414"/>
      <c r="K4" s="414"/>
      <c r="L4" s="414"/>
      <c r="M4" s="414"/>
      <c r="N4" s="542"/>
      <c r="O4" s="542"/>
    </row>
    <row r="5" spans="1:17" ht="7.9" customHeight="1" x14ac:dyDescent="0.2">
      <c r="N5" s="402"/>
      <c r="O5" s="402"/>
    </row>
    <row r="6" spans="1:17" x14ac:dyDescent="0.2">
      <c r="B6" s="419" t="s">
        <v>143</v>
      </c>
      <c r="N6" s="402"/>
      <c r="O6" s="402"/>
    </row>
    <row r="7" spans="1:17" ht="7.15" customHeight="1" x14ac:dyDescent="0.2">
      <c r="N7" s="402"/>
      <c r="O7" s="402"/>
    </row>
    <row r="8" spans="1:17" x14ac:dyDescent="0.2">
      <c r="B8" s="298"/>
      <c r="C8" s="398" t="s">
        <v>144</v>
      </c>
      <c r="N8" s="402"/>
      <c r="O8" s="402"/>
    </row>
    <row r="9" spans="1:17" x14ac:dyDescent="0.2">
      <c r="C9" s="419" t="s">
        <v>321</v>
      </c>
      <c r="N9" s="402"/>
      <c r="O9" s="402"/>
    </row>
    <row r="10" spans="1:17" ht="4.7" customHeight="1" x14ac:dyDescent="0.2">
      <c r="N10" s="402"/>
      <c r="O10" s="402"/>
    </row>
    <row r="11" spans="1:17" x14ac:dyDescent="0.2">
      <c r="B11" s="298"/>
      <c r="C11" s="398" t="s">
        <v>145</v>
      </c>
      <c r="N11" s="402"/>
      <c r="O11" s="402"/>
    </row>
    <row r="12" spans="1:17" x14ac:dyDescent="0.2">
      <c r="C12" s="419" t="s">
        <v>322</v>
      </c>
      <c r="N12" s="402"/>
      <c r="O12" s="402"/>
    </row>
    <row r="13" spans="1:17" ht="7.15" customHeight="1" x14ac:dyDescent="0.2">
      <c r="N13" s="402"/>
      <c r="O13" s="402"/>
    </row>
    <row r="14" spans="1:17" x14ac:dyDescent="0.2">
      <c r="B14" s="298"/>
      <c r="C14" s="398" t="s">
        <v>898</v>
      </c>
      <c r="N14" s="402"/>
      <c r="O14" s="402"/>
    </row>
    <row r="15" spans="1:17" ht="7.15" customHeight="1" x14ac:dyDescent="0.2">
      <c r="N15" s="402"/>
      <c r="O15" s="402"/>
    </row>
    <row r="16" spans="1:17" x14ac:dyDescent="0.2">
      <c r="B16" s="1179" t="s">
        <v>962</v>
      </c>
      <c r="C16" s="1179"/>
      <c r="D16" s="1179"/>
      <c r="E16" s="1179"/>
      <c r="F16" s="1179"/>
      <c r="G16" s="1179"/>
      <c r="H16" s="1179"/>
      <c r="I16" s="1179"/>
      <c r="J16" s="1179"/>
      <c r="K16" s="1179"/>
      <c r="L16" s="1179"/>
      <c r="M16" s="1179"/>
      <c r="N16" s="402"/>
      <c r="O16" s="402"/>
    </row>
    <row r="17" spans="1:16" x14ac:dyDescent="0.2">
      <c r="B17" s="1179"/>
      <c r="C17" s="1179"/>
      <c r="D17" s="1179"/>
      <c r="E17" s="1179"/>
      <c r="F17" s="1179"/>
      <c r="G17" s="1179"/>
      <c r="H17" s="1179"/>
      <c r="I17" s="1179"/>
      <c r="J17" s="1179"/>
      <c r="K17" s="1179"/>
      <c r="L17" s="1179"/>
      <c r="M17" s="1179"/>
      <c r="N17" s="402"/>
      <c r="O17" s="402"/>
    </row>
    <row r="18" spans="1:16" x14ac:dyDescent="0.2">
      <c r="B18" s="1179"/>
      <c r="C18" s="1179"/>
      <c r="D18" s="1179"/>
      <c r="E18" s="1179"/>
      <c r="F18" s="1179"/>
      <c r="G18" s="1179"/>
      <c r="H18" s="1179"/>
      <c r="I18" s="1179"/>
      <c r="J18" s="1179"/>
      <c r="K18" s="1179"/>
      <c r="L18" s="1179"/>
      <c r="M18" s="1179"/>
      <c r="N18" s="402"/>
      <c r="O18" s="402"/>
    </row>
    <row r="19" spans="1:16" x14ac:dyDescent="0.2">
      <c r="B19" s="1179"/>
      <c r="C19" s="1179"/>
      <c r="D19" s="1179"/>
      <c r="E19" s="1179"/>
      <c r="F19" s="1179"/>
      <c r="G19" s="1179"/>
      <c r="H19" s="1179"/>
      <c r="I19" s="1179"/>
      <c r="J19" s="1179"/>
      <c r="K19" s="1179"/>
      <c r="L19" s="1179"/>
      <c r="M19" s="1179"/>
      <c r="N19" s="402"/>
      <c r="O19" s="402"/>
    </row>
    <row r="20" spans="1:16" x14ac:dyDescent="0.2">
      <c r="B20" s="1179"/>
      <c r="C20" s="1179"/>
      <c r="D20" s="1179"/>
      <c r="E20" s="1179"/>
      <c r="F20" s="1179"/>
      <c r="G20" s="1179"/>
      <c r="H20" s="1179"/>
      <c r="I20" s="1179"/>
      <c r="J20" s="1179"/>
      <c r="K20" s="1179"/>
      <c r="L20" s="1179"/>
      <c r="M20" s="1179"/>
      <c r="N20" s="402"/>
      <c r="O20" s="402"/>
    </row>
    <row r="21" spans="1:16" ht="6.6" customHeight="1" thickBot="1" x14ac:dyDescent="0.25">
      <c r="B21" s="397"/>
      <c r="C21" s="397"/>
      <c r="D21" s="397"/>
      <c r="E21" s="397"/>
      <c r="F21" s="397"/>
      <c r="G21" s="397"/>
      <c r="H21" s="397"/>
      <c r="I21" s="397"/>
      <c r="J21" s="397"/>
      <c r="K21" s="397"/>
      <c r="L21" s="397"/>
      <c r="M21" s="397"/>
      <c r="N21" s="417"/>
      <c r="O21" s="417"/>
    </row>
    <row r="22" spans="1:16" ht="16.5" thickTop="1" x14ac:dyDescent="0.25">
      <c r="B22" s="1190" t="s">
        <v>963</v>
      </c>
      <c r="C22" s="1190"/>
      <c r="D22" s="1190"/>
      <c r="E22" s="1190"/>
      <c r="F22" s="1190"/>
      <c r="G22" s="1190"/>
      <c r="H22" s="1190"/>
      <c r="I22" s="1190"/>
      <c r="J22" s="1190"/>
      <c r="K22" s="1190"/>
      <c r="L22" s="1190"/>
      <c r="M22" s="1190"/>
      <c r="N22" s="417"/>
      <c r="O22" s="417"/>
    </row>
    <row r="24" spans="1:16" x14ac:dyDescent="0.2">
      <c r="B24" s="398" t="s">
        <v>1067</v>
      </c>
      <c r="I24" s="398" t="s">
        <v>1068</v>
      </c>
      <c r="J24" s="158">
        <v>45383</v>
      </c>
      <c r="L24" s="398" t="s">
        <v>1069</v>
      </c>
      <c r="M24" s="158"/>
    </row>
    <row r="26" spans="1:16" x14ac:dyDescent="0.2">
      <c r="B26" s="1188" t="s">
        <v>740</v>
      </c>
      <c r="C26" s="1188"/>
      <c r="D26" s="1188"/>
      <c r="E26" s="1188"/>
      <c r="F26" s="1188"/>
      <c r="G26" s="1188"/>
      <c r="H26" s="1188"/>
      <c r="I26" s="1188"/>
      <c r="J26" s="1188"/>
      <c r="K26" s="1188"/>
      <c r="L26" s="1188"/>
      <c r="M26" s="1188"/>
    </row>
    <row r="27" spans="1:16" ht="38.25" x14ac:dyDescent="0.2">
      <c r="B27" s="1027" t="s">
        <v>202</v>
      </c>
      <c r="C27" s="1028" t="s">
        <v>1095</v>
      </c>
      <c r="D27" s="1029" t="s">
        <v>103</v>
      </c>
      <c r="E27" s="1029" t="s">
        <v>725</v>
      </c>
      <c r="F27" s="1029" t="s">
        <v>724</v>
      </c>
      <c r="G27" s="1029" t="s">
        <v>629</v>
      </c>
      <c r="H27" s="1030" t="s">
        <v>938</v>
      </c>
      <c r="I27" s="1030" t="s">
        <v>631</v>
      </c>
      <c r="J27" s="1030" t="s">
        <v>726</v>
      </c>
      <c r="K27" s="1028" t="s">
        <v>939</v>
      </c>
      <c r="L27" s="1029" t="s">
        <v>727</v>
      </c>
      <c r="M27" s="1030" t="s">
        <v>940</v>
      </c>
      <c r="N27" s="539" t="s">
        <v>935</v>
      </c>
      <c r="O27" s="539" t="s">
        <v>936</v>
      </c>
      <c r="P27" s="539" t="s">
        <v>937</v>
      </c>
    </row>
    <row r="28" spans="1:16" ht="14.1" customHeight="1" x14ac:dyDescent="0.2">
      <c r="A28" s="398">
        <v>1</v>
      </c>
      <c r="B28" s="1031"/>
      <c r="C28" s="1031"/>
      <c r="D28" s="1031"/>
      <c r="E28" s="1031"/>
      <c r="F28" s="1032"/>
      <c r="G28" s="1033"/>
      <c r="H28" s="1033"/>
      <c r="I28" s="1034" t="str">
        <f>IF(B28="","",IF(E28=0,'4'!$I$76,IF(E28=1,'4'!$J$76,IF(E28=2,'4'!$K$76,IF(E28=3,'4'!$L$76,IF(E28=4,'4'!$M$76,IF(E28=5,'4'!$O$76,"")))))))</f>
        <v/>
      </c>
      <c r="J28" s="1036" t="str">
        <f>IF(B28="","",H28+I28)</f>
        <v/>
      </c>
      <c r="K28" s="1033"/>
      <c r="L28" s="1031"/>
      <c r="M28" s="1035"/>
      <c r="N28" s="536">
        <f>D28*E28</f>
        <v>0</v>
      </c>
      <c r="O28" s="536">
        <f>D28*G28</f>
        <v>0</v>
      </c>
      <c r="P28" s="537">
        <f>D28*H28*12</f>
        <v>0</v>
      </c>
    </row>
    <row r="29" spans="1:16" ht="14.1" customHeight="1" x14ac:dyDescent="0.2">
      <c r="A29" s="398">
        <v>2</v>
      </c>
      <c r="B29" s="1031"/>
      <c r="C29" s="1031"/>
      <c r="D29" s="1031"/>
      <c r="E29" s="1031"/>
      <c r="F29" s="1032"/>
      <c r="G29" s="1033"/>
      <c r="H29" s="1033"/>
      <c r="I29" s="1034" t="str">
        <f>IF(B29="","",IF(E29=0,'4'!$I$76,IF(E29=1,'4'!$J$76,IF(E29=2,'4'!$K$76,IF(E29=3,'4'!$L$76,IF(E29=4,'4'!$M$76,IF(E29=5,'4'!$O$76,"")))))))</f>
        <v/>
      </c>
      <c r="J29" s="1036" t="str">
        <f t="shared" ref="J29:J47" si="0">IF(B29="","",H29+I29)</f>
        <v/>
      </c>
      <c r="K29" s="1033"/>
      <c r="L29" s="1031"/>
      <c r="M29" s="1035"/>
      <c r="N29" s="536">
        <f t="shared" ref="N29:N47" si="1">D29*E29</f>
        <v>0</v>
      </c>
      <c r="O29" s="536">
        <f t="shared" ref="O29:O47" si="2">D29*G29</f>
        <v>0</v>
      </c>
      <c r="P29" s="537">
        <f t="shared" ref="P29:P47" si="3">D29*H29*12</f>
        <v>0</v>
      </c>
    </row>
    <row r="30" spans="1:16" ht="14.1" customHeight="1" x14ac:dyDescent="0.2">
      <c r="A30" s="398">
        <v>3</v>
      </c>
      <c r="B30" s="1031"/>
      <c r="C30" s="1031"/>
      <c r="D30" s="1031"/>
      <c r="E30" s="1031"/>
      <c r="F30" s="1032"/>
      <c r="G30" s="1033"/>
      <c r="H30" s="1033"/>
      <c r="I30" s="1034" t="str">
        <f>IF(B30="","",IF(E30=0,'4'!$I$76,IF(E30=1,'4'!$J$76,IF(E30=2,'4'!$K$76,IF(E30=3,'4'!$L$76,IF(E30=4,'4'!$M$76,IF(E30=5,'4'!$O$76,"")))))))</f>
        <v/>
      </c>
      <c r="J30" s="1036" t="str">
        <f t="shared" si="0"/>
        <v/>
      </c>
      <c r="K30" s="1033"/>
      <c r="L30" s="1031"/>
      <c r="M30" s="1035"/>
      <c r="N30" s="536">
        <f t="shared" si="1"/>
        <v>0</v>
      </c>
      <c r="O30" s="536">
        <f t="shared" si="2"/>
        <v>0</v>
      </c>
      <c r="P30" s="537">
        <f t="shared" si="3"/>
        <v>0</v>
      </c>
    </row>
    <row r="31" spans="1:16" ht="14.1" customHeight="1" x14ac:dyDescent="0.2">
      <c r="A31" s="398">
        <v>4</v>
      </c>
      <c r="B31" s="1031"/>
      <c r="C31" s="1031"/>
      <c r="D31" s="1031"/>
      <c r="E31" s="1031"/>
      <c r="F31" s="1032"/>
      <c r="G31" s="1033"/>
      <c r="H31" s="1033"/>
      <c r="I31" s="1034" t="str">
        <f>IF(B31="","",IF(E31=0,'4'!$I$76,IF(E31=1,'4'!$J$76,IF(E31=2,'4'!$K$76,IF(E31=3,'4'!$L$76,IF(E31=4,'4'!$M$76,IF(E31=5,'4'!$O$76,"")))))))</f>
        <v/>
      </c>
      <c r="J31" s="1036" t="str">
        <f t="shared" si="0"/>
        <v/>
      </c>
      <c r="K31" s="1033"/>
      <c r="L31" s="1031"/>
      <c r="M31" s="1035"/>
      <c r="N31" s="536">
        <f t="shared" si="1"/>
        <v>0</v>
      </c>
      <c r="O31" s="536">
        <f t="shared" si="2"/>
        <v>0</v>
      </c>
      <c r="P31" s="537">
        <f t="shared" si="3"/>
        <v>0</v>
      </c>
    </row>
    <row r="32" spans="1:16" ht="14.1" customHeight="1" x14ac:dyDescent="0.2">
      <c r="A32" s="398">
        <v>5</v>
      </c>
      <c r="B32" s="1031"/>
      <c r="C32" s="1031"/>
      <c r="D32" s="1031"/>
      <c r="E32" s="1031"/>
      <c r="F32" s="1032"/>
      <c r="G32" s="1033"/>
      <c r="H32" s="1033"/>
      <c r="I32" s="1034" t="str">
        <f>IF(B32="","",IF(E32=0,'4'!$I$76,IF(E32=1,'4'!$J$76,IF(E32=2,'4'!$K$76,IF(E32=3,'4'!$L$76,IF(E32=4,'4'!$M$76,IF(E32=5,'4'!$O$76,"")))))))</f>
        <v/>
      </c>
      <c r="J32" s="1036" t="str">
        <f t="shared" si="0"/>
        <v/>
      </c>
      <c r="K32" s="1033"/>
      <c r="L32" s="1031"/>
      <c r="M32" s="1035"/>
      <c r="N32" s="536">
        <f t="shared" si="1"/>
        <v>0</v>
      </c>
      <c r="O32" s="536">
        <f t="shared" si="2"/>
        <v>0</v>
      </c>
      <c r="P32" s="537">
        <f t="shared" si="3"/>
        <v>0</v>
      </c>
    </row>
    <row r="33" spans="1:16" ht="14.1" customHeight="1" x14ac:dyDescent="0.2">
      <c r="A33" s="398">
        <v>6</v>
      </c>
      <c r="B33" s="1031"/>
      <c r="C33" s="1031"/>
      <c r="D33" s="1031"/>
      <c r="E33" s="1031"/>
      <c r="F33" s="1032"/>
      <c r="G33" s="1033"/>
      <c r="H33" s="1033"/>
      <c r="I33" s="1034" t="str">
        <f>IF(B33="","",IF(E33=0,'4'!$I$76,IF(E33=1,'4'!$J$76,IF(E33=2,'4'!$K$76,IF(E33=3,'4'!$L$76,IF(E33=4,'4'!$M$76,IF(E33=5,'4'!$O$76,"")))))))</f>
        <v/>
      </c>
      <c r="J33" s="1036" t="str">
        <f t="shared" si="0"/>
        <v/>
      </c>
      <c r="K33" s="1033"/>
      <c r="L33" s="1031"/>
      <c r="M33" s="1035"/>
      <c r="N33" s="536">
        <f t="shared" si="1"/>
        <v>0</v>
      </c>
      <c r="O33" s="536">
        <f t="shared" si="2"/>
        <v>0</v>
      </c>
      <c r="P33" s="537">
        <f t="shared" si="3"/>
        <v>0</v>
      </c>
    </row>
    <row r="34" spans="1:16" ht="14.1" customHeight="1" x14ac:dyDescent="0.2">
      <c r="A34" s="398">
        <v>7</v>
      </c>
      <c r="B34" s="1031"/>
      <c r="C34" s="1031"/>
      <c r="D34" s="1031"/>
      <c r="E34" s="1031"/>
      <c r="F34" s="1032"/>
      <c r="G34" s="1033"/>
      <c r="H34" s="1033"/>
      <c r="I34" s="1034" t="str">
        <f>IF(B34="","",IF(E34=0,'4'!$I$76,IF(E34=1,'4'!$J$76,IF(E34=2,'4'!$K$76,IF(E34=3,'4'!$L$76,IF(E34=4,'4'!$M$76,IF(E34=5,'4'!$O$76,"")))))))</f>
        <v/>
      </c>
      <c r="J34" s="1036" t="str">
        <f t="shared" si="0"/>
        <v/>
      </c>
      <c r="K34" s="1033"/>
      <c r="L34" s="1031"/>
      <c r="M34" s="1035"/>
      <c r="N34" s="536">
        <f t="shared" si="1"/>
        <v>0</v>
      </c>
      <c r="O34" s="536">
        <f t="shared" si="2"/>
        <v>0</v>
      </c>
      <c r="P34" s="537">
        <f t="shared" si="3"/>
        <v>0</v>
      </c>
    </row>
    <row r="35" spans="1:16" ht="14.1" customHeight="1" x14ac:dyDescent="0.2">
      <c r="A35" s="398">
        <v>8</v>
      </c>
      <c r="B35" s="1031"/>
      <c r="C35" s="1031"/>
      <c r="D35" s="1031"/>
      <c r="E35" s="1031"/>
      <c r="F35" s="1032"/>
      <c r="G35" s="1033"/>
      <c r="H35" s="1033"/>
      <c r="I35" s="1034" t="str">
        <f>IF(B35="","",IF(E35=0,'4'!$I$76,IF(E35=1,'4'!$J$76,IF(E35=2,'4'!$K$76,IF(E35=3,'4'!$L$76,IF(E35=4,'4'!$M$76,IF(E35=5,'4'!$O$76,"")))))))</f>
        <v/>
      </c>
      <c r="J35" s="1036" t="str">
        <f t="shared" si="0"/>
        <v/>
      </c>
      <c r="K35" s="1033"/>
      <c r="L35" s="1031"/>
      <c r="M35" s="1035"/>
      <c r="N35" s="536">
        <f t="shared" si="1"/>
        <v>0</v>
      </c>
      <c r="O35" s="536">
        <f t="shared" si="2"/>
        <v>0</v>
      </c>
      <c r="P35" s="537">
        <f t="shared" si="3"/>
        <v>0</v>
      </c>
    </row>
    <row r="36" spans="1:16" ht="14.1" customHeight="1" x14ac:dyDescent="0.2">
      <c r="A36" s="398">
        <v>9</v>
      </c>
      <c r="B36" s="1031"/>
      <c r="C36" s="1031"/>
      <c r="D36" s="1031"/>
      <c r="E36" s="1031"/>
      <c r="F36" s="1032"/>
      <c r="G36" s="1033"/>
      <c r="H36" s="1033"/>
      <c r="I36" s="1034" t="str">
        <f>IF(B36="","",IF(E36=0,'4'!$I$76,IF(E36=1,'4'!$J$76,IF(E36=2,'4'!$K$76,IF(E36=3,'4'!$L$76,IF(E36=4,'4'!$M$76,IF(E36=5,'4'!$O$76,"")))))))</f>
        <v/>
      </c>
      <c r="J36" s="1036" t="str">
        <f>IF(B36="","",H36+I36)</f>
        <v/>
      </c>
      <c r="K36" s="1033"/>
      <c r="L36" s="1031"/>
      <c r="M36" s="1035"/>
      <c r="N36" s="536">
        <f t="shared" si="1"/>
        <v>0</v>
      </c>
      <c r="O36" s="536">
        <f t="shared" si="2"/>
        <v>0</v>
      </c>
      <c r="P36" s="537">
        <f t="shared" si="3"/>
        <v>0</v>
      </c>
    </row>
    <row r="37" spans="1:16" ht="14.1" customHeight="1" x14ac:dyDescent="0.2">
      <c r="A37" s="398">
        <v>10</v>
      </c>
      <c r="B37" s="1031"/>
      <c r="C37" s="1031"/>
      <c r="D37" s="1031"/>
      <c r="E37" s="1031"/>
      <c r="F37" s="1032"/>
      <c r="G37" s="1033"/>
      <c r="H37" s="1033"/>
      <c r="I37" s="1034" t="str">
        <f>IF(B37="","",IF(E37=0,'4'!$I$76,IF(E37=1,'4'!$J$76,IF(E37=2,'4'!$K$76,IF(E37=3,'4'!$L$76,IF(E37=4,'4'!$M$76,IF(E37=5,'4'!$O$76,"")))))))</f>
        <v/>
      </c>
      <c r="J37" s="1036" t="str">
        <f t="shared" si="0"/>
        <v/>
      </c>
      <c r="K37" s="1033"/>
      <c r="L37" s="1031"/>
      <c r="M37" s="1035"/>
      <c r="N37" s="536">
        <f t="shared" si="1"/>
        <v>0</v>
      </c>
      <c r="O37" s="536">
        <f t="shared" si="2"/>
        <v>0</v>
      </c>
      <c r="P37" s="537">
        <f t="shared" si="3"/>
        <v>0</v>
      </c>
    </row>
    <row r="38" spans="1:16" ht="14.1" customHeight="1" x14ac:dyDescent="0.2">
      <c r="A38" s="398">
        <v>11</v>
      </c>
      <c r="B38" s="1031"/>
      <c r="C38" s="1031"/>
      <c r="D38" s="1031"/>
      <c r="E38" s="1031"/>
      <c r="F38" s="1032"/>
      <c r="G38" s="1033"/>
      <c r="H38" s="1033"/>
      <c r="I38" s="1034" t="str">
        <f>IF(B38="","",IF(E38=0,'4'!$I$76,IF(E38=1,'4'!$J$76,IF(E38=2,'4'!$K$76,IF(E38=3,'4'!$L$76,IF(E38=4,'4'!$M$76,IF(E38=5,'4'!$O$76,"")))))))</f>
        <v/>
      </c>
      <c r="J38" s="1036" t="str">
        <f t="shared" si="0"/>
        <v/>
      </c>
      <c r="K38" s="1033"/>
      <c r="L38" s="1031"/>
      <c r="M38" s="1035"/>
      <c r="N38" s="536">
        <f t="shared" si="1"/>
        <v>0</v>
      </c>
      <c r="O38" s="536">
        <f t="shared" si="2"/>
        <v>0</v>
      </c>
      <c r="P38" s="537">
        <f t="shared" si="3"/>
        <v>0</v>
      </c>
    </row>
    <row r="39" spans="1:16" ht="14.1" customHeight="1" x14ac:dyDescent="0.2">
      <c r="A39" s="398">
        <v>12</v>
      </c>
      <c r="B39" s="1031"/>
      <c r="C39" s="1031"/>
      <c r="D39" s="1031"/>
      <c r="E39" s="1031"/>
      <c r="F39" s="1032"/>
      <c r="G39" s="1033"/>
      <c r="H39" s="1033"/>
      <c r="I39" s="1034" t="str">
        <f>IF(B39="","",IF(E39=0,'4'!$I$76,IF(E39=1,'4'!$J$76,IF(E39=2,'4'!$K$76,IF(E39=3,'4'!$L$76,IF(E39=4,'4'!$M$76,IF(E39=5,'4'!$O$76,"")))))))</f>
        <v/>
      </c>
      <c r="J39" s="1036" t="str">
        <f t="shared" si="0"/>
        <v/>
      </c>
      <c r="K39" s="1033"/>
      <c r="L39" s="1031"/>
      <c r="M39" s="1035"/>
      <c r="N39" s="536">
        <f t="shared" si="1"/>
        <v>0</v>
      </c>
      <c r="O39" s="536">
        <f t="shared" si="2"/>
        <v>0</v>
      </c>
      <c r="P39" s="537">
        <f t="shared" si="3"/>
        <v>0</v>
      </c>
    </row>
    <row r="40" spans="1:16" ht="14.1" customHeight="1" x14ac:dyDescent="0.2">
      <c r="A40" s="398">
        <v>13</v>
      </c>
      <c r="B40" s="1031"/>
      <c r="C40" s="1031"/>
      <c r="D40" s="1031"/>
      <c r="E40" s="1031"/>
      <c r="F40" s="1032"/>
      <c r="G40" s="1033"/>
      <c r="H40" s="1033"/>
      <c r="I40" s="1034" t="str">
        <f>IF(B40="","",IF(E40=0,'4'!$I$76,IF(E40=1,'4'!$J$76,IF(E40=2,'4'!$K$76,IF(E40=3,'4'!$L$76,IF(E40=4,'4'!$M$76,IF(E40=5,'4'!$O$76,"")))))))</f>
        <v/>
      </c>
      <c r="J40" s="1036" t="str">
        <f t="shared" si="0"/>
        <v/>
      </c>
      <c r="K40" s="1033"/>
      <c r="L40" s="1031"/>
      <c r="M40" s="1035"/>
      <c r="N40" s="536">
        <f t="shared" si="1"/>
        <v>0</v>
      </c>
      <c r="O40" s="536">
        <f t="shared" si="2"/>
        <v>0</v>
      </c>
      <c r="P40" s="537">
        <f t="shared" si="3"/>
        <v>0</v>
      </c>
    </row>
    <row r="41" spans="1:16" x14ac:dyDescent="0.2">
      <c r="A41" s="398">
        <v>14</v>
      </c>
      <c r="B41" s="1031"/>
      <c r="C41" s="1031"/>
      <c r="D41" s="1031"/>
      <c r="E41" s="1031"/>
      <c r="F41" s="1032"/>
      <c r="G41" s="1033"/>
      <c r="H41" s="1033"/>
      <c r="I41" s="1034" t="str">
        <f>IF(B41="","",IF(E41=0,'4'!$I$76,IF(E41=1,'4'!$J$76,IF(E41=2,'4'!$K$76,IF(E41=3,'4'!$L$76,IF(E41=4,'4'!$M$76,IF(E41=5,'4'!$O$76,"")))))))</f>
        <v/>
      </c>
      <c r="J41" s="1036" t="str">
        <f t="shared" si="0"/>
        <v/>
      </c>
      <c r="K41" s="1033"/>
      <c r="L41" s="1031"/>
      <c r="M41" s="1035"/>
      <c r="N41" s="536">
        <f t="shared" si="1"/>
        <v>0</v>
      </c>
      <c r="O41" s="536">
        <f t="shared" si="2"/>
        <v>0</v>
      </c>
      <c r="P41" s="537">
        <f t="shared" si="3"/>
        <v>0</v>
      </c>
    </row>
    <row r="42" spans="1:16" x14ac:dyDescent="0.2">
      <c r="A42" s="398">
        <v>15</v>
      </c>
      <c r="B42" s="1031"/>
      <c r="C42" s="1031"/>
      <c r="D42" s="1031"/>
      <c r="E42" s="1031"/>
      <c r="F42" s="1032"/>
      <c r="G42" s="1033"/>
      <c r="H42" s="1033"/>
      <c r="I42" s="1034" t="str">
        <f>IF(B42="","",IF(E42=0,'4'!$I$76,IF(E42=1,'4'!$J$76,IF(E42=2,'4'!$K$76,IF(E42=3,'4'!$L$76,IF(E42=4,'4'!$M$76,IF(E42=5,'4'!$O$76,"")))))))</f>
        <v/>
      </c>
      <c r="J42" s="1036" t="str">
        <f t="shared" si="0"/>
        <v/>
      </c>
      <c r="K42" s="1033"/>
      <c r="L42" s="1031"/>
      <c r="M42" s="1035"/>
      <c r="N42" s="536">
        <f t="shared" si="1"/>
        <v>0</v>
      </c>
      <c r="O42" s="536">
        <f t="shared" si="2"/>
        <v>0</v>
      </c>
      <c r="P42" s="537">
        <f t="shared" si="3"/>
        <v>0</v>
      </c>
    </row>
    <row r="43" spans="1:16" x14ac:dyDescent="0.2">
      <c r="A43" s="398">
        <v>16</v>
      </c>
      <c r="B43" s="1031"/>
      <c r="C43" s="1031"/>
      <c r="D43" s="1031"/>
      <c r="E43" s="1031"/>
      <c r="F43" s="1032"/>
      <c r="G43" s="1033"/>
      <c r="H43" s="1033"/>
      <c r="I43" s="1034" t="str">
        <f>IF(B43="","",IF(E43=0,'4'!$I$76,IF(E43=1,'4'!$J$76,IF(E43=2,'4'!$K$76,IF(E43=3,'4'!$L$76,IF(E43=4,'4'!$M$76,IF(E43=5,'4'!$O$76,"")))))))</f>
        <v/>
      </c>
      <c r="J43" s="1036" t="str">
        <f t="shared" si="0"/>
        <v/>
      </c>
      <c r="K43" s="1033"/>
      <c r="L43" s="1031"/>
      <c r="M43" s="1035"/>
      <c r="N43" s="536">
        <f t="shared" si="1"/>
        <v>0</v>
      </c>
      <c r="O43" s="536">
        <f t="shared" si="2"/>
        <v>0</v>
      </c>
      <c r="P43" s="537">
        <f t="shared" si="3"/>
        <v>0</v>
      </c>
    </row>
    <row r="44" spans="1:16" ht="14.1" customHeight="1" x14ac:dyDescent="0.2">
      <c r="A44" s="398">
        <v>17</v>
      </c>
      <c r="B44" s="1031"/>
      <c r="C44" s="1031"/>
      <c r="D44" s="1031"/>
      <c r="E44" s="1031"/>
      <c r="F44" s="1032"/>
      <c r="G44" s="1033"/>
      <c r="H44" s="1033"/>
      <c r="I44" s="1034" t="str">
        <f>IF(B44="","",IF(E44=0,'4'!$I$76,IF(E44=1,'4'!$J$76,IF(E44=2,'4'!$K$76,IF(E44=3,'4'!$L$76,IF(E44=4,'4'!$M$76,IF(E44=5,'4'!$O$76,"")))))))</f>
        <v/>
      </c>
      <c r="J44" s="1036" t="str">
        <f t="shared" si="0"/>
        <v/>
      </c>
      <c r="K44" s="1033"/>
      <c r="L44" s="1031"/>
      <c r="M44" s="1035"/>
      <c r="N44" s="536">
        <f t="shared" si="1"/>
        <v>0</v>
      </c>
      <c r="O44" s="536">
        <f t="shared" si="2"/>
        <v>0</v>
      </c>
      <c r="P44" s="537">
        <f t="shared" si="3"/>
        <v>0</v>
      </c>
    </row>
    <row r="45" spans="1:16" ht="14.1" customHeight="1" x14ac:dyDescent="0.2">
      <c r="A45" s="398">
        <v>18</v>
      </c>
      <c r="B45" s="1031"/>
      <c r="C45" s="1031"/>
      <c r="D45" s="1031"/>
      <c r="E45" s="1031"/>
      <c r="F45" s="1032"/>
      <c r="G45" s="1033"/>
      <c r="H45" s="1033"/>
      <c r="I45" s="1034" t="str">
        <f>IF(B45="","",IF(E45=0,'4'!$I$76,IF(E45=1,'4'!$J$76,IF(E45=2,'4'!$K$76,IF(E45=3,'4'!$L$76,IF(E45=4,'4'!$M$76,IF(E45=5,'4'!$O$76,"")))))))</f>
        <v/>
      </c>
      <c r="J45" s="1036" t="str">
        <f t="shared" si="0"/>
        <v/>
      </c>
      <c r="K45" s="1033"/>
      <c r="L45" s="1031"/>
      <c r="M45" s="1035"/>
      <c r="N45" s="536">
        <f t="shared" si="1"/>
        <v>0</v>
      </c>
      <c r="O45" s="536">
        <f t="shared" si="2"/>
        <v>0</v>
      </c>
      <c r="P45" s="537">
        <f t="shared" si="3"/>
        <v>0</v>
      </c>
    </row>
    <row r="46" spans="1:16" x14ac:dyDescent="0.2">
      <c r="A46" s="398">
        <v>19</v>
      </c>
      <c r="B46" s="1031"/>
      <c r="C46" s="1031"/>
      <c r="D46" s="1031"/>
      <c r="E46" s="1031"/>
      <c r="F46" s="1032"/>
      <c r="G46" s="1033"/>
      <c r="H46" s="1033"/>
      <c r="I46" s="1034" t="str">
        <f>IF(B46="","",IF(E46=0,'4'!$I$76,IF(E46=1,'4'!$J$76,IF(E46=2,'4'!$K$76,IF(E46=3,'4'!$L$76,IF(E46=4,'4'!$M$76,IF(E46=5,'4'!$O$76,"")))))))</f>
        <v/>
      </c>
      <c r="J46" s="1036" t="str">
        <f t="shared" si="0"/>
        <v/>
      </c>
      <c r="K46" s="1033"/>
      <c r="L46" s="1031"/>
      <c r="M46" s="1035"/>
      <c r="N46" s="536">
        <f t="shared" si="1"/>
        <v>0</v>
      </c>
      <c r="O46" s="536">
        <f t="shared" si="2"/>
        <v>0</v>
      </c>
      <c r="P46" s="537">
        <f t="shared" si="3"/>
        <v>0</v>
      </c>
    </row>
    <row r="47" spans="1:16" x14ac:dyDescent="0.2">
      <c r="A47" s="398">
        <v>20</v>
      </c>
      <c r="B47" s="1031"/>
      <c r="C47" s="1031"/>
      <c r="D47" s="1031"/>
      <c r="E47" s="1031"/>
      <c r="F47" s="1032"/>
      <c r="G47" s="1033"/>
      <c r="H47" s="1033"/>
      <c r="I47" s="1034" t="str">
        <f>IF(B47="","",IF(E47=0,'4'!$I$76,IF(E47=1,'4'!$J$76,IF(E47=2,'4'!$K$76,IF(E47=3,'4'!$L$76,IF(E47=4,'4'!$M$76,IF(E47=5,'4'!$O$76,"")))))))</f>
        <v/>
      </c>
      <c r="J47" s="1036" t="str">
        <f t="shared" si="0"/>
        <v/>
      </c>
      <c r="K47" s="1033"/>
      <c r="L47" s="1031"/>
      <c r="M47" s="1035"/>
      <c r="N47" s="536">
        <f t="shared" si="1"/>
        <v>0</v>
      </c>
      <c r="O47" s="536">
        <f t="shared" si="2"/>
        <v>0</v>
      </c>
      <c r="P47" s="537">
        <f t="shared" si="3"/>
        <v>0</v>
      </c>
    </row>
    <row r="48" spans="1:16" ht="14.1" customHeight="1" x14ac:dyDescent="0.2">
      <c r="D48" s="1037">
        <f>SUM(D28:D47)</f>
        <v>0</v>
      </c>
      <c r="E48" s="523"/>
      <c r="F48" s="524"/>
      <c r="G48" s="525"/>
      <c r="H48" s="526"/>
      <c r="I48" s="527"/>
      <c r="J48" s="519"/>
      <c r="K48" s="528"/>
      <c r="L48" s="519"/>
      <c r="M48" s="408"/>
    </row>
    <row r="49" spans="1:15" ht="5.25" customHeight="1" x14ac:dyDescent="0.2">
      <c r="I49" s="527"/>
      <c r="J49" s="519"/>
      <c r="K49" s="528"/>
      <c r="L49" s="519"/>
    </row>
    <row r="50" spans="1:15" x14ac:dyDescent="0.2">
      <c r="B50" s="409" t="s">
        <v>970</v>
      </c>
      <c r="C50" s="409"/>
      <c r="H50" s="519"/>
      <c r="I50" s="519"/>
      <c r="J50" s="519"/>
      <c r="K50" s="528"/>
      <c r="L50" s="519"/>
    </row>
    <row r="51" spans="1:15" ht="5.25" customHeight="1" x14ac:dyDescent="0.2">
      <c r="I51" s="527"/>
      <c r="J51" s="519"/>
      <c r="K51" s="528"/>
      <c r="L51" s="519"/>
    </row>
    <row r="52" spans="1:15" ht="13.5" customHeight="1" x14ac:dyDescent="0.2">
      <c r="B52" s="529" t="s">
        <v>957</v>
      </c>
      <c r="C52" s="409"/>
      <c r="D52" s="1162">
        <f>SUM(N28:N47)</f>
        <v>0</v>
      </c>
      <c r="E52" s="1162"/>
      <c r="F52" s="530" t="s">
        <v>971</v>
      </c>
      <c r="G52" s="530"/>
      <c r="H52" s="530"/>
      <c r="I52" s="531">
        <f>SUM(O28:O47)</f>
        <v>0</v>
      </c>
      <c r="J52" s="1186" t="s">
        <v>941</v>
      </c>
      <c r="K52" s="1186"/>
      <c r="L52" s="1187">
        <f>SUM(P28:P47)</f>
        <v>0</v>
      </c>
      <c r="M52" s="1187"/>
    </row>
    <row r="53" spans="1:15" ht="5.25" customHeight="1" x14ac:dyDescent="0.2">
      <c r="I53" s="527"/>
      <c r="J53" s="519"/>
      <c r="K53" s="528"/>
      <c r="L53" s="519"/>
    </row>
    <row r="54" spans="1:15" ht="13.5" customHeight="1" x14ac:dyDescent="0.2">
      <c r="B54" s="1054" t="s">
        <v>972</v>
      </c>
      <c r="C54" s="1054"/>
      <c r="D54" s="1177">
        <f>SUMIFS(D28:D47,B28:B47,"LI")</f>
        <v>0</v>
      </c>
      <c r="E54" s="1177"/>
      <c r="F54" s="1174" t="s">
        <v>973</v>
      </c>
      <c r="G54" s="1174"/>
      <c r="H54" s="1174"/>
      <c r="I54" s="532">
        <f>SUMIFS(D28:D47,B28:B47,"MR")</f>
        <v>0</v>
      </c>
      <c r="J54" s="533" t="s">
        <v>976</v>
      </c>
      <c r="K54" s="534"/>
      <c r="L54" s="1189">
        <f>IF(IFERROR(D54/D48,-1.5)=-1.5,0,D54/D48)</f>
        <v>0</v>
      </c>
      <c r="M54" s="1189"/>
    </row>
    <row r="55" spans="1:15" ht="5.25" customHeight="1" x14ac:dyDescent="0.2">
      <c r="I55" s="527"/>
      <c r="J55" s="519"/>
      <c r="K55" s="528"/>
      <c r="L55" s="535"/>
    </row>
    <row r="56" spans="1:15" ht="13.5" customHeight="1" x14ac:dyDescent="0.2">
      <c r="B56" s="1054" t="s">
        <v>977</v>
      </c>
      <c r="C56" s="1054"/>
      <c r="D56" s="1168">
        <f>SUMIFS(O28:O47,B28:B47,"LI")</f>
        <v>0</v>
      </c>
      <c r="E56" s="1168"/>
      <c r="F56" s="1174" t="s">
        <v>978</v>
      </c>
      <c r="G56" s="1174"/>
      <c r="H56" s="1174"/>
      <c r="I56" s="532">
        <f>SUMIFS(O28:O47,B28:B47,"MR")</f>
        <v>0</v>
      </c>
      <c r="J56" s="533" t="s">
        <v>979</v>
      </c>
      <c r="K56" s="534"/>
      <c r="L56" s="1189">
        <f>IF(IFERROR(D56/I52,-1.5)=-1.5,0,D56/I52)</f>
        <v>0</v>
      </c>
      <c r="M56" s="1189"/>
    </row>
    <row r="57" spans="1:15" ht="5.25" customHeight="1" x14ac:dyDescent="0.2">
      <c r="I57" s="527"/>
      <c r="J57" s="519"/>
      <c r="K57" s="528"/>
      <c r="L57" s="519"/>
    </row>
    <row r="58" spans="1:15" ht="13.5" customHeight="1" x14ac:dyDescent="0.2">
      <c r="B58" s="407" t="s">
        <v>974</v>
      </c>
      <c r="D58" s="1183"/>
      <c r="E58" s="1183"/>
      <c r="F58" s="1184" t="s">
        <v>975</v>
      </c>
      <c r="G58" s="1185"/>
      <c r="H58" s="1185"/>
      <c r="I58" s="299"/>
      <c r="J58" s="409" t="s">
        <v>980</v>
      </c>
      <c r="L58" s="1178">
        <f>I52+D58+I58</f>
        <v>0</v>
      </c>
      <c r="M58" s="1178"/>
    </row>
    <row r="59" spans="1:15" ht="7.5" customHeight="1" x14ac:dyDescent="0.2">
      <c r="H59" s="517"/>
      <c r="I59" s="517"/>
      <c r="J59" s="517"/>
      <c r="K59" s="518"/>
      <c r="L59" s="519"/>
    </row>
    <row r="60" spans="1:15" x14ac:dyDescent="0.2">
      <c r="B60" s="1180" t="s">
        <v>166</v>
      </c>
      <c r="C60" s="1181"/>
      <c r="D60" s="1181"/>
      <c r="E60" s="1181"/>
      <c r="F60" s="1181"/>
      <c r="G60" s="1181"/>
      <c r="H60" s="1181"/>
      <c r="I60" s="1181"/>
      <c r="J60" s="1181"/>
      <c r="K60" s="1182"/>
      <c r="L60" s="477"/>
      <c r="M60" s="520"/>
    </row>
    <row r="61" spans="1:15" ht="25.5" customHeight="1" x14ac:dyDescent="0.2">
      <c r="B61" s="1164" t="s">
        <v>167</v>
      </c>
      <c r="C61" s="1165"/>
      <c r="D61" s="1166"/>
      <c r="E61" s="1175" t="s">
        <v>169</v>
      </c>
      <c r="F61" s="1176"/>
      <c r="G61" s="1175" t="s">
        <v>168</v>
      </c>
      <c r="H61" s="1176"/>
      <c r="I61" s="521" t="s">
        <v>170</v>
      </c>
      <c r="J61" s="522" t="s">
        <v>959</v>
      </c>
      <c r="K61" s="522" t="s">
        <v>958</v>
      </c>
      <c r="O61" s="516" t="s">
        <v>385</v>
      </c>
    </row>
    <row r="62" spans="1:15" x14ac:dyDescent="0.2">
      <c r="A62" s="398">
        <v>1</v>
      </c>
      <c r="B62" s="1075"/>
      <c r="C62" s="1107"/>
      <c r="D62" s="1076"/>
      <c r="E62" s="1163"/>
      <c r="F62" s="1163"/>
      <c r="G62" s="1167"/>
      <c r="H62" s="1167"/>
      <c r="I62" s="514">
        <f>IF(IFERROR(E62/'1'!E$26,-1.5)=-1.5,0,E62/'1'!E$26)</f>
        <v>0</v>
      </c>
      <c r="J62" s="515">
        <f>K62/12</f>
        <v>0</v>
      </c>
      <c r="K62" s="487">
        <f>IF(IFERROR(G62/E$62,1)=1,0,G62/E$62)</f>
        <v>0</v>
      </c>
      <c r="M62" s="512"/>
      <c r="O62" s="516" t="s">
        <v>386</v>
      </c>
    </row>
    <row r="63" spans="1:15" x14ac:dyDescent="0.2">
      <c r="A63" s="398">
        <v>2</v>
      </c>
      <c r="B63" s="1075"/>
      <c r="C63" s="1107"/>
      <c r="D63" s="1076"/>
      <c r="E63" s="1163"/>
      <c r="F63" s="1163"/>
      <c r="G63" s="1167"/>
      <c r="H63" s="1167"/>
      <c r="I63" s="514">
        <f>IF(IFERROR(E63/'1'!E$26,-1.5)=-1.5,0,E63/'1'!E$26)</f>
        <v>0</v>
      </c>
      <c r="J63" s="515">
        <f t="shared" ref="J63:J71" si="4">K63/12</f>
        <v>0</v>
      </c>
      <c r="K63" s="487">
        <f t="shared" ref="K63:K71" si="5">IF(IFERROR(G63/E$62,1)=1,0,G63/E$62)</f>
        <v>0</v>
      </c>
      <c r="M63" s="512"/>
    </row>
    <row r="64" spans="1:15" x14ac:dyDescent="0.2">
      <c r="A64" s="398">
        <v>3</v>
      </c>
      <c r="B64" s="1075"/>
      <c r="C64" s="1107"/>
      <c r="D64" s="1076"/>
      <c r="E64" s="1163"/>
      <c r="F64" s="1163"/>
      <c r="G64" s="1167"/>
      <c r="H64" s="1167"/>
      <c r="I64" s="514">
        <f>IF(IFERROR(E64/'1'!E$26,-1.5)=-1.5,0,E64/'1'!E$26)</f>
        <v>0</v>
      </c>
      <c r="J64" s="515">
        <f t="shared" si="4"/>
        <v>0</v>
      </c>
      <c r="K64" s="487">
        <f t="shared" si="5"/>
        <v>0</v>
      </c>
      <c r="M64" s="512"/>
    </row>
    <row r="65" spans="1:13" x14ac:dyDescent="0.2">
      <c r="A65" s="398">
        <v>4</v>
      </c>
      <c r="B65" s="1075"/>
      <c r="C65" s="1107"/>
      <c r="D65" s="1076"/>
      <c r="E65" s="1163"/>
      <c r="F65" s="1163"/>
      <c r="G65" s="1167"/>
      <c r="H65" s="1167"/>
      <c r="I65" s="514">
        <f>IF(IFERROR(E65/'1'!E$26,-1.5)=-1.5,0,E65/'1'!E$26)</f>
        <v>0</v>
      </c>
      <c r="J65" s="515">
        <f t="shared" si="4"/>
        <v>0</v>
      </c>
      <c r="K65" s="487">
        <f t="shared" si="5"/>
        <v>0</v>
      </c>
      <c r="M65" s="512"/>
    </row>
    <row r="66" spans="1:13" x14ac:dyDescent="0.2">
      <c r="A66" s="398">
        <v>5</v>
      </c>
      <c r="B66" s="1075"/>
      <c r="C66" s="1107"/>
      <c r="D66" s="1076"/>
      <c r="E66" s="1163"/>
      <c r="F66" s="1163"/>
      <c r="G66" s="1167"/>
      <c r="H66" s="1167"/>
      <c r="I66" s="514">
        <f>IF(IFERROR(E66/'1'!E$26,-1.5)=-1.5,0,E66/'1'!E$26)</f>
        <v>0</v>
      </c>
      <c r="J66" s="515">
        <f t="shared" si="4"/>
        <v>0</v>
      </c>
      <c r="K66" s="487">
        <f t="shared" si="5"/>
        <v>0</v>
      </c>
      <c r="M66" s="512"/>
    </row>
    <row r="67" spans="1:13" x14ac:dyDescent="0.2">
      <c r="A67" s="398">
        <v>6</v>
      </c>
      <c r="B67" s="1075"/>
      <c r="C67" s="1107"/>
      <c r="D67" s="1076"/>
      <c r="E67" s="1163"/>
      <c r="F67" s="1163"/>
      <c r="G67" s="1167"/>
      <c r="H67" s="1167"/>
      <c r="I67" s="514">
        <f>IF(IFERROR(E67/'1'!E$26,-1.5)=-1.5,0,E67/'1'!E$26)</f>
        <v>0</v>
      </c>
      <c r="J67" s="515">
        <f t="shared" si="4"/>
        <v>0</v>
      </c>
      <c r="K67" s="487">
        <f t="shared" si="5"/>
        <v>0</v>
      </c>
      <c r="M67" s="512"/>
    </row>
    <row r="68" spans="1:13" x14ac:dyDescent="0.2">
      <c r="A68" s="398">
        <v>7</v>
      </c>
      <c r="B68" s="1075"/>
      <c r="C68" s="1107"/>
      <c r="D68" s="1076"/>
      <c r="E68" s="1163"/>
      <c r="F68" s="1163"/>
      <c r="G68" s="1167"/>
      <c r="H68" s="1167"/>
      <c r="I68" s="514">
        <f>IF(IFERROR(E68/'1'!E$26,-1.5)=-1.5,0,E68/'1'!E$26)</f>
        <v>0</v>
      </c>
      <c r="J68" s="515">
        <f t="shared" si="4"/>
        <v>0</v>
      </c>
      <c r="K68" s="487">
        <f t="shared" si="5"/>
        <v>0</v>
      </c>
      <c r="M68" s="512"/>
    </row>
    <row r="69" spans="1:13" x14ac:dyDescent="0.2">
      <c r="A69" s="398">
        <v>8</v>
      </c>
      <c r="B69" s="1075"/>
      <c r="C69" s="1107"/>
      <c r="D69" s="1076"/>
      <c r="E69" s="1163"/>
      <c r="F69" s="1163"/>
      <c r="G69" s="1167"/>
      <c r="H69" s="1167"/>
      <c r="I69" s="514">
        <f>IF(IFERROR(E69/'1'!E$26,-1.5)=-1.5,0,E69/'1'!E$26)</f>
        <v>0</v>
      </c>
      <c r="J69" s="515">
        <f t="shared" si="4"/>
        <v>0</v>
      </c>
      <c r="K69" s="487">
        <f t="shared" si="5"/>
        <v>0</v>
      </c>
      <c r="M69" s="512"/>
    </row>
    <row r="70" spans="1:13" x14ac:dyDescent="0.2">
      <c r="A70" s="398">
        <v>9</v>
      </c>
      <c r="B70" s="1075"/>
      <c r="C70" s="1107"/>
      <c r="D70" s="1076"/>
      <c r="E70" s="1163"/>
      <c r="F70" s="1163"/>
      <c r="G70" s="1167"/>
      <c r="H70" s="1167"/>
      <c r="I70" s="514">
        <f>IF(IFERROR(E70/'1'!E$26,-1.5)=-1.5,0,E70/'1'!E$26)</f>
        <v>0</v>
      </c>
      <c r="J70" s="515">
        <f t="shared" si="4"/>
        <v>0</v>
      </c>
      <c r="K70" s="487">
        <f t="shared" si="5"/>
        <v>0</v>
      </c>
      <c r="M70" s="512"/>
    </row>
    <row r="71" spans="1:13" x14ac:dyDescent="0.2">
      <c r="A71" s="398">
        <v>10</v>
      </c>
      <c r="B71" s="1075"/>
      <c r="C71" s="1107"/>
      <c r="D71" s="1076"/>
      <c r="E71" s="1163"/>
      <c r="F71" s="1163"/>
      <c r="G71" s="1167"/>
      <c r="H71" s="1167"/>
      <c r="I71" s="514">
        <f>IF(IFERROR(E71/'1'!E$26,-1.5)=-1.5,0,E71/'1'!E$26)</f>
        <v>0</v>
      </c>
      <c r="J71" s="515">
        <f t="shared" si="4"/>
        <v>0</v>
      </c>
      <c r="K71" s="487">
        <f t="shared" si="5"/>
        <v>0</v>
      </c>
      <c r="M71" s="512"/>
    </row>
    <row r="72" spans="1:13" x14ac:dyDescent="0.2">
      <c r="B72" s="1171" t="s">
        <v>960</v>
      </c>
      <c r="C72" s="1172"/>
      <c r="D72" s="1172"/>
      <c r="E72" s="1172"/>
      <c r="F72" s="1173"/>
      <c r="G72" s="1169">
        <f>SUM(G62:G71)</f>
        <v>0</v>
      </c>
      <c r="H72" s="1170"/>
      <c r="I72" s="439"/>
      <c r="J72" s="510">
        <f>SUM(J62:J71)</f>
        <v>0</v>
      </c>
      <c r="K72" s="511">
        <f>IF(IFERROR(SUM(K62:K71),1)=1,0,SUM(K62:K71))</f>
        <v>0</v>
      </c>
      <c r="L72" s="428"/>
      <c r="M72" s="512"/>
    </row>
    <row r="73" spans="1:13" ht="13.5" thickBot="1" x14ac:dyDescent="0.25">
      <c r="B73" s="513"/>
      <c r="C73" s="513"/>
      <c r="D73" s="513"/>
      <c r="E73" s="513"/>
      <c r="F73" s="513"/>
      <c r="G73" s="513"/>
      <c r="H73" s="513"/>
      <c r="I73" s="513"/>
      <c r="J73" s="513"/>
      <c r="K73" s="513"/>
      <c r="L73" s="397"/>
      <c r="M73" s="397"/>
    </row>
    <row r="74" spans="1:13" ht="13.5" thickTop="1" x14ac:dyDescent="0.2">
      <c r="B74" s="435" t="str">
        <f>Guide!$C$30</f>
        <v>For year: 2024</v>
      </c>
      <c r="M74" s="491" t="s">
        <v>164</v>
      </c>
    </row>
    <row r="75" spans="1:13" x14ac:dyDescent="0.2">
      <c r="M75" s="494"/>
    </row>
  </sheetData>
  <sheetProtection algorithmName="SHA-512" hashValue="18tVBJoPGB1TD9so+XMn2VQFp19lz8jGj43sNA7HUhkogmE6cLmHjh9nNnuLx0k+/MP6Htvoui2WwG6Hb9gUqw==" saltValue="DELN3Og7QnmtvZNjJNrpSA==" spinCount="100000" sheet="1" objects="1" scenarios="1"/>
  <mergeCells count="54">
    <mergeCell ref="D54:E54"/>
    <mergeCell ref="G61:H61"/>
    <mergeCell ref="L58:M58"/>
    <mergeCell ref="B16:M20"/>
    <mergeCell ref="B60:K60"/>
    <mergeCell ref="D58:E58"/>
    <mergeCell ref="B54:C54"/>
    <mergeCell ref="F54:H54"/>
    <mergeCell ref="F58:H58"/>
    <mergeCell ref="B56:C56"/>
    <mergeCell ref="J52:K52"/>
    <mergeCell ref="L52:M52"/>
    <mergeCell ref="B26:M26"/>
    <mergeCell ref="L54:M54"/>
    <mergeCell ref="L56:M56"/>
    <mergeCell ref="B22:M22"/>
    <mergeCell ref="D56:E56"/>
    <mergeCell ref="B63:D63"/>
    <mergeCell ref="G72:H72"/>
    <mergeCell ref="B72:F72"/>
    <mergeCell ref="F56:H56"/>
    <mergeCell ref="E62:F62"/>
    <mergeCell ref="E61:F61"/>
    <mergeCell ref="G71:H71"/>
    <mergeCell ref="G70:H70"/>
    <mergeCell ref="G69:H69"/>
    <mergeCell ref="G68:H68"/>
    <mergeCell ref="G67:H67"/>
    <mergeCell ref="G66:H66"/>
    <mergeCell ref="G65:H65"/>
    <mergeCell ref="G64:H64"/>
    <mergeCell ref="G63:H63"/>
    <mergeCell ref="G62:H62"/>
    <mergeCell ref="B68:D68"/>
    <mergeCell ref="B67:D67"/>
    <mergeCell ref="B66:D66"/>
    <mergeCell ref="B65:D65"/>
    <mergeCell ref="B64:D64"/>
    <mergeCell ref="B1:M1"/>
    <mergeCell ref="D52:E52"/>
    <mergeCell ref="E71:F71"/>
    <mergeCell ref="E70:F70"/>
    <mergeCell ref="E69:F69"/>
    <mergeCell ref="E63:F63"/>
    <mergeCell ref="E68:F68"/>
    <mergeCell ref="E67:F67"/>
    <mergeCell ref="E66:F66"/>
    <mergeCell ref="E65:F65"/>
    <mergeCell ref="E64:F64"/>
    <mergeCell ref="B61:D61"/>
    <mergeCell ref="B62:D62"/>
    <mergeCell ref="B71:D71"/>
    <mergeCell ref="B70:D70"/>
    <mergeCell ref="B69:D69"/>
  </mergeCells>
  <phoneticPr fontId="4" type="noConversion"/>
  <dataValidations count="4">
    <dataValidation type="list" allowBlank="1" showInputMessage="1" showErrorMessage="1" sqref="D49:D51 D53 D55 D57" xr:uid="{00000000-0002-0000-0700-000000000000}">
      <formula1>"0-BR,1-BR,2-BR,3-BR,4-BR"</formula1>
    </dataValidation>
    <dataValidation type="list" allowBlank="1" showInputMessage="1" showErrorMessage="1" sqref="F49:F51 F53 F55 F57" xr:uid="{00000000-0002-0000-0700-000001000000}">
      <formula1>"LIHTC 2016,LIHTC 2017,LIHTC 2018, LIHTC 2019,LIHTC 2020,NON-MET 2016,NON-MET 2017,NON-MET 2018, NON-MET 2019,NON-MET 2020,HOME 2016,HOME 2017,HOME 2018,HOME 2019,HOME 2020"</formula1>
    </dataValidation>
    <dataValidation type="list" allowBlank="1" showInputMessage="1" showErrorMessage="1" sqref="B62:B71" xr:uid="{00000000-0002-0000-0700-000002000000}">
      <formula1>"Laundry,Other Vending,Forfeited Deposits,Late Fees,Other"</formula1>
    </dataValidation>
    <dataValidation type="whole" allowBlank="1" showInputMessage="1" showErrorMessage="1" sqref="L28:L47" xr:uid="{00000000-0002-0000-0700-000003000000}">
      <formula1>0</formula1>
      <formula2>300</formula2>
    </dataValidation>
  </dataValidations>
  <hyperlinks>
    <hyperlink ref="B1" r:id="rId1" display="2024 QAP.pdf" xr:uid="{F221370E-29D7-476C-AC76-9A56A7CB7C90}"/>
    <hyperlink ref="B1:M1" r:id="rId2" display="2024 QAP (Qualified Allocation Plan)" xr:uid="{837FC5A1-A357-46AF-A1EC-D90D1EEE9DEA}"/>
  </hyperlinks>
  <printOptions horizontalCentered="1"/>
  <pageMargins left="0.25" right="0.25" top="0.75" bottom="0.75" header="0.3" footer="0.3"/>
  <pageSetup scale="75" orientation="portrait" r:id="rId3"/>
  <headerFooter alignWithMargins="0">
    <oddHeader>&amp;C&amp;"Arial,Bold"Low-Income Housing Tax Credit / Tax Exempt Bond Application</oddHeader>
  </headerFooter>
  <extLst>
    <ext xmlns:x14="http://schemas.microsoft.com/office/spreadsheetml/2009/9/main" uri="{CCE6A557-97BC-4b89-ADB6-D9C93CAAB3DF}">
      <x14:dataValidations xmlns:xm="http://schemas.microsoft.com/office/excel/2006/main" count="3">
        <x14:dataValidation type="list" allowBlank="1" xr:uid="{00000000-0002-0000-0700-000004000000}">
          <x14:formula1>
            <xm:f>Tables!$M$16:$M$24</xm:f>
          </x14:formula1>
          <xm:sqref>M28:M47</xm:sqref>
        </x14:dataValidation>
        <x14:dataValidation type="list" allowBlank="1" showInputMessage="1" showErrorMessage="1" xr:uid="{00000000-0002-0000-0700-000005000000}">
          <x14:formula1>
            <xm:f>Tables!$M$3:$M$5</xm:f>
          </x14:formula1>
          <xm:sqref>B28:B47</xm:sqref>
        </x14:dataValidation>
        <x14:dataValidation type="list" allowBlank="1" showInputMessage="1" showErrorMessage="1" xr:uid="{1626D714-AFB8-44C0-85FA-61BD3B698FD1}">
          <x14:formula1>
            <xm:f>Tables!$H$8:$H$12</xm:f>
          </x14:formula1>
          <xm:sqref>C28:C47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56"/>
  <sheetViews>
    <sheetView showGridLines="0" workbookViewId="0"/>
  </sheetViews>
  <sheetFormatPr defaultColWidth="9.140625" defaultRowHeight="12.75" x14ac:dyDescent="0.2"/>
  <cols>
    <col min="1" max="1" width="1.7109375" style="398" customWidth="1"/>
    <col min="2" max="2" width="28.5703125" style="398" customWidth="1"/>
    <col min="3" max="3" width="15.28515625" style="398" customWidth="1"/>
    <col min="4" max="4" width="1.7109375" style="398" customWidth="1"/>
    <col min="5" max="5" width="3" style="398" customWidth="1"/>
    <col min="6" max="6" width="26.140625" style="398" customWidth="1"/>
    <col min="7" max="7" width="18.28515625" style="398" customWidth="1"/>
    <col min="8" max="8" width="1.7109375" style="398" customWidth="1"/>
    <col min="9" max="16384" width="9.14062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541">
        <f>'1'!Q5</f>
        <v>0</v>
      </c>
    </row>
    <row r="4" spans="1:17" ht="15.75" x14ac:dyDescent="0.25">
      <c r="B4" s="413" t="s">
        <v>185</v>
      </c>
      <c r="C4" s="414"/>
      <c r="D4" s="414"/>
      <c r="E4" s="414"/>
      <c r="F4" s="414"/>
      <c r="G4" s="414"/>
    </row>
    <row r="6" spans="1:17" x14ac:dyDescent="0.2">
      <c r="B6" s="1192" t="s">
        <v>186</v>
      </c>
      <c r="C6" s="1192"/>
      <c r="D6" s="1192"/>
      <c r="E6" s="1192"/>
      <c r="F6" s="1192"/>
      <c r="G6" s="1192"/>
    </row>
    <row r="7" spans="1:17" x14ac:dyDescent="0.2">
      <c r="B7" s="409" t="s">
        <v>471</v>
      </c>
      <c r="G7" s="562">
        <f>SUMIFS('6'!P28:P47,'6'!B28:B47,"LI")</f>
        <v>0</v>
      </c>
    </row>
    <row r="8" spans="1:17" x14ac:dyDescent="0.2">
      <c r="B8" s="398" t="s">
        <v>187</v>
      </c>
      <c r="G8" s="511">
        <f>SUMIFS('6'!P28:P47,'6'!B28:B47,"MR")</f>
        <v>0</v>
      </c>
    </row>
    <row r="9" spans="1:17" x14ac:dyDescent="0.2">
      <c r="B9" s="409" t="s">
        <v>256</v>
      </c>
      <c r="G9" s="511">
        <f>SUM(G7:G8)</f>
        <v>0</v>
      </c>
    </row>
    <row r="10" spans="1:17" x14ac:dyDescent="0.2">
      <c r="B10" s="398" t="s">
        <v>176</v>
      </c>
      <c r="G10" s="511">
        <f>'6'!G72</f>
        <v>0</v>
      </c>
    </row>
    <row r="11" spans="1:17" ht="17.25" customHeight="1" x14ac:dyDescent="0.2">
      <c r="G11" s="563"/>
    </row>
    <row r="12" spans="1:17" x14ac:dyDescent="0.2">
      <c r="B12" s="409" t="s">
        <v>1100</v>
      </c>
      <c r="C12" s="5"/>
      <c r="E12" s="398" t="s">
        <v>188</v>
      </c>
      <c r="G12" s="511">
        <f>SUM(G9:G10)*C12*-1</f>
        <v>0</v>
      </c>
    </row>
    <row r="13" spans="1:17" x14ac:dyDescent="0.2">
      <c r="D13" s="561"/>
      <c r="E13" s="398" t="s">
        <v>189</v>
      </c>
      <c r="G13" s="511">
        <f>ROUND(SUM(G9:G12),0)</f>
        <v>0</v>
      </c>
    </row>
    <row r="14" spans="1:17" x14ac:dyDescent="0.2">
      <c r="A14" s="408"/>
      <c r="B14" s="408"/>
      <c r="C14" s="408"/>
      <c r="D14" s="408"/>
      <c r="E14" s="417"/>
      <c r="H14" s="408"/>
    </row>
    <row r="15" spans="1:17" x14ac:dyDescent="0.2">
      <c r="A15" s="408"/>
      <c r="B15" s="1192" t="s">
        <v>190</v>
      </c>
      <c r="C15" s="1192"/>
      <c r="D15" s="408"/>
      <c r="E15" s="417"/>
      <c r="F15" s="1192" t="s">
        <v>193</v>
      </c>
      <c r="G15" s="1192"/>
      <c r="H15" s="408"/>
    </row>
    <row r="16" spans="1:17" x14ac:dyDescent="0.2">
      <c r="A16" s="408"/>
      <c r="B16" s="554" t="s">
        <v>181</v>
      </c>
      <c r="C16" s="18"/>
      <c r="D16" s="408"/>
      <c r="E16" s="417"/>
      <c r="F16" s="554" t="s">
        <v>179</v>
      </c>
      <c r="G16" s="18"/>
      <c r="H16" s="408"/>
    </row>
    <row r="17" spans="1:8" x14ac:dyDescent="0.2">
      <c r="A17" s="408"/>
      <c r="B17" s="554" t="s">
        <v>741</v>
      </c>
      <c r="C17" s="18"/>
      <c r="D17" s="408"/>
      <c r="E17" s="559"/>
      <c r="F17" s="554" t="s">
        <v>755</v>
      </c>
      <c r="G17" s="18"/>
      <c r="H17" s="408"/>
    </row>
    <row r="18" spans="1:8" x14ac:dyDescent="0.2">
      <c r="A18" s="408"/>
      <c r="B18" s="554" t="s">
        <v>745</v>
      </c>
      <c r="C18" s="94"/>
      <c r="D18" s="408"/>
      <c r="E18" s="559"/>
      <c r="F18" s="538" t="s">
        <v>95</v>
      </c>
      <c r="G18" s="18"/>
      <c r="H18" s="408"/>
    </row>
    <row r="19" spans="1:8" x14ac:dyDescent="0.2">
      <c r="A19" s="408"/>
      <c r="B19" s="554" t="s">
        <v>742</v>
      </c>
      <c r="C19" s="18"/>
      <c r="D19" s="408"/>
      <c r="E19" s="417"/>
      <c r="F19" s="538" t="s">
        <v>753</v>
      </c>
      <c r="G19" s="18"/>
      <c r="H19" s="408"/>
    </row>
    <row r="20" spans="1:8" x14ac:dyDescent="0.2">
      <c r="A20" s="408"/>
      <c r="B20" s="560" t="s">
        <v>748</v>
      </c>
      <c r="C20" s="18"/>
      <c r="D20" s="408"/>
      <c r="E20" s="417"/>
      <c r="F20" s="538" t="s">
        <v>473</v>
      </c>
      <c r="G20" s="18"/>
      <c r="H20" s="408"/>
    </row>
    <row r="21" spans="1:8" x14ac:dyDescent="0.2">
      <c r="A21" s="408"/>
      <c r="B21" s="554" t="s">
        <v>743</v>
      </c>
      <c r="C21" s="18"/>
      <c r="D21" s="408"/>
      <c r="E21" s="417"/>
      <c r="F21" s="538" t="s">
        <v>756</v>
      </c>
      <c r="G21" s="18"/>
      <c r="H21" s="408"/>
    </row>
    <row r="22" spans="1:8" x14ac:dyDescent="0.2">
      <c r="A22" s="408"/>
      <c r="B22" s="554" t="s">
        <v>744</v>
      </c>
      <c r="C22" s="18"/>
      <c r="D22" s="408"/>
      <c r="E22" s="417"/>
      <c r="F22" s="538" t="s">
        <v>754</v>
      </c>
      <c r="G22" s="18"/>
      <c r="H22" s="408"/>
    </row>
    <row r="23" spans="1:8" x14ac:dyDescent="0.2">
      <c r="A23" s="408"/>
      <c r="B23" s="554" t="s">
        <v>747</v>
      </c>
      <c r="C23" s="18"/>
      <c r="D23" s="408"/>
      <c r="E23" s="417"/>
      <c r="F23" s="473" t="s">
        <v>177</v>
      </c>
      <c r="G23" s="18"/>
      <c r="H23" s="408"/>
    </row>
    <row r="24" spans="1:8" x14ac:dyDescent="0.2">
      <c r="A24" s="408"/>
      <c r="B24" s="554" t="s">
        <v>84</v>
      </c>
      <c r="C24" s="18"/>
      <c r="D24" s="408"/>
      <c r="E24" s="417"/>
      <c r="F24" s="473" t="s">
        <v>871</v>
      </c>
      <c r="G24" s="18"/>
      <c r="H24" s="408"/>
    </row>
    <row r="25" spans="1:8" x14ac:dyDescent="0.2">
      <c r="A25" s="408"/>
      <c r="B25" s="554" t="s">
        <v>746</v>
      </c>
      <c r="C25" s="18"/>
      <c r="D25" s="408"/>
      <c r="E25" s="417"/>
      <c r="F25" s="538" t="s">
        <v>180</v>
      </c>
      <c r="G25" s="18"/>
      <c r="H25" s="408"/>
    </row>
    <row r="26" spans="1:8" x14ac:dyDescent="0.2">
      <c r="A26" s="408"/>
      <c r="B26" s="554" t="s">
        <v>966</v>
      </c>
      <c r="C26" s="556">
        <f>'7-A'!C19</f>
        <v>0</v>
      </c>
      <c r="D26" s="408"/>
      <c r="E26" s="417"/>
      <c r="F26" s="473" t="s">
        <v>178</v>
      </c>
      <c r="G26" s="18"/>
      <c r="H26" s="408"/>
    </row>
    <row r="27" spans="1:8" x14ac:dyDescent="0.2">
      <c r="A27" s="408"/>
      <c r="B27" s="552" t="s">
        <v>658</v>
      </c>
      <c r="C27" s="557">
        <f>SUM(C16:C26)</f>
        <v>0</v>
      </c>
      <c r="D27" s="408"/>
      <c r="E27" s="417"/>
      <c r="F27" s="538" t="s">
        <v>967</v>
      </c>
      <c r="G27" s="556">
        <f>'7-A'!G19</f>
        <v>0</v>
      </c>
      <c r="H27" s="408"/>
    </row>
    <row r="28" spans="1:8" x14ac:dyDescent="0.2">
      <c r="A28" s="408"/>
      <c r="B28" s="552" t="s">
        <v>659</v>
      </c>
      <c r="C28" s="553" t="e">
        <f>C27/G13</f>
        <v>#DIV/0!</v>
      </c>
      <c r="D28" s="408"/>
      <c r="E28" s="417"/>
      <c r="F28" s="552" t="s">
        <v>661</v>
      </c>
      <c r="G28" s="557">
        <f>SUM(G16:G27)</f>
        <v>0</v>
      </c>
      <c r="H28" s="408"/>
    </row>
    <row r="29" spans="1:8" x14ac:dyDescent="0.2">
      <c r="A29" s="408"/>
      <c r="D29" s="408"/>
      <c r="E29" s="417"/>
      <c r="F29" s="552" t="s">
        <v>659</v>
      </c>
      <c r="G29" s="553" t="e">
        <f>G28/G13</f>
        <v>#DIV/0!</v>
      </c>
      <c r="H29" s="408"/>
    </row>
    <row r="30" spans="1:8" x14ac:dyDescent="0.2">
      <c r="A30" s="408"/>
      <c r="B30" s="408"/>
      <c r="C30" s="417"/>
      <c r="D30" s="408"/>
      <c r="E30" s="417"/>
      <c r="H30" s="408"/>
    </row>
    <row r="31" spans="1:8" x14ac:dyDescent="0.2">
      <c r="A31" s="408"/>
      <c r="B31" s="1192" t="s">
        <v>191</v>
      </c>
      <c r="C31" s="1192"/>
      <c r="D31" s="408"/>
      <c r="E31" s="417"/>
      <c r="F31" s="1193" t="s">
        <v>757</v>
      </c>
      <c r="G31" s="1194"/>
      <c r="H31" s="408"/>
    </row>
    <row r="32" spans="1:8" x14ac:dyDescent="0.2">
      <c r="A32" s="408"/>
      <c r="B32" s="554" t="s">
        <v>749</v>
      </c>
      <c r="C32" s="18"/>
      <c r="D32" s="408"/>
      <c r="E32" s="417"/>
      <c r="F32" s="538" t="s">
        <v>183</v>
      </c>
      <c r="G32" s="18"/>
      <c r="H32" s="408"/>
    </row>
    <row r="33" spans="1:8" x14ac:dyDescent="0.2">
      <c r="A33" s="408"/>
      <c r="B33" s="554" t="s">
        <v>750</v>
      </c>
      <c r="C33" s="18"/>
      <c r="D33" s="408"/>
      <c r="E33" s="417"/>
      <c r="F33" s="473" t="s">
        <v>182</v>
      </c>
      <c r="G33" s="18"/>
      <c r="H33" s="408"/>
    </row>
    <row r="34" spans="1:8" x14ac:dyDescent="0.2">
      <c r="A34" s="408"/>
      <c r="B34" s="554" t="s">
        <v>751</v>
      </c>
      <c r="C34" s="18"/>
      <c r="D34" s="408"/>
      <c r="E34" s="558"/>
      <c r="F34" s="538" t="s">
        <v>964</v>
      </c>
      <c r="G34" s="556">
        <f>'7-A'!G38</f>
        <v>0</v>
      </c>
      <c r="H34" s="408"/>
    </row>
    <row r="35" spans="1:8" x14ac:dyDescent="0.2">
      <c r="A35" s="408"/>
      <c r="B35" s="554" t="s">
        <v>752</v>
      </c>
      <c r="C35" s="18"/>
      <c r="D35" s="408"/>
      <c r="F35" s="552" t="s">
        <v>760</v>
      </c>
      <c r="G35" s="557">
        <f>SUM(G32:G34)</f>
        <v>0</v>
      </c>
      <c r="H35" s="408"/>
    </row>
    <row r="36" spans="1:8" x14ac:dyDescent="0.2">
      <c r="A36" s="408"/>
      <c r="B36" s="554" t="s">
        <v>157</v>
      </c>
      <c r="C36" s="18"/>
      <c r="D36" s="408"/>
      <c r="F36" s="552" t="s">
        <v>659</v>
      </c>
      <c r="G36" s="553" t="e">
        <f>G35/G13</f>
        <v>#DIV/0!</v>
      </c>
      <c r="H36" s="408"/>
    </row>
    <row r="37" spans="1:8" x14ac:dyDescent="0.2">
      <c r="A37" s="408"/>
      <c r="B37" s="554" t="s">
        <v>184</v>
      </c>
      <c r="C37" s="18"/>
      <c r="D37" s="408"/>
      <c r="H37" s="408"/>
    </row>
    <row r="38" spans="1:8" x14ac:dyDescent="0.2">
      <c r="A38" s="408"/>
      <c r="B38" s="554" t="s">
        <v>965</v>
      </c>
      <c r="C38" s="556">
        <f>'7-A'!C38</f>
        <v>0</v>
      </c>
      <c r="D38" s="408"/>
      <c r="F38" s="545" t="s">
        <v>662</v>
      </c>
      <c r="G38" s="546">
        <f>C39+C27+G28+G35</f>
        <v>0</v>
      </c>
      <c r="H38" s="408"/>
    </row>
    <row r="39" spans="1:8" x14ac:dyDescent="0.2">
      <c r="A39" s="408"/>
      <c r="B39" s="552" t="s">
        <v>660</v>
      </c>
      <c r="C39" s="557">
        <f>SUM(C32:C38)</f>
        <v>0</v>
      </c>
      <c r="D39" s="408"/>
      <c r="E39" s="558"/>
      <c r="H39" s="408"/>
    </row>
    <row r="40" spans="1:8" x14ac:dyDescent="0.2">
      <c r="A40" s="408"/>
      <c r="B40" s="552" t="s">
        <v>659</v>
      </c>
      <c r="C40" s="553" t="e">
        <f>C39/G13</f>
        <v>#DIV/0!</v>
      </c>
      <c r="D40" s="408"/>
      <c r="E40" s="417"/>
      <c r="F40" s="554" t="s">
        <v>758</v>
      </c>
      <c r="G40" s="18"/>
      <c r="H40" s="408"/>
    </row>
    <row r="41" spans="1:8" x14ac:dyDescent="0.2">
      <c r="A41" s="408"/>
      <c r="B41" s="543"/>
      <c r="C41" s="544"/>
      <c r="D41" s="408"/>
      <c r="E41" s="417"/>
      <c r="F41" s="555" t="s">
        <v>759</v>
      </c>
      <c r="G41" s="18"/>
      <c r="H41" s="408"/>
    </row>
    <row r="42" spans="1:8" x14ac:dyDescent="0.2">
      <c r="A42" s="408"/>
      <c r="B42" s="543"/>
      <c r="C42" s="544"/>
      <c r="D42" s="408"/>
      <c r="E42" s="417"/>
      <c r="F42" s="545" t="s">
        <v>934</v>
      </c>
      <c r="G42" s="546">
        <f>SUM(G40:G41)</f>
        <v>0</v>
      </c>
      <c r="H42" s="408"/>
    </row>
    <row r="43" spans="1:8" x14ac:dyDescent="0.2">
      <c r="A43" s="408"/>
      <c r="B43" s="543"/>
      <c r="C43" s="544"/>
      <c r="D43" s="408"/>
      <c r="E43" s="417"/>
      <c r="F43" s="547"/>
      <c r="G43" s="548"/>
      <c r="H43" s="408"/>
    </row>
    <row r="44" spans="1:8" x14ac:dyDescent="0.2">
      <c r="A44" s="408"/>
      <c r="D44" s="408"/>
      <c r="E44" s="417"/>
      <c r="F44" s="545" t="s">
        <v>663</v>
      </c>
      <c r="G44" s="546">
        <f>ROUND(G13-G38-G42,0)</f>
        <v>0</v>
      </c>
    </row>
    <row r="45" spans="1:8" x14ac:dyDescent="0.2">
      <c r="A45" s="408"/>
      <c r="G45" s="549"/>
      <c r="H45" s="408"/>
    </row>
    <row r="46" spans="1:8" x14ac:dyDescent="0.2">
      <c r="A46" s="408"/>
      <c r="B46" s="417" t="s">
        <v>196</v>
      </c>
      <c r="C46" s="514" t="e">
        <f>G10/SUM(G7:G8)</f>
        <v>#DIV/0!</v>
      </c>
      <c r="D46" s="408" t="s">
        <v>197</v>
      </c>
      <c r="E46" s="408"/>
      <c r="F46" s="417"/>
      <c r="G46" s="417"/>
      <c r="H46" s="408"/>
    </row>
    <row r="47" spans="1:8" x14ac:dyDescent="0.2">
      <c r="A47" s="408"/>
      <c r="B47" s="408"/>
      <c r="C47" s="408"/>
      <c r="D47" s="408"/>
      <c r="E47" s="408"/>
      <c r="F47" s="417"/>
      <c r="G47" s="417"/>
      <c r="H47" s="408"/>
    </row>
    <row r="48" spans="1:8" x14ac:dyDescent="0.2">
      <c r="B48" s="398" t="s">
        <v>494</v>
      </c>
      <c r="F48" s="417"/>
      <c r="G48" s="550"/>
    </row>
    <row r="49" spans="2:7" x14ac:dyDescent="0.2">
      <c r="F49" s="417"/>
      <c r="G49" s="550"/>
    </row>
    <row r="50" spans="2:7" x14ac:dyDescent="0.2">
      <c r="B50" s="1191" t="s">
        <v>1101</v>
      </c>
      <c r="C50" s="1191"/>
      <c r="D50" s="1191"/>
      <c r="E50" s="1191"/>
      <c r="F50" s="1191"/>
      <c r="G50" s="1191"/>
    </row>
    <row r="51" spans="2:7" x14ac:dyDescent="0.2">
      <c r="B51" s="1191"/>
      <c r="C51" s="1191"/>
      <c r="D51" s="1191"/>
      <c r="E51" s="1191"/>
      <c r="F51" s="1191"/>
      <c r="G51" s="1191"/>
    </row>
    <row r="52" spans="2:7" x14ac:dyDescent="0.2">
      <c r="B52" s="551"/>
      <c r="C52" s="551"/>
      <c r="D52" s="551"/>
      <c r="E52" s="551"/>
      <c r="F52" s="551"/>
      <c r="G52" s="551"/>
    </row>
    <row r="53" spans="2:7" x14ac:dyDescent="0.2">
      <c r="B53" s="551"/>
      <c r="C53" s="551"/>
      <c r="D53" s="551"/>
      <c r="E53" s="551"/>
      <c r="F53" s="551"/>
      <c r="G53" s="551"/>
    </row>
    <row r="54" spans="2:7" x14ac:dyDescent="0.2">
      <c r="F54" s="417"/>
      <c r="G54" s="550"/>
    </row>
    <row r="55" spans="2:7" ht="13.5" thickBot="1" x14ac:dyDescent="0.25">
      <c r="B55" s="397"/>
      <c r="C55" s="397"/>
      <c r="D55" s="397"/>
      <c r="E55" s="397"/>
      <c r="F55" s="447"/>
      <c r="G55" s="447"/>
    </row>
    <row r="56" spans="2:7" ht="13.5" thickTop="1" x14ac:dyDescent="0.2">
      <c r="B56" s="435" t="str">
        <f>Guide!$C$30</f>
        <v>For year: 2024</v>
      </c>
      <c r="G56" s="418" t="s">
        <v>172</v>
      </c>
    </row>
  </sheetData>
  <sheetProtection algorithmName="SHA-512" hashValue="F18hhy2rU31iAWLBgDjqHATmrmRLWUcY47qp1WAT8zbwfOKYADKKOyFWx52qzc6hp/wHusssa62SlxA59/iAiw==" saltValue="Wg+QEdF6OHVhe9MlROUK3Q==" spinCount="100000" sheet="1" objects="1" scenarios="1"/>
  <mergeCells count="7">
    <mergeCell ref="B1:M1"/>
    <mergeCell ref="B50:G51"/>
    <mergeCell ref="B6:G6"/>
    <mergeCell ref="B15:C15"/>
    <mergeCell ref="B31:C31"/>
    <mergeCell ref="F15:G15"/>
    <mergeCell ref="F31:G31"/>
  </mergeCells>
  <phoneticPr fontId="4" type="noConversion"/>
  <conditionalFormatting sqref="C46">
    <cfRule type="cellIs" dxfId="60" priority="1" operator="greaterThan">
      <formula>0.03</formula>
    </cfRule>
  </conditionalFormatting>
  <hyperlinks>
    <hyperlink ref="B1" r:id="rId1" display="2024 QAP.pdf" xr:uid="{B2D808F6-D636-48B9-A831-927A6DBAF8A8}"/>
    <hyperlink ref="B1:M1" r:id="rId2" display="2024 QAP (Qualified Allocation Plan)" xr:uid="{0E5E6228-2905-4CFB-8E3A-C22A2DE2B915}"/>
  </hyperlinks>
  <printOptions horizontalCentered="1"/>
  <pageMargins left="0.25" right="0.25" top="0.75" bottom="0.75" header="0.3" footer="0.3"/>
  <pageSetup scale="97" orientation="portrait" r:id="rId3"/>
  <headerFooter alignWithMargins="0">
    <oddHeader>&amp;C&amp;"Arial,Bold"Low-Income Housing Tax Credit / Tax Exempt Bond Application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dimension ref="A1:Q45"/>
  <sheetViews>
    <sheetView showGridLines="0" workbookViewId="0"/>
  </sheetViews>
  <sheetFormatPr defaultColWidth="9.140625" defaultRowHeight="12.75" x14ac:dyDescent="0.2"/>
  <cols>
    <col min="1" max="1" width="1.7109375" style="398" customWidth="1"/>
    <col min="2" max="2" width="28.5703125" style="398" customWidth="1"/>
    <col min="3" max="3" width="15.28515625" style="398" customWidth="1"/>
    <col min="4" max="4" width="1.7109375" style="398" customWidth="1"/>
    <col min="5" max="5" width="3" style="398" customWidth="1"/>
    <col min="6" max="6" width="26.140625" style="398" customWidth="1"/>
    <col min="7" max="7" width="15.28515625" style="398" customWidth="1"/>
    <col min="8" max="8" width="1.7109375" style="398" customWidth="1"/>
    <col min="9" max="16384" width="9.140625" style="398"/>
  </cols>
  <sheetData>
    <row r="1" spans="1:17" x14ac:dyDescent="0.2">
      <c r="A1" s="1025"/>
      <c r="B1" s="1050" t="s">
        <v>1502</v>
      </c>
      <c r="C1" s="1050"/>
      <c r="D1" s="1050"/>
      <c r="E1" s="1050"/>
      <c r="F1" s="1050"/>
      <c r="G1" s="1050"/>
      <c r="H1" s="1050"/>
      <c r="I1" s="1050"/>
      <c r="J1" s="1050"/>
      <c r="K1" s="1050"/>
      <c r="L1" s="1050"/>
      <c r="M1" s="1050"/>
      <c r="N1" s="408"/>
      <c r="O1" s="408"/>
      <c r="P1" s="408"/>
      <c r="Q1" s="408"/>
    </row>
    <row r="2" spans="1:17" x14ac:dyDescent="0.2">
      <c r="B2" s="458">
        <f>'1'!J5</f>
        <v>0</v>
      </c>
      <c r="G2" s="541">
        <f>'1'!Q5</f>
        <v>0</v>
      </c>
    </row>
    <row r="4" spans="1:17" ht="15.75" x14ac:dyDescent="0.25">
      <c r="B4" s="413" t="s">
        <v>885</v>
      </c>
      <c r="C4" s="414"/>
      <c r="D4" s="414"/>
      <c r="E4" s="414"/>
      <c r="F4" s="414"/>
      <c r="G4" s="414"/>
    </row>
    <row r="7" spans="1:17" x14ac:dyDescent="0.2">
      <c r="A7" s="408"/>
      <c r="B7" s="1192" t="s">
        <v>879</v>
      </c>
      <c r="C7" s="1192"/>
      <c r="D7" s="408"/>
      <c r="E7" s="417"/>
      <c r="F7" s="1192" t="s">
        <v>880</v>
      </c>
      <c r="G7" s="1192"/>
      <c r="H7" s="408"/>
    </row>
    <row r="8" spans="1:17" x14ac:dyDescent="0.2">
      <c r="A8" s="408"/>
      <c r="B8" s="77"/>
      <c r="C8" s="18"/>
      <c r="D8" s="408"/>
      <c r="E8" s="417"/>
      <c r="F8" s="77"/>
      <c r="G8" s="18"/>
      <c r="H8" s="408"/>
    </row>
    <row r="9" spans="1:17" x14ac:dyDescent="0.2">
      <c r="A9" s="408"/>
      <c r="B9" s="77"/>
      <c r="C9" s="18"/>
      <c r="D9" s="408"/>
      <c r="E9" s="559"/>
      <c r="F9" s="77"/>
      <c r="G9" s="18"/>
      <c r="H9" s="408"/>
    </row>
    <row r="10" spans="1:17" x14ac:dyDescent="0.2">
      <c r="A10" s="408"/>
      <c r="B10" s="77"/>
      <c r="C10" s="18"/>
      <c r="D10" s="408"/>
      <c r="E10" s="559"/>
      <c r="F10" s="77"/>
      <c r="G10" s="18"/>
      <c r="H10" s="408"/>
    </row>
    <row r="11" spans="1:17" x14ac:dyDescent="0.2">
      <c r="A11" s="408"/>
      <c r="B11" s="77"/>
      <c r="C11" s="18"/>
      <c r="D11" s="408"/>
      <c r="E11" s="417"/>
      <c r="F11" s="77"/>
      <c r="G11" s="18"/>
      <c r="H11" s="408"/>
    </row>
    <row r="12" spans="1:17" x14ac:dyDescent="0.2">
      <c r="A12" s="408"/>
      <c r="B12" s="77"/>
      <c r="C12" s="18"/>
      <c r="D12" s="408"/>
      <c r="E12" s="417"/>
      <c r="F12" s="77"/>
      <c r="G12" s="18"/>
      <c r="H12" s="408"/>
    </row>
    <row r="13" spans="1:17" x14ac:dyDescent="0.2">
      <c r="A13" s="408"/>
      <c r="B13" s="77"/>
      <c r="C13" s="18"/>
      <c r="D13" s="408"/>
      <c r="E13" s="417"/>
      <c r="F13" s="77"/>
      <c r="G13" s="18"/>
      <c r="H13" s="408"/>
    </row>
    <row r="14" spans="1:17" x14ac:dyDescent="0.2">
      <c r="A14" s="408"/>
      <c r="B14" s="77"/>
      <c r="C14" s="18"/>
      <c r="D14" s="408"/>
      <c r="E14" s="417"/>
      <c r="F14" s="77"/>
      <c r="G14" s="18"/>
      <c r="H14" s="408"/>
    </row>
    <row r="15" spans="1:17" x14ac:dyDescent="0.2">
      <c r="A15" s="408"/>
      <c r="B15" s="77"/>
      <c r="C15" s="18"/>
      <c r="D15" s="408"/>
      <c r="E15" s="417"/>
      <c r="F15" s="77"/>
      <c r="G15" s="18"/>
      <c r="H15" s="408"/>
    </row>
    <row r="16" spans="1:17" x14ac:dyDescent="0.2">
      <c r="A16" s="408"/>
      <c r="B16" s="77"/>
      <c r="C16" s="18"/>
      <c r="D16" s="408"/>
      <c r="E16" s="417"/>
      <c r="F16" s="77"/>
      <c r="G16" s="18"/>
      <c r="H16" s="408"/>
    </row>
    <row r="17" spans="1:8" x14ac:dyDescent="0.2">
      <c r="A17" s="408"/>
      <c r="B17" s="77"/>
      <c r="C17" s="18"/>
      <c r="D17" s="408"/>
      <c r="E17" s="417"/>
      <c r="F17" s="77"/>
      <c r="G17" s="18"/>
      <c r="H17" s="408"/>
    </row>
    <row r="18" spans="1:8" x14ac:dyDescent="0.2">
      <c r="A18" s="408"/>
      <c r="B18" s="77"/>
      <c r="C18" s="18"/>
      <c r="D18" s="408"/>
      <c r="E18" s="417"/>
      <c r="F18" s="77"/>
      <c r="G18" s="18"/>
      <c r="H18" s="408"/>
    </row>
    <row r="19" spans="1:8" x14ac:dyDescent="0.2">
      <c r="A19" s="408"/>
      <c r="B19" s="552" t="str">
        <f>"Total "&amp;B7</f>
        <v>Total Other Admin. Expenses</v>
      </c>
      <c r="C19" s="557">
        <f>SUM(C8:C18)</f>
        <v>0</v>
      </c>
      <c r="D19" s="408"/>
      <c r="E19" s="417"/>
      <c r="F19" s="565" t="s">
        <v>883</v>
      </c>
      <c r="G19" s="557">
        <f>SUM(G8:G18)</f>
        <v>0</v>
      </c>
      <c r="H19" s="408"/>
    </row>
    <row r="20" spans="1:8" x14ac:dyDescent="0.2">
      <c r="B20" s="409" t="s">
        <v>884</v>
      </c>
      <c r="F20" s="409" t="s">
        <v>884</v>
      </c>
    </row>
    <row r="21" spans="1:8" x14ac:dyDescent="0.2">
      <c r="B21" s="1195"/>
      <c r="C21" s="1195"/>
      <c r="F21" s="1195"/>
      <c r="G21" s="1195"/>
    </row>
    <row r="22" spans="1:8" x14ac:dyDescent="0.2">
      <c r="B22" s="1195"/>
      <c r="C22" s="1195"/>
      <c r="F22" s="1195"/>
      <c r="G22" s="1195"/>
    </row>
    <row r="23" spans="1:8" x14ac:dyDescent="0.2">
      <c r="B23" s="1195"/>
      <c r="C23" s="1195"/>
      <c r="F23" s="1195"/>
      <c r="G23" s="1195"/>
    </row>
    <row r="24" spans="1:8" x14ac:dyDescent="0.2">
      <c r="A24" s="408"/>
      <c r="B24" s="408"/>
      <c r="C24" s="408"/>
      <c r="D24" s="408"/>
      <c r="E24" s="417"/>
      <c r="H24" s="408"/>
    </row>
    <row r="25" spans="1:8" x14ac:dyDescent="0.2">
      <c r="A25" s="408"/>
      <c r="D25" s="408"/>
      <c r="E25" s="417"/>
      <c r="H25" s="408"/>
    </row>
    <row r="26" spans="1:8" x14ac:dyDescent="0.2">
      <c r="A26" s="408"/>
      <c r="B26" s="1192" t="s">
        <v>881</v>
      </c>
      <c r="C26" s="1192"/>
      <c r="D26" s="408"/>
      <c r="E26" s="417"/>
      <c r="F26" s="1192" t="s">
        <v>882</v>
      </c>
      <c r="G26" s="1192"/>
      <c r="H26" s="408"/>
    </row>
    <row r="27" spans="1:8" x14ac:dyDescent="0.2">
      <c r="A27" s="408"/>
      <c r="B27" s="77"/>
      <c r="C27" s="18"/>
      <c r="D27" s="408"/>
      <c r="E27" s="417"/>
      <c r="F27" s="77"/>
      <c r="G27" s="18"/>
      <c r="H27" s="408"/>
    </row>
    <row r="28" spans="1:8" x14ac:dyDescent="0.2">
      <c r="A28" s="408"/>
      <c r="B28" s="77"/>
      <c r="C28" s="18"/>
      <c r="D28" s="408"/>
      <c r="E28" s="417"/>
      <c r="F28" s="77"/>
      <c r="G28" s="18"/>
      <c r="H28" s="408"/>
    </row>
    <row r="29" spans="1:8" x14ac:dyDescent="0.2">
      <c r="A29" s="408"/>
      <c r="B29" s="77"/>
      <c r="C29" s="18"/>
      <c r="D29" s="408"/>
      <c r="E29" s="558"/>
      <c r="F29" s="77"/>
      <c r="G29" s="18"/>
      <c r="H29" s="408"/>
    </row>
    <row r="30" spans="1:8" x14ac:dyDescent="0.2">
      <c r="A30" s="408"/>
      <c r="B30" s="77"/>
      <c r="C30" s="18"/>
      <c r="D30" s="408"/>
      <c r="E30" s="558"/>
      <c r="F30" s="77"/>
      <c r="G30" s="18"/>
      <c r="H30" s="408"/>
    </row>
    <row r="31" spans="1:8" x14ac:dyDescent="0.2">
      <c r="A31" s="408"/>
      <c r="B31" s="77"/>
      <c r="C31" s="18"/>
      <c r="D31" s="408"/>
      <c r="E31" s="558"/>
      <c r="F31" s="296"/>
      <c r="G31" s="18"/>
      <c r="H31" s="408"/>
    </row>
    <row r="32" spans="1:8" x14ac:dyDescent="0.2">
      <c r="A32" s="408"/>
      <c r="B32" s="77"/>
      <c r="C32" s="18"/>
      <c r="D32" s="408"/>
      <c r="E32" s="564"/>
      <c r="F32" s="77"/>
      <c r="G32" s="18"/>
      <c r="H32" s="408"/>
    </row>
    <row r="33" spans="1:8" x14ac:dyDescent="0.2">
      <c r="A33" s="408"/>
      <c r="B33" s="77"/>
      <c r="C33" s="18"/>
      <c r="D33" s="408"/>
      <c r="E33" s="564"/>
      <c r="F33" s="77"/>
      <c r="G33" s="18"/>
      <c r="H33" s="408"/>
    </row>
    <row r="34" spans="1:8" x14ac:dyDescent="0.2">
      <c r="A34" s="408"/>
      <c r="B34" s="77"/>
      <c r="C34" s="18"/>
      <c r="D34" s="408"/>
      <c r="E34" s="558"/>
      <c r="F34" s="77"/>
      <c r="G34" s="18"/>
      <c r="H34" s="408"/>
    </row>
    <row r="35" spans="1:8" x14ac:dyDescent="0.2">
      <c r="A35" s="408"/>
      <c r="B35" s="77"/>
      <c r="C35" s="18"/>
      <c r="D35" s="408"/>
      <c r="E35" s="417"/>
      <c r="F35" s="77"/>
      <c r="G35" s="18"/>
      <c r="H35" s="408"/>
    </row>
    <row r="36" spans="1:8" x14ac:dyDescent="0.2">
      <c r="A36" s="408"/>
      <c r="B36" s="77"/>
      <c r="C36" s="18"/>
      <c r="D36" s="408"/>
      <c r="E36" s="417"/>
      <c r="F36" s="77"/>
      <c r="G36" s="18"/>
      <c r="H36" s="408"/>
    </row>
    <row r="37" spans="1:8" x14ac:dyDescent="0.2">
      <c r="A37" s="408"/>
      <c r="B37" s="77"/>
      <c r="C37" s="18"/>
      <c r="D37" s="408"/>
      <c r="E37" s="417"/>
      <c r="F37" s="77"/>
      <c r="G37" s="18"/>
      <c r="H37" s="408"/>
    </row>
    <row r="38" spans="1:8" x14ac:dyDescent="0.2">
      <c r="A38" s="408"/>
      <c r="B38" s="552" t="str">
        <f>"Total "&amp;B26</f>
        <v>Total Other Operating Expenses</v>
      </c>
      <c r="C38" s="557">
        <f>SUM(C27:C37)</f>
        <v>0</v>
      </c>
      <c r="D38" s="408"/>
      <c r="E38" s="417"/>
      <c r="F38" s="552" t="str">
        <f>"Total "&amp;F26</f>
        <v>Total Other Fixed Expenses</v>
      </c>
      <c r="G38" s="557">
        <f>SUM(G27:G37)</f>
        <v>0</v>
      </c>
      <c r="H38" s="408"/>
    </row>
    <row r="39" spans="1:8" x14ac:dyDescent="0.2">
      <c r="B39" s="409" t="s">
        <v>884</v>
      </c>
      <c r="F39" s="409" t="s">
        <v>884</v>
      </c>
    </row>
    <row r="40" spans="1:8" x14ac:dyDescent="0.2">
      <c r="B40" s="1195"/>
      <c r="C40" s="1195"/>
      <c r="F40" s="1195"/>
      <c r="G40" s="1195"/>
    </row>
    <row r="41" spans="1:8" x14ac:dyDescent="0.2">
      <c r="B41" s="1195"/>
      <c r="C41" s="1195"/>
      <c r="F41" s="1195"/>
      <c r="G41" s="1195"/>
    </row>
    <row r="42" spans="1:8" x14ac:dyDescent="0.2">
      <c r="B42" s="1195"/>
      <c r="C42" s="1195"/>
      <c r="F42" s="1195"/>
      <c r="G42" s="1195"/>
    </row>
    <row r="43" spans="1:8" x14ac:dyDescent="0.2">
      <c r="A43" s="408"/>
      <c r="B43" s="408"/>
      <c r="C43" s="408"/>
      <c r="D43" s="408"/>
      <c r="E43" s="417"/>
      <c r="H43" s="408"/>
    </row>
    <row r="44" spans="1:8" ht="13.5" thickBot="1" x14ac:dyDescent="0.25">
      <c r="B44" s="397"/>
      <c r="C44" s="397"/>
      <c r="D44" s="397"/>
      <c r="E44" s="397"/>
      <c r="F44" s="447"/>
      <c r="G44" s="447"/>
    </row>
    <row r="45" spans="1:8" ht="13.5" thickTop="1" x14ac:dyDescent="0.2">
      <c r="B45" s="435" t="str">
        <f>Guide!$C$30</f>
        <v>For year: 2024</v>
      </c>
      <c r="G45" s="418" t="s">
        <v>968</v>
      </c>
    </row>
  </sheetData>
  <sheetProtection algorithmName="SHA-512" hashValue="yQw1caHiOGv//XSCfkqT2oqZzpIxHKDmDzWH1wDd+wmXPJDSUKPxXidXcQ0Ywchamc4t+sw88R5/g9w90uvKGw==" saltValue="qBmupJA+G10hesQh88PUnw==" spinCount="100000" sheet="1" objects="1" scenarios="1"/>
  <mergeCells count="9">
    <mergeCell ref="B1:M1"/>
    <mergeCell ref="B40:C42"/>
    <mergeCell ref="F40:G42"/>
    <mergeCell ref="B7:C7"/>
    <mergeCell ref="F7:G7"/>
    <mergeCell ref="B26:C26"/>
    <mergeCell ref="F26:G26"/>
    <mergeCell ref="B21:C23"/>
    <mergeCell ref="F21:G23"/>
  </mergeCells>
  <hyperlinks>
    <hyperlink ref="B1" r:id="rId1" display="2024 QAP.pdf" xr:uid="{4D22A56D-72CA-4FE6-9615-BCFE9C0906FA}"/>
    <hyperlink ref="B1:M1" r:id="rId2" display="2024 QAP (Qualified Allocation Plan)" xr:uid="{DD733BFE-2554-4FD8-8B27-CC1BC18EA9CD}"/>
  </hyperlinks>
  <pageMargins left="0.25" right="0.25" top="0.75" bottom="0.75" header="0.3" footer="0.3"/>
  <pageSetup scale="96" orientation="portrait" r:id="rId3"/>
  <headerFooter>
    <oddHeader>&amp;C&amp;"Arial,Bold"Low-Income Housing Tax Credit / Tax Exempt Bond Application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23</vt:i4>
      </vt:variant>
    </vt:vector>
  </HeadingPairs>
  <TitlesOfParts>
    <vt:vector size="46" baseType="lpstr">
      <vt:lpstr>Guide</vt:lpstr>
      <vt:lpstr>1</vt:lpstr>
      <vt:lpstr>2</vt:lpstr>
      <vt:lpstr>3</vt:lpstr>
      <vt:lpstr>4</vt:lpstr>
      <vt:lpstr>5</vt:lpstr>
      <vt:lpstr>6</vt:lpstr>
      <vt:lpstr>7</vt:lpstr>
      <vt:lpstr>7-A</vt:lpstr>
      <vt:lpstr>8</vt:lpstr>
      <vt:lpstr>9</vt:lpstr>
      <vt:lpstr>10</vt:lpstr>
      <vt:lpstr>11</vt:lpstr>
      <vt:lpstr>12</vt:lpstr>
      <vt:lpstr>13</vt:lpstr>
      <vt:lpstr>14-16</vt:lpstr>
      <vt:lpstr>Const Cost Addm</vt:lpstr>
      <vt:lpstr>UWWB</vt:lpstr>
      <vt:lpstr>UW Concerns</vt:lpstr>
      <vt:lpstr>Tables</vt:lpstr>
      <vt:lpstr>References</vt:lpstr>
      <vt:lpstr>DataPointSummary</vt:lpstr>
      <vt:lpstr>EmphasysOnly</vt:lpstr>
      <vt:lpstr>DEVELOPMENT_COSTS</vt:lpstr>
      <vt:lpstr>EIGHTY_SIX_ZERO_NINES</vt:lpstr>
      <vt:lpstr>FTC_STC_CHECK</vt:lpstr>
      <vt:lpstr>HOME</vt:lpstr>
      <vt:lpstr>'1'!Print_Area</vt:lpstr>
      <vt:lpstr>'10'!Print_Area</vt:lpstr>
      <vt:lpstr>'11'!Print_Area</vt:lpstr>
      <vt:lpstr>'12'!Print_Area</vt:lpstr>
      <vt:lpstr>'13'!Print_Area</vt:lpstr>
      <vt:lpstr>'2'!Print_Area</vt:lpstr>
      <vt:lpstr>'3'!Print_Area</vt:lpstr>
      <vt:lpstr>'4'!Print_Area</vt:lpstr>
      <vt:lpstr>'5'!Print_Area</vt:lpstr>
      <vt:lpstr>'6'!Print_Area</vt:lpstr>
      <vt:lpstr>'7'!Print_Area</vt:lpstr>
      <vt:lpstr>'Const Cost Addm'!Print_Area</vt:lpstr>
      <vt:lpstr>PROFORMA</vt:lpstr>
      <vt:lpstr>RENTS_UNITS</vt:lpstr>
      <vt:lpstr>SOURCES</vt:lpstr>
      <vt:lpstr>TAX_CREDIT_CALCULATIONS</vt:lpstr>
      <vt:lpstr>TC_CHECK</vt:lpstr>
      <vt:lpstr>TWENTY_YEAR</vt:lpstr>
      <vt:lpstr>UW_CONCERNS</vt:lpstr>
    </vt:vector>
  </TitlesOfParts>
  <Company>SC State Housing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moorh</dc:creator>
  <cp:lastModifiedBy>Tronco, Zachary 6-4144</cp:lastModifiedBy>
  <cp:lastPrinted>2024-08-05T15:10:23Z</cp:lastPrinted>
  <dcterms:created xsi:type="dcterms:W3CDTF">2008-12-19T16:57:03Z</dcterms:created>
  <dcterms:modified xsi:type="dcterms:W3CDTF">2024-08-20T12:12:55Z</dcterms:modified>
</cp:coreProperties>
</file>